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poatpiciie/data-raw/Níveis Negativos/"/>
    </mc:Choice>
  </mc:AlternateContent>
  <xr:revisionPtr revIDLastSave="134" documentId="13_ncr:1_{059FD0C9-5B2F-48C9-BC53-10822B6CCBFB}" xr6:coauthVersionLast="47" xr6:coauthVersionMax="47" xr10:uidLastSave="{FDE4BBDF-3FB5-4C32-8FE7-CDE607E3D615}"/>
  <bookViews>
    <workbookView xWindow="-108" yWindow="-108" windowWidth="23256" windowHeight="13176" activeTab="1" xr2:uid="{00000000-000D-0000-FFFF-FFFF00000000}"/>
  </bookViews>
  <sheets>
    <sheet name="Metodologia" sheetId="11" r:id="rId1"/>
    <sheet name="1415_2C" sheetId="5" r:id="rId2"/>
    <sheet name="1516_2C" sheetId="4" r:id="rId3"/>
    <sheet name="1617_2C" sheetId="1" r:id="rId4"/>
    <sheet name="1718_2C" sheetId="2" r:id="rId5"/>
    <sheet name="1819_2C" sheetId="3" r:id="rId6"/>
    <sheet name="1415_3C" sheetId="6" r:id="rId7"/>
    <sheet name="1516_3C" sheetId="7" r:id="rId8"/>
    <sheet name="1617_3C" sheetId="8" r:id="rId9"/>
    <sheet name="1718_3C" sheetId="9" r:id="rId10"/>
    <sheet name="1819_3C" sheetId="10" r:id="rId11"/>
  </sheets>
  <definedNames>
    <definedName name="_xlnm._FilterDatabase" localSheetId="3" hidden="1">'1617_2C'!$A$1:$M$249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11" l="1"/>
  <c r="M30" i="11"/>
  <c r="J30" i="11"/>
  <c r="G30" i="11"/>
  <c r="D30" i="11"/>
  <c r="P29" i="11"/>
  <c r="M29" i="11"/>
  <c r="J29" i="11"/>
  <c r="G29" i="11"/>
  <c r="D29" i="11"/>
  <c r="M265" i="9" l="1"/>
  <c r="P265" i="9"/>
  <c r="M76" i="7"/>
  <c r="P76" i="7"/>
  <c r="S64" i="7"/>
  <c r="T64" i="7"/>
  <c r="T65" i="7" s="1"/>
  <c r="U64" i="7"/>
  <c r="U65" i="7" s="1"/>
  <c r="S66" i="7"/>
  <c r="T66" i="7"/>
  <c r="U66" i="7"/>
  <c r="U67" i="7" s="1"/>
  <c r="T67" i="7"/>
  <c r="T68" i="7"/>
  <c r="U68" i="7"/>
  <c r="S69" i="7"/>
  <c r="T69" i="7"/>
  <c r="T70" i="7" s="1"/>
  <c r="U69" i="7"/>
  <c r="U70" i="7"/>
  <c r="S71" i="7"/>
  <c r="T71" i="7"/>
  <c r="U71" i="7"/>
  <c r="O236" i="2" l="1"/>
  <c r="N236" i="2"/>
  <c r="L236" i="2"/>
  <c r="K236" i="2"/>
  <c r="R235" i="2"/>
  <c r="R236" i="2" s="1"/>
  <c r="Q235" i="2"/>
  <c r="Q236" i="2" s="1"/>
  <c r="P235" i="2"/>
  <c r="M235" i="2"/>
  <c r="O234" i="2"/>
  <c r="O237" i="2" s="1"/>
  <c r="N234" i="2"/>
  <c r="N237" i="2" s="1"/>
  <c r="L234" i="2"/>
  <c r="L237" i="2" s="1"/>
  <c r="K234" i="2"/>
  <c r="R233" i="2"/>
  <c r="Q233" i="2"/>
  <c r="P233" i="2"/>
  <c r="M233" i="2"/>
  <c r="R232" i="2"/>
  <c r="Q232" i="2"/>
  <c r="Q234" i="2" s="1"/>
  <c r="P232" i="2"/>
  <c r="M232" i="2"/>
  <c r="O230" i="2"/>
  <c r="N230" i="2"/>
  <c r="L230" i="2"/>
  <c r="K230" i="2"/>
  <c r="R229" i="2"/>
  <c r="R230" i="2" s="1"/>
  <c r="Q229" i="2"/>
  <c r="Q230" i="2" s="1"/>
  <c r="P229" i="2"/>
  <c r="M229" i="2"/>
  <c r="O228" i="2"/>
  <c r="N228" i="2"/>
  <c r="L228" i="2"/>
  <c r="K228" i="2"/>
  <c r="R227" i="2"/>
  <c r="R228" i="2" s="1"/>
  <c r="Q227" i="2"/>
  <c r="Q228" i="2" s="1"/>
  <c r="P227" i="2"/>
  <c r="O226" i="2"/>
  <c r="N226" i="2"/>
  <c r="L226" i="2"/>
  <c r="K226" i="2"/>
  <c r="R225" i="2"/>
  <c r="R226" i="2" s="1"/>
  <c r="Q225" i="2"/>
  <c r="Q226" i="2" s="1"/>
  <c r="P225" i="2"/>
  <c r="M225" i="2"/>
  <c r="O224" i="2"/>
  <c r="N224" i="2"/>
  <c r="L224" i="2"/>
  <c r="K224" i="2"/>
  <c r="R223" i="2"/>
  <c r="R224" i="2" s="1"/>
  <c r="Q223" i="2"/>
  <c r="Q224" i="2" s="1"/>
  <c r="P223" i="2"/>
  <c r="M223" i="2"/>
  <c r="O222" i="2"/>
  <c r="N222" i="2"/>
  <c r="L222" i="2"/>
  <c r="K222" i="2"/>
  <c r="R221" i="2"/>
  <c r="R222" i="2" s="1"/>
  <c r="Q221" i="2"/>
  <c r="Q222" i="2" s="1"/>
  <c r="P221" i="2"/>
  <c r="O220" i="2"/>
  <c r="N220" i="2"/>
  <c r="L220" i="2"/>
  <c r="K220" i="2"/>
  <c r="R219" i="2"/>
  <c r="R220" i="2" s="1"/>
  <c r="Q219" i="2"/>
  <c r="Q220" i="2" s="1"/>
  <c r="P219" i="2"/>
  <c r="M219" i="2"/>
  <c r="O218" i="2"/>
  <c r="N218" i="2"/>
  <c r="L218" i="2"/>
  <c r="K218" i="2"/>
  <c r="R217" i="2"/>
  <c r="R218" i="2" s="1"/>
  <c r="Q217" i="2"/>
  <c r="Q218" i="2" s="1"/>
  <c r="P217" i="2"/>
  <c r="M217" i="2"/>
  <c r="O216" i="2"/>
  <c r="N216" i="2"/>
  <c r="L216" i="2"/>
  <c r="K216" i="2"/>
  <c r="R215" i="2"/>
  <c r="R216" i="2" s="1"/>
  <c r="Q215" i="2"/>
  <c r="Q216" i="2" s="1"/>
  <c r="P215" i="2"/>
  <c r="M215" i="2"/>
  <c r="O214" i="2"/>
  <c r="N214" i="2"/>
  <c r="L214" i="2"/>
  <c r="K214" i="2"/>
  <c r="R213" i="2"/>
  <c r="R214" i="2" s="1"/>
  <c r="Q213" i="2"/>
  <c r="Q214" i="2" s="1"/>
  <c r="P213" i="2"/>
  <c r="M213" i="2"/>
  <c r="O212" i="2"/>
  <c r="N212" i="2"/>
  <c r="L212" i="2"/>
  <c r="K212" i="2"/>
  <c r="R211" i="2"/>
  <c r="R212" i="2" s="1"/>
  <c r="Q211" i="2"/>
  <c r="Q212" i="2" s="1"/>
  <c r="P211" i="2"/>
  <c r="M211" i="2"/>
  <c r="O210" i="2"/>
  <c r="N210" i="2"/>
  <c r="L210" i="2"/>
  <c r="K210" i="2"/>
  <c r="R209" i="2"/>
  <c r="R210" i="2" s="1"/>
  <c r="Q209" i="2"/>
  <c r="Q210" i="2" s="1"/>
  <c r="P209" i="2"/>
  <c r="M209" i="2"/>
  <c r="O208" i="2"/>
  <c r="N208" i="2"/>
  <c r="L208" i="2"/>
  <c r="K208" i="2"/>
  <c r="R207" i="2"/>
  <c r="R208" i="2" s="1"/>
  <c r="Q207" i="2"/>
  <c r="Q208" i="2" s="1"/>
  <c r="P207" i="2"/>
  <c r="M207" i="2"/>
  <c r="O206" i="2"/>
  <c r="N206" i="2"/>
  <c r="L206" i="2"/>
  <c r="K206" i="2"/>
  <c r="R205" i="2"/>
  <c r="Q205" i="2"/>
  <c r="Q206" i="2" s="1"/>
  <c r="P205" i="2"/>
  <c r="M205" i="2"/>
  <c r="O203" i="2"/>
  <c r="N203" i="2"/>
  <c r="L203" i="2"/>
  <c r="K203" i="2"/>
  <c r="R202" i="2"/>
  <c r="R203" i="2" s="1"/>
  <c r="Q202" i="2"/>
  <c r="P202" i="2"/>
  <c r="M202" i="2"/>
  <c r="O201" i="2"/>
  <c r="N201" i="2"/>
  <c r="L201" i="2"/>
  <c r="K201" i="2"/>
  <c r="R200" i="2"/>
  <c r="R201" i="2" s="1"/>
  <c r="Q200" i="2"/>
  <c r="P200" i="2"/>
  <c r="M200" i="2"/>
  <c r="O199" i="2"/>
  <c r="N199" i="2"/>
  <c r="L199" i="2"/>
  <c r="K199" i="2"/>
  <c r="R198" i="2"/>
  <c r="Q198" i="2"/>
  <c r="P198" i="2"/>
  <c r="M198" i="2"/>
  <c r="R197" i="2"/>
  <c r="Q197" i="2"/>
  <c r="P197" i="2"/>
  <c r="M197" i="2"/>
  <c r="O196" i="2"/>
  <c r="N196" i="2"/>
  <c r="L196" i="2"/>
  <c r="K196" i="2"/>
  <c r="K204" i="2" s="1"/>
  <c r="R195" i="2"/>
  <c r="Q195" i="2"/>
  <c r="Q196" i="2" s="1"/>
  <c r="P195" i="2"/>
  <c r="M195" i="2"/>
  <c r="O193" i="2"/>
  <c r="N193" i="2"/>
  <c r="L193" i="2"/>
  <c r="K193" i="2"/>
  <c r="R192" i="2"/>
  <c r="Q192" i="2"/>
  <c r="P192" i="2"/>
  <c r="M192" i="2"/>
  <c r="R191" i="2"/>
  <c r="Q191" i="2"/>
  <c r="P191" i="2"/>
  <c r="M191" i="2"/>
  <c r="O190" i="2"/>
  <c r="N190" i="2"/>
  <c r="L190" i="2"/>
  <c r="K190" i="2"/>
  <c r="R189" i="2"/>
  <c r="R190" i="2" s="1"/>
  <c r="Q189" i="2"/>
  <c r="Q190" i="2" s="1"/>
  <c r="P189" i="2"/>
  <c r="M189" i="2"/>
  <c r="O188" i="2"/>
  <c r="N188" i="2"/>
  <c r="L188" i="2"/>
  <c r="K188" i="2"/>
  <c r="R187" i="2"/>
  <c r="R188" i="2" s="1"/>
  <c r="Q187" i="2"/>
  <c r="Q188" i="2" s="1"/>
  <c r="P187" i="2"/>
  <c r="O186" i="2"/>
  <c r="N186" i="2"/>
  <c r="L186" i="2"/>
  <c r="K186" i="2"/>
  <c r="R185" i="2"/>
  <c r="R186" i="2" s="1"/>
  <c r="Q185" i="2"/>
  <c r="Q186" i="2" s="1"/>
  <c r="P185" i="2"/>
  <c r="M185" i="2"/>
  <c r="O184" i="2"/>
  <c r="N184" i="2"/>
  <c r="L184" i="2"/>
  <c r="K184" i="2"/>
  <c r="R183" i="2"/>
  <c r="R184" i="2" s="1"/>
  <c r="Q183" i="2"/>
  <c r="Q184" i="2" s="1"/>
  <c r="P183" i="2"/>
  <c r="M183" i="2"/>
  <c r="O182" i="2"/>
  <c r="N182" i="2"/>
  <c r="L182" i="2"/>
  <c r="K182" i="2"/>
  <c r="R181" i="2"/>
  <c r="Q181" i="2"/>
  <c r="Q182" i="2" s="1"/>
  <c r="P181" i="2"/>
  <c r="M181" i="2"/>
  <c r="O179" i="2"/>
  <c r="N179" i="2"/>
  <c r="L179" i="2"/>
  <c r="K179" i="2"/>
  <c r="R178" i="2"/>
  <c r="R179" i="2" s="1"/>
  <c r="Q178" i="2"/>
  <c r="M178" i="2"/>
  <c r="O177" i="2"/>
  <c r="N177" i="2"/>
  <c r="L177" i="2"/>
  <c r="K177" i="2"/>
  <c r="R176" i="2"/>
  <c r="R177" i="2" s="1"/>
  <c r="Q176" i="2"/>
  <c r="Q177" i="2" s="1"/>
  <c r="P176" i="2"/>
  <c r="M176" i="2"/>
  <c r="O175" i="2"/>
  <c r="N175" i="2"/>
  <c r="L175" i="2"/>
  <c r="K175" i="2"/>
  <c r="R174" i="2"/>
  <c r="Q174" i="2"/>
  <c r="P174" i="2"/>
  <c r="M174" i="2"/>
  <c r="R173" i="2"/>
  <c r="R175" i="2" s="1"/>
  <c r="Q173" i="2"/>
  <c r="Q175" i="2" s="1"/>
  <c r="P173" i="2"/>
  <c r="M173" i="2"/>
  <c r="O172" i="2"/>
  <c r="N172" i="2"/>
  <c r="L172" i="2"/>
  <c r="K172" i="2"/>
  <c r="R171" i="2"/>
  <c r="R172" i="2" s="1"/>
  <c r="Q171" i="2"/>
  <c r="P171" i="2"/>
  <c r="M171" i="2"/>
  <c r="O170" i="2"/>
  <c r="N170" i="2"/>
  <c r="L170" i="2"/>
  <c r="K170" i="2"/>
  <c r="R169" i="2"/>
  <c r="Q169" i="2"/>
  <c r="P169" i="2"/>
  <c r="M169" i="2"/>
  <c r="Q168" i="2"/>
  <c r="O166" i="2"/>
  <c r="N166" i="2"/>
  <c r="L166" i="2"/>
  <c r="K166" i="2"/>
  <c r="R165" i="2"/>
  <c r="R166" i="2" s="1"/>
  <c r="Q165" i="2"/>
  <c r="Q166" i="2" s="1"/>
  <c r="P165" i="2"/>
  <c r="M165" i="2"/>
  <c r="O164" i="2"/>
  <c r="N164" i="2"/>
  <c r="L164" i="2"/>
  <c r="K164" i="2"/>
  <c r="R163" i="2"/>
  <c r="R164" i="2" s="1"/>
  <c r="Q163" i="2"/>
  <c r="Q164" i="2" s="1"/>
  <c r="P163" i="2"/>
  <c r="M163" i="2"/>
  <c r="O162" i="2"/>
  <c r="N162" i="2"/>
  <c r="L162" i="2"/>
  <c r="K162" i="2"/>
  <c r="R161" i="2"/>
  <c r="R162" i="2" s="1"/>
  <c r="Q161" i="2"/>
  <c r="Q162" i="2" s="1"/>
  <c r="P161" i="2"/>
  <c r="M161" i="2"/>
  <c r="O160" i="2"/>
  <c r="N160" i="2"/>
  <c r="L160" i="2"/>
  <c r="K160" i="2"/>
  <c r="R159" i="2"/>
  <c r="R160" i="2" s="1"/>
  <c r="Q159" i="2"/>
  <c r="Q160" i="2" s="1"/>
  <c r="P159" i="2"/>
  <c r="M159" i="2"/>
  <c r="O158" i="2"/>
  <c r="N158" i="2"/>
  <c r="N167" i="2" s="1"/>
  <c r="L158" i="2"/>
  <c r="K158" i="2"/>
  <c r="R157" i="2"/>
  <c r="Q157" i="2"/>
  <c r="P157" i="2"/>
  <c r="M157" i="2"/>
  <c r="O155" i="2"/>
  <c r="N155" i="2"/>
  <c r="L155" i="2"/>
  <c r="K155" i="2"/>
  <c r="R154" i="2"/>
  <c r="R155" i="2" s="1"/>
  <c r="Q154" i="2"/>
  <c r="P154" i="2"/>
  <c r="M154" i="2"/>
  <c r="O153" i="2"/>
  <c r="N153" i="2"/>
  <c r="L153" i="2"/>
  <c r="K153" i="2"/>
  <c r="R152" i="2"/>
  <c r="Q152" i="2"/>
  <c r="P152" i="2"/>
  <c r="M152" i="2"/>
  <c r="R151" i="2"/>
  <c r="Q151" i="2"/>
  <c r="P151" i="2"/>
  <c r="M151" i="2"/>
  <c r="O150" i="2"/>
  <c r="N150" i="2"/>
  <c r="L150" i="2"/>
  <c r="K150" i="2"/>
  <c r="R149" i="2"/>
  <c r="R150" i="2" s="1"/>
  <c r="Q149" i="2"/>
  <c r="Q150" i="2" s="1"/>
  <c r="P149" i="2"/>
  <c r="M149" i="2"/>
  <c r="O148" i="2"/>
  <c r="N148" i="2"/>
  <c r="L148" i="2"/>
  <c r="K148" i="2"/>
  <c r="R147" i="2"/>
  <c r="Q147" i="2"/>
  <c r="P147" i="2"/>
  <c r="M147" i="2"/>
  <c r="R146" i="2"/>
  <c r="R148" i="2" s="1"/>
  <c r="Q146" i="2"/>
  <c r="P146" i="2"/>
  <c r="M146" i="2"/>
  <c r="O145" i="2"/>
  <c r="N145" i="2"/>
  <c r="L145" i="2"/>
  <c r="K145" i="2"/>
  <c r="R144" i="2"/>
  <c r="R145" i="2" s="1"/>
  <c r="Q144" i="2"/>
  <c r="P144" i="2"/>
  <c r="M144" i="2"/>
  <c r="O143" i="2"/>
  <c r="N143" i="2"/>
  <c r="L143" i="2"/>
  <c r="K143" i="2"/>
  <c r="R142" i="2"/>
  <c r="R143" i="2" s="1"/>
  <c r="Q142" i="2"/>
  <c r="P142" i="2"/>
  <c r="M142" i="2"/>
  <c r="O141" i="2"/>
  <c r="N141" i="2"/>
  <c r="L141" i="2"/>
  <c r="K141" i="2"/>
  <c r="R140" i="2"/>
  <c r="R141" i="2" s="1"/>
  <c r="Q140" i="2"/>
  <c r="Q141" i="2" s="1"/>
  <c r="P140" i="2"/>
  <c r="M140" i="2"/>
  <c r="O139" i="2"/>
  <c r="N139" i="2"/>
  <c r="L139" i="2"/>
  <c r="K139" i="2"/>
  <c r="R138" i="2"/>
  <c r="Q138" i="2"/>
  <c r="P138" i="2"/>
  <c r="R137" i="2"/>
  <c r="Q137" i="2"/>
  <c r="P137" i="2"/>
  <c r="O136" i="2"/>
  <c r="N136" i="2"/>
  <c r="L136" i="2"/>
  <c r="K136" i="2"/>
  <c r="R135" i="2"/>
  <c r="R136" i="2" s="1"/>
  <c r="Q135" i="2"/>
  <c r="Q136" i="2" s="1"/>
  <c r="P135" i="2"/>
  <c r="M135" i="2"/>
  <c r="O134" i="2"/>
  <c r="N134" i="2"/>
  <c r="L134" i="2"/>
  <c r="K134" i="2"/>
  <c r="R133" i="2"/>
  <c r="R134" i="2" s="1"/>
  <c r="Q133" i="2"/>
  <c r="Q134" i="2" s="1"/>
  <c r="P133" i="2"/>
  <c r="M133" i="2"/>
  <c r="O132" i="2"/>
  <c r="N132" i="2"/>
  <c r="L132" i="2"/>
  <c r="K132" i="2"/>
  <c r="R131" i="2"/>
  <c r="R132" i="2" s="1"/>
  <c r="Q131" i="2"/>
  <c r="Q132" i="2" s="1"/>
  <c r="P131" i="2"/>
  <c r="M131" i="2"/>
  <c r="O130" i="2"/>
  <c r="N130" i="2"/>
  <c r="L130" i="2"/>
  <c r="K130" i="2"/>
  <c r="R129" i="2"/>
  <c r="R130" i="2" s="1"/>
  <c r="Q129" i="2"/>
  <c r="Q130" i="2" s="1"/>
  <c r="P129" i="2"/>
  <c r="M129" i="2"/>
  <c r="O128" i="2"/>
  <c r="N128" i="2"/>
  <c r="L128" i="2"/>
  <c r="K128" i="2"/>
  <c r="R127" i="2"/>
  <c r="Q127" i="2"/>
  <c r="P127" i="2"/>
  <c r="M127" i="2"/>
  <c r="R126" i="2"/>
  <c r="Q126" i="2"/>
  <c r="Q128" i="2" s="1"/>
  <c r="P126" i="2"/>
  <c r="M126" i="2"/>
  <c r="O125" i="2"/>
  <c r="N125" i="2"/>
  <c r="L125" i="2"/>
  <c r="K125" i="2"/>
  <c r="R124" i="2"/>
  <c r="R125" i="2" s="1"/>
  <c r="Q124" i="2"/>
  <c r="P124" i="2"/>
  <c r="M124" i="2"/>
  <c r="O122" i="2"/>
  <c r="N122" i="2"/>
  <c r="L122" i="2"/>
  <c r="K122" i="2"/>
  <c r="R121" i="2"/>
  <c r="Q121" i="2"/>
  <c r="P121" i="2"/>
  <c r="M121" i="2"/>
  <c r="R120" i="2"/>
  <c r="R122" i="2" s="1"/>
  <c r="Q120" i="2"/>
  <c r="P120" i="2"/>
  <c r="M120" i="2"/>
  <c r="O119" i="2"/>
  <c r="N119" i="2"/>
  <c r="L119" i="2"/>
  <c r="K119" i="2"/>
  <c r="R118" i="2"/>
  <c r="R119" i="2" s="1"/>
  <c r="Q118" i="2"/>
  <c r="Q119" i="2" s="1"/>
  <c r="P118" i="2"/>
  <c r="M118" i="2"/>
  <c r="O117" i="2"/>
  <c r="N117" i="2"/>
  <c r="L117" i="2"/>
  <c r="K117" i="2"/>
  <c r="R116" i="2"/>
  <c r="R117" i="2" s="1"/>
  <c r="Q116" i="2"/>
  <c r="Q117" i="2" s="1"/>
  <c r="P116" i="2"/>
  <c r="M116" i="2"/>
  <c r="O115" i="2"/>
  <c r="N115" i="2"/>
  <c r="L115" i="2"/>
  <c r="K115" i="2"/>
  <c r="R114" i="2"/>
  <c r="R115" i="2" s="1"/>
  <c r="Q114" i="2"/>
  <c r="Q115" i="2" s="1"/>
  <c r="P114" i="2"/>
  <c r="M114" i="2"/>
  <c r="O113" i="2"/>
  <c r="N113" i="2"/>
  <c r="L113" i="2"/>
  <c r="K113" i="2"/>
  <c r="R112" i="2"/>
  <c r="R113" i="2" s="1"/>
  <c r="Q112" i="2"/>
  <c r="Q113" i="2" s="1"/>
  <c r="P112" i="2"/>
  <c r="M112" i="2"/>
  <c r="O111" i="2"/>
  <c r="N111" i="2"/>
  <c r="L111" i="2"/>
  <c r="K111" i="2"/>
  <c r="R110" i="2"/>
  <c r="R111" i="2" s="1"/>
  <c r="Q110" i="2"/>
  <c r="P110" i="2"/>
  <c r="M110" i="2"/>
  <c r="O108" i="2"/>
  <c r="N108" i="2"/>
  <c r="L108" i="2"/>
  <c r="K108" i="2"/>
  <c r="R107" i="2"/>
  <c r="Q107" i="2"/>
  <c r="P107" i="2"/>
  <c r="M107" i="2"/>
  <c r="R106" i="2"/>
  <c r="Q106" i="2"/>
  <c r="P106" i="2"/>
  <c r="M106" i="2"/>
  <c r="O105" i="2"/>
  <c r="N105" i="2"/>
  <c r="L105" i="2"/>
  <c r="K105" i="2"/>
  <c r="R104" i="2"/>
  <c r="R105" i="2" s="1"/>
  <c r="Q104" i="2"/>
  <c r="Q105" i="2" s="1"/>
  <c r="P104" i="2"/>
  <c r="M104" i="2"/>
  <c r="O103" i="2"/>
  <c r="N103" i="2"/>
  <c r="L103" i="2"/>
  <c r="K103" i="2"/>
  <c r="R102" i="2"/>
  <c r="R103" i="2" s="1"/>
  <c r="Q102" i="2"/>
  <c r="Q103" i="2" s="1"/>
  <c r="P102" i="2"/>
  <c r="M102" i="2"/>
  <c r="O101" i="2"/>
  <c r="N101" i="2"/>
  <c r="L101" i="2"/>
  <c r="K101" i="2"/>
  <c r="R100" i="2"/>
  <c r="Q100" i="2"/>
  <c r="P100" i="2"/>
  <c r="M100" i="2"/>
  <c r="R99" i="2"/>
  <c r="Q99" i="2"/>
  <c r="Q101" i="2" s="1"/>
  <c r="P99" i="2"/>
  <c r="M99" i="2"/>
  <c r="O98" i="2"/>
  <c r="N98" i="2"/>
  <c r="L98" i="2"/>
  <c r="K98" i="2"/>
  <c r="R97" i="2"/>
  <c r="R98" i="2" s="1"/>
  <c r="Q97" i="2"/>
  <c r="Q98" i="2" s="1"/>
  <c r="P97" i="2"/>
  <c r="M97" i="2"/>
  <c r="O96" i="2"/>
  <c r="N96" i="2"/>
  <c r="L96" i="2"/>
  <c r="K96" i="2"/>
  <c r="R95" i="2"/>
  <c r="Q95" i="2"/>
  <c r="P95" i="2"/>
  <c r="M95" i="2"/>
  <c r="R94" i="2"/>
  <c r="Q94" i="2"/>
  <c r="P94" i="2"/>
  <c r="M94" i="2"/>
  <c r="O93" i="2"/>
  <c r="N93" i="2"/>
  <c r="L93" i="2"/>
  <c r="K93" i="2"/>
  <c r="R92" i="2"/>
  <c r="R93" i="2" s="1"/>
  <c r="Q92" i="2"/>
  <c r="Q93" i="2" s="1"/>
  <c r="P92" i="2"/>
  <c r="M92" i="2"/>
  <c r="O91" i="2"/>
  <c r="N91" i="2"/>
  <c r="L91" i="2"/>
  <c r="K91" i="2"/>
  <c r="R90" i="2"/>
  <c r="R91" i="2" s="1"/>
  <c r="Q90" i="2"/>
  <c r="P90" i="2"/>
  <c r="M90" i="2"/>
  <c r="O88" i="2"/>
  <c r="N88" i="2"/>
  <c r="L88" i="2"/>
  <c r="K88" i="2"/>
  <c r="R87" i="2"/>
  <c r="R88" i="2" s="1"/>
  <c r="Q87" i="2"/>
  <c r="Q88" i="2" s="1"/>
  <c r="P87" i="2"/>
  <c r="M87" i="2"/>
  <c r="O86" i="2"/>
  <c r="N86" i="2"/>
  <c r="L86" i="2"/>
  <c r="K86" i="2"/>
  <c r="R85" i="2"/>
  <c r="R86" i="2" s="1"/>
  <c r="Q85" i="2"/>
  <c r="Q86" i="2" s="1"/>
  <c r="P85" i="2"/>
  <c r="M85" i="2"/>
  <c r="O84" i="2"/>
  <c r="N84" i="2"/>
  <c r="L84" i="2"/>
  <c r="K84" i="2"/>
  <c r="R83" i="2"/>
  <c r="R84" i="2" s="1"/>
  <c r="Q83" i="2"/>
  <c r="Q84" i="2" s="1"/>
  <c r="P83" i="2"/>
  <c r="M83" i="2"/>
  <c r="O82" i="2"/>
  <c r="N82" i="2"/>
  <c r="L82" i="2"/>
  <c r="K82" i="2"/>
  <c r="R81" i="2"/>
  <c r="R82" i="2" s="1"/>
  <c r="Q81" i="2"/>
  <c r="Q82" i="2" s="1"/>
  <c r="P81" i="2"/>
  <c r="M81" i="2"/>
  <c r="O80" i="2"/>
  <c r="N80" i="2"/>
  <c r="L80" i="2"/>
  <c r="K80" i="2"/>
  <c r="R79" i="2"/>
  <c r="R80" i="2" s="1"/>
  <c r="Q79" i="2"/>
  <c r="Q80" i="2" s="1"/>
  <c r="P79" i="2"/>
  <c r="M79" i="2"/>
  <c r="O78" i="2"/>
  <c r="N78" i="2"/>
  <c r="L78" i="2"/>
  <c r="K78" i="2"/>
  <c r="R77" i="2"/>
  <c r="R78" i="2" s="1"/>
  <c r="Q77" i="2"/>
  <c r="Q78" i="2" s="1"/>
  <c r="P77" i="2"/>
  <c r="M77" i="2"/>
  <c r="O76" i="2"/>
  <c r="N76" i="2"/>
  <c r="L76" i="2"/>
  <c r="K76" i="2"/>
  <c r="R75" i="2"/>
  <c r="R76" i="2" s="1"/>
  <c r="Q75" i="2"/>
  <c r="Q76" i="2" s="1"/>
  <c r="P75" i="2"/>
  <c r="M75" i="2"/>
  <c r="O73" i="2"/>
  <c r="N73" i="2"/>
  <c r="L73" i="2"/>
  <c r="K73" i="2"/>
  <c r="R72" i="2"/>
  <c r="R73" i="2" s="1"/>
  <c r="Q72" i="2"/>
  <c r="Q73" i="2" s="1"/>
  <c r="P72" i="2"/>
  <c r="M72" i="2"/>
  <c r="O71" i="2"/>
  <c r="N71" i="2"/>
  <c r="L71" i="2"/>
  <c r="K71" i="2"/>
  <c r="R70" i="2"/>
  <c r="R71" i="2" s="1"/>
  <c r="Q70" i="2"/>
  <c r="Q71" i="2" s="1"/>
  <c r="P70" i="2"/>
  <c r="M70" i="2"/>
  <c r="O69" i="2"/>
  <c r="N69" i="2"/>
  <c r="L69" i="2"/>
  <c r="K69" i="2"/>
  <c r="R68" i="2"/>
  <c r="Q68" i="2"/>
  <c r="Q69" i="2" s="1"/>
  <c r="P68" i="2"/>
  <c r="O67" i="2"/>
  <c r="N67" i="2"/>
  <c r="L67" i="2"/>
  <c r="K67" i="2"/>
  <c r="R66" i="2"/>
  <c r="R67" i="2" s="1"/>
  <c r="Q66" i="2"/>
  <c r="Q67" i="2" s="1"/>
  <c r="P66" i="2"/>
  <c r="M66" i="2"/>
  <c r="O65" i="2"/>
  <c r="N65" i="2"/>
  <c r="L65" i="2"/>
  <c r="K65" i="2"/>
  <c r="R64" i="2"/>
  <c r="R65" i="2" s="1"/>
  <c r="Q64" i="2"/>
  <c r="Q65" i="2" s="1"/>
  <c r="P64" i="2"/>
  <c r="M64" i="2"/>
  <c r="O63" i="2"/>
  <c r="N63" i="2"/>
  <c r="L63" i="2"/>
  <c r="K63" i="2"/>
  <c r="R62" i="2"/>
  <c r="R63" i="2" s="1"/>
  <c r="Q62" i="2"/>
  <c r="Q63" i="2" s="1"/>
  <c r="P62" i="2"/>
  <c r="M62" i="2"/>
  <c r="O61" i="2"/>
  <c r="N61" i="2"/>
  <c r="L61" i="2"/>
  <c r="K61" i="2"/>
  <c r="R60" i="2"/>
  <c r="R61" i="2" s="1"/>
  <c r="Q60" i="2"/>
  <c r="Q61" i="2" s="1"/>
  <c r="P60" i="2"/>
  <c r="M60" i="2"/>
  <c r="O59" i="2"/>
  <c r="N59" i="2"/>
  <c r="L59" i="2"/>
  <c r="K59" i="2"/>
  <c r="R58" i="2"/>
  <c r="R59" i="2" s="1"/>
  <c r="Q58" i="2"/>
  <c r="Q59" i="2" s="1"/>
  <c r="P58" i="2"/>
  <c r="M58" i="2"/>
  <c r="O57" i="2"/>
  <c r="N57" i="2"/>
  <c r="L57" i="2"/>
  <c r="K57" i="2"/>
  <c r="R56" i="2"/>
  <c r="Q56" i="2"/>
  <c r="P56" i="2"/>
  <c r="R55" i="2"/>
  <c r="Q55" i="2"/>
  <c r="P55" i="2"/>
  <c r="M55" i="2"/>
  <c r="O54" i="2"/>
  <c r="N54" i="2"/>
  <c r="L54" i="2"/>
  <c r="K54" i="2"/>
  <c r="O53" i="2"/>
  <c r="N53" i="2"/>
  <c r="L53" i="2"/>
  <c r="K53" i="2"/>
  <c r="R52" i="2"/>
  <c r="Q52" i="2"/>
  <c r="P52" i="2"/>
  <c r="M52" i="2"/>
  <c r="R51" i="2"/>
  <c r="R53" i="2" s="1"/>
  <c r="Q51" i="2"/>
  <c r="P51" i="2"/>
  <c r="M51" i="2"/>
  <c r="O49" i="2"/>
  <c r="N49" i="2"/>
  <c r="L49" i="2"/>
  <c r="K49" i="2"/>
  <c r="R48" i="2"/>
  <c r="R49" i="2" s="1"/>
  <c r="Q48" i="2"/>
  <c r="Q49" i="2" s="1"/>
  <c r="P48" i="2"/>
  <c r="M48" i="2"/>
  <c r="O47" i="2"/>
  <c r="N47" i="2"/>
  <c r="L47" i="2"/>
  <c r="K47" i="2"/>
  <c r="R46" i="2"/>
  <c r="R47" i="2" s="1"/>
  <c r="Q46" i="2"/>
  <c r="Q47" i="2" s="1"/>
  <c r="P46" i="2"/>
  <c r="M46" i="2"/>
  <c r="O45" i="2"/>
  <c r="O50" i="2" s="1"/>
  <c r="N45" i="2"/>
  <c r="L45" i="2"/>
  <c r="L50" i="2" s="1"/>
  <c r="K45" i="2"/>
  <c r="R44" i="2"/>
  <c r="R45" i="2" s="1"/>
  <c r="Q44" i="2"/>
  <c r="Q45" i="2" s="1"/>
  <c r="P44" i="2"/>
  <c r="M44" i="2"/>
  <c r="O42" i="2"/>
  <c r="N42" i="2"/>
  <c r="L42" i="2"/>
  <c r="K42" i="2"/>
  <c r="R41" i="2"/>
  <c r="R42" i="2" s="1"/>
  <c r="Q41" i="2"/>
  <c r="Q42" i="2" s="1"/>
  <c r="P41" i="2"/>
  <c r="M41" i="2"/>
  <c r="O40" i="2"/>
  <c r="N40" i="2"/>
  <c r="L40" i="2"/>
  <c r="K40" i="2"/>
  <c r="R39" i="2"/>
  <c r="R40" i="2" s="1"/>
  <c r="Q39" i="2"/>
  <c r="Q40" i="2" s="1"/>
  <c r="P39" i="2"/>
  <c r="M39" i="2"/>
  <c r="O38" i="2"/>
  <c r="N38" i="2"/>
  <c r="L38" i="2"/>
  <c r="K38" i="2"/>
  <c r="R37" i="2"/>
  <c r="Q37" i="2"/>
  <c r="P37" i="2"/>
  <c r="M37" i="2"/>
  <c r="R36" i="2"/>
  <c r="Q36" i="2"/>
  <c r="P36" i="2"/>
  <c r="M36" i="2"/>
  <c r="O35" i="2"/>
  <c r="N35" i="2"/>
  <c r="L35" i="2"/>
  <c r="K35" i="2"/>
  <c r="R34" i="2"/>
  <c r="Q34" i="2"/>
  <c r="P34" i="2"/>
  <c r="M34" i="2"/>
  <c r="R33" i="2"/>
  <c r="R35" i="2" s="1"/>
  <c r="Q33" i="2"/>
  <c r="P33" i="2"/>
  <c r="M33" i="2"/>
  <c r="O32" i="2"/>
  <c r="N32" i="2"/>
  <c r="L32" i="2"/>
  <c r="K32" i="2"/>
  <c r="R31" i="2"/>
  <c r="Q31" i="2"/>
  <c r="P31" i="2"/>
  <c r="M31" i="2"/>
  <c r="R30" i="2"/>
  <c r="Q30" i="2"/>
  <c r="P30" i="2"/>
  <c r="M30" i="2"/>
  <c r="O28" i="2"/>
  <c r="N28" i="2"/>
  <c r="L28" i="2"/>
  <c r="K28" i="2"/>
  <c r="R27" i="2"/>
  <c r="Q27" i="2"/>
  <c r="Q28" i="2" s="1"/>
  <c r="P27" i="2"/>
  <c r="O26" i="2"/>
  <c r="N26" i="2"/>
  <c r="L26" i="2"/>
  <c r="K26" i="2"/>
  <c r="R25" i="2"/>
  <c r="R26" i="2" s="1"/>
  <c r="Q25" i="2"/>
  <c r="Q26" i="2" s="1"/>
  <c r="P25" i="2"/>
  <c r="M25" i="2"/>
  <c r="O24" i="2"/>
  <c r="N24" i="2"/>
  <c r="L24" i="2"/>
  <c r="K24" i="2"/>
  <c r="R23" i="2"/>
  <c r="R24" i="2" s="1"/>
  <c r="Q23" i="2"/>
  <c r="Q24" i="2" s="1"/>
  <c r="P23" i="2"/>
  <c r="M23" i="2"/>
  <c r="O22" i="2"/>
  <c r="N22" i="2"/>
  <c r="L22" i="2"/>
  <c r="K22" i="2"/>
  <c r="R21" i="2"/>
  <c r="R22" i="2" s="1"/>
  <c r="Q21" i="2"/>
  <c r="Q22" i="2" s="1"/>
  <c r="P21" i="2"/>
  <c r="M21" i="2"/>
  <c r="O20" i="2"/>
  <c r="N20" i="2"/>
  <c r="L20" i="2"/>
  <c r="K20" i="2"/>
  <c r="R19" i="2"/>
  <c r="R20" i="2" s="1"/>
  <c r="Q19" i="2"/>
  <c r="Q20" i="2" s="1"/>
  <c r="P19" i="2"/>
  <c r="M19" i="2"/>
  <c r="O18" i="2"/>
  <c r="N18" i="2"/>
  <c r="L18" i="2"/>
  <c r="K18" i="2"/>
  <c r="R17" i="2"/>
  <c r="R18" i="2" s="1"/>
  <c r="Q17" i="2"/>
  <c r="Q18" i="2" s="1"/>
  <c r="P17" i="2"/>
  <c r="M17" i="2"/>
  <c r="O16" i="2"/>
  <c r="N16" i="2"/>
  <c r="L16" i="2"/>
  <c r="K16" i="2"/>
  <c r="R15" i="2"/>
  <c r="Q15" i="2"/>
  <c r="P15" i="2"/>
  <c r="M15" i="2"/>
  <c r="R14" i="2"/>
  <c r="Q14" i="2"/>
  <c r="Q16" i="2" s="1"/>
  <c r="P14" i="2"/>
  <c r="M14" i="2"/>
  <c r="O12" i="2"/>
  <c r="N12" i="2"/>
  <c r="L12" i="2"/>
  <c r="K12" i="2"/>
  <c r="R11" i="2"/>
  <c r="Q11" i="2"/>
  <c r="P11" i="2"/>
  <c r="M11" i="2"/>
  <c r="R10" i="2"/>
  <c r="Q10" i="2"/>
  <c r="P10" i="2"/>
  <c r="M10" i="2"/>
  <c r="O9" i="2"/>
  <c r="N9" i="2"/>
  <c r="N13" i="2" s="1"/>
  <c r="L9" i="2"/>
  <c r="L13" i="2" s="1"/>
  <c r="K9" i="2"/>
  <c r="K13" i="2" s="1"/>
  <c r="R8" i="2"/>
  <c r="Q8" i="2"/>
  <c r="P8" i="2"/>
  <c r="R7" i="2"/>
  <c r="Q7" i="2"/>
  <c r="P7" i="2"/>
  <c r="O5" i="2"/>
  <c r="N5" i="2"/>
  <c r="L5" i="2"/>
  <c r="K5" i="2"/>
  <c r="R4" i="2"/>
  <c r="R5" i="2" s="1"/>
  <c r="Q4" i="2"/>
  <c r="Q5" i="2" s="1"/>
  <c r="P4" i="2"/>
  <c r="M4" i="2"/>
  <c r="O3" i="2"/>
  <c r="O6" i="2" s="1"/>
  <c r="N3" i="2"/>
  <c r="N6" i="2" s="1"/>
  <c r="L3" i="2"/>
  <c r="L6" i="2" s="1"/>
  <c r="K3" i="2"/>
  <c r="K6" i="2" s="1"/>
  <c r="R2" i="2"/>
  <c r="R3" i="2" s="1"/>
  <c r="Q2" i="2"/>
  <c r="P2" i="2"/>
  <c r="M2" i="2"/>
  <c r="L43" i="2" l="1"/>
  <c r="R96" i="2"/>
  <c r="S96" i="2" s="1"/>
  <c r="R128" i="2"/>
  <c r="S128" i="2" s="1"/>
  <c r="Q193" i="2"/>
  <c r="Q32" i="2"/>
  <c r="N43" i="2"/>
  <c r="Q38" i="2"/>
  <c r="Q153" i="2"/>
  <c r="R193" i="2"/>
  <c r="Q96" i="2"/>
  <c r="Q108" i="2"/>
  <c r="S108" i="2" s="1"/>
  <c r="R108" i="2"/>
  <c r="Q12" i="2"/>
  <c r="R153" i="2"/>
  <c r="Q122" i="2"/>
  <c r="S122" i="2" s="1"/>
  <c r="Q199" i="2"/>
  <c r="Q35" i="2"/>
  <c r="Q54" i="2"/>
  <c r="Q148" i="2"/>
  <c r="R199" i="2"/>
  <c r="R234" i="2"/>
  <c r="S37" i="2"/>
  <c r="P38" i="2"/>
  <c r="P40" i="2"/>
  <c r="S8" i="2"/>
  <c r="S11" i="2"/>
  <c r="P12" i="2"/>
  <c r="P20" i="2"/>
  <c r="P22" i="2"/>
  <c r="P42" i="2"/>
  <c r="S95" i="2"/>
  <c r="P96" i="2"/>
  <c r="S121" i="2"/>
  <c r="P122" i="2"/>
  <c r="P24" i="2"/>
  <c r="O194" i="2"/>
  <c r="M105" i="2"/>
  <c r="M111" i="2"/>
  <c r="M117" i="2"/>
  <c r="M119" i="2"/>
  <c r="S169" i="2"/>
  <c r="P170" i="2"/>
  <c r="S171" i="2"/>
  <c r="P172" i="2"/>
  <c r="N194" i="2"/>
  <c r="P188" i="2"/>
  <c r="P190" i="2"/>
  <c r="K29" i="2"/>
  <c r="M78" i="2"/>
  <c r="M82" i="2"/>
  <c r="P98" i="2"/>
  <c r="P136" i="2"/>
  <c r="S175" i="2"/>
  <c r="S174" i="2"/>
  <c r="O180" i="2"/>
  <c r="P177" i="2"/>
  <c r="M199" i="2"/>
  <c r="M201" i="2"/>
  <c r="M216" i="2"/>
  <c r="M226" i="2"/>
  <c r="M230" i="2"/>
  <c r="M22" i="2"/>
  <c r="M47" i="2"/>
  <c r="M128" i="2"/>
  <c r="M130" i="2"/>
  <c r="O29" i="2"/>
  <c r="M160" i="2"/>
  <c r="P186" i="2"/>
  <c r="P216" i="2"/>
  <c r="P226" i="2"/>
  <c r="M5" i="2"/>
  <c r="P59" i="2"/>
  <c r="P61" i="2"/>
  <c r="P63" i="2"/>
  <c r="P69" i="2"/>
  <c r="P71" i="2"/>
  <c r="N89" i="2"/>
  <c r="M96" i="2"/>
  <c r="M98" i="2"/>
  <c r="S127" i="2"/>
  <c r="P128" i="2"/>
  <c r="S148" i="2"/>
  <c r="S147" i="2"/>
  <c r="P148" i="2"/>
  <c r="P150" i="2"/>
  <c r="S162" i="2"/>
  <c r="P162" i="2"/>
  <c r="S193" i="2"/>
  <c r="M218" i="2"/>
  <c r="S45" i="2"/>
  <c r="N50" i="2"/>
  <c r="P50" i="2" s="1"/>
  <c r="S177" i="2"/>
  <c r="M38" i="2"/>
  <c r="M40" i="2"/>
  <c r="R57" i="2"/>
  <c r="K89" i="2"/>
  <c r="S78" i="2"/>
  <c r="P78" i="2"/>
  <c r="P105" i="2"/>
  <c r="S138" i="2"/>
  <c r="P141" i="2"/>
  <c r="S142" i="2"/>
  <c r="P143" i="2"/>
  <c r="S144" i="2"/>
  <c r="M153" i="2"/>
  <c r="M155" i="2"/>
  <c r="M164" i="2"/>
  <c r="L204" i="2"/>
  <c r="M204" i="2" s="1"/>
  <c r="M206" i="2"/>
  <c r="P228" i="2"/>
  <c r="P230" i="2"/>
  <c r="P5" i="2"/>
  <c r="P9" i="2"/>
  <c r="S27" i="2"/>
  <c r="M53" i="2"/>
  <c r="M59" i="2"/>
  <c r="M61" i="2"/>
  <c r="M71" i="2"/>
  <c r="M73" i="2"/>
  <c r="S84" i="2"/>
  <c r="P84" i="2"/>
  <c r="M91" i="2"/>
  <c r="M93" i="2"/>
  <c r="S99" i="2"/>
  <c r="P117" i="2"/>
  <c r="P119" i="2"/>
  <c r="P125" i="2"/>
  <c r="M132" i="2"/>
  <c r="M136" i="2"/>
  <c r="M141" i="2"/>
  <c r="M143" i="2"/>
  <c r="M145" i="2"/>
  <c r="M148" i="2"/>
  <c r="M150" i="2"/>
  <c r="S208" i="2"/>
  <c r="P208" i="2"/>
  <c r="N231" i="2"/>
  <c r="P73" i="2"/>
  <c r="L89" i="2"/>
  <c r="M84" i="2"/>
  <c r="P93" i="2"/>
  <c r="P145" i="2"/>
  <c r="M203" i="2"/>
  <c r="M208" i="2"/>
  <c r="P214" i="2"/>
  <c r="K50" i="2"/>
  <c r="M50" i="2" s="1"/>
  <c r="P54" i="2"/>
  <c r="Q57" i="2"/>
  <c r="Q74" i="2" s="1"/>
  <c r="O74" i="2"/>
  <c r="P67" i="2"/>
  <c r="M86" i="2"/>
  <c r="O109" i="2"/>
  <c r="M122" i="2"/>
  <c r="S130" i="2"/>
  <c r="P130" i="2"/>
  <c r="L167" i="2"/>
  <c r="M162" i="2"/>
  <c r="L180" i="2"/>
  <c r="M177" i="2"/>
  <c r="M186" i="2"/>
  <c r="M190" i="2"/>
  <c r="O204" i="2"/>
  <c r="S198" i="2"/>
  <c r="P199" i="2"/>
  <c r="S200" i="2"/>
  <c r="P201" i="2"/>
  <c r="S202" i="2"/>
  <c r="P203" i="2"/>
  <c r="M210" i="2"/>
  <c r="M214" i="2"/>
  <c r="S216" i="2"/>
  <c r="M13" i="2"/>
  <c r="S47" i="2"/>
  <c r="M113" i="2"/>
  <c r="S218" i="2"/>
  <c r="P218" i="2"/>
  <c r="M24" i="2"/>
  <c r="S52" i="2"/>
  <c r="L29" i="2"/>
  <c r="M18" i="2"/>
  <c r="M26" i="2"/>
  <c r="S35" i="2"/>
  <c r="S34" i="2"/>
  <c r="P35" i="2"/>
  <c r="S36" i="2"/>
  <c r="S49" i="2"/>
  <c r="P49" i="2"/>
  <c r="S68" i="2"/>
  <c r="S86" i="2"/>
  <c r="P86" i="2"/>
  <c r="N123" i="2"/>
  <c r="K156" i="2"/>
  <c r="S164" i="2"/>
  <c r="P164" i="2"/>
  <c r="Q194" i="2"/>
  <c r="L231" i="2"/>
  <c r="P237" i="2"/>
  <c r="S236" i="2"/>
  <c r="P236" i="2"/>
  <c r="R6" i="2"/>
  <c r="M12" i="2"/>
  <c r="M42" i="2"/>
  <c r="P47" i="2"/>
  <c r="P53" i="2"/>
  <c r="M6" i="2"/>
  <c r="S10" i="2"/>
  <c r="N29" i="2"/>
  <c r="P18" i="2"/>
  <c r="M20" i="2"/>
  <c r="P26" i="2"/>
  <c r="P28" i="2"/>
  <c r="K43" i="2"/>
  <c r="M43" i="2" s="1"/>
  <c r="Q50" i="2"/>
  <c r="M49" i="2"/>
  <c r="M54" i="2"/>
  <c r="S56" i="2"/>
  <c r="M63" i="2"/>
  <c r="S76" i="2"/>
  <c r="O89" i="2"/>
  <c r="N109" i="2"/>
  <c r="M125" i="2"/>
  <c r="S132" i="2"/>
  <c r="P132" i="2"/>
  <c r="S150" i="2"/>
  <c r="S152" i="2"/>
  <c r="P153" i="2"/>
  <c r="S154" i="2"/>
  <c r="P155" i="2"/>
  <c r="Q158" i="2"/>
  <c r="Q167" i="2" s="1"/>
  <c r="M172" i="2"/>
  <c r="K180" i="2"/>
  <c r="S210" i="2"/>
  <c r="P210" i="2"/>
  <c r="L74" i="2"/>
  <c r="M65" i="2"/>
  <c r="K74" i="2"/>
  <c r="S80" i="2"/>
  <c r="P80" i="2"/>
  <c r="S88" i="2"/>
  <c r="P88" i="2"/>
  <c r="K109" i="2"/>
  <c r="M101" i="2"/>
  <c r="M103" i="2"/>
  <c r="S107" i="2"/>
  <c r="P108" i="2"/>
  <c r="O123" i="2"/>
  <c r="P113" i="2"/>
  <c r="M115" i="2"/>
  <c r="S134" i="2"/>
  <c r="P134" i="2"/>
  <c r="Q139" i="2"/>
  <c r="P139" i="2"/>
  <c r="S141" i="2"/>
  <c r="O167" i="2"/>
  <c r="P167" i="2" s="1"/>
  <c r="S166" i="2"/>
  <c r="P166" i="2"/>
  <c r="M179" i="2"/>
  <c r="K194" i="2"/>
  <c r="S184" i="2"/>
  <c r="P184" i="2"/>
  <c r="M193" i="2"/>
  <c r="Q231" i="2"/>
  <c r="S212" i="2"/>
  <c r="P212" i="2"/>
  <c r="S220" i="2"/>
  <c r="P220" i="2"/>
  <c r="S222" i="2"/>
  <c r="P222" i="2"/>
  <c r="S224" i="2"/>
  <c r="P224" i="2"/>
  <c r="M234" i="2"/>
  <c r="M236" i="2"/>
  <c r="N74" i="2"/>
  <c r="P65" i="2"/>
  <c r="M67" i="2"/>
  <c r="Q89" i="2"/>
  <c r="M80" i="2"/>
  <c r="S82" i="2"/>
  <c r="P82" i="2"/>
  <c r="M88" i="2"/>
  <c r="S98" i="2"/>
  <c r="S100" i="2"/>
  <c r="P101" i="2"/>
  <c r="P103" i="2"/>
  <c r="M108" i="2"/>
  <c r="K123" i="2"/>
  <c r="P115" i="2"/>
  <c r="O156" i="2"/>
  <c r="M134" i="2"/>
  <c r="S136" i="2"/>
  <c r="R139" i="2"/>
  <c r="M158" i="2"/>
  <c r="S160" i="2"/>
  <c r="P160" i="2"/>
  <c r="M166" i="2"/>
  <c r="R170" i="2"/>
  <c r="R180" i="2" s="1"/>
  <c r="S178" i="2"/>
  <c r="P179" i="2"/>
  <c r="L194" i="2"/>
  <c r="M184" i="2"/>
  <c r="S186" i="2"/>
  <c r="S190" i="2"/>
  <c r="S192" i="2"/>
  <c r="P193" i="2"/>
  <c r="N204" i="2"/>
  <c r="O231" i="2"/>
  <c r="M212" i="2"/>
  <c r="S214" i="2"/>
  <c r="M220" i="2"/>
  <c r="M224" i="2"/>
  <c r="S226" i="2"/>
  <c r="S230" i="2"/>
  <c r="S59" i="2"/>
  <c r="S67" i="2"/>
  <c r="S20" i="2"/>
  <c r="S24" i="2"/>
  <c r="S42" i="2"/>
  <c r="S63" i="2"/>
  <c r="S71" i="2"/>
  <c r="S105" i="2"/>
  <c r="S113" i="2"/>
  <c r="S117" i="2"/>
  <c r="S5" i="2"/>
  <c r="P6" i="2"/>
  <c r="Q29" i="2"/>
  <c r="S18" i="2"/>
  <c r="S22" i="2"/>
  <c r="S26" i="2"/>
  <c r="Q43" i="2"/>
  <c r="S40" i="2"/>
  <c r="S61" i="2"/>
  <c r="S65" i="2"/>
  <c r="S73" i="2"/>
  <c r="S93" i="2"/>
  <c r="S103" i="2"/>
  <c r="S115" i="2"/>
  <c r="S119" i="2"/>
  <c r="S153" i="2"/>
  <c r="S188" i="2"/>
  <c r="S199" i="2"/>
  <c r="S228" i="2"/>
  <c r="S234" i="2"/>
  <c r="R237" i="2"/>
  <c r="Q143" i="2"/>
  <c r="S143" i="2" s="1"/>
  <c r="Q145" i="2"/>
  <c r="S145" i="2" s="1"/>
  <c r="S149" i="2"/>
  <c r="S151" i="2"/>
  <c r="Q155" i="2"/>
  <c r="S155" i="2" s="1"/>
  <c r="L156" i="2"/>
  <c r="N156" i="2"/>
  <c r="S157" i="2"/>
  <c r="P158" i="2"/>
  <c r="R158" i="2"/>
  <c r="R167" i="2" s="1"/>
  <c r="S159" i="2"/>
  <c r="S161" i="2"/>
  <c r="S163" i="2"/>
  <c r="S165" i="2"/>
  <c r="K167" i="2"/>
  <c r="S168" i="2"/>
  <c r="M170" i="2"/>
  <c r="Q170" i="2"/>
  <c r="Q172" i="2"/>
  <c r="P175" i="2"/>
  <c r="S176" i="2"/>
  <c r="Q179" i="2"/>
  <c r="S179" i="2" s="1"/>
  <c r="N180" i="2"/>
  <c r="S181" i="2"/>
  <c r="P182" i="2"/>
  <c r="R182" i="2"/>
  <c r="S182" i="2" s="1"/>
  <c r="S183" i="2"/>
  <c r="S185" i="2"/>
  <c r="S189" i="2"/>
  <c r="S191" i="2"/>
  <c r="S195" i="2"/>
  <c r="P196" i="2"/>
  <c r="R196" i="2"/>
  <c r="S196" i="2" s="1"/>
  <c r="S197" i="2"/>
  <c r="Q201" i="2"/>
  <c r="S201" i="2" s="1"/>
  <c r="Q203" i="2"/>
  <c r="S203" i="2" s="1"/>
  <c r="S205" i="2"/>
  <c r="P206" i="2"/>
  <c r="R206" i="2"/>
  <c r="S206" i="2" s="1"/>
  <c r="S207" i="2"/>
  <c r="S209" i="2"/>
  <c r="S211" i="2"/>
  <c r="S213" i="2"/>
  <c r="S215" i="2"/>
  <c r="S217" i="2"/>
  <c r="S219" i="2"/>
  <c r="S223" i="2"/>
  <c r="S225" i="2"/>
  <c r="S229" i="2"/>
  <c r="K231" i="2"/>
  <c r="S233" i="2"/>
  <c r="P234" i="2"/>
  <c r="S235" i="2"/>
  <c r="K237" i="2"/>
  <c r="M237" i="2" s="1"/>
  <c r="Q237" i="2"/>
  <c r="S2" i="2"/>
  <c r="P3" i="2"/>
  <c r="S4" i="2"/>
  <c r="S7" i="2"/>
  <c r="Q9" i="2"/>
  <c r="Q13" i="2" s="1"/>
  <c r="R12" i="2"/>
  <c r="O13" i="2"/>
  <c r="P13" i="2" s="1"/>
  <c r="S15" i="2"/>
  <c r="P16" i="2"/>
  <c r="R16" i="2"/>
  <c r="S16" i="2" s="1"/>
  <c r="S17" i="2"/>
  <c r="S19" i="2"/>
  <c r="S21" i="2"/>
  <c r="S23" i="2"/>
  <c r="S25" i="2"/>
  <c r="R28" i="2"/>
  <c r="S28" i="2" s="1"/>
  <c r="S31" i="2"/>
  <c r="P32" i="2"/>
  <c r="R32" i="2"/>
  <c r="S32" i="2" s="1"/>
  <c r="S33" i="2"/>
  <c r="M35" i="2"/>
  <c r="R38" i="2"/>
  <c r="S39" i="2"/>
  <c r="S41" i="2"/>
  <c r="O43" i="2"/>
  <c r="P43" i="2" s="1"/>
  <c r="M45" i="2"/>
  <c r="R50" i="2"/>
  <c r="S51" i="2"/>
  <c r="Q53" i="2"/>
  <c r="S53" i="2" s="1"/>
  <c r="R54" i="2"/>
  <c r="S55" i="2"/>
  <c r="P57" i="2"/>
  <c r="S58" i="2"/>
  <c r="S60" i="2"/>
  <c r="S62" i="2"/>
  <c r="S64" i="2"/>
  <c r="S66" i="2"/>
  <c r="R69" i="2"/>
  <c r="S69" i="2" s="1"/>
  <c r="S70" i="2"/>
  <c r="S72" i="2"/>
  <c r="M76" i="2"/>
  <c r="R89" i="2"/>
  <c r="S90" i="2"/>
  <c r="P91" i="2"/>
  <c r="S92" i="2"/>
  <c r="S94" i="2"/>
  <c r="R101" i="2"/>
  <c r="S101" i="2" s="1"/>
  <c r="S102" i="2"/>
  <c r="S104" i="2"/>
  <c r="S106" i="2"/>
  <c r="L109" i="2"/>
  <c r="S110" i="2"/>
  <c r="P111" i="2"/>
  <c r="S112" i="2"/>
  <c r="S114" i="2"/>
  <c r="S116" i="2"/>
  <c r="S118" i="2"/>
  <c r="S120" i="2"/>
  <c r="L123" i="2"/>
  <c r="R123" i="2"/>
  <c r="S124" i="2"/>
  <c r="S126" i="2"/>
  <c r="S137" i="2"/>
  <c r="M3" i="2"/>
  <c r="Q3" i="2"/>
  <c r="S3" i="2" s="1"/>
  <c r="R9" i="2"/>
  <c r="S14" i="2"/>
  <c r="M16" i="2"/>
  <c r="S30" i="2"/>
  <c r="M32" i="2"/>
  <c r="S44" i="2"/>
  <c r="P45" i="2"/>
  <c r="S46" i="2"/>
  <c r="S48" i="2"/>
  <c r="M57" i="2"/>
  <c r="S75" i="2"/>
  <c r="P76" i="2"/>
  <c r="S77" i="2"/>
  <c r="S79" i="2"/>
  <c r="S81" i="2"/>
  <c r="S83" i="2"/>
  <c r="S85" i="2"/>
  <c r="S87" i="2"/>
  <c r="Q91" i="2"/>
  <c r="S91" i="2" s="1"/>
  <c r="S97" i="2"/>
  <c r="Q111" i="2"/>
  <c r="S111" i="2" s="1"/>
  <c r="Q125" i="2"/>
  <c r="S125" i="2" s="1"/>
  <c r="S129" i="2"/>
  <c r="S131" i="2"/>
  <c r="S133" i="2"/>
  <c r="S135" i="2"/>
  <c r="S140" i="2"/>
  <c r="S146" i="2"/>
  <c r="S173" i="2"/>
  <c r="M175" i="2"/>
  <c r="M182" i="2"/>
  <c r="S187" i="2"/>
  <c r="M196" i="2"/>
  <c r="S221" i="2"/>
  <c r="S227" i="2"/>
  <c r="S232" i="2"/>
  <c r="S54" i="2" l="1"/>
  <c r="S38" i="2"/>
  <c r="S12" i="2"/>
  <c r="S170" i="2"/>
  <c r="R156" i="2"/>
  <c r="M123" i="2"/>
  <c r="P109" i="2"/>
  <c r="M109" i="2"/>
  <c r="S50" i="2"/>
  <c r="M156" i="2"/>
  <c r="M231" i="2"/>
  <c r="P231" i="2"/>
  <c r="M167" i="2"/>
  <c r="P156" i="2"/>
  <c r="M29" i="2"/>
  <c r="P194" i="2"/>
  <c r="S89" i="2"/>
  <c r="P204" i="2"/>
  <c r="M180" i="2"/>
  <c r="P89" i="2"/>
  <c r="M89" i="2"/>
  <c r="P180" i="2"/>
  <c r="P29" i="2"/>
  <c r="S167" i="2"/>
  <c r="P123" i="2"/>
  <c r="S57" i="2"/>
  <c r="M194" i="2"/>
  <c r="S9" i="2"/>
  <c r="S139" i="2"/>
  <c r="P74" i="2"/>
  <c r="N238" i="2"/>
  <c r="M74" i="2"/>
  <c r="Q180" i="2"/>
  <c r="S180" i="2" s="1"/>
  <c r="S158" i="2"/>
  <c r="R109" i="2"/>
  <c r="Q6" i="2"/>
  <c r="S6" i="2" s="1"/>
  <c r="L238" i="2"/>
  <c r="S237" i="2"/>
  <c r="Q204" i="2"/>
  <c r="R194" i="2"/>
  <c r="S194" i="2" s="1"/>
  <c r="Q123" i="2"/>
  <c r="S123" i="2" s="1"/>
  <c r="O238" i="2"/>
  <c r="Q156" i="2"/>
  <c r="Q109" i="2"/>
  <c r="R29" i="2"/>
  <c r="S29" i="2" s="1"/>
  <c r="K238" i="2"/>
  <c r="R43" i="2"/>
  <c r="S43" i="2" s="1"/>
  <c r="R231" i="2"/>
  <c r="S231" i="2" s="1"/>
  <c r="R74" i="2"/>
  <c r="S74" i="2" s="1"/>
  <c r="R204" i="2"/>
  <c r="S204" i="2" s="1"/>
  <c r="S172" i="2"/>
  <c r="R13" i="2"/>
  <c r="S13" i="2" s="1"/>
  <c r="S156" i="2" l="1"/>
  <c r="L239" i="2"/>
  <c r="K239" i="2"/>
  <c r="M239" i="2" s="1"/>
  <c r="P238" i="2"/>
  <c r="Q238" i="2"/>
  <c r="R238" i="2"/>
  <c r="S109" i="2"/>
  <c r="N239" i="2"/>
  <c r="M238" i="2"/>
  <c r="O239" i="2"/>
  <c r="P239" i="2" l="1"/>
  <c r="R239" i="2"/>
  <c r="S238" i="2"/>
  <c r="Q239" i="2"/>
  <c r="S239" i="2" l="1"/>
  <c r="O244" i="4"/>
  <c r="N244" i="4"/>
  <c r="L244" i="4"/>
  <c r="K244" i="4"/>
  <c r="R243" i="4"/>
  <c r="R244" i="4" s="1"/>
  <c r="Q243" i="4"/>
  <c r="Q244" i="4" s="1"/>
  <c r="P243" i="4"/>
  <c r="M243" i="4"/>
  <c r="O242" i="4"/>
  <c r="O245" i="4" s="1"/>
  <c r="N242" i="4"/>
  <c r="N245" i="4" s="1"/>
  <c r="L242" i="4"/>
  <c r="K242" i="4"/>
  <c r="K245" i="4" s="1"/>
  <c r="R241" i="4"/>
  <c r="Q241" i="4"/>
  <c r="P241" i="4"/>
  <c r="M241" i="4"/>
  <c r="R240" i="4"/>
  <c r="Q240" i="4"/>
  <c r="P240" i="4"/>
  <c r="M240" i="4"/>
  <c r="O238" i="4"/>
  <c r="N238" i="4"/>
  <c r="L238" i="4"/>
  <c r="K238" i="4"/>
  <c r="R237" i="4"/>
  <c r="Q237" i="4"/>
  <c r="P237" i="4"/>
  <c r="M237" i="4"/>
  <c r="R236" i="4"/>
  <c r="Q236" i="4"/>
  <c r="Q238" i="4" s="1"/>
  <c r="P236" i="4"/>
  <c r="M236" i="4"/>
  <c r="O235" i="4"/>
  <c r="N235" i="4"/>
  <c r="L235" i="4"/>
  <c r="K235" i="4"/>
  <c r="R234" i="4"/>
  <c r="Q234" i="4"/>
  <c r="Q235" i="4" s="1"/>
  <c r="P234" i="4"/>
  <c r="M234" i="4"/>
  <c r="O233" i="4"/>
  <c r="N233" i="4"/>
  <c r="L233" i="4"/>
  <c r="K233" i="4"/>
  <c r="R232" i="4"/>
  <c r="Q232" i="4"/>
  <c r="Q233" i="4" s="1"/>
  <c r="P232" i="4"/>
  <c r="M232" i="4"/>
  <c r="O231" i="4"/>
  <c r="N231" i="4"/>
  <c r="L231" i="4"/>
  <c r="K231" i="4"/>
  <c r="R230" i="4"/>
  <c r="Q230" i="4"/>
  <c r="Q231" i="4" s="1"/>
  <c r="P230" i="4"/>
  <c r="M230" i="4"/>
  <c r="O229" i="4"/>
  <c r="N229" i="4"/>
  <c r="L229" i="4"/>
  <c r="K229" i="4"/>
  <c r="R228" i="4"/>
  <c r="Q228" i="4"/>
  <c r="Q229" i="4" s="1"/>
  <c r="P228" i="4"/>
  <c r="M228" i="4"/>
  <c r="O227" i="4"/>
  <c r="N227" i="4"/>
  <c r="L227" i="4"/>
  <c r="K227" i="4"/>
  <c r="R226" i="4"/>
  <c r="Q226" i="4"/>
  <c r="Q227" i="4" s="1"/>
  <c r="P226" i="4"/>
  <c r="M226" i="4"/>
  <c r="O225" i="4"/>
  <c r="N225" i="4"/>
  <c r="L225" i="4"/>
  <c r="K225" i="4"/>
  <c r="R224" i="4"/>
  <c r="Q224" i="4"/>
  <c r="Q225" i="4" s="1"/>
  <c r="P224" i="4"/>
  <c r="M224" i="4"/>
  <c r="O223" i="4"/>
  <c r="N223" i="4"/>
  <c r="L223" i="4"/>
  <c r="K223" i="4"/>
  <c r="R222" i="4"/>
  <c r="Q222" i="4"/>
  <c r="Q223" i="4" s="1"/>
  <c r="P222" i="4"/>
  <c r="M222" i="4"/>
  <c r="O221" i="4"/>
  <c r="N221" i="4"/>
  <c r="L221" i="4"/>
  <c r="K221" i="4"/>
  <c r="R220" i="4"/>
  <c r="Q220" i="4"/>
  <c r="Q221" i="4" s="1"/>
  <c r="P220" i="4"/>
  <c r="M220" i="4"/>
  <c r="O219" i="4"/>
  <c r="N219" i="4"/>
  <c r="L219" i="4"/>
  <c r="K219" i="4"/>
  <c r="R218" i="4"/>
  <c r="Q218" i="4"/>
  <c r="Q219" i="4" s="1"/>
  <c r="P218" i="4"/>
  <c r="M218" i="4"/>
  <c r="O217" i="4"/>
  <c r="N217" i="4"/>
  <c r="L217" i="4"/>
  <c r="K217" i="4"/>
  <c r="R216" i="4"/>
  <c r="Q216" i="4"/>
  <c r="Q217" i="4" s="1"/>
  <c r="P216" i="4"/>
  <c r="M216" i="4"/>
  <c r="O215" i="4"/>
  <c r="N215" i="4"/>
  <c r="L215" i="4"/>
  <c r="K215" i="4"/>
  <c r="R214" i="4"/>
  <c r="Q214" i="4"/>
  <c r="Q215" i="4" s="1"/>
  <c r="P214" i="4"/>
  <c r="M214" i="4"/>
  <c r="O213" i="4"/>
  <c r="N213" i="4"/>
  <c r="L213" i="4"/>
  <c r="K213" i="4"/>
  <c r="R212" i="4"/>
  <c r="Q212" i="4"/>
  <c r="Q213" i="4" s="1"/>
  <c r="P212" i="4"/>
  <c r="M212" i="4"/>
  <c r="O210" i="4"/>
  <c r="N210" i="4"/>
  <c r="L210" i="4"/>
  <c r="K210" i="4"/>
  <c r="R209" i="4"/>
  <c r="R210" i="4" s="1"/>
  <c r="Q209" i="4"/>
  <c r="Q210" i="4" s="1"/>
  <c r="P209" i="4"/>
  <c r="M209" i="4"/>
  <c r="O208" i="4"/>
  <c r="N208" i="4"/>
  <c r="L208" i="4"/>
  <c r="K208" i="4"/>
  <c r="R207" i="4"/>
  <c r="R208" i="4" s="1"/>
  <c r="Q207" i="4"/>
  <c r="Q208" i="4" s="1"/>
  <c r="P207" i="4"/>
  <c r="M207" i="4"/>
  <c r="O206" i="4"/>
  <c r="N206" i="4"/>
  <c r="L206" i="4"/>
  <c r="K206" i="4"/>
  <c r="R205" i="4"/>
  <c r="Q205" i="4"/>
  <c r="P205" i="4"/>
  <c r="M205" i="4"/>
  <c r="R204" i="4"/>
  <c r="R206" i="4" s="1"/>
  <c r="Q204" i="4"/>
  <c r="P204" i="4"/>
  <c r="M204" i="4"/>
  <c r="O203" i="4"/>
  <c r="N203" i="4"/>
  <c r="L203" i="4"/>
  <c r="K203" i="4"/>
  <c r="R202" i="4"/>
  <c r="Q202" i="4"/>
  <c r="Q203" i="4" s="1"/>
  <c r="P202" i="4"/>
  <c r="M202" i="4"/>
  <c r="O200" i="4"/>
  <c r="N200" i="4"/>
  <c r="L200" i="4"/>
  <c r="K200" i="4"/>
  <c r="R199" i="4"/>
  <c r="Q199" i="4"/>
  <c r="P199" i="4"/>
  <c r="M199" i="4"/>
  <c r="R198" i="4"/>
  <c r="Q198" i="4"/>
  <c r="Q200" i="4" s="1"/>
  <c r="P198" i="4"/>
  <c r="M198" i="4"/>
  <c r="O197" i="4"/>
  <c r="N197" i="4"/>
  <c r="L197" i="4"/>
  <c r="K197" i="4"/>
  <c r="R196" i="4"/>
  <c r="Q196" i="4"/>
  <c r="Q197" i="4" s="1"/>
  <c r="P196" i="4"/>
  <c r="M196" i="4"/>
  <c r="O195" i="4"/>
  <c r="N195" i="4"/>
  <c r="L195" i="4"/>
  <c r="K195" i="4"/>
  <c r="R194" i="4"/>
  <c r="Q194" i="4"/>
  <c r="Q195" i="4" s="1"/>
  <c r="P194" i="4"/>
  <c r="M194" i="4"/>
  <c r="O193" i="4"/>
  <c r="N193" i="4"/>
  <c r="L193" i="4"/>
  <c r="K193" i="4"/>
  <c r="R192" i="4"/>
  <c r="Q192" i="4"/>
  <c r="Q193" i="4" s="1"/>
  <c r="P192" i="4"/>
  <c r="M192" i="4"/>
  <c r="O191" i="4"/>
  <c r="N191" i="4"/>
  <c r="L191" i="4"/>
  <c r="L201" i="4" s="1"/>
  <c r="K191" i="4"/>
  <c r="R190" i="4"/>
  <c r="Q190" i="4"/>
  <c r="Q191" i="4" s="1"/>
  <c r="P190" i="4"/>
  <c r="M190" i="4"/>
  <c r="O188" i="4"/>
  <c r="N188" i="4"/>
  <c r="L188" i="4"/>
  <c r="K188" i="4"/>
  <c r="R187" i="4"/>
  <c r="R188" i="4" s="1"/>
  <c r="Q187" i="4"/>
  <c r="Q188" i="4" s="1"/>
  <c r="M187" i="4"/>
  <c r="O186" i="4"/>
  <c r="N186" i="4"/>
  <c r="L186" i="4"/>
  <c r="K186" i="4"/>
  <c r="R185" i="4"/>
  <c r="Q185" i="4"/>
  <c r="Q186" i="4" s="1"/>
  <c r="P185" i="4"/>
  <c r="M185" i="4"/>
  <c r="O184" i="4"/>
  <c r="N184" i="4"/>
  <c r="L184" i="4"/>
  <c r="K184" i="4"/>
  <c r="R183" i="4"/>
  <c r="Q183" i="4"/>
  <c r="P183" i="4"/>
  <c r="M183" i="4"/>
  <c r="R182" i="4"/>
  <c r="Q182" i="4"/>
  <c r="Q184" i="4" s="1"/>
  <c r="P182" i="4"/>
  <c r="M182" i="4"/>
  <c r="O181" i="4"/>
  <c r="N181" i="4"/>
  <c r="L181" i="4"/>
  <c r="K181" i="4"/>
  <c r="R180" i="4"/>
  <c r="R181" i="4" s="1"/>
  <c r="Q180" i="4"/>
  <c r="Q181" i="4" s="1"/>
  <c r="P180" i="4"/>
  <c r="M180" i="4"/>
  <c r="O179" i="4"/>
  <c r="N179" i="4"/>
  <c r="L179" i="4"/>
  <c r="K179" i="4"/>
  <c r="R178" i="4"/>
  <c r="Q178" i="4"/>
  <c r="P178" i="4"/>
  <c r="M178" i="4"/>
  <c r="R177" i="4"/>
  <c r="R179" i="4" s="1"/>
  <c r="Q177" i="4"/>
  <c r="P177" i="4"/>
  <c r="M177" i="4"/>
  <c r="O175" i="4"/>
  <c r="N175" i="4"/>
  <c r="L175" i="4"/>
  <c r="K175" i="4"/>
  <c r="R174" i="4"/>
  <c r="R175" i="4" s="1"/>
  <c r="Q174" i="4"/>
  <c r="Q175" i="4" s="1"/>
  <c r="P174" i="4"/>
  <c r="M174" i="4"/>
  <c r="O173" i="4"/>
  <c r="N173" i="4"/>
  <c r="L173" i="4"/>
  <c r="K173" i="4"/>
  <c r="R172" i="4"/>
  <c r="R173" i="4" s="1"/>
  <c r="Q172" i="4"/>
  <c r="Q173" i="4" s="1"/>
  <c r="P172" i="4"/>
  <c r="M172" i="4"/>
  <c r="O171" i="4"/>
  <c r="N171" i="4"/>
  <c r="L171" i="4"/>
  <c r="K171" i="4"/>
  <c r="R170" i="4"/>
  <c r="R171" i="4" s="1"/>
  <c r="Q170" i="4"/>
  <c r="Q171" i="4" s="1"/>
  <c r="P170" i="4"/>
  <c r="M170" i="4"/>
  <c r="O169" i="4"/>
  <c r="N169" i="4"/>
  <c r="L169" i="4"/>
  <c r="K169" i="4"/>
  <c r="R168" i="4"/>
  <c r="R169" i="4" s="1"/>
  <c r="Q168" i="4"/>
  <c r="Q169" i="4" s="1"/>
  <c r="P168" i="4"/>
  <c r="M168" i="4"/>
  <c r="O167" i="4"/>
  <c r="N167" i="4"/>
  <c r="L167" i="4"/>
  <c r="K167" i="4"/>
  <c r="R166" i="4"/>
  <c r="R167" i="4" s="1"/>
  <c r="Q166" i="4"/>
  <c r="Q167" i="4" s="1"/>
  <c r="P166" i="4"/>
  <c r="M166" i="4"/>
  <c r="O164" i="4"/>
  <c r="N164" i="4"/>
  <c r="L164" i="4"/>
  <c r="K164" i="4"/>
  <c r="R163" i="4"/>
  <c r="Q163" i="4"/>
  <c r="Q164" i="4" s="1"/>
  <c r="P163" i="4"/>
  <c r="M163" i="4"/>
  <c r="O162" i="4"/>
  <c r="N162" i="4"/>
  <c r="L162" i="4"/>
  <c r="K162" i="4"/>
  <c r="R161" i="4"/>
  <c r="Q161" i="4"/>
  <c r="P161" i="4"/>
  <c r="M161" i="4"/>
  <c r="R160" i="4"/>
  <c r="Q160" i="4"/>
  <c r="Q162" i="4" s="1"/>
  <c r="P160" i="4"/>
  <c r="M160" i="4"/>
  <c r="O159" i="4"/>
  <c r="N159" i="4"/>
  <c r="L159" i="4"/>
  <c r="K159" i="4"/>
  <c r="R158" i="4"/>
  <c r="R159" i="4" s="1"/>
  <c r="Q158" i="4"/>
  <c r="Q159" i="4" s="1"/>
  <c r="P158" i="4"/>
  <c r="M158" i="4"/>
  <c r="O157" i="4"/>
  <c r="N157" i="4"/>
  <c r="L157" i="4"/>
  <c r="K157" i="4"/>
  <c r="R156" i="4"/>
  <c r="Q156" i="4"/>
  <c r="P156" i="4"/>
  <c r="M156" i="4"/>
  <c r="R155" i="4"/>
  <c r="Q155" i="4"/>
  <c r="P155" i="4"/>
  <c r="M155" i="4"/>
  <c r="O154" i="4"/>
  <c r="N154" i="4"/>
  <c r="L154" i="4"/>
  <c r="K154" i="4"/>
  <c r="R153" i="4"/>
  <c r="Q153" i="4"/>
  <c r="Q154" i="4" s="1"/>
  <c r="P153" i="4"/>
  <c r="M153" i="4"/>
  <c r="O152" i="4"/>
  <c r="N152" i="4"/>
  <c r="L152" i="4"/>
  <c r="K152" i="4"/>
  <c r="R151" i="4"/>
  <c r="Q151" i="4"/>
  <c r="Q152" i="4" s="1"/>
  <c r="P151" i="4"/>
  <c r="M151" i="4"/>
  <c r="O150" i="4"/>
  <c r="N150" i="4"/>
  <c r="L150" i="4"/>
  <c r="K150" i="4"/>
  <c r="R149" i="4"/>
  <c r="Q149" i="4"/>
  <c r="Q150" i="4" s="1"/>
  <c r="P149" i="4"/>
  <c r="M149" i="4"/>
  <c r="O148" i="4"/>
  <c r="N148" i="4"/>
  <c r="L148" i="4"/>
  <c r="K148" i="4"/>
  <c r="R147" i="4"/>
  <c r="Q147" i="4"/>
  <c r="Q148" i="4" s="1"/>
  <c r="P147" i="4"/>
  <c r="M147" i="4"/>
  <c r="O146" i="4"/>
  <c r="N146" i="4"/>
  <c r="L146" i="4"/>
  <c r="K146" i="4"/>
  <c r="R145" i="4"/>
  <c r="Q145" i="4"/>
  <c r="P145" i="4"/>
  <c r="M145" i="4"/>
  <c r="R144" i="4"/>
  <c r="Q144" i="4"/>
  <c r="P144" i="4"/>
  <c r="M144" i="4"/>
  <c r="O143" i="4"/>
  <c r="N143" i="4"/>
  <c r="L143" i="4"/>
  <c r="K143" i="4"/>
  <c r="R142" i="4"/>
  <c r="R143" i="4" s="1"/>
  <c r="Q142" i="4"/>
  <c r="Q143" i="4" s="1"/>
  <c r="P142" i="4"/>
  <c r="M142" i="4"/>
  <c r="O141" i="4"/>
  <c r="N141" i="4"/>
  <c r="L141" i="4"/>
  <c r="K141" i="4"/>
  <c r="R140" i="4"/>
  <c r="R141" i="4" s="1"/>
  <c r="Q140" i="4"/>
  <c r="Q141" i="4" s="1"/>
  <c r="P140" i="4"/>
  <c r="M140" i="4"/>
  <c r="O139" i="4"/>
  <c r="N139" i="4"/>
  <c r="L139" i="4"/>
  <c r="K139" i="4"/>
  <c r="R138" i="4"/>
  <c r="R139" i="4" s="1"/>
  <c r="Q138" i="4"/>
  <c r="Q139" i="4" s="1"/>
  <c r="P138" i="4"/>
  <c r="M138" i="4"/>
  <c r="O137" i="4"/>
  <c r="N137" i="4"/>
  <c r="L137" i="4"/>
  <c r="K137" i="4"/>
  <c r="R136" i="4"/>
  <c r="R137" i="4" s="1"/>
  <c r="Q136" i="4"/>
  <c r="Q137" i="4" s="1"/>
  <c r="P136" i="4"/>
  <c r="M136" i="4"/>
  <c r="O135" i="4"/>
  <c r="N135" i="4"/>
  <c r="L135" i="4"/>
  <c r="K135" i="4"/>
  <c r="R134" i="4"/>
  <c r="Q134" i="4"/>
  <c r="P134" i="4"/>
  <c r="M134" i="4"/>
  <c r="R133" i="4"/>
  <c r="Q133" i="4"/>
  <c r="Q135" i="4" s="1"/>
  <c r="P133" i="4"/>
  <c r="M133" i="4"/>
  <c r="O132" i="4"/>
  <c r="N132" i="4"/>
  <c r="L132" i="4"/>
  <c r="K132" i="4"/>
  <c r="R131" i="4"/>
  <c r="Q131" i="4"/>
  <c r="Q132" i="4" s="1"/>
  <c r="P131" i="4"/>
  <c r="M131" i="4"/>
  <c r="O129" i="4"/>
  <c r="N129" i="4"/>
  <c r="L129" i="4"/>
  <c r="K129" i="4"/>
  <c r="R128" i="4"/>
  <c r="Q128" i="4"/>
  <c r="P128" i="4"/>
  <c r="M128" i="4"/>
  <c r="R127" i="4"/>
  <c r="Q127" i="4"/>
  <c r="P127" i="4"/>
  <c r="M127" i="4"/>
  <c r="O126" i="4"/>
  <c r="N126" i="4"/>
  <c r="L126" i="4"/>
  <c r="K126" i="4"/>
  <c r="R125" i="4"/>
  <c r="Q125" i="4"/>
  <c r="Q126" i="4" s="1"/>
  <c r="P125" i="4"/>
  <c r="M125" i="4"/>
  <c r="O124" i="4"/>
  <c r="N124" i="4"/>
  <c r="L124" i="4"/>
  <c r="K124" i="4"/>
  <c r="R123" i="4"/>
  <c r="Q123" i="4"/>
  <c r="Q124" i="4" s="1"/>
  <c r="P123" i="4"/>
  <c r="M123" i="4"/>
  <c r="O122" i="4"/>
  <c r="N122" i="4"/>
  <c r="L122" i="4"/>
  <c r="K122" i="4"/>
  <c r="R121" i="4"/>
  <c r="Q121" i="4"/>
  <c r="Q122" i="4" s="1"/>
  <c r="P121" i="4"/>
  <c r="M121" i="4"/>
  <c r="O120" i="4"/>
  <c r="N120" i="4"/>
  <c r="L120" i="4"/>
  <c r="K120" i="4"/>
  <c r="R119" i="4"/>
  <c r="Q119" i="4"/>
  <c r="Q120" i="4" s="1"/>
  <c r="P119" i="4"/>
  <c r="M119" i="4"/>
  <c r="O118" i="4"/>
  <c r="N118" i="4"/>
  <c r="N130" i="4" s="1"/>
  <c r="L118" i="4"/>
  <c r="K118" i="4"/>
  <c r="K130" i="4" s="1"/>
  <c r="R117" i="4"/>
  <c r="Q117" i="4"/>
  <c r="Q118" i="4" s="1"/>
  <c r="Q130" i="4" s="1"/>
  <c r="P117" i="4"/>
  <c r="M117" i="4"/>
  <c r="O115" i="4"/>
  <c r="N115" i="4"/>
  <c r="L115" i="4"/>
  <c r="K115" i="4"/>
  <c r="R114" i="4"/>
  <c r="R115" i="4" s="1"/>
  <c r="Q114" i="4"/>
  <c r="Q115" i="4" s="1"/>
  <c r="P114" i="4"/>
  <c r="M114" i="4"/>
  <c r="O113" i="4"/>
  <c r="N113" i="4"/>
  <c r="L113" i="4"/>
  <c r="K113" i="4"/>
  <c r="R112" i="4"/>
  <c r="Q112" i="4"/>
  <c r="P112" i="4"/>
  <c r="M112" i="4"/>
  <c r="R111" i="4"/>
  <c r="R113" i="4" s="1"/>
  <c r="Q111" i="4"/>
  <c r="P111" i="4"/>
  <c r="M111" i="4"/>
  <c r="O110" i="4"/>
  <c r="N110" i="4"/>
  <c r="L110" i="4"/>
  <c r="K110" i="4"/>
  <c r="R109" i="4"/>
  <c r="Q109" i="4"/>
  <c r="Q110" i="4" s="1"/>
  <c r="P109" i="4"/>
  <c r="M109" i="4"/>
  <c r="O108" i="4"/>
  <c r="N108" i="4"/>
  <c r="L108" i="4"/>
  <c r="K108" i="4"/>
  <c r="R107" i="4"/>
  <c r="Q107" i="4"/>
  <c r="Q108" i="4" s="1"/>
  <c r="P107" i="4"/>
  <c r="M107" i="4"/>
  <c r="O106" i="4"/>
  <c r="N106" i="4"/>
  <c r="L106" i="4"/>
  <c r="K106" i="4"/>
  <c r="R105" i="4"/>
  <c r="Q105" i="4"/>
  <c r="P105" i="4"/>
  <c r="M105" i="4"/>
  <c r="R104" i="4"/>
  <c r="Q104" i="4"/>
  <c r="P104" i="4"/>
  <c r="M104" i="4"/>
  <c r="O103" i="4"/>
  <c r="N103" i="4"/>
  <c r="L103" i="4"/>
  <c r="K103" i="4"/>
  <c r="R102" i="4"/>
  <c r="R103" i="4" s="1"/>
  <c r="Q102" i="4"/>
  <c r="Q103" i="4" s="1"/>
  <c r="P102" i="4"/>
  <c r="M102" i="4"/>
  <c r="O101" i="4"/>
  <c r="N101" i="4"/>
  <c r="L101" i="4"/>
  <c r="K101" i="4"/>
  <c r="R100" i="4"/>
  <c r="Q100" i="4"/>
  <c r="P100" i="4"/>
  <c r="M100" i="4"/>
  <c r="R99" i="4"/>
  <c r="R101" i="4" s="1"/>
  <c r="Q99" i="4"/>
  <c r="P99" i="4"/>
  <c r="M99" i="4"/>
  <c r="O98" i="4"/>
  <c r="N98" i="4"/>
  <c r="L98" i="4"/>
  <c r="K98" i="4"/>
  <c r="R97" i="4"/>
  <c r="Q97" i="4"/>
  <c r="Q98" i="4" s="1"/>
  <c r="P97" i="4"/>
  <c r="M97" i="4"/>
  <c r="O96" i="4"/>
  <c r="N96" i="4"/>
  <c r="L96" i="4"/>
  <c r="K96" i="4"/>
  <c r="R95" i="4"/>
  <c r="Q95" i="4"/>
  <c r="Q96" i="4" s="1"/>
  <c r="P95" i="4"/>
  <c r="M95" i="4"/>
  <c r="O93" i="4"/>
  <c r="N93" i="4"/>
  <c r="L93" i="4"/>
  <c r="K93" i="4"/>
  <c r="R92" i="4"/>
  <c r="R93" i="4" s="1"/>
  <c r="Q92" i="4"/>
  <c r="Q93" i="4" s="1"/>
  <c r="P92" i="4"/>
  <c r="M92" i="4"/>
  <c r="O91" i="4"/>
  <c r="N91" i="4"/>
  <c r="L91" i="4"/>
  <c r="K91" i="4"/>
  <c r="R90" i="4"/>
  <c r="R91" i="4" s="1"/>
  <c r="Q90" i="4"/>
  <c r="Q91" i="4" s="1"/>
  <c r="P90" i="4"/>
  <c r="M90" i="4"/>
  <c r="O89" i="4"/>
  <c r="N89" i="4"/>
  <c r="L89" i="4"/>
  <c r="K89" i="4"/>
  <c r="R88" i="4"/>
  <c r="R89" i="4" s="1"/>
  <c r="Q88" i="4"/>
  <c r="Q89" i="4" s="1"/>
  <c r="P88" i="4"/>
  <c r="M88" i="4"/>
  <c r="O87" i="4"/>
  <c r="N87" i="4"/>
  <c r="L87" i="4"/>
  <c r="K87" i="4"/>
  <c r="R86" i="4"/>
  <c r="R87" i="4" s="1"/>
  <c r="Q86" i="4"/>
  <c r="Q87" i="4" s="1"/>
  <c r="P86" i="4"/>
  <c r="M86" i="4"/>
  <c r="O85" i="4"/>
  <c r="N85" i="4"/>
  <c r="L85" i="4"/>
  <c r="K85" i="4"/>
  <c r="R84" i="4"/>
  <c r="R85" i="4" s="1"/>
  <c r="Q84" i="4"/>
  <c r="Q85" i="4" s="1"/>
  <c r="P84" i="4"/>
  <c r="M84" i="4"/>
  <c r="O83" i="4"/>
  <c r="N83" i="4"/>
  <c r="L83" i="4"/>
  <c r="K83" i="4"/>
  <c r="R82" i="4"/>
  <c r="R83" i="4" s="1"/>
  <c r="Q82" i="4"/>
  <c r="Q83" i="4" s="1"/>
  <c r="P82" i="4"/>
  <c r="M82" i="4"/>
  <c r="O81" i="4"/>
  <c r="O94" i="4" s="1"/>
  <c r="N81" i="4"/>
  <c r="L81" i="4"/>
  <c r="K81" i="4"/>
  <c r="R80" i="4"/>
  <c r="R81" i="4" s="1"/>
  <c r="Q80" i="4"/>
  <c r="Q81" i="4" s="1"/>
  <c r="P80" i="4"/>
  <c r="M80" i="4"/>
  <c r="O78" i="4"/>
  <c r="N78" i="4"/>
  <c r="L78" i="4"/>
  <c r="K78" i="4"/>
  <c r="R77" i="4"/>
  <c r="Q77" i="4"/>
  <c r="Q78" i="4" s="1"/>
  <c r="P77" i="4"/>
  <c r="M77" i="4"/>
  <c r="O76" i="4"/>
  <c r="N76" i="4"/>
  <c r="L76" i="4"/>
  <c r="K76" i="4"/>
  <c r="R75" i="4"/>
  <c r="Q75" i="4"/>
  <c r="Q76" i="4" s="1"/>
  <c r="P75" i="4"/>
  <c r="M75" i="4"/>
  <c r="O74" i="4"/>
  <c r="N74" i="4"/>
  <c r="L74" i="4"/>
  <c r="K74" i="4"/>
  <c r="R73" i="4"/>
  <c r="Q73" i="4"/>
  <c r="Q74" i="4" s="1"/>
  <c r="P73" i="4"/>
  <c r="M73" i="4"/>
  <c r="O72" i="4"/>
  <c r="N72" i="4"/>
  <c r="L72" i="4"/>
  <c r="K72" i="4"/>
  <c r="R71" i="4"/>
  <c r="Q71" i="4"/>
  <c r="Q72" i="4" s="1"/>
  <c r="P71" i="4"/>
  <c r="M71" i="4"/>
  <c r="O70" i="4"/>
  <c r="N70" i="4"/>
  <c r="L70" i="4"/>
  <c r="K70" i="4"/>
  <c r="R69" i="4"/>
  <c r="Q69" i="4"/>
  <c r="Q70" i="4" s="1"/>
  <c r="P69" i="4"/>
  <c r="M69" i="4"/>
  <c r="O68" i="4"/>
  <c r="N68" i="4"/>
  <c r="L68" i="4"/>
  <c r="K68" i="4"/>
  <c r="R67" i="4"/>
  <c r="Q67" i="4"/>
  <c r="Q68" i="4" s="1"/>
  <c r="P67" i="4"/>
  <c r="M67" i="4"/>
  <c r="O66" i="4"/>
  <c r="N66" i="4"/>
  <c r="L66" i="4"/>
  <c r="K66" i="4"/>
  <c r="R65" i="4"/>
  <c r="Q65" i="4"/>
  <c r="Q66" i="4" s="1"/>
  <c r="P65" i="4"/>
  <c r="M65" i="4"/>
  <c r="O64" i="4"/>
  <c r="N64" i="4"/>
  <c r="L64" i="4"/>
  <c r="K64" i="4"/>
  <c r="R63" i="4"/>
  <c r="Q63" i="4"/>
  <c r="Q64" i="4" s="1"/>
  <c r="P63" i="4"/>
  <c r="M63" i="4"/>
  <c r="O62" i="4"/>
  <c r="N62" i="4"/>
  <c r="L62" i="4"/>
  <c r="K62" i="4"/>
  <c r="R61" i="4"/>
  <c r="Q61" i="4"/>
  <c r="P61" i="4"/>
  <c r="M61" i="4"/>
  <c r="R60" i="4"/>
  <c r="Q60" i="4"/>
  <c r="P60" i="4"/>
  <c r="M60" i="4"/>
  <c r="O59" i="4"/>
  <c r="N59" i="4"/>
  <c r="L59" i="4"/>
  <c r="K59" i="4"/>
  <c r="O58" i="4"/>
  <c r="N58" i="4"/>
  <c r="L58" i="4"/>
  <c r="K58" i="4"/>
  <c r="R57" i="4"/>
  <c r="Q57" i="4"/>
  <c r="P57" i="4"/>
  <c r="M57" i="4"/>
  <c r="R56" i="4"/>
  <c r="Q56" i="4"/>
  <c r="P56" i="4"/>
  <c r="M56" i="4"/>
  <c r="O54" i="4"/>
  <c r="N54" i="4"/>
  <c r="L54" i="4"/>
  <c r="K54" i="4"/>
  <c r="R53" i="4"/>
  <c r="Q53" i="4"/>
  <c r="Q54" i="4" s="1"/>
  <c r="P53" i="4"/>
  <c r="M53" i="4"/>
  <c r="O52" i="4"/>
  <c r="N52" i="4"/>
  <c r="L52" i="4"/>
  <c r="K52" i="4"/>
  <c r="R51" i="4"/>
  <c r="Q51" i="4"/>
  <c r="Q52" i="4" s="1"/>
  <c r="P51" i="4"/>
  <c r="M51" i="4"/>
  <c r="O50" i="4"/>
  <c r="N50" i="4"/>
  <c r="N55" i="4" s="1"/>
  <c r="L50" i="4"/>
  <c r="L55" i="4" s="1"/>
  <c r="K50" i="4"/>
  <c r="R49" i="4"/>
  <c r="Q49" i="4"/>
  <c r="Q50" i="4" s="1"/>
  <c r="P49" i="4"/>
  <c r="M49" i="4"/>
  <c r="O47" i="4"/>
  <c r="N47" i="4"/>
  <c r="L47" i="4"/>
  <c r="K47" i="4"/>
  <c r="R46" i="4"/>
  <c r="R47" i="4" s="1"/>
  <c r="Q46" i="4"/>
  <c r="Q47" i="4" s="1"/>
  <c r="P46" i="4"/>
  <c r="M46" i="4"/>
  <c r="O45" i="4"/>
  <c r="N45" i="4"/>
  <c r="L45" i="4"/>
  <c r="K45" i="4"/>
  <c r="R44" i="4"/>
  <c r="R45" i="4" s="1"/>
  <c r="Q44" i="4"/>
  <c r="Q45" i="4" s="1"/>
  <c r="P44" i="4"/>
  <c r="M44" i="4"/>
  <c r="O43" i="4"/>
  <c r="N43" i="4"/>
  <c r="L43" i="4"/>
  <c r="K43" i="4"/>
  <c r="R42" i="4"/>
  <c r="Q42" i="4"/>
  <c r="P42" i="4"/>
  <c r="M42" i="4"/>
  <c r="R41" i="4"/>
  <c r="Q41" i="4"/>
  <c r="Q43" i="4" s="1"/>
  <c r="P41" i="4"/>
  <c r="M41" i="4"/>
  <c r="O40" i="4"/>
  <c r="N40" i="4"/>
  <c r="L40" i="4"/>
  <c r="K40" i="4"/>
  <c r="R39" i="4"/>
  <c r="Q39" i="4"/>
  <c r="P39" i="4"/>
  <c r="M39" i="4"/>
  <c r="R38" i="4"/>
  <c r="R40" i="4" s="1"/>
  <c r="Q38" i="4"/>
  <c r="P38" i="4"/>
  <c r="M38" i="4"/>
  <c r="O37" i="4"/>
  <c r="N37" i="4"/>
  <c r="L37" i="4"/>
  <c r="K37" i="4"/>
  <c r="R36" i="4"/>
  <c r="Q36" i="4"/>
  <c r="P36" i="4"/>
  <c r="M36" i="4"/>
  <c r="R35" i="4"/>
  <c r="R37" i="4" s="1"/>
  <c r="Q35" i="4"/>
  <c r="Q37" i="4" s="1"/>
  <c r="P35" i="4"/>
  <c r="M35" i="4"/>
  <c r="O33" i="4"/>
  <c r="N33" i="4"/>
  <c r="L33" i="4"/>
  <c r="K33" i="4"/>
  <c r="R32" i="4"/>
  <c r="R33" i="4" s="1"/>
  <c r="Q32" i="4"/>
  <c r="Q33" i="4" s="1"/>
  <c r="P32" i="4"/>
  <c r="M32" i="4"/>
  <c r="O31" i="4"/>
  <c r="N31" i="4"/>
  <c r="L31" i="4"/>
  <c r="K31" i="4"/>
  <c r="R30" i="4"/>
  <c r="Q30" i="4"/>
  <c r="P30" i="4"/>
  <c r="M30" i="4"/>
  <c r="R29" i="4"/>
  <c r="Q29" i="4"/>
  <c r="P29" i="4"/>
  <c r="M29" i="4"/>
  <c r="O28" i="4"/>
  <c r="N28" i="4"/>
  <c r="L28" i="4"/>
  <c r="K28" i="4"/>
  <c r="R27" i="4"/>
  <c r="Q27" i="4"/>
  <c r="Q28" i="4" s="1"/>
  <c r="P27" i="4"/>
  <c r="M27" i="4"/>
  <c r="O26" i="4"/>
  <c r="N26" i="4"/>
  <c r="L26" i="4"/>
  <c r="K26" i="4"/>
  <c r="R25" i="4"/>
  <c r="Q25" i="4"/>
  <c r="Q26" i="4" s="1"/>
  <c r="P25" i="4"/>
  <c r="M25" i="4"/>
  <c r="O24" i="4"/>
  <c r="N24" i="4"/>
  <c r="L24" i="4"/>
  <c r="K24" i="4"/>
  <c r="R23" i="4"/>
  <c r="Q23" i="4"/>
  <c r="Q24" i="4" s="1"/>
  <c r="P23" i="4"/>
  <c r="M23" i="4"/>
  <c r="O22" i="4"/>
  <c r="N22" i="4"/>
  <c r="L22" i="4"/>
  <c r="K22" i="4"/>
  <c r="R21" i="4"/>
  <c r="Q21" i="4"/>
  <c r="Q22" i="4" s="1"/>
  <c r="P21" i="4"/>
  <c r="M21" i="4"/>
  <c r="O20" i="4"/>
  <c r="N20" i="4"/>
  <c r="L20" i="4"/>
  <c r="K20" i="4"/>
  <c r="R19" i="4"/>
  <c r="Q19" i="4"/>
  <c r="Q20" i="4" s="1"/>
  <c r="P19" i="4"/>
  <c r="M19" i="4"/>
  <c r="O18" i="4"/>
  <c r="N18" i="4"/>
  <c r="L18" i="4"/>
  <c r="K18" i="4"/>
  <c r="R17" i="4"/>
  <c r="Q17" i="4"/>
  <c r="P17" i="4"/>
  <c r="M17" i="4"/>
  <c r="R16" i="4"/>
  <c r="Q16" i="4"/>
  <c r="P16" i="4"/>
  <c r="M16" i="4"/>
  <c r="O15" i="4"/>
  <c r="N15" i="4"/>
  <c r="L15" i="4"/>
  <c r="K15" i="4"/>
  <c r="R14" i="4"/>
  <c r="R15" i="4" s="1"/>
  <c r="Q14" i="4"/>
  <c r="Q15" i="4" s="1"/>
  <c r="P14" i="4"/>
  <c r="M14" i="4"/>
  <c r="O12" i="4"/>
  <c r="N12" i="4"/>
  <c r="L12" i="4"/>
  <c r="K12" i="4"/>
  <c r="R11" i="4"/>
  <c r="Q11" i="4"/>
  <c r="P11" i="4"/>
  <c r="M11" i="4"/>
  <c r="R10" i="4"/>
  <c r="Q10" i="4"/>
  <c r="P10" i="4"/>
  <c r="M10" i="4"/>
  <c r="O9" i="4"/>
  <c r="O13" i="4" s="1"/>
  <c r="N9" i="4"/>
  <c r="N13" i="4" s="1"/>
  <c r="L9" i="4"/>
  <c r="K9" i="4"/>
  <c r="K13" i="4" s="1"/>
  <c r="R8" i="4"/>
  <c r="Q8" i="4"/>
  <c r="P8" i="4"/>
  <c r="M8" i="4"/>
  <c r="R7" i="4"/>
  <c r="Q7" i="4"/>
  <c r="P7" i="4"/>
  <c r="M7" i="4"/>
  <c r="O5" i="4"/>
  <c r="N5" i="4"/>
  <c r="L5" i="4"/>
  <c r="K5" i="4"/>
  <c r="R4" i="4"/>
  <c r="R5" i="4" s="1"/>
  <c r="Q4" i="4"/>
  <c r="Q5" i="4" s="1"/>
  <c r="P4" i="4"/>
  <c r="M4" i="4"/>
  <c r="O3" i="4"/>
  <c r="O6" i="4" s="1"/>
  <c r="N3" i="4"/>
  <c r="N6" i="4" s="1"/>
  <c r="L3" i="4"/>
  <c r="K3" i="4"/>
  <c r="K6" i="4" s="1"/>
  <c r="R2" i="4"/>
  <c r="R3" i="4" s="1"/>
  <c r="Q2" i="4"/>
  <c r="P2" i="4"/>
  <c r="M2" i="4"/>
  <c r="Q101" i="4" l="1"/>
  <c r="Q157" i="4"/>
  <c r="Q106" i="4"/>
  <c r="Q113" i="4"/>
  <c r="K116" i="4"/>
  <c r="Q206" i="4"/>
  <c r="Q211" i="4" s="1"/>
  <c r="Q242" i="4"/>
  <c r="Q12" i="4"/>
  <c r="Q31" i="4"/>
  <c r="Q40" i="4"/>
  <c r="S40" i="4" s="1"/>
  <c r="Q59" i="4"/>
  <c r="Q129" i="4"/>
  <c r="Q146" i="4"/>
  <c r="R242" i="4"/>
  <c r="R12" i="4"/>
  <c r="S12" i="4" s="1"/>
  <c r="R184" i="4"/>
  <c r="Q179" i="4"/>
  <c r="S179" i="4" s="1"/>
  <c r="M43" i="4"/>
  <c r="M129" i="4"/>
  <c r="M135" i="4"/>
  <c r="M137" i="4"/>
  <c r="S112" i="4"/>
  <c r="P113" i="4"/>
  <c r="S205" i="4"/>
  <c r="P206" i="4"/>
  <c r="M169" i="4"/>
  <c r="M181" i="4"/>
  <c r="M244" i="4"/>
  <c r="P74" i="4"/>
  <c r="P78" i="4"/>
  <c r="M12" i="4"/>
  <c r="M22" i="4"/>
  <c r="M52" i="4"/>
  <c r="M68" i="4"/>
  <c r="M72" i="4"/>
  <c r="K176" i="4"/>
  <c r="M197" i="4"/>
  <c r="M227" i="4"/>
  <c r="M231" i="4"/>
  <c r="M235" i="4"/>
  <c r="M26" i="4"/>
  <c r="S127" i="4"/>
  <c r="S133" i="4"/>
  <c r="S155" i="4"/>
  <c r="O176" i="4"/>
  <c r="S100" i="4"/>
  <c r="P101" i="4"/>
  <c r="M115" i="4"/>
  <c r="M208" i="4"/>
  <c r="S16" i="4"/>
  <c r="P28" i="4"/>
  <c r="S39" i="4"/>
  <c r="P40" i="4"/>
  <c r="S41" i="4"/>
  <c r="P54" i="4"/>
  <c r="P87" i="4"/>
  <c r="M89" i="4"/>
  <c r="P143" i="4"/>
  <c r="M157" i="4"/>
  <c r="P191" i="4"/>
  <c r="M103" i="4"/>
  <c r="P120" i="4"/>
  <c r="P124" i="4"/>
  <c r="N176" i="4"/>
  <c r="S241" i="4"/>
  <c r="M45" i="4"/>
  <c r="P98" i="4"/>
  <c r="S145" i="4"/>
  <c r="P146" i="4"/>
  <c r="P148" i="4"/>
  <c r="P175" i="4"/>
  <c r="P188" i="4"/>
  <c r="M215" i="4"/>
  <c r="M219" i="4"/>
  <c r="P221" i="4"/>
  <c r="S7" i="4"/>
  <c r="P13" i="4"/>
  <c r="S36" i="4"/>
  <c r="P47" i="4"/>
  <c r="M58" i="4"/>
  <c r="M64" i="4"/>
  <c r="P66" i="4"/>
  <c r="P70" i="4"/>
  <c r="P83" i="4"/>
  <c r="M85" i="4"/>
  <c r="M106" i="4"/>
  <c r="M108" i="4"/>
  <c r="P110" i="4"/>
  <c r="P139" i="4"/>
  <c r="M141" i="4"/>
  <c r="M150" i="4"/>
  <c r="P152" i="4"/>
  <c r="P159" i="4"/>
  <c r="Q201" i="4"/>
  <c r="M200" i="4"/>
  <c r="L211" i="4"/>
  <c r="P213" i="4"/>
  <c r="P217" i="4"/>
  <c r="M238" i="4"/>
  <c r="P5" i="4"/>
  <c r="M9" i="4"/>
  <c r="S17" i="4"/>
  <c r="P18" i="4"/>
  <c r="P20" i="4"/>
  <c r="P24" i="4"/>
  <c r="S30" i="4"/>
  <c r="P31" i="4"/>
  <c r="P33" i="4"/>
  <c r="P59" i="4"/>
  <c r="S60" i="4"/>
  <c r="N79" i="4"/>
  <c r="L79" i="4"/>
  <c r="M76" i="4"/>
  <c r="K94" i="4"/>
  <c r="P91" i="4"/>
  <c r="M93" i="4"/>
  <c r="M122" i="4"/>
  <c r="M126" i="4"/>
  <c r="K165" i="4"/>
  <c r="M154" i="4"/>
  <c r="S161" i="4"/>
  <c r="P162" i="4"/>
  <c r="P164" i="4"/>
  <c r="P171" i="4"/>
  <c r="M173" i="4"/>
  <c r="K189" i="4"/>
  <c r="M186" i="4"/>
  <c r="K201" i="4"/>
  <c r="M201" i="4" s="1"/>
  <c r="P195" i="4"/>
  <c r="S198" i="4"/>
  <c r="P203" i="4"/>
  <c r="P210" i="4"/>
  <c r="L239" i="4"/>
  <c r="M223" i="4"/>
  <c r="P225" i="4"/>
  <c r="P229" i="4"/>
  <c r="P233" i="4"/>
  <c r="S236" i="4"/>
  <c r="P245" i="4"/>
  <c r="Q239" i="4"/>
  <c r="R9" i="4"/>
  <c r="R13" i="4" s="1"/>
  <c r="S11" i="4"/>
  <c r="P12" i="4"/>
  <c r="N34" i="4"/>
  <c r="K34" i="4"/>
  <c r="M20" i="4"/>
  <c r="P22" i="4"/>
  <c r="M28" i="4"/>
  <c r="S29" i="4"/>
  <c r="Q48" i="4"/>
  <c r="K48" i="4"/>
  <c r="M54" i="4"/>
  <c r="M59" i="4"/>
  <c r="M66" i="4"/>
  <c r="P68" i="4"/>
  <c r="M74" i="4"/>
  <c r="P76" i="4"/>
  <c r="M83" i="4"/>
  <c r="P89" i="4"/>
  <c r="M91" i="4"/>
  <c r="M98" i="4"/>
  <c r="S99" i="4"/>
  <c r="P103" i="4"/>
  <c r="M110" i="4"/>
  <c r="S111" i="4"/>
  <c r="P115" i="4"/>
  <c r="L130" i="4"/>
  <c r="M130" i="4" s="1"/>
  <c r="M120" i="4"/>
  <c r="P122" i="4"/>
  <c r="R129" i="4"/>
  <c r="S129" i="4" s="1"/>
  <c r="S134" i="4"/>
  <c r="N165" i="4"/>
  <c r="P137" i="4"/>
  <c r="M139" i="4"/>
  <c r="M152" i="4"/>
  <c r="P154" i="4"/>
  <c r="S156" i="4"/>
  <c r="P157" i="4"/>
  <c r="M159" i="4"/>
  <c r="M162" i="4"/>
  <c r="M164" i="4"/>
  <c r="R176" i="4"/>
  <c r="P169" i="4"/>
  <c r="M171" i="4"/>
  <c r="S184" i="4"/>
  <c r="S183" i="4"/>
  <c r="P184" i="4"/>
  <c r="P186" i="4"/>
  <c r="N201" i="4"/>
  <c r="M195" i="4"/>
  <c r="P197" i="4"/>
  <c r="S199" i="4"/>
  <c r="P200" i="4"/>
  <c r="N211" i="4"/>
  <c r="M206" i="4"/>
  <c r="N239" i="4"/>
  <c r="M217" i="4"/>
  <c r="S80" i="4"/>
  <c r="M5" i="4"/>
  <c r="S8" i="4"/>
  <c r="P9" i="4"/>
  <c r="M24" i="4"/>
  <c r="P26" i="4"/>
  <c r="M31" i="4"/>
  <c r="M33" i="4"/>
  <c r="S42" i="4"/>
  <c r="P43" i="4"/>
  <c r="P45" i="4"/>
  <c r="M47" i="4"/>
  <c r="P52" i="4"/>
  <c r="S57" i="4"/>
  <c r="P58" i="4"/>
  <c r="S61" i="4"/>
  <c r="P64" i="4"/>
  <c r="M70" i="4"/>
  <c r="P72" i="4"/>
  <c r="M78" i="4"/>
  <c r="P85" i="4"/>
  <c r="M87" i="4"/>
  <c r="P93" i="4"/>
  <c r="P96" i="4"/>
  <c r="M101" i="4"/>
  <c r="S105" i="4"/>
  <c r="P106" i="4"/>
  <c r="P108" i="4"/>
  <c r="M113" i="4"/>
  <c r="P118" i="4"/>
  <c r="M124" i="4"/>
  <c r="P126" i="4"/>
  <c r="S128" i="4"/>
  <c r="P129" i="4"/>
  <c r="P141" i="4"/>
  <c r="M143" i="4"/>
  <c r="M146" i="4"/>
  <c r="M148" i="4"/>
  <c r="P150" i="4"/>
  <c r="R157" i="4"/>
  <c r="S157" i="4" s="1"/>
  <c r="P173" i="4"/>
  <c r="M175" i="4"/>
  <c r="N189" i="4"/>
  <c r="P181" i="4"/>
  <c r="M188" i="4"/>
  <c r="M191" i="4"/>
  <c r="P193" i="4"/>
  <c r="K211" i="4"/>
  <c r="S204" i="4"/>
  <c r="P208" i="4"/>
  <c r="M210" i="4"/>
  <c r="M213" i="4"/>
  <c r="P215" i="4"/>
  <c r="R6" i="4"/>
  <c r="Q116" i="4"/>
  <c r="M221" i="4"/>
  <c r="P223" i="4"/>
  <c r="M229" i="4"/>
  <c r="P231" i="4"/>
  <c r="R238" i="4"/>
  <c r="S238" i="4" s="1"/>
  <c r="P244" i="4"/>
  <c r="P219" i="4"/>
  <c r="M225" i="4"/>
  <c r="P227" i="4"/>
  <c r="M233" i="4"/>
  <c r="P235" i="4"/>
  <c r="S237" i="4"/>
  <c r="P238" i="4"/>
  <c r="P3" i="4"/>
  <c r="S4" i="4"/>
  <c r="S5" i="4"/>
  <c r="P15" i="4"/>
  <c r="S32" i="4"/>
  <c r="S33" i="4"/>
  <c r="S37" i="4"/>
  <c r="M40" i="4"/>
  <c r="S44" i="4"/>
  <c r="S45" i="4"/>
  <c r="O48" i="4"/>
  <c r="S56" i="4"/>
  <c r="Q58" i="4"/>
  <c r="R66" i="4"/>
  <c r="S66" i="4" s="1"/>
  <c r="S65" i="4"/>
  <c r="R70" i="4"/>
  <c r="S70" i="4" s="1"/>
  <c r="S69" i="4"/>
  <c r="R74" i="4"/>
  <c r="S74" i="4" s="1"/>
  <c r="S73" i="4"/>
  <c r="R78" i="4"/>
  <c r="S78" i="4" s="1"/>
  <c r="S77" i="4"/>
  <c r="S81" i="4"/>
  <c r="S84" i="4"/>
  <c r="S85" i="4"/>
  <c r="S88" i="4"/>
  <c r="Q94" i="4"/>
  <c r="Q3" i="4"/>
  <c r="Q6" i="4" s="1"/>
  <c r="S2" i="4"/>
  <c r="L6" i="4"/>
  <c r="M6" i="4" s="1"/>
  <c r="M3" i="4"/>
  <c r="P6" i="4"/>
  <c r="S10" i="4"/>
  <c r="L13" i="4"/>
  <c r="M13" i="4" s="1"/>
  <c r="S14" i="4"/>
  <c r="L34" i="4"/>
  <c r="M15" i="4"/>
  <c r="S15" i="4"/>
  <c r="R18" i="4"/>
  <c r="M18" i="4"/>
  <c r="R20" i="4"/>
  <c r="S20" i="4" s="1"/>
  <c r="S19" i="4"/>
  <c r="R24" i="4"/>
  <c r="S24" i="4" s="1"/>
  <c r="S23" i="4"/>
  <c r="R28" i="4"/>
  <c r="S28" i="4" s="1"/>
  <c r="S27" i="4"/>
  <c r="R31" i="4"/>
  <c r="S31" i="4" s="1"/>
  <c r="O34" i="4"/>
  <c r="S35" i="4"/>
  <c r="N48" i="4"/>
  <c r="P37" i="4"/>
  <c r="S38" i="4"/>
  <c r="R43" i="4"/>
  <c r="S43" i="4" s="1"/>
  <c r="S46" i="4"/>
  <c r="S47" i="4"/>
  <c r="Q55" i="4"/>
  <c r="K55" i="4"/>
  <c r="M55" i="4" s="1"/>
  <c r="M50" i="4"/>
  <c r="O55" i="4"/>
  <c r="P55" i="4" s="1"/>
  <c r="P50" i="4"/>
  <c r="R52" i="4"/>
  <c r="S52" i="4" s="1"/>
  <c r="S51" i="4"/>
  <c r="R58" i="4"/>
  <c r="R59" i="4"/>
  <c r="S59" i="4" s="1"/>
  <c r="R62" i="4"/>
  <c r="K79" i="4"/>
  <c r="M62" i="4"/>
  <c r="O79" i="4"/>
  <c r="P62" i="4"/>
  <c r="R64" i="4"/>
  <c r="S64" i="4" s="1"/>
  <c r="S63" i="4"/>
  <c r="R68" i="4"/>
  <c r="S68" i="4" s="1"/>
  <c r="S67" i="4"/>
  <c r="R72" i="4"/>
  <c r="S72" i="4" s="1"/>
  <c r="S71" i="4"/>
  <c r="R76" i="4"/>
  <c r="S76" i="4" s="1"/>
  <c r="S75" i="4"/>
  <c r="R94" i="4"/>
  <c r="N94" i="4"/>
  <c r="P81" i="4"/>
  <c r="S82" i="4"/>
  <c r="S83" i="4"/>
  <c r="S86" i="4"/>
  <c r="S87" i="4"/>
  <c r="S90" i="4"/>
  <c r="S91" i="4"/>
  <c r="P94" i="4"/>
  <c r="R96" i="4"/>
  <c r="S96" i="4" s="1"/>
  <c r="S95" i="4"/>
  <c r="L116" i="4"/>
  <c r="M116" i="4" s="1"/>
  <c r="N116" i="4"/>
  <c r="S102" i="4"/>
  <c r="S103" i="4"/>
  <c r="R106" i="4"/>
  <c r="S106" i="4" s="1"/>
  <c r="R108" i="4"/>
  <c r="S108" i="4" s="1"/>
  <c r="S107" i="4"/>
  <c r="S114" i="4"/>
  <c r="S115" i="4"/>
  <c r="M118" i="4"/>
  <c r="R120" i="4"/>
  <c r="S120" i="4" s="1"/>
  <c r="S119" i="4"/>
  <c r="R124" i="4"/>
  <c r="S124" i="4" s="1"/>
  <c r="S123" i="4"/>
  <c r="O130" i="4"/>
  <c r="P130" i="4" s="1"/>
  <c r="R132" i="4"/>
  <c r="S131" i="4"/>
  <c r="R135" i="4"/>
  <c r="S135" i="4" s="1"/>
  <c r="S138" i="4"/>
  <c r="S139" i="4"/>
  <c r="S142" i="4"/>
  <c r="S143" i="4"/>
  <c r="R146" i="4"/>
  <c r="S146" i="4" s="1"/>
  <c r="R148" i="4"/>
  <c r="S148" i="4" s="1"/>
  <c r="S147" i="4"/>
  <c r="R152" i="4"/>
  <c r="S152" i="4" s="1"/>
  <c r="S151" i="4"/>
  <c r="S158" i="4"/>
  <c r="S159" i="4"/>
  <c r="R162" i="4"/>
  <c r="S162" i="4" s="1"/>
  <c r="R164" i="4"/>
  <c r="S164" i="4" s="1"/>
  <c r="S163" i="4"/>
  <c r="L165" i="4"/>
  <c r="S166" i="4"/>
  <c r="L176" i="4"/>
  <c r="M167" i="4"/>
  <c r="S167" i="4"/>
  <c r="S170" i="4"/>
  <c r="S171" i="4"/>
  <c r="S174" i="4"/>
  <c r="S175" i="4"/>
  <c r="Q176" i="4"/>
  <c r="S178" i="4"/>
  <c r="L189" i="4"/>
  <c r="M189" i="4" s="1"/>
  <c r="M179" i="4"/>
  <c r="S182" i="4"/>
  <c r="S187" i="4"/>
  <c r="S188" i="4"/>
  <c r="R193" i="4"/>
  <c r="S193" i="4" s="1"/>
  <c r="S192" i="4"/>
  <c r="R197" i="4"/>
  <c r="S197" i="4" s="1"/>
  <c r="S196" i="4"/>
  <c r="R200" i="4"/>
  <c r="S200" i="4" s="1"/>
  <c r="M203" i="4"/>
  <c r="S207" i="4"/>
  <c r="S208" i="4"/>
  <c r="O211" i="4"/>
  <c r="R213" i="4"/>
  <c r="S213" i="4" s="1"/>
  <c r="S212" i="4"/>
  <c r="R217" i="4"/>
  <c r="S217" i="4" s="1"/>
  <c r="S216" i="4"/>
  <c r="R221" i="4"/>
  <c r="S221" i="4" s="1"/>
  <c r="S220" i="4"/>
  <c r="R225" i="4"/>
  <c r="S225" i="4" s="1"/>
  <c r="S224" i="4"/>
  <c r="R229" i="4"/>
  <c r="S229" i="4" s="1"/>
  <c r="S228" i="4"/>
  <c r="R233" i="4"/>
  <c r="S233" i="4" s="1"/>
  <c r="S232" i="4"/>
  <c r="K239" i="4"/>
  <c r="O239" i="4"/>
  <c r="R245" i="4"/>
  <c r="S240" i="4"/>
  <c r="P242" i="4"/>
  <c r="S243" i="4"/>
  <c r="S244" i="4"/>
  <c r="Q18" i="4"/>
  <c r="Q34" i="4" s="1"/>
  <c r="R22" i="4"/>
  <c r="S22" i="4" s="1"/>
  <c r="S21" i="4"/>
  <c r="R26" i="4"/>
  <c r="S26" i="4" s="1"/>
  <c r="S25" i="4"/>
  <c r="L48" i="4"/>
  <c r="M37" i="4"/>
  <c r="R50" i="4"/>
  <c r="S50" i="4" s="1"/>
  <c r="S49" i="4"/>
  <c r="R54" i="4"/>
  <c r="S54" i="4" s="1"/>
  <c r="S53" i="4"/>
  <c r="Q62" i="4"/>
  <c r="Q79" i="4" s="1"/>
  <c r="L94" i="4"/>
  <c r="M81" i="4"/>
  <c r="S89" i="4"/>
  <c r="S92" i="4"/>
  <c r="S93" i="4"/>
  <c r="M96" i="4"/>
  <c r="R98" i="4"/>
  <c r="S98" i="4" s="1"/>
  <c r="S97" i="4"/>
  <c r="S101" i="4"/>
  <c r="S104" i="4"/>
  <c r="R110" i="4"/>
  <c r="S110" i="4" s="1"/>
  <c r="S109" i="4"/>
  <c r="S113" i="4"/>
  <c r="O116" i="4"/>
  <c r="P116" i="4" s="1"/>
  <c r="R118" i="4"/>
  <c r="S118" i="4" s="1"/>
  <c r="S117" i="4"/>
  <c r="R122" i="4"/>
  <c r="S122" i="4" s="1"/>
  <c r="S121" i="4"/>
  <c r="R126" i="4"/>
  <c r="S126" i="4" s="1"/>
  <c r="S125" i="4"/>
  <c r="Q165" i="4"/>
  <c r="M132" i="4"/>
  <c r="O165" i="4"/>
  <c r="P132" i="4"/>
  <c r="P135" i="4"/>
  <c r="S136" i="4"/>
  <c r="S137" i="4"/>
  <c r="S140" i="4"/>
  <c r="S141" i="4"/>
  <c r="S144" i="4"/>
  <c r="R150" i="4"/>
  <c r="S150" i="4" s="1"/>
  <c r="S149" i="4"/>
  <c r="R154" i="4"/>
  <c r="S154" i="4" s="1"/>
  <c r="S153" i="4"/>
  <c r="S160" i="4"/>
  <c r="P167" i="4"/>
  <c r="S168" i="4"/>
  <c r="S169" i="4"/>
  <c r="S172" i="4"/>
  <c r="S173" i="4"/>
  <c r="S177" i="4"/>
  <c r="P179" i="4"/>
  <c r="S180" i="4"/>
  <c r="S181" i="4"/>
  <c r="M184" i="4"/>
  <c r="R186" i="4"/>
  <c r="S186" i="4" s="1"/>
  <c r="S185" i="4"/>
  <c r="O189" i="4"/>
  <c r="R191" i="4"/>
  <c r="S191" i="4" s="1"/>
  <c r="S190" i="4"/>
  <c r="M193" i="4"/>
  <c r="R195" i="4"/>
  <c r="S195" i="4" s="1"/>
  <c r="S194" i="4"/>
  <c r="O201" i="4"/>
  <c r="R203" i="4"/>
  <c r="S203" i="4" s="1"/>
  <c r="S202" i="4"/>
  <c r="S206" i="4"/>
  <c r="S209" i="4"/>
  <c r="S210" i="4"/>
  <c r="R215" i="4"/>
  <c r="S215" i="4" s="1"/>
  <c r="S214" i="4"/>
  <c r="R219" i="4"/>
  <c r="S219" i="4" s="1"/>
  <c r="S218" i="4"/>
  <c r="R223" i="4"/>
  <c r="S223" i="4" s="1"/>
  <c r="S222" i="4"/>
  <c r="R227" i="4"/>
  <c r="S227" i="4" s="1"/>
  <c r="S226" i="4"/>
  <c r="R231" i="4"/>
  <c r="S231" i="4" s="1"/>
  <c r="S230" i="4"/>
  <c r="R235" i="4"/>
  <c r="S235" i="4" s="1"/>
  <c r="S234" i="4"/>
  <c r="L245" i="4"/>
  <c r="M245" i="4" s="1"/>
  <c r="M242" i="4"/>
  <c r="Q9" i="4"/>
  <c r="S242" i="4" l="1"/>
  <c r="Q245" i="4"/>
  <c r="M94" i="4"/>
  <c r="M79" i="4"/>
  <c r="P79" i="4"/>
  <c r="M48" i="4"/>
  <c r="M211" i="4"/>
  <c r="Q189" i="4"/>
  <c r="S9" i="4"/>
  <c r="P239" i="4"/>
  <c r="P34" i="4"/>
  <c r="P176" i="4"/>
  <c r="P165" i="4"/>
  <c r="M239" i="4"/>
  <c r="M176" i="4"/>
  <c r="P211" i="4"/>
  <c r="M165" i="4"/>
  <c r="N246" i="4"/>
  <c r="P189" i="4"/>
  <c r="S176" i="4"/>
  <c r="M34" i="4"/>
  <c r="S6" i="4"/>
  <c r="P201" i="4"/>
  <c r="S94" i="4"/>
  <c r="S58" i="4"/>
  <c r="R79" i="4"/>
  <c r="S79" i="4" s="1"/>
  <c r="R201" i="4"/>
  <c r="S201" i="4" s="1"/>
  <c r="Q13" i="4"/>
  <c r="Q246" i="4" s="1"/>
  <c r="L246" i="4"/>
  <c r="S245" i="4"/>
  <c r="R48" i="4"/>
  <c r="S48" i="4" s="1"/>
  <c r="S18" i="4"/>
  <c r="S3" i="4"/>
  <c r="P48" i="4"/>
  <c r="R34" i="4"/>
  <c r="K246" i="4"/>
  <c r="R55" i="4"/>
  <c r="S55" i="4" s="1"/>
  <c r="R211" i="4"/>
  <c r="S211" i="4" s="1"/>
  <c r="R189" i="4"/>
  <c r="R130" i="4"/>
  <c r="S130" i="4" s="1"/>
  <c r="R239" i="4"/>
  <c r="S239" i="4" s="1"/>
  <c r="R165" i="4"/>
  <c r="S165" i="4" s="1"/>
  <c r="S132" i="4"/>
  <c r="R116" i="4"/>
  <c r="S116" i="4" s="1"/>
  <c r="S62" i="4"/>
  <c r="O246" i="4"/>
  <c r="S189" i="4" l="1"/>
  <c r="P246" i="4"/>
  <c r="N247" i="4"/>
  <c r="N1076" i="4" s="1"/>
  <c r="S13" i="4"/>
  <c r="K247" i="4"/>
  <c r="K1076" i="4" s="1"/>
  <c r="O247" i="4"/>
  <c r="M246" i="4"/>
  <c r="L247" i="4"/>
  <c r="S34" i="4"/>
  <c r="R246" i="4"/>
  <c r="R247" i="4" s="1"/>
  <c r="M247" i="4" l="1"/>
  <c r="P247" i="4"/>
  <c r="Q247" i="4"/>
  <c r="Q1076" i="4" s="1"/>
  <c r="O1076" i="4"/>
  <c r="S246" i="4"/>
  <c r="R1076" i="4"/>
  <c r="L1076" i="4"/>
  <c r="S247" i="4" l="1"/>
  <c r="O244" i="5"/>
  <c r="N244" i="5"/>
  <c r="L244" i="5"/>
  <c r="K244" i="5"/>
  <c r="R243" i="5"/>
  <c r="R244" i="5" s="1"/>
  <c r="Q243" i="5"/>
  <c r="P243" i="5"/>
  <c r="M243" i="5"/>
  <c r="O242" i="5"/>
  <c r="O245" i="5" s="1"/>
  <c r="N242" i="5"/>
  <c r="L242" i="5"/>
  <c r="L245" i="5" s="1"/>
  <c r="K242" i="5"/>
  <c r="K245" i="5" s="1"/>
  <c r="R241" i="5"/>
  <c r="Q241" i="5"/>
  <c r="P241" i="5"/>
  <c r="M241" i="5"/>
  <c r="R240" i="5"/>
  <c r="Q240" i="5"/>
  <c r="P240" i="5"/>
  <c r="M240" i="5"/>
  <c r="O238" i="5"/>
  <c r="N238" i="5"/>
  <c r="L238" i="5"/>
  <c r="K238" i="5"/>
  <c r="R237" i="5"/>
  <c r="Q237" i="5"/>
  <c r="P237" i="5"/>
  <c r="M237" i="5"/>
  <c r="R236" i="5"/>
  <c r="Q236" i="5"/>
  <c r="P236" i="5"/>
  <c r="M236" i="5"/>
  <c r="O235" i="5"/>
  <c r="N235" i="5"/>
  <c r="L235" i="5"/>
  <c r="K235" i="5"/>
  <c r="R234" i="5"/>
  <c r="R235" i="5" s="1"/>
  <c r="Q234" i="5"/>
  <c r="Q235" i="5" s="1"/>
  <c r="P234" i="5"/>
  <c r="M234" i="5"/>
  <c r="O233" i="5"/>
  <c r="N233" i="5"/>
  <c r="L233" i="5"/>
  <c r="K233" i="5"/>
  <c r="R232" i="5"/>
  <c r="R233" i="5" s="1"/>
  <c r="Q232" i="5"/>
  <c r="Q233" i="5" s="1"/>
  <c r="P232" i="5"/>
  <c r="M232" i="5"/>
  <c r="O231" i="5"/>
  <c r="N231" i="5"/>
  <c r="L231" i="5"/>
  <c r="K231" i="5"/>
  <c r="R230" i="5"/>
  <c r="R231" i="5" s="1"/>
  <c r="Q230" i="5"/>
  <c r="Q231" i="5" s="1"/>
  <c r="P230" i="5"/>
  <c r="M230" i="5"/>
  <c r="O229" i="5"/>
  <c r="N229" i="5"/>
  <c r="L229" i="5"/>
  <c r="K229" i="5"/>
  <c r="R228" i="5"/>
  <c r="R229" i="5" s="1"/>
  <c r="Q228" i="5"/>
  <c r="Q229" i="5" s="1"/>
  <c r="P228" i="5"/>
  <c r="M228" i="5"/>
  <c r="O227" i="5"/>
  <c r="N227" i="5"/>
  <c r="L227" i="5"/>
  <c r="K227" i="5"/>
  <c r="R226" i="5"/>
  <c r="R227" i="5" s="1"/>
  <c r="Q226" i="5"/>
  <c r="Q227" i="5" s="1"/>
  <c r="P226" i="5"/>
  <c r="M226" i="5"/>
  <c r="O225" i="5"/>
  <c r="N225" i="5"/>
  <c r="L225" i="5"/>
  <c r="K225" i="5"/>
  <c r="R224" i="5"/>
  <c r="R225" i="5" s="1"/>
  <c r="Q224" i="5"/>
  <c r="Q225" i="5" s="1"/>
  <c r="P224" i="5"/>
  <c r="M224" i="5"/>
  <c r="O223" i="5"/>
  <c r="N223" i="5"/>
  <c r="L223" i="5"/>
  <c r="K223" i="5"/>
  <c r="R222" i="5"/>
  <c r="R223" i="5" s="1"/>
  <c r="Q222" i="5"/>
  <c r="Q223" i="5" s="1"/>
  <c r="P222" i="5"/>
  <c r="M222" i="5"/>
  <c r="O221" i="5"/>
  <c r="N221" i="5"/>
  <c r="L221" i="5"/>
  <c r="K221" i="5"/>
  <c r="R220" i="5"/>
  <c r="R221" i="5" s="1"/>
  <c r="Q220" i="5"/>
  <c r="Q221" i="5" s="1"/>
  <c r="P220" i="5"/>
  <c r="M220" i="5"/>
  <c r="O219" i="5"/>
  <c r="N219" i="5"/>
  <c r="L219" i="5"/>
  <c r="K219" i="5"/>
  <c r="R218" i="5"/>
  <c r="R219" i="5" s="1"/>
  <c r="Q218" i="5"/>
  <c r="Q219" i="5" s="1"/>
  <c r="P218" i="5"/>
  <c r="M218" i="5"/>
  <c r="O217" i="5"/>
  <c r="N217" i="5"/>
  <c r="L217" i="5"/>
  <c r="K217" i="5"/>
  <c r="R216" i="5"/>
  <c r="R217" i="5" s="1"/>
  <c r="Q216" i="5"/>
  <c r="Q217" i="5" s="1"/>
  <c r="P216" i="5"/>
  <c r="M216" i="5"/>
  <c r="O215" i="5"/>
  <c r="N215" i="5"/>
  <c r="L215" i="5"/>
  <c r="K215" i="5"/>
  <c r="R214" i="5"/>
  <c r="R215" i="5" s="1"/>
  <c r="Q214" i="5"/>
  <c r="Q215" i="5" s="1"/>
  <c r="P214" i="5"/>
  <c r="M214" i="5"/>
  <c r="O213" i="5"/>
  <c r="N213" i="5"/>
  <c r="L213" i="5"/>
  <c r="K213" i="5"/>
  <c r="R212" i="5"/>
  <c r="Q212" i="5"/>
  <c r="P212" i="5"/>
  <c r="M212" i="5"/>
  <c r="O210" i="5"/>
  <c r="N210" i="5"/>
  <c r="L210" i="5"/>
  <c r="K210" i="5"/>
  <c r="R209" i="5"/>
  <c r="R210" i="5" s="1"/>
  <c r="Q209" i="5"/>
  <c r="P209" i="5"/>
  <c r="M209" i="5"/>
  <c r="O208" i="5"/>
  <c r="N208" i="5"/>
  <c r="L208" i="5"/>
  <c r="K208" i="5"/>
  <c r="R207" i="5"/>
  <c r="R208" i="5" s="1"/>
  <c r="Q207" i="5"/>
  <c r="P207" i="5"/>
  <c r="M207" i="5"/>
  <c r="O206" i="5"/>
  <c r="N206" i="5"/>
  <c r="L206" i="5"/>
  <c r="K206" i="5"/>
  <c r="R205" i="5"/>
  <c r="Q205" i="5"/>
  <c r="P205" i="5"/>
  <c r="M205" i="5"/>
  <c r="R204" i="5"/>
  <c r="Q204" i="5"/>
  <c r="P204" i="5"/>
  <c r="M204" i="5"/>
  <c r="O203" i="5"/>
  <c r="N203" i="5"/>
  <c r="L203" i="5"/>
  <c r="K203" i="5"/>
  <c r="R202" i="5"/>
  <c r="Q202" i="5"/>
  <c r="Q203" i="5" s="1"/>
  <c r="P202" i="5"/>
  <c r="M202" i="5"/>
  <c r="O200" i="5"/>
  <c r="N200" i="5"/>
  <c r="L200" i="5"/>
  <c r="K200" i="5"/>
  <c r="R199" i="5"/>
  <c r="Q199" i="5"/>
  <c r="P199" i="5"/>
  <c r="M199" i="5"/>
  <c r="R198" i="5"/>
  <c r="Q198" i="5"/>
  <c r="P198" i="5"/>
  <c r="M198" i="5"/>
  <c r="O197" i="5"/>
  <c r="N197" i="5"/>
  <c r="L197" i="5"/>
  <c r="K197" i="5"/>
  <c r="R196" i="5"/>
  <c r="R197" i="5" s="1"/>
  <c r="Q196" i="5"/>
  <c r="Q197" i="5" s="1"/>
  <c r="P196" i="5"/>
  <c r="M196" i="5"/>
  <c r="O195" i="5"/>
  <c r="N195" i="5"/>
  <c r="L195" i="5"/>
  <c r="K195" i="5"/>
  <c r="R194" i="5"/>
  <c r="R195" i="5" s="1"/>
  <c r="Q194" i="5"/>
  <c r="Q195" i="5" s="1"/>
  <c r="P194" i="5"/>
  <c r="M194" i="5"/>
  <c r="O193" i="5"/>
  <c r="N193" i="5"/>
  <c r="L193" i="5"/>
  <c r="K193" i="5"/>
  <c r="R192" i="5"/>
  <c r="R193" i="5" s="1"/>
  <c r="Q192" i="5"/>
  <c r="Q193" i="5" s="1"/>
  <c r="P192" i="5"/>
  <c r="M192" i="5"/>
  <c r="O191" i="5"/>
  <c r="N191" i="5"/>
  <c r="L191" i="5"/>
  <c r="K191" i="5"/>
  <c r="R190" i="5"/>
  <c r="Q190" i="5"/>
  <c r="Q191" i="5" s="1"/>
  <c r="P190" i="5"/>
  <c r="M190" i="5"/>
  <c r="O188" i="5"/>
  <c r="N188" i="5"/>
  <c r="L188" i="5"/>
  <c r="K188" i="5"/>
  <c r="R187" i="5"/>
  <c r="R188" i="5" s="1"/>
  <c r="Q187" i="5"/>
  <c r="M187" i="5"/>
  <c r="O186" i="5"/>
  <c r="N186" i="5"/>
  <c r="L186" i="5"/>
  <c r="K186" i="5"/>
  <c r="R185" i="5"/>
  <c r="R186" i="5" s="1"/>
  <c r="Q185" i="5"/>
  <c r="Q186" i="5" s="1"/>
  <c r="P185" i="5"/>
  <c r="M185" i="5"/>
  <c r="O184" i="5"/>
  <c r="N184" i="5"/>
  <c r="L184" i="5"/>
  <c r="K184" i="5"/>
  <c r="R183" i="5"/>
  <c r="Q183" i="5"/>
  <c r="P183" i="5"/>
  <c r="M183" i="5"/>
  <c r="R182" i="5"/>
  <c r="Q182" i="5"/>
  <c r="P182" i="5"/>
  <c r="M182" i="5"/>
  <c r="O181" i="5"/>
  <c r="N181" i="5"/>
  <c r="L181" i="5"/>
  <c r="K181" i="5"/>
  <c r="R180" i="5"/>
  <c r="R181" i="5" s="1"/>
  <c r="Q180" i="5"/>
  <c r="P180" i="5"/>
  <c r="M180" i="5"/>
  <c r="O179" i="5"/>
  <c r="N179" i="5"/>
  <c r="L179" i="5"/>
  <c r="K179" i="5"/>
  <c r="R178" i="5"/>
  <c r="Q178" i="5"/>
  <c r="P178" i="5"/>
  <c r="M178" i="5"/>
  <c r="R177" i="5"/>
  <c r="Q177" i="5"/>
  <c r="P177" i="5"/>
  <c r="M177" i="5"/>
  <c r="O175" i="5"/>
  <c r="N175" i="5"/>
  <c r="L175" i="5"/>
  <c r="K175" i="5"/>
  <c r="R174" i="5"/>
  <c r="R175" i="5" s="1"/>
  <c r="Q174" i="5"/>
  <c r="P174" i="5"/>
  <c r="M174" i="5"/>
  <c r="O173" i="5"/>
  <c r="N173" i="5"/>
  <c r="L173" i="5"/>
  <c r="K173" i="5"/>
  <c r="R172" i="5"/>
  <c r="R173" i="5" s="1"/>
  <c r="Q172" i="5"/>
  <c r="P172" i="5"/>
  <c r="M172" i="5"/>
  <c r="O171" i="5"/>
  <c r="N171" i="5"/>
  <c r="L171" i="5"/>
  <c r="K171" i="5"/>
  <c r="R170" i="5"/>
  <c r="R171" i="5" s="1"/>
  <c r="Q170" i="5"/>
  <c r="P170" i="5"/>
  <c r="M170" i="5"/>
  <c r="O169" i="5"/>
  <c r="N169" i="5"/>
  <c r="L169" i="5"/>
  <c r="K169" i="5"/>
  <c r="R168" i="5"/>
  <c r="R169" i="5" s="1"/>
  <c r="Q168" i="5"/>
  <c r="P168" i="5"/>
  <c r="M168" i="5"/>
  <c r="O167" i="5"/>
  <c r="N167" i="5"/>
  <c r="L167" i="5"/>
  <c r="K167" i="5"/>
  <c r="K176" i="5" s="1"/>
  <c r="R166" i="5"/>
  <c r="R167" i="5" s="1"/>
  <c r="Q166" i="5"/>
  <c r="P166" i="5"/>
  <c r="M166" i="5"/>
  <c r="O164" i="5"/>
  <c r="N164" i="5"/>
  <c r="L164" i="5"/>
  <c r="K164" i="5"/>
  <c r="R163" i="5"/>
  <c r="R164" i="5" s="1"/>
  <c r="Q163" i="5"/>
  <c r="Q164" i="5" s="1"/>
  <c r="P163" i="5"/>
  <c r="M163" i="5"/>
  <c r="O162" i="5"/>
  <c r="N162" i="5"/>
  <c r="L162" i="5"/>
  <c r="K162" i="5"/>
  <c r="R161" i="5"/>
  <c r="Q161" i="5"/>
  <c r="P161" i="5"/>
  <c r="M161" i="5"/>
  <c r="R160" i="5"/>
  <c r="Q160" i="5"/>
  <c r="P160" i="5"/>
  <c r="M160" i="5"/>
  <c r="O159" i="5"/>
  <c r="N159" i="5"/>
  <c r="L159" i="5"/>
  <c r="K159" i="5"/>
  <c r="R158" i="5"/>
  <c r="R159" i="5" s="1"/>
  <c r="Q158" i="5"/>
  <c r="P158" i="5"/>
  <c r="M158" i="5"/>
  <c r="O157" i="5"/>
  <c r="N157" i="5"/>
  <c r="L157" i="5"/>
  <c r="K157" i="5"/>
  <c r="R156" i="5"/>
  <c r="Q156" i="5"/>
  <c r="P156" i="5"/>
  <c r="M156" i="5"/>
  <c r="R155" i="5"/>
  <c r="Q155" i="5"/>
  <c r="P155" i="5"/>
  <c r="M155" i="5"/>
  <c r="O154" i="5"/>
  <c r="N154" i="5"/>
  <c r="L154" i="5"/>
  <c r="K154" i="5"/>
  <c r="R153" i="5"/>
  <c r="R154" i="5" s="1"/>
  <c r="Q153" i="5"/>
  <c r="Q154" i="5" s="1"/>
  <c r="P153" i="5"/>
  <c r="M153" i="5"/>
  <c r="O152" i="5"/>
  <c r="N152" i="5"/>
  <c r="L152" i="5"/>
  <c r="K152" i="5"/>
  <c r="R151" i="5"/>
  <c r="R152" i="5" s="1"/>
  <c r="Q151" i="5"/>
  <c r="Q152" i="5" s="1"/>
  <c r="P151" i="5"/>
  <c r="M151" i="5"/>
  <c r="O150" i="5"/>
  <c r="N150" i="5"/>
  <c r="L150" i="5"/>
  <c r="K150" i="5"/>
  <c r="R149" i="5"/>
  <c r="R150" i="5" s="1"/>
  <c r="Q149" i="5"/>
  <c r="Q150" i="5" s="1"/>
  <c r="P149" i="5"/>
  <c r="M149" i="5"/>
  <c r="O148" i="5"/>
  <c r="N148" i="5"/>
  <c r="L148" i="5"/>
  <c r="K148" i="5"/>
  <c r="R147" i="5"/>
  <c r="R148" i="5" s="1"/>
  <c r="Q147" i="5"/>
  <c r="Q148" i="5" s="1"/>
  <c r="P147" i="5"/>
  <c r="M147" i="5"/>
  <c r="O146" i="5"/>
  <c r="N146" i="5"/>
  <c r="L146" i="5"/>
  <c r="K146" i="5"/>
  <c r="R145" i="5"/>
  <c r="Q145" i="5"/>
  <c r="P145" i="5"/>
  <c r="M145" i="5"/>
  <c r="R144" i="5"/>
  <c r="Q144" i="5"/>
  <c r="P144" i="5"/>
  <c r="M144" i="5"/>
  <c r="O143" i="5"/>
  <c r="N143" i="5"/>
  <c r="L143" i="5"/>
  <c r="K143" i="5"/>
  <c r="R142" i="5"/>
  <c r="R143" i="5" s="1"/>
  <c r="Q142" i="5"/>
  <c r="P142" i="5"/>
  <c r="M142" i="5"/>
  <c r="O141" i="5"/>
  <c r="N141" i="5"/>
  <c r="L141" i="5"/>
  <c r="K141" i="5"/>
  <c r="R140" i="5"/>
  <c r="R141" i="5" s="1"/>
  <c r="Q140" i="5"/>
  <c r="P140" i="5"/>
  <c r="M140" i="5"/>
  <c r="O139" i="5"/>
  <c r="N139" i="5"/>
  <c r="L139" i="5"/>
  <c r="K139" i="5"/>
  <c r="R138" i="5"/>
  <c r="R139" i="5" s="1"/>
  <c r="Q138" i="5"/>
  <c r="P138" i="5"/>
  <c r="M138" i="5"/>
  <c r="O137" i="5"/>
  <c r="N137" i="5"/>
  <c r="L137" i="5"/>
  <c r="K137" i="5"/>
  <c r="R136" i="5"/>
  <c r="R137" i="5" s="1"/>
  <c r="Q136" i="5"/>
  <c r="P136" i="5"/>
  <c r="M136" i="5"/>
  <c r="O135" i="5"/>
  <c r="N135" i="5"/>
  <c r="L135" i="5"/>
  <c r="K135" i="5"/>
  <c r="R134" i="5"/>
  <c r="Q134" i="5"/>
  <c r="P134" i="5"/>
  <c r="M134" i="5"/>
  <c r="R133" i="5"/>
  <c r="Q133" i="5"/>
  <c r="P133" i="5"/>
  <c r="M133" i="5"/>
  <c r="O132" i="5"/>
  <c r="N132" i="5"/>
  <c r="L132" i="5"/>
  <c r="K132" i="5"/>
  <c r="R131" i="5"/>
  <c r="Q131" i="5"/>
  <c r="Q132" i="5" s="1"/>
  <c r="P131" i="5"/>
  <c r="M131" i="5"/>
  <c r="O129" i="5"/>
  <c r="N129" i="5"/>
  <c r="L129" i="5"/>
  <c r="K129" i="5"/>
  <c r="R128" i="5"/>
  <c r="Q128" i="5"/>
  <c r="P128" i="5"/>
  <c r="M128" i="5"/>
  <c r="R127" i="5"/>
  <c r="Q127" i="5"/>
  <c r="P127" i="5"/>
  <c r="M127" i="5"/>
  <c r="O126" i="5"/>
  <c r="N126" i="5"/>
  <c r="L126" i="5"/>
  <c r="K126" i="5"/>
  <c r="R125" i="5"/>
  <c r="R126" i="5" s="1"/>
  <c r="Q125" i="5"/>
  <c r="Q126" i="5" s="1"/>
  <c r="P125" i="5"/>
  <c r="M125" i="5"/>
  <c r="O124" i="5"/>
  <c r="N124" i="5"/>
  <c r="L124" i="5"/>
  <c r="K124" i="5"/>
  <c r="R123" i="5"/>
  <c r="R124" i="5" s="1"/>
  <c r="Q123" i="5"/>
  <c r="Q124" i="5" s="1"/>
  <c r="P123" i="5"/>
  <c r="M123" i="5"/>
  <c r="O122" i="5"/>
  <c r="N122" i="5"/>
  <c r="L122" i="5"/>
  <c r="K122" i="5"/>
  <c r="R121" i="5"/>
  <c r="R122" i="5" s="1"/>
  <c r="Q121" i="5"/>
  <c r="Q122" i="5" s="1"/>
  <c r="P121" i="5"/>
  <c r="M121" i="5"/>
  <c r="O120" i="5"/>
  <c r="N120" i="5"/>
  <c r="L120" i="5"/>
  <c r="K120" i="5"/>
  <c r="R119" i="5"/>
  <c r="R120" i="5" s="1"/>
  <c r="Q119" i="5"/>
  <c r="Q120" i="5" s="1"/>
  <c r="P119" i="5"/>
  <c r="M119" i="5"/>
  <c r="O118" i="5"/>
  <c r="N118" i="5"/>
  <c r="L118" i="5"/>
  <c r="K118" i="5"/>
  <c r="R117" i="5"/>
  <c r="Q117" i="5"/>
  <c r="P117" i="5"/>
  <c r="M117" i="5"/>
  <c r="O115" i="5"/>
  <c r="N115" i="5"/>
  <c r="L115" i="5"/>
  <c r="K115" i="5"/>
  <c r="R114" i="5"/>
  <c r="R115" i="5" s="1"/>
  <c r="Q114" i="5"/>
  <c r="P114" i="5"/>
  <c r="M114" i="5"/>
  <c r="O113" i="5"/>
  <c r="N113" i="5"/>
  <c r="L113" i="5"/>
  <c r="K113" i="5"/>
  <c r="R112" i="5"/>
  <c r="Q112" i="5"/>
  <c r="P112" i="5"/>
  <c r="M112" i="5"/>
  <c r="R111" i="5"/>
  <c r="Q111" i="5"/>
  <c r="P111" i="5"/>
  <c r="M111" i="5"/>
  <c r="O110" i="5"/>
  <c r="N110" i="5"/>
  <c r="L110" i="5"/>
  <c r="K110" i="5"/>
  <c r="R109" i="5"/>
  <c r="R110" i="5" s="1"/>
  <c r="Q109" i="5"/>
  <c r="Q110" i="5" s="1"/>
  <c r="P109" i="5"/>
  <c r="M109" i="5"/>
  <c r="O108" i="5"/>
  <c r="N108" i="5"/>
  <c r="L108" i="5"/>
  <c r="K108" i="5"/>
  <c r="R107" i="5"/>
  <c r="R108" i="5" s="1"/>
  <c r="Q107" i="5"/>
  <c r="Q108" i="5" s="1"/>
  <c r="P107" i="5"/>
  <c r="M107" i="5"/>
  <c r="O106" i="5"/>
  <c r="N106" i="5"/>
  <c r="L106" i="5"/>
  <c r="K106" i="5"/>
  <c r="R105" i="5"/>
  <c r="Q105" i="5"/>
  <c r="P105" i="5"/>
  <c r="M105" i="5"/>
  <c r="R104" i="5"/>
  <c r="Q104" i="5"/>
  <c r="P104" i="5"/>
  <c r="M104" i="5"/>
  <c r="O103" i="5"/>
  <c r="N103" i="5"/>
  <c r="L103" i="5"/>
  <c r="K103" i="5"/>
  <c r="R102" i="5"/>
  <c r="R103" i="5" s="1"/>
  <c r="Q102" i="5"/>
  <c r="P102" i="5"/>
  <c r="M102" i="5"/>
  <c r="O101" i="5"/>
  <c r="N101" i="5"/>
  <c r="L101" i="5"/>
  <c r="K101" i="5"/>
  <c r="R100" i="5"/>
  <c r="Q100" i="5"/>
  <c r="P100" i="5"/>
  <c r="M100" i="5"/>
  <c r="R99" i="5"/>
  <c r="Q99" i="5"/>
  <c r="P99" i="5"/>
  <c r="M99" i="5"/>
  <c r="O98" i="5"/>
  <c r="N98" i="5"/>
  <c r="L98" i="5"/>
  <c r="K98" i="5"/>
  <c r="R97" i="5"/>
  <c r="R98" i="5" s="1"/>
  <c r="Q97" i="5"/>
  <c r="Q98" i="5" s="1"/>
  <c r="P97" i="5"/>
  <c r="M97" i="5"/>
  <c r="O96" i="5"/>
  <c r="N96" i="5"/>
  <c r="L96" i="5"/>
  <c r="K96" i="5"/>
  <c r="R95" i="5"/>
  <c r="Q95" i="5"/>
  <c r="Q96" i="5" s="1"/>
  <c r="P95" i="5"/>
  <c r="M95" i="5"/>
  <c r="O93" i="5"/>
  <c r="N93" i="5"/>
  <c r="L93" i="5"/>
  <c r="K93" i="5"/>
  <c r="R92" i="5"/>
  <c r="R93" i="5" s="1"/>
  <c r="Q92" i="5"/>
  <c r="P92" i="5"/>
  <c r="M92" i="5"/>
  <c r="O91" i="5"/>
  <c r="N91" i="5"/>
  <c r="L91" i="5"/>
  <c r="K91" i="5"/>
  <c r="R90" i="5"/>
  <c r="R91" i="5" s="1"/>
  <c r="Q90" i="5"/>
  <c r="P90" i="5"/>
  <c r="M90" i="5"/>
  <c r="O89" i="5"/>
  <c r="N89" i="5"/>
  <c r="L89" i="5"/>
  <c r="K89" i="5"/>
  <c r="R88" i="5"/>
  <c r="R89" i="5" s="1"/>
  <c r="Q88" i="5"/>
  <c r="P88" i="5"/>
  <c r="M88" i="5"/>
  <c r="O87" i="5"/>
  <c r="N87" i="5"/>
  <c r="L87" i="5"/>
  <c r="K87" i="5"/>
  <c r="R86" i="5"/>
  <c r="R87" i="5" s="1"/>
  <c r="Q86" i="5"/>
  <c r="P86" i="5"/>
  <c r="M86" i="5"/>
  <c r="O85" i="5"/>
  <c r="N85" i="5"/>
  <c r="L85" i="5"/>
  <c r="K85" i="5"/>
  <c r="R84" i="5"/>
  <c r="R85" i="5" s="1"/>
  <c r="Q84" i="5"/>
  <c r="P84" i="5"/>
  <c r="M84" i="5"/>
  <c r="O83" i="5"/>
  <c r="N83" i="5"/>
  <c r="L83" i="5"/>
  <c r="K83" i="5"/>
  <c r="R82" i="5"/>
  <c r="R83" i="5" s="1"/>
  <c r="Q82" i="5"/>
  <c r="P82" i="5"/>
  <c r="M82" i="5"/>
  <c r="O81" i="5"/>
  <c r="N81" i="5"/>
  <c r="L81" i="5"/>
  <c r="K81" i="5"/>
  <c r="R80" i="5"/>
  <c r="Q80" i="5"/>
  <c r="P80" i="5"/>
  <c r="M80" i="5"/>
  <c r="O78" i="5"/>
  <c r="N78" i="5"/>
  <c r="L78" i="5"/>
  <c r="K78" i="5"/>
  <c r="R77" i="5"/>
  <c r="R78" i="5" s="1"/>
  <c r="Q77" i="5"/>
  <c r="Q78" i="5" s="1"/>
  <c r="P77" i="5"/>
  <c r="M77" i="5"/>
  <c r="O76" i="5"/>
  <c r="N76" i="5"/>
  <c r="L76" i="5"/>
  <c r="K76" i="5"/>
  <c r="R75" i="5"/>
  <c r="R76" i="5" s="1"/>
  <c r="Q75" i="5"/>
  <c r="Q76" i="5" s="1"/>
  <c r="P75" i="5"/>
  <c r="M75" i="5"/>
  <c r="O74" i="5"/>
  <c r="N74" i="5"/>
  <c r="L74" i="5"/>
  <c r="K74" i="5"/>
  <c r="R73" i="5"/>
  <c r="R74" i="5" s="1"/>
  <c r="Q73" i="5"/>
  <c r="Q74" i="5" s="1"/>
  <c r="P73" i="5"/>
  <c r="M73" i="5"/>
  <c r="O72" i="5"/>
  <c r="N72" i="5"/>
  <c r="L72" i="5"/>
  <c r="K72" i="5"/>
  <c r="R71" i="5"/>
  <c r="R72" i="5" s="1"/>
  <c r="Q71" i="5"/>
  <c r="Q72" i="5" s="1"/>
  <c r="P71" i="5"/>
  <c r="M71" i="5"/>
  <c r="O70" i="5"/>
  <c r="N70" i="5"/>
  <c r="L70" i="5"/>
  <c r="K70" i="5"/>
  <c r="R69" i="5"/>
  <c r="R70" i="5" s="1"/>
  <c r="Q69" i="5"/>
  <c r="Q70" i="5" s="1"/>
  <c r="P69" i="5"/>
  <c r="M69" i="5"/>
  <c r="O68" i="5"/>
  <c r="N68" i="5"/>
  <c r="L68" i="5"/>
  <c r="K68" i="5"/>
  <c r="R67" i="5"/>
  <c r="R68" i="5" s="1"/>
  <c r="Q67" i="5"/>
  <c r="Q68" i="5" s="1"/>
  <c r="P67" i="5"/>
  <c r="M67" i="5"/>
  <c r="O66" i="5"/>
  <c r="N66" i="5"/>
  <c r="L66" i="5"/>
  <c r="K66" i="5"/>
  <c r="R65" i="5"/>
  <c r="R66" i="5" s="1"/>
  <c r="Q65" i="5"/>
  <c r="Q66" i="5" s="1"/>
  <c r="P65" i="5"/>
  <c r="M65" i="5"/>
  <c r="O64" i="5"/>
  <c r="N64" i="5"/>
  <c r="L64" i="5"/>
  <c r="K64" i="5"/>
  <c r="R63" i="5"/>
  <c r="R64" i="5" s="1"/>
  <c r="Q63" i="5"/>
  <c r="Q64" i="5" s="1"/>
  <c r="P63" i="5"/>
  <c r="M63" i="5"/>
  <c r="O62" i="5"/>
  <c r="N62" i="5"/>
  <c r="L62" i="5"/>
  <c r="K62" i="5"/>
  <c r="R61" i="5"/>
  <c r="Q61" i="5"/>
  <c r="P61" i="5"/>
  <c r="M61" i="5"/>
  <c r="R60" i="5"/>
  <c r="Q60" i="5"/>
  <c r="P60" i="5"/>
  <c r="M60" i="5"/>
  <c r="O59" i="5"/>
  <c r="N59" i="5"/>
  <c r="L59" i="5"/>
  <c r="K59" i="5"/>
  <c r="O58" i="5"/>
  <c r="N58" i="5"/>
  <c r="L58" i="5"/>
  <c r="K58" i="5"/>
  <c r="R57" i="5"/>
  <c r="Q57" i="5"/>
  <c r="P57" i="5"/>
  <c r="M57" i="5"/>
  <c r="R56" i="5"/>
  <c r="Q56" i="5"/>
  <c r="P56" i="5"/>
  <c r="M56" i="5"/>
  <c r="O54" i="5"/>
  <c r="N54" i="5"/>
  <c r="L54" i="5"/>
  <c r="K54" i="5"/>
  <c r="R53" i="5"/>
  <c r="R54" i="5" s="1"/>
  <c r="Q53" i="5"/>
  <c r="Q54" i="5" s="1"/>
  <c r="P53" i="5"/>
  <c r="M53" i="5"/>
  <c r="O52" i="5"/>
  <c r="N52" i="5"/>
  <c r="L52" i="5"/>
  <c r="K52" i="5"/>
  <c r="R51" i="5"/>
  <c r="R52" i="5" s="1"/>
  <c r="Q51" i="5"/>
  <c r="Q52" i="5" s="1"/>
  <c r="P51" i="5"/>
  <c r="M51" i="5"/>
  <c r="O50" i="5"/>
  <c r="N50" i="5"/>
  <c r="L50" i="5"/>
  <c r="L55" i="5" s="1"/>
  <c r="K50" i="5"/>
  <c r="R49" i="5"/>
  <c r="Q49" i="5"/>
  <c r="Q50" i="5" s="1"/>
  <c r="P49" i="5"/>
  <c r="M49" i="5"/>
  <c r="O47" i="5"/>
  <c r="N47" i="5"/>
  <c r="L47" i="5"/>
  <c r="K47" i="5"/>
  <c r="R46" i="5"/>
  <c r="R47" i="5" s="1"/>
  <c r="Q46" i="5"/>
  <c r="P46" i="5"/>
  <c r="M46" i="5"/>
  <c r="O45" i="5"/>
  <c r="N45" i="5"/>
  <c r="L45" i="5"/>
  <c r="K45" i="5"/>
  <c r="R44" i="5"/>
  <c r="R45" i="5" s="1"/>
  <c r="Q44" i="5"/>
  <c r="P44" i="5"/>
  <c r="M44" i="5"/>
  <c r="O43" i="5"/>
  <c r="N43" i="5"/>
  <c r="L43" i="5"/>
  <c r="K43" i="5"/>
  <c r="R42" i="5"/>
  <c r="Q42" i="5"/>
  <c r="P42" i="5"/>
  <c r="M42" i="5"/>
  <c r="R41" i="5"/>
  <c r="Q41" i="5"/>
  <c r="P41" i="5"/>
  <c r="M41" i="5"/>
  <c r="O40" i="5"/>
  <c r="N40" i="5"/>
  <c r="L40" i="5"/>
  <c r="K40" i="5"/>
  <c r="R39" i="5"/>
  <c r="Q39" i="5"/>
  <c r="P39" i="5"/>
  <c r="M39" i="5"/>
  <c r="R38" i="5"/>
  <c r="Q38" i="5"/>
  <c r="P38" i="5"/>
  <c r="M38" i="5"/>
  <c r="O37" i="5"/>
  <c r="N37" i="5"/>
  <c r="L37" i="5"/>
  <c r="K37" i="5"/>
  <c r="R36" i="5"/>
  <c r="Q36" i="5"/>
  <c r="P36" i="5"/>
  <c r="M36" i="5"/>
  <c r="R35" i="5"/>
  <c r="Q35" i="5"/>
  <c r="P35" i="5"/>
  <c r="M35" i="5"/>
  <c r="O33" i="5"/>
  <c r="N33" i="5"/>
  <c r="L33" i="5"/>
  <c r="K33" i="5"/>
  <c r="R32" i="5"/>
  <c r="R33" i="5" s="1"/>
  <c r="Q32" i="5"/>
  <c r="P32" i="5"/>
  <c r="M32" i="5"/>
  <c r="O31" i="5"/>
  <c r="N31" i="5"/>
  <c r="L31" i="5"/>
  <c r="K31" i="5"/>
  <c r="R30" i="5"/>
  <c r="Q30" i="5"/>
  <c r="P30" i="5"/>
  <c r="M30" i="5"/>
  <c r="R29" i="5"/>
  <c r="Q29" i="5"/>
  <c r="P29" i="5"/>
  <c r="M29" i="5"/>
  <c r="O28" i="5"/>
  <c r="N28" i="5"/>
  <c r="L28" i="5"/>
  <c r="K28" i="5"/>
  <c r="R27" i="5"/>
  <c r="R28" i="5" s="1"/>
  <c r="Q27" i="5"/>
  <c r="Q28" i="5" s="1"/>
  <c r="P27" i="5"/>
  <c r="M27" i="5"/>
  <c r="O26" i="5"/>
  <c r="N26" i="5"/>
  <c r="L26" i="5"/>
  <c r="K26" i="5"/>
  <c r="R25" i="5"/>
  <c r="R26" i="5" s="1"/>
  <c r="Q25" i="5"/>
  <c r="Q26" i="5" s="1"/>
  <c r="P25" i="5"/>
  <c r="M25" i="5"/>
  <c r="O24" i="5"/>
  <c r="N24" i="5"/>
  <c r="L24" i="5"/>
  <c r="K24" i="5"/>
  <c r="R23" i="5"/>
  <c r="R24" i="5" s="1"/>
  <c r="Q23" i="5"/>
  <c r="Q24" i="5" s="1"/>
  <c r="P23" i="5"/>
  <c r="M23" i="5"/>
  <c r="O22" i="5"/>
  <c r="N22" i="5"/>
  <c r="L22" i="5"/>
  <c r="K22" i="5"/>
  <c r="R21" i="5"/>
  <c r="R22" i="5" s="1"/>
  <c r="Q21" i="5"/>
  <c r="Q22" i="5" s="1"/>
  <c r="P21" i="5"/>
  <c r="M21" i="5"/>
  <c r="O20" i="5"/>
  <c r="N20" i="5"/>
  <c r="L20" i="5"/>
  <c r="K20" i="5"/>
  <c r="R19" i="5"/>
  <c r="R20" i="5" s="1"/>
  <c r="Q19" i="5"/>
  <c r="Q20" i="5" s="1"/>
  <c r="P19" i="5"/>
  <c r="M19" i="5"/>
  <c r="O18" i="5"/>
  <c r="N18" i="5"/>
  <c r="L18" i="5"/>
  <c r="K18" i="5"/>
  <c r="R17" i="5"/>
  <c r="Q17" i="5"/>
  <c r="P17" i="5"/>
  <c r="M17" i="5"/>
  <c r="R16" i="5"/>
  <c r="Q16" i="5"/>
  <c r="P16" i="5"/>
  <c r="M16" i="5"/>
  <c r="O15" i="5"/>
  <c r="N15" i="5"/>
  <c r="L15" i="5"/>
  <c r="K15" i="5"/>
  <c r="R14" i="5"/>
  <c r="R15" i="5" s="1"/>
  <c r="Q14" i="5"/>
  <c r="P14" i="5"/>
  <c r="M14" i="5"/>
  <c r="O12" i="5"/>
  <c r="N12" i="5"/>
  <c r="L12" i="5"/>
  <c r="K12" i="5"/>
  <c r="R11" i="5"/>
  <c r="Q11" i="5"/>
  <c r="P11" i="5"/>
  <c r="M11" i="5"/>
  <c r="R10" i="5"/>
  <c r="Q10" i="5"/>
  <c r="P10" i="5"/>
  <c r="M10" i="5"/>
  <c r="O9" i="5"/>
  <c r="O13" i="5" s="1"/>
  <c r="N9" i="5"/>
  <c r="N13" i="5" s="1"/>
  <c r="L9" i="5"/>
  <c r="L13" i="5" s="1"/>
  <c r="K9" i="5"/>
  <c r="K13" i="5" s="1"/>
  <c r="R8" i="5"/>
  <c r="Q8" i="5"/>
  <c r="P8" i="5"/>
  <c r="M8" i="5"/>
  <c r="R7" i="5"/>
  <c r="Q7" i="5"/>
  <c r="P7" i="5"/>
  <c r="M7" i="5"/>
  <c r="O5" i="5"/>
  <c r="N5" i="5"/>
  <c r="L5" i="5"/>
  <c r="K5" i="5"/>
  <c r="R4" i="5"/>
  <c r="R5" i="5" s="1"/>
  <c r="Q4" i="5"/>
  <c r="P4" i="5"/>
  <c r="M4" i="5"/>
  <c r="O3" i="5"/>
  <c r="O6" i="5" s="1"/>
  <c r="N3" i="5"/>
  <c r="L3" i="5"/>
  <c r="K3" i="5"/>
  <c r="K6" i="5" s="1"/>
  <c r="R2" i="5"/>
  <c r="R3" i="5" s="1"/>
  <c r="Q2" i="5"/>
  <c r="P2" i="5"/>
  <c r="M2" i="5"/>
  <c r="Q58" i="5" l="1"/>
  <c r="Q31" i="5"/>
  <c r="N130" i="5"/>
  <c r="Q40" i="5"/>
  <c r="Q62" i="5"/>
  <c r="O55" i="5"/>
  <c r="R18" i="5"/>
  <c r="R37" i="5"/>
  <c r="O48" i="5"/>
  <c r="R43" i="5"/>
  <c r="R101" i="5"/>
  <c r="R113" i="5"/>
  <c r="R135" i="5"/>
  <c r="R157" i="5"/>
  <c r="R179" i="5"/>
  <c r="K48" i="5"/>
  <c r="L211" i="5"/>
  <c r="L48" i="5"/>
  <c r="L189" i="5"/>
  <c r="Q200" i="5"/>
  <c r="Q43" i="5"/>
  <c r="Q101" i="5"/>
  <c r="Q113" i="5"/>
  <c r="Q135" i="5"/>
  <c r="Q157" i="5"/>
  <c r="Q179" i="5"/>
  <c r="R200" i="5"/>
  <c r="O211" i="5"/>
  <c r="R238" i="5"/>
  <c r="Q12" i="5"/>
  <c r="Q18" i="5"/>
  <c r="Q206" i="5"/>
  <c r="Q129" i="5"/>
  <c r="Q162" i="5"/>
  <c r="Q184" i="5"/>
  <c r="R242" i="5"/>
  <c r="R245" i="5" s="1"/>
  <c r="R12" i="5"/>
  <c r="R31" i="5"/>
  <c r="R40" i="5"/>
  <c r="R58" i="5"/>
  <c r="R106" i="5"/>
  <c r="R129" i="5"/>
  <c r="R146" i="5"/>
  <c r="R162" i="5"/>
  <c r="R184" i="5"/>
  <c r="K34" i="5"/>
  <c r="Q106" i="5"/>
  <c r="Q146" i="5"/>
  <c r="R206" i="5"/>
  <c r="Q242" i="5"/>
  <c r="Q238" i="5"/>
  <c r="M78" i="5"/>
  <c r="P66" i="5"/>
  <c r="S46" i="5"/>
  <c r="P47" i="5"/>
  <c r="S86" i="5"/>
  <c r="P87" i="5"/>
  <c r="S237" i="5"/>
  <c r="P238" i="5"/>
  <c r="P242" i="5"/>
  <c r="M12" i="5"/>
  <c r="M22" i="5"/>
  <c r="M26" i="5"/>
  <c r="M122" i="5"/>
  <c r="M126" i="5"/>
  <c r="P150" i="5"/>
  <c r="M193" i="5"/>
  <c r="P219" i="5"/>
  <c r="S30" i="5"/>
  <c r="M173" i="5"/>
  <c r="M210" i="5"/>
  <c r="M52" i="5"/>
  <c r="M58" i="5"/>
  <c r="M62" i="5"/>
  <c r="M64" i="5"/>
  <c r="M70" i="5"/>
  <c r="P124" i="5"/>
  <c r="S170" i="5"/>
  <c r="P171" i="5"/>
  <c r="S174" i="5"/>
  <c r="P175" i="5"/>
  <c r="S205" i="5"/>
  <c r="P206" i="5"/>
  <c r="S207" i="5"/>
  <c r="P208" i="5"/>
  <c r="P59" i="5"/>
  <c r="M89" i="5"/>
  <c r="M146" i="5"/>
  <c r="M148" i="5"/>
  <c r="M152" i="5"/>
  <c r="M221" i="5"/>
  <c r="P98" i="5"/>
  <c r="S134" i="5"/>
  <c r="P135" i="5"/>
  <c r="S136" i="5"/>
  <c r="P137" i="5"/>
  <c r="M139" i="5"/>
  <c r="M186" i="5"/>
  <c r="L201" i="5"/>
  <c r="M197" i="5"/>
  <c r="P215" i="5"/>
  <c r="M229" i="5"/>
  <c r="S156" i="5"/>
  <c r="P157" i="5"/>
  <c r="S158" i="5"/>
  <c r="P159" i="5"/>
  <c r="S187" i="5"/>
  <c r="P188" i="5"/>
  <c r="M74" i="5"/>
  <c r="S161" i="5"/>
  <c r="P162" i="5"/>
  <c r="P164" i="5"/>
  <c r="P195" i="5"/>
  <c r="S17" i="5"/>
  <c r="P18" i="5"/>
  <c r="P20" i="5"/>
  <c r="P24" i="5"/>
  <c r="P31" i="5"/>
  <c r="S32" i="5"/>
  <c r="P33" i="5"/>
  <c r="M43" i="5"/>
  <c r="M45" i="5"/>
  <c r="P54" i="5"/>
  <c r="S76" i="5"/>
  <c r="P76" i="5"/>
  <c r="S82" i="5"/>
  <c r="P83" i="5"/>
  <c r="M85" i="5"/>
  <c r="S100" i="5"/>
  <c r="P101" i="5"/>
  <c r="S102" i="5"/>
  <c r="P103" i="5"/>
  <c r="M110" i="5"/>
  <c r="P120" i="5"/>
  <c r="M129" i="5"/>
  <c r="L165" i="5"/>
  <c r="M181" i="5"/>
  <c r="N239" i="5"/>
  <c r="M225" i="5"/>
  <c r="P227" i="5"/>
  <c r="S231" i="5"/>
  <c r="P231" i="5"/>
  <c r="M5" i="5"/>
  <c r="P28" i="5"/>
  <c r="S66" i="5"/>
  <c r="S124" i="5"/>
  <c r="S150" i="5"/>
  <c r="O176" i="5"/>
  <c r="Q201" i="5"/>
  <c r="S243" i="5"/>
  <c r="P244" i="5"/>
  <c r="S8" i="5"/>
  <c r="P15" i="5"/>
  <c r="S39" i="5"/>
  <c r="P40" i="5"/>
  <c r="P68" i="5"/>
  <c r="S72" i="5"/>
  <c r="P72" i="5"/>
  <c r="S90" i="5"/>
  <c r="P91" i="5"/>
  <c r="M93" i="5"/>
  <c r="S105" i="5"/>
  <c r="P106" i="5"/>
  <c r="S108" i="5"/>
  <c r="P108" i="5"/>
  <c r="M113" i="5"/>
  <c r="M115" i="5"/>
  <c r="S140" i="5"/>
  <c r="P141" i="5"/>
  <c r="M143" i="5"/>
  <c r="P154" i="5"/>
  <c r="P167" i="5"/>
  <c r="M169" i="5"/>
  <c r="M200" i="5"/>
  <c r="M217" i="5"/>
  <c r="S223" i="5"/>
  <c r="P223" i="5"/>
  <c r="M233" i="5"/>
  <c r="P235" i="5"/>
  <c r="K189" i="5"/>
  <c r="S195" i="5"/>
  <c r="S4" i="5"/>
  <c r="P5" i="5"/>
  <c r="M13" i="5"/>
  <c r="L34" i="5"/>
  <c r="M18" i="5"/>
  <c r="M20" i="5"/>
  <c r="S22" i="5"/>
  <c r="P22" i="5"/>
  <c r="M28" i="5"/>
  <c r="S36" i="5"/>
  <c r="P37" i="5"/>
  <c r="S42" i="5"/>
  <c r="P43" i="5"/>
  <c r="S44" i="5"/>
  <c r="P45" i="5"/>
  <c r="M47" i="5"/>
  <c r="M50" i="5"/>
  <c r="S52" i="5"/>
  <c r="P52" i="5"/>
  <c r="M59" i="5"/>
  <c r="L79" i="5"/>
  <c r="M66" i="5"/>
  <c r="S68" i="5"/>
  <c r="R81" i="5"/>
  <c r="R94" i="5" s="1"/>
  <c r="O94" i="5"/>
  <c r="K116" i="5"/>
  <c r="S98" i="5"/>
  <c r="S24" i="5"/>
  <c r="S54" i="5"/>
  <c r="N79" i="5"/>
  <c r="P13" i="5"/>
  <c r="S11" i="5"/>
  <c r="P12" i="5"/>
  <c r="O34" i="5"/>
  <c r="M24" i="5"/>
  <c r="S26" i="5"/>
  <c r="P26" i="5"/>
  <c r="M31" i="5"/>
  <c r="M33" i="5"/>
  <c r="M40" i="5"/>
  <c r="Q55" i="5"/>
  <c r="N55" i="5"/>
  <c r="M54" i="5"/>
  <c r="R59" i="5"/>
  <c r="P58" i="5"/>
  <c r="S61" i="5"/>
  <c r="O79" i="5"/>
  <c r="S64" i="5"/>
  <c r="P64" i="5"/>
  <c r="L94" i="5"/>
  <c r="N116" i="5"/>
  <c r="Q118" i="5"/>
  <c r="Q130" i="5" s="1"/>
  <c r="S20" i="5"/>
  <c r="S28" i="5"/>
  <c r="M68" i="5"/>
  <c r="S70" i="5"/>
  <c r="P70" i="5"/>
  <c r="M76" i="5"/>
  <c r="S78" i="5"/>
  <c r="P78" i="5"/>
  <c r="P81" i="5"/>
  <c r="M83" i="5"/>
  <c r="S88" i="5"/>
  <c r="P89" i="5"/>
  <c r="M91" i="5"/>
  <c r="O116" i="5"/>
  <c r="M101" i="5"/>
  <c r="M103" i="5"/>
  <c r="M106" i="5"/>
  <c r="M108" i="5"/>
  <c r="S110" i="5"/>
  <c r="P110" i="5"/>
  <c r="S112" i="5"/>
  <c r="P113" i="5"/>
  <c r="S114" i="5"/>
  <c r="P115" i="5"/>
  <c r="L130" i="5"/>
  <c r="M120" i="5"/>
  <c r="S122" i="5"/>
  <c r="P122" i="5"/>
  <c r="M132" i="5"/>
  <c r="S138" i="5"/>
  <c r="P139" i="5"/>
  <c r="M141" i="5"/>
  <c r="S145" i="5"/>
  <c r="P146" i="5"/>
  <c r="S148" i="5"/>
  <c r="P148" i="5"/>
  <c r="M154" i="5"/>
  <c r="L176" i="5"/>
  <c r="M176" i="5" s="1"/>
  <c r="S172" i="5"/>
  <c r="P173" i="5"/>
  <c r="M175" i="5"/>
  <c r="P179" i="5"/>
  <c r="S180" i="5"/>
  <c r="P181" i="5"/>
  <c r="M188" i="5"/>
  <c r="K201" i="5"/>
  <c r="S193" i="5"/>
  <c r="P193" i="5"/>
  <c r="K211" i="5"/>
  <c r="S209" i="5"/>
  <c r="P210" i="5"/>
  <c r="L239" i="5"/>
  <c r="M215" i="5"/>
  <c r="S217" i="5"/>
  <c r="P217" i="5"/>
  <c r="M223" i="5"/>
  <c r="S225" i="5"/>
  <c r="P225" i="5"/>
  <c r="M231" i="5"/>
  <c r="S233" i="5"/>
  <c r="P233" i="5"/>
  <c r="M238" i="5"/>
  <c r="M245" i="5"/>
  <c r="M244" i="5"/>
  <c r="S164" i="5"/>
  <c r="S219" i="5"/>
  <c r="S227" i="5"/>
  <c r="S235" i="5"/>
  <c r="M72" i="5"/>
  <c r="S74" i="5"/>
  <c r="P74" i="5"/>
  <c r="K94" i="5"/>
  <c r="S84" i="5"/>
  <c r="P85" i="5"/>
  <c r="M87" i="5"/>
  <c r="S92" i="5"/>
  <c r="P93" i="5"/>
  <c r="L116" i="5"/>
  <c r="M98" i="5"/>
  <c r="O130" i="5"/>
  <c r="M124" i="5"/>
  <c r="S126" i="5"/>
  <c r="P126" i="5"/>
  <c r="S128" i="5"/>
  <c r="P129" i="5"/>
  <c r="N165" i="5"/>
  <c r="M135" i="5"/>
  <c r="M137" i="5"/>
  <c r="S142" i="5"/>
  <c r="P143" i="5"/>
  <c r="M150" i="5"/>
  <c r="S152" i="5"/>
  <c r="P152" i="5"/>
  <c r="M157" i="5"/>
  <c r="M159" i="5"/>
  <c r="M162" i="5"/>
  <c r="M164" i="5"/>
  <c r="R176" i="5"/>
  <c r="S168" i="5"/>
  <c r="P169" i="5"/>
  <c r="M171" i="5"/>
  <c r="S183" i="5"/>
  <c r="O189" i="5"/>
  <c r="S186" i="5"/>
  <c r="P186" i="5"/>
  <c r="N201" i="5"/>
  <c r="M195" i="5"/>
  <c r="S197" i="5"/>
  <c r="P197" i="5"/>
  <c r="S199" i="5"/>
  <c r="P200" i="5"/>
  <c r="N211" i="5"/>
  <c r="M206" i="5"/>
  <c r="M208" i="5"/>
  <c r="O239" i="5"/>
  <c r="M219" i="5"/>
  <c r="S221" i="5"/>
  <c r="P221" i="5"/>
  <c r="M227" i="5"/>
  <c r="S229" i="5"/>
  <c r="P229" i="5"/>
  <c r="M235" i="5"/>
  <c r="K130" i="5"/>
  <c r="S120" i="5"/>
  <c r="O165" i="5"/>
  <c r="S154" i="5"/>
  <c r="O201" i="5"/>
  <c r="K239" i="5"/>
  <c r="Q213" i="5"/>
  <c r="Q239" i="5" s="1"/>
  <c r="S215" i="5"/>
  <c r="M3" i="5"/>
  <c r="Q3" i="5"/>
  <c r="Q6" i="5" s="1"/>
  <c r="Q5" i="5"/>
  <c r="S5" i="5" s="1"/>
  <c r="L6" i="5"/>
  <c r="M6" i="5" s="1"/>
  <c r="N6" i="5"/>
  <c r="P6" i="5" s="1"/>
  <c r="R6" i="5"/>
  <c r="S7" i="5"/>
  <c r="M9" i="5"/>
  <c r="Q9" i="5"/>
  <c r="Q13" i="5" s="1"/>
  <c r="M15" i="5"/>
  <c r="Q15" i="5"/>
  <c r="S15" i="5" s="1"/>
  <c r="S19" i="5"/>
  <c r="S21" i="5"/>
  <c r="S23" i="5"/>
  <c r="S25" i="5"/>
  <c r="S27" i="5"/>
  <c r="S29" i="5"/>
  <c r="Q33" i="5"/>
  <c r="S33" i="5" s="1"/>
  <c r="N34" i="5"/>
  <c r="S35" i="5"/>
  <c r="M37" i="5"/>
  <c r="Q37" i="5"/>
  <c r="S41" i="5"/>
  <c r="Q45" i="5"/>
  <c r="S45" i="5" s="1"/>
  <c r="Q47" i="5"/>
  <c r="S47" i="5" s="1"/>
  <c r="N48" i="5"/>
  <c r="S49" i="5"/>
  <c r="P50" i="5"/>
  <c r="R50" i="5"/>
  <c r="S50" i="5" s="1"/>
  <c r="S51" i="5"/>
  <c r="S53" i="5"/>
  <c r="K55" i="5"/>
  <c r="M55" i="5" s="1"/>
  <c r="S57" i="5"/>
  <c r="Q59" i="5"/>
  <c r="P62" i="5"/>
  <c r="R62" i="5"/>
  <c r="S63" i="5"/>
  <c r="S65" i="5"/>
  <c r="S67" i="5"/>
  <c r="S69" i="5"/>
  <c r="S71" i="5"/>
  <c r="S73" i="5"/>
  <c r="S75" i="5"/>
  <c r="S77" i="5"/>
  <c r="K79" i="5"/>
  <c r="Q79" i="5"/>
  <c r="M81" i="5"/>
  <c r="Q81" i="5"/>
  <c r="Q83" i="5"/>
  <c r="S83" i="5" s="1"/>
  <c r="Q85" i="5"/>
  <c r="S85" i="5" s="1"/>
  <c r="Q87" i="5"/>
  <c r="S87" i="5" s="1"/>
  <c r="Q89" i="5"/>
  <c r="S89" i="5" s="1"/>
  <c r="Q91" i="5"/>
  <c r="S91" i="5" s="1"/>
  <c r="Q93" i="5"/>
  <c r="S93" i="5" s="1"/>
  <c r="N94" i="5"/>
  <c r="S95" i="5"/>
  <c r="P96" i="5"/>
  <c r="R96" i="5"/>
  <c r="S96" i="5" s="1"/>
  <c r="S97" i="5"/>
  <c r="S99" i="5"/>
  <c r="Q103" i="5"/>
  <c r="S103" i="5" s="1"/>
  <c r="S107" i="5"/>
  <c r="S109" i="5"/>
  <c r="S111" i="5"/>
  <c r="Q115" i="5"/>
  <c r="S115" i="5" s="1"/>
  <c r="S117" i="5"/>
  <c r="P118" i="5"/>
  <c r="R118" i="5"/>
  <c r="S119" i="5"/>
  <c r="S121" i="5"/>
  <c r="S123" i="5"/>
  <c r="S125" i="5"/>
  <c r="S127" i="5"/>
  <c r="S131" i="5"/>
  <c r="P132" i="5"/>
  <c r="R132" i="5"/>
  <c r="S132" i="5" s="1"/>
  <c r="S133" i="5"/>
  <c r="Q137" i="5"/>
  <c r="S137" i="5" s="1"/>
  <c r="Q139" i="5"/>
  <c r="S139" i="5" s="1"/>
  <c r="Q141" i="5"/>
  <c r="S141" i="5" s="1"/>
  <c r="Q143" i="5"/>
  <c r="S143" i="5" s="1"/>
  <c r="S147" i="5"/>
  <c r="S149" i="5"/>
  <c r="S151" i="5"/>
  <c r="S153" i="5"/>
  <c r="S155" i="5"/>
  <c r="Q159" i="5"/>
  <c r="S159" i="5" s="1"/>
  <c r="S163" i="5"/>
  <c r="K165" i="5"/>
  <c r="M167" i="5"/>
  <c r="Q167" i="5"/>
  <c r="Q169" i="5"/>
  <c r="S169" i="5" s="1"/>
  <c r="Q171" i="5"/>
  <c r="S171" i="5" s="1"/>
  <c r="Q173" i="5"/>
  <c r="S173" i="5" s="1"/>
  <c r="Q175" i="5"/>
  <c r="S175" i="5" s="1"/>
  <c r="N176" i="5"/>
  <c r="S177" i="5"/>
  <c r="M179" i="5"/>
  <c r="Q181" i="5"/>
  <c r="P184" i="5"/>
  <c r="S185" i="5"/>
  <c r="Q188" i="5"/>
  <c r="S188" i="5" s="1"/>
  <c r="N189" i="5"/>
  <c r="S190" i="5"/>
  <c r="P191" i="5"/>
  <c r="R191" i="5"/>
  <c r="S191" i="5" s="1"/>
  <c r="S192" i="5"/>
  <c r="S194" i="5"/>
  <c r="S196" i="5"/>
  <c r="S198" i="5"/>
  <c r="S202" i="5"/>
  <c r="P203" i="5"/>
  <c r="R203" i="5"/>
  <c r="S203" i="5" s="1"/>
  <c r="S204" i="5"/>
  <c r="Q208" i="5"/>
  <c r="S208" i="5" s="1"/>
  <c r="Q210" i="5"/>
  <c r="S210" i="5" s="1"/>
  <c r="S212" i="5"/>
  <c r="P213" i="5"/>
  <c r="R213" i="5"/>
  <c r="S214" i="5"/>
  <c r="S216" i="5"/>
  <c r="S218" i="5"/>
  <c r="S220" i="5"/>
  <c r="S222" i="5"/>
  <c r="S224" i="5"/>
  <c r="S226" i="5"/>
  <c r="S228" i="5"/>
  <c r="S230" i="5"/>
  <c r="S232" i="5"/>
  <c r="S234" i="5"/>
  <c r="S236" i="5"/>
  <c r="S240" i="5"/>
  <c r="M242" i="5"/>
  <c r="Q244" i="5"/>
  <c r="S244" i="5" s="1"/>
  <c r="N245" i="5"/>
  <c r="P245" i="5" s="1"/>
  <c r="S2" i="5"/>
  <c r="P3" i="5"/>
  <c r="P9" i="5"/>
  <c r="R9" i="5"/>
  <c r="S10" i="5"/>
  <c r="S14" i="5"/>
  <c r="S16" i="5"/>
  <c r="S38" i="5"/>
  <c r="S56" i="5"/>
  <c r="S60" i="5"/>
  <c r="S80" i="5"/>
  <c r="M96" i="5"/>
  <c r="S104" i="5"/>
  <c r="M118" i="5"/>
  <c r="S144" i="5"/>
  <c r="S160" i="5"/>
  <c r="S166" i="5"/>
  <c r="S178" i="5"/>
  <c r="S182" i="5"/>
  <c r="M184" i="5"/>
  <c r="M191" i="5"/>
  <c r="M203" i="5"/>
  <c r="M213" i="5"/>
  <c r="S241" i="5"/>
  <c r="O240" i="3"/>
  <c r="N240" i="3"/>
  <c r="L240" i="3"/>
  <c r="K240" i="3"/>
  <c r="R239" i="3"/>
  <c r="R240" i="3" s="1"/>
  <c r="Q239" i="3"/>
  <c r="Q240" i="3" s="1"/>
  <c r="P239" i="3"/>
  <c r="M239" i="3"/>
  <c r="O238" i="3"/>
  <c r="O241" i="3" s="1"/>
  <c r="N238" i="3"/>
  <c r="N241" i="3" s="1"/>
  <c r="L238" i="3"/>
  <c r="K238" i="3"/>
  <c r="K241" i="3" s="1"/>
  <c r="R237" i="3"/>
  <c r="Q237" i="3"/>
  <c r="P237" i="3"/>
  <c r="M237" i="3"/>
  <c r="R236" i="3"/>
  <c r="Q236" i="3"/>
  <c r="P236" i="3"/>
  <c r="M236" i="3"/>
  <c r="L234" i="3"/>
  <c r="K234" i="3"/>
  <c r="R233" i="3"/>
  <c r="Q233" i="3"/>
  <c r="M233" i="3"/>
  <c r="R232" i="3"/>
  <c r="Q232" i="3"/>
  <c r="M232" i="3"/>
  <c r="O231" i="3"/>
  <c r="N231" i="3"/>
  <c r="L231" i="3"/>
  <c r="K231" i="3"/>
  <c r="R230" i="3"/>
  <c r="R231" i="3" s="1"/>
  <c r="Q230" i="3"/>
  <c r="Q231" i="3" s="1"/>
  <c r="P230" i="3"/>
  <c r="M230" i="3"/>
  <c r="O229" i="3"/>
  <c r="N229" i="3"/>
  <c r="L229" i="3"/>
  <c r="K229" i="3"/>
  <c r="R228" i="3"/>
  <c r="R229" i="3" s="1"/>
  <c r="Q228" i="3"/>
  <c r="Q229" i="3" s="1"/>
  <c r="P228" i="3"/>
  <c r="M228" i="3"/>
  <c r="O227" i="3"/>
  <c r="N227" i="3"/>
  <c r="L227" i="3"/>
  <c r="K227" i="3"/>
  <c r="R226" i="3"/>
  <c r="R227" i="3" s="1"/>
  <c r="Q226" i="3"/>
  <c r="Q227" i="3" s="1"/>
  <c r="P226" i="3"/>
  <c r="M226" i="3"/>
  <c r="O225" i="3"/>
  <c r="N225" i="3"/>
  <c r="L225" i="3"/>
  <c r="K225" i="3"/>
  <c r="R224" i="3"/>
  <c r="R225" i="3" s="1"/>
  <c r="Q224" i="3"/>
  <c r="Q225" i="3" s="1"/>
  <c r="P224" i="3"/>
  <c r="M224" i="3"/>
  <c r="O223" i="3"/>
  <c r="N223" i="3"/>
  <c r="L223" i="3"/>
  <c r="K223" i="3"/>
  <c r="R222" i="3"/>
  <c r="R223" i="3" s="1"/>
  <c r="Q222" i="3"/>
  <c r="Q223" i="3" s="1"/>
  <c r="P222" i="3"/>
  <c r="M222" i="3"/>
  <c r="O221" i="3"/>
  <c r="N221" i="3"/>
  <c r="L221" i="3"/>
  <c r="K221" i="3"/>
  <c r="R220" i="3"/>
  <c r="R221" i="3" s="1"/>
  <c r="Q220" i="3"/>
  <c r="Q221" i="3" s="1"/>
  <c r="P220" i="3"/>
  <c r="M220" i="3"/>
  <c r="O219" i="3"/>
  <c r="N219" i="3"/>
  <c r="L219" i="3"/>
  <c r="K219" i="3"/>
  <c r="R218" i="3"/>
  <c r="R219" i="3" s="1"/>
  <c r="Q218" i="3"/>
  <c r="Q219" i="3" s="1"/>
  <c r="P218" i="3"/>
  <c r="M218" i="3"/>
  <c r="O217" i="3"/>
  <c r="N217" i="3"/>
  <c r="L217" i="3"/>
  <c r="K217" i="3"/>
  <c r="R216" i="3"/>
  <c r="R217" i="3" s="1"/>
  <c r="Q216" i="3"/>
  <c r="Q217" i="3" s="1"/>
  <c r="P216" i="3"/>
  <c r="M216" i="3"/>
  <c r="O215" i="3"/>
  <c r="N215" i="3"/>
  <c r="L215" i="3"/>
  <c r="K215" i="3"/>
  <c r="R214" i="3"/>
  <c r="R215" i="3" s="1"/>
  <c r="Q214" i="3"/>
  <c r="Q215" i="3" s="1"/>
  <c r="P214" i="3"/>
  <c r="M214" i="3"/>
  <c r="O213" i="3"/>
  <c r="N213" i="3"/>
  <c r="L213" i="3"/>
  <c r="K213" i="3"/>
  <c r="R212" i="3"/>
  <c r="R213" i="3" s="1"/>
  <c r="Q212" i="3"/>
  <c r="Q213" i="3" s="1"/>
  <c r="P212" i="3"/>
  <c r="M212" i="3"/>
  <c r="O211" i="3"/>
  <c r="N211" i="3"/>
  <c r="L211" i="3"/>
  <c r="K211" i="3"/>
  <c r="R210" i="3"/>
  <c r="R211" i="3" s="1"/>
  <c r="Q210" i="3"/>
  <c r="Q211" i="3" s="1"/>
  <c r="P210" i="3"/>
  <c r="M210" i="3"/>
  <c r="N209" i="3"/>
  <c r="L209" i="3"/>
  <c r="K209" i="3"/>
  <c r="Q208" i="3"/>
  <c r="Q209" i="3" s="1"/>
  <c r="O207" i="3"/>
  <c r="N207" i="3"/>
  <c r="L207" i="3"/>
  <c r="K207" i="3"/>
  <c r="R206" i="3"/>
  <c r="Q206" i="3"/>
  <c r="Q207" i="3" s="1"/>
  <c r="P206" i="3"/>
  <c r="M206" i="3"/>
  <c r="O204" i="3"/>
  <c r="N204" i="3"/>
  <c r="L204" i="3"/>
  <c r="K204" i="3"/>
  <c r="R203" i="3"/>
  <c r="R204" i="3" s="1"/>
  <c r="Q203" i="3"/>
  <c r="Q204" i="3" s="1"/>
  <c r="P203" i="3"/>
  <c r="M203" i="3"/>
  <c r="O202" i="3"/>
  <c r="N202" i="3"/>
  <c r="L202" i="3"/>
  <c r="K202" i="3"/>
  <c r="R201" i="3"/>
  <c r="R202" i="3" s="1"/>
  <c r="Q201" i="3"/>
  <c r="Q202" i="3" s="1"/>
  <c r="P201" i="3"/>
  <c r="M201" i="3"/>
  <c r="O200" i="3"/>
  <c r="N200" i="3"/>
  <c r="L200" i="3"/>
  <c r="K200" i="3"/>
  <c r="R199" i="3"/>
  <c r="Q199" i="3"/>
  <c r="P199" i="3"/>
  <c r="M199" i="3"/>
  <c r="R198" i="3"/>
  <c r="Q198" i="3"/>
  <c r="P198" i="3"/>
  <c r="M198" i="3"/>
  <c r="O197" i="3"/>
  <c r="N197" i="3"/>
  <c r="L197" i="3"/>
  <c r="K197" i="3"/>
  <c r="R196" i="3"/>
  <c r="Q196" i="3"/>
  <c r="Q197" i="3" s="1"/>
  <c r="P196" i="3"/>
  <c r="M196" i="3"/>
  <c r="O194" i="3"/>
  <c r="N194" i="3"/>
  <c r="L194" i="3"/>
  <c r="K194" i="3"/>
  <c r="R193" i="3"/>
  <c r="Q193" i="3"/>
  <c r="P193" i="3"/>
  <c r="M193" i="3"/>
  <c r="R192" i="3"/>
  <c r="Q192" i="3"/>
  <c r="P192" i="3"/>
  <c r="M192" i="3"/>
  <c r="O191" i="3"/>
  <c r="N191" i="3"/>
  <c r="L191" i="3"/>
  <c r="K191" i="3"/>
  <c r="R190" i="3"/>
  <c r="Q190" i="3"/>
  <c r="Q191" i="3" s="1"/>
  <c r="P190" i="3"/>
  <c r="M190" i="3"/>
  <c r="O189" i="3"/>
  <c r="N189" i="3"/>
  <c r="L189" i="3"/>
  <c r="K189" i="3"/>
  <c r="R188" i="3"/>
  <c r="Q188" i="3"/>
  <c r="Q189" i="3" s="1"/>
  <c r="P188" i="3"/>
  <c r="M188" i="3"/>
  <c r="O187" i="3"/>
  <c r="N187" i="3"/>
  <c r="L187" i="3"/>
  <c r="K187" i="3"/>
  <c r="R186" i="3"/>
  <c r="Q186" i="3"/>
  <c r="Q187" i="3" s="1"/>
  <c r="P186" i="3"/>
  <c r="M186" i="3"/>
  <c r="O185" i="3"/>
  <c r="N185" i="3"/>
  <c r="K185" i="3"/>
  <c r="Q184" i="3"/>
  <c r="Q185" i="3" s="1"/>
  <c r="P184" i="3"/>
  <c r="O183" i="3"/>
  <c r="N183" i="3"/>
  <c r="L183" i="3"/>
  <c r="K183" i="3"/>
  <c r="R182" i="3"/>
  <c r="R183" i="3" s="1"/>
  <c r="Q182" i="3"/>
  <c r="Q183" i="3" s="1"/>
  <c r="P182" i="3"/>
  <c r="M182" i="3"/>
  <c r="O180" i="3"/>
  <c r="N180" i="3"/>
  <c r="L180" i="3"/>
  <c r="K180" i="3"/>
  <c r="R179" i="3"/>
  <c r="Q179" i="3"/>
  <c r="Q180" i="3" s="1"/>
  <c r="P179" i="3"/>
  <c r="M179" i="3"/>
  <c r="O178" i="3"/>
  <c r="N178" i="3"/>
  <c r="L178" i="3"/>
  <c r="K178" i="3"/>
  <c r="R177" i="3"/>
  <c r="Q177" i="3"/>
  <c r="Q178" i="3" s="1"/>
  <c r="P177" i="3"/>
  <c r="M177" i="3"/>
  <c r="O176" i="3"/>
  <c r="N176" i="3"/>
  <c r="L176" i="3"/>
  <c r="K176" i="3"/>
  <c r="R175" i="3"/>
  <c r="Q175" i="3"/>
  <c r="P175" i="3"/>
  <c r="M175" i="3"/>
  <c r="R174" i="3"/>
  <c r="Q174" i="3"/>
  <c r="P174" i="3"/>
  <c r="M174" i="3"/>
  <c r="O173" i="3"/>
  <c r="N173" i="3"/>
  <c r="L173" i="3"/>
  <c r="K173" i="3"/>
  <c r="R172" i="3"/>
  <c r="R173" i="3" s="1"/>
  <c r="Q172" i="3"/>
  <c r="P172" i="3"/>
  <c r="M172" i="3"/>
  <c r="O170" i="3"/>
  <c r="N170" i="3"/>
  <c r="L170" i="3"/>
  <c r="K170" i="3"/>
  <c r="R169" i="3"/>
  <c r="Q169" i="3"/>
  <c r="Q170" i="3" s="1"/>
  <c r="P169" i="3"/>
  <c r="M169" i="3"/>
  <c r="N168" i="3"/>
  <c r="L168" i="3"/>
  <c r="K168" i="3"/>
  <c r="Q167" i="3"/>
  <c r="Q168" i="3" s="1"/>
  <c r="M167" i="3"/>
  <c r="O166" i="3"/>
  <c r="N166" i="3"/>
  <c r="L166" i="3"/>
  <c r="K166" i="3"/>
  <c r="R165" i="3"/>
  <c r="R166" i="3" s="1"/>
  <c r="Q165" i="3"/>
  <c r="Q166" i="3" s="1"/>
  <c r="P165" i="3"/>
  <c r="M165" i="3"/>
  <c r="O164" i="3"/>
  <c r="N164" i="3"/>
  <c r="L164" i="3"/>
  <c r="K164" i="3"/>
  <c r="R163" i="3"/>
  <c r="R164" i="3" s="1"/>
  <c r="Q163" i="3"/>
  <c r="Q164" i="3" s="1"/>
  <c r="P163" i="3"/>
  <c r="M163" i="3"/>
  <c r="O162" i="3"/>
  <c r="O171" i="3" s="1"/>
  <c r="N162" i="3"/>
  <c r="L162" i="3"/>
  <c r="K162" i="3"/>
  <c r="R161" i="3"/>
  <c r="R162" i="3" s="1"/>
  <c r="Q161" i="3"/>
  <c r="P161" i="3"/>
  <c r="M161" i="3"/>
  <c r="O159" i="3"/>
  <c r="N159" i="3"/>
  <c r="L159" i="3"/>
  <c r="K159" i="3"/>
  <c r="R158" i="3"/>
  <c r="Q158" i="3"/>
  <c r="Q159" i="3" s="1"/>
  <c r="P158" i="3"/>
  <c r="M158" i="3"/>
  <c r="O157" i="3"/>
  <c r="N157" i="3"/>
  <c r="L157" i="3"/>
  <c r="K157" i="3"/>
  <c r="R156" i="3"/>
  <c r="Q156" i="3"/>
  <c r="P156" i="3"/>
  <c r="M156" i="3"/>
  <c r="R155" i="3"/>
  <c r="Q155" i="3"/>
  <c r="P155" i="3"/>
  <c r="M155" i="3"/>
  <c r="O154" i="3"/>
  <c r="N154" i="3"/>
  <c r="L154" i="3"/>
  <c r="K154" i="3"/>
  <c r="R153" i="3"/>
  <c r="R154" i="3" s="1"/>
  <c r="Q153" i="3"/>
  <c r="Q154" i="3" s="1"/>
  <c r="P153" i="3"/>
  <c r="M153" i="3"/>
  <c r="O152" i="3"/>
  <c r="N152" i="3"/>
  <c r="L152" i="3"/>
  <c r="K152" i="3"/>
  <c r="R151" i="3"/>
  <c r="Q151" i="3"/>
  <c r="P151" i="3"/>
  <c r="M151" i="3"/>
  <c r="R150" i="3"/>
  <c r="Q150" i="3"/>
  <c r="Q152" i="3" s="1"/>
  <c r="P150" i="3"/>
  <c r="M150" i="3"/>
  <c r="O149" i="3"/>
  <c r="N149" i="3"/>
  <c r="L149" i="3"/>
  <c r="K149" i="3"/>
  <c r="R148" i="3"/>
  <c r="Q148" i="3"/>
  <c r="Q149" i="3" s="1"/>
  <c r="P148" i="3"/>
  <c r="M148" i="3"/>
  <c r="O147" i="3"/>
  <c r="N147" i="3"/>
  <c r="L147" i="3"/>
  <c r="K147" i="3"/>
  <c r="R146" i="3"/>
  <c r="Q146" i="3"/>
  <c r="Q147" i="3" s="1"/>
  <c r="P146" i="3"/>
  <c r="M146" i="3"/>
  <c r="O145" i="3"/>
  <c r="N145" i="3"/>
  <c r="L145" i="3"/>
  <c r="K145" i="3"/>
  <c r="R144" i="3"/>
  <c r="R145" i="3" s="1"/>
  <c r="Q144" i="3"/>
  <c r="Q145" i="3" s="1"/>
  <c r="P144" i="3"/>
  <c r="O143" i="3"/>
  <c r="N143" i="3"/>
  <c r="L143" i="3"/>
  <c r="K143" i="3"/>
  <c r="R142" i="3"/>
  <c r="Q142" i="3"/>
  <c r="Q143" i="3" s="1"/>
  <c r="P142" i="3"/>
  <c r="M142" i="3"/>
  <c r="O141" i="3"/>
  <c r="N141" i="3"/>
  <c r="L141" i="3"/>
  <c r="K141" i="3"/>
  <c r="R140" i="3"/>
  <c r="R141" i="3" s="1"/>
  <c r="Q140" i="3"/>
  <c r="M140" i="3"/>
  <c r="O139" i="3"/>
  <c r="N139" i="3"/>
  <c r="L139" i="3"/>
  <c r="K139" i="3"/>
  <c r="R138" i="3"/>
  <c r="Q138" i="3"/>
  <c r="Q139" i="3" s="1"/>
  <c r="P138" i="3"/>
  <c r="M138" i="3"/>
  <c r="O137" i="3"/>
  <c r="N137" i="3"/>
  <c r="L137" i="3"/>
  <c r="K137" i="3"/>
  <c r="R136" i="3"/>
  <c r="Q136" i="3"/>
  <c r="Q137" i="3" s="1"/>
  <c r="P136" i="3"/>
  <c r="M136" i="3"/>
  <c r="O135" i="3"/>
  <c r="N135" i="3"/>
  <c r="L135" i="3"/>
  <c r="K135" i="3"/>
  <c r="R134" i="3"/>
  <c r="Q134" i="3"/>
  <c r="Q135" i="3" s="1"/>
  <c r="P134" i="3"/>
  <c r="M134" i="3"/>
  <c r="O133" i="3"/>
  <c r="N133" i="3"/>
  <c r="L133" i="3"/>
  <c r="K133" i="3"/>
  <c r="R132" i="3"/>
  <c r="Q132" i="3"/>
  <c r="Q133" i="3" s="1"/>
  <c r="P132" i="3"/>
  <c r="M132" i="3"/>
  <c r="O131" i="3"/>
  <c r="N131" i="3"/>
  <c r="L131" i="3"/>
  <c r="K131" i="3"/>
  <c r="R130" i="3"/>
  <c r="Q130" i="3"/>
  <c r="P130" i="3"/>
  <c r="M130" i="3"/>
  <c r="R129" i="3"/>
  <c r="Q129" i="3"/>
  <c r="P129" i="3"/>
  <c r="M129" i="3"/>
  <c r="O128" i="3"/>
  <c r="N128" i="3"/>
  <c r="L128" i="3"/>
  <c r="K128" i="3"/>
  <c r="R127" i="3"/>
  <c r="R128" i="3" s="1"/>
  <c r="Q127" i="3"/>
  <c r="P127" i="3"/>
  <c r="M127" i="3"/>
  <c r="O125" i="3"/>
  <c r="N125" i="3"/>
  <c r="L125" i="3"/>
  <c r="K125" i="3"/>
  <c r="R124" i="3"/>
  <c r="Q124" i="3"/>
  <c r="P124" i="3"/>
  <c r="M124" i="3"/>
  <c r="R123" i="3"/>
  <c r="Q123" i="3"/>
  <c r="P123" i="3"/>
  <c r="M123" i="3"/>
  <c r="O122" i="3"/>
  <c r="N122" i="3"/>
  <c r="L122" i="3"/>
  <c r="K122" i="3"/>
  <c r="R121" i="3"/>
  <c r="R122" i="3" s="1"/>
  <c r="Q121" i="3"/>
  <c r="Q122" i="3" s="1"/>
  <c r="P121" i="3"/>
  <c r="M121" i="3"/>
  <c r="O120" i="3"/>
  <c r="N120" i="3"/>
  <c r="L120" i="3"/>
  <c r="K120" i="3"/>
  <c r="R119" i="3"/>
  <c r="R120" i="3" s="1"/>
  <c r="Q119" i="3"/>
  <c r="Q120" i="3" s="1"/>
  <c r="P119" i="3"/>
  <c r="M119" i="3"/>
  <c r="O118" i="3"/>
  <c r="N118" i="3"/>
  <c r="L118" i="3"/>
  <c r="K118" i="3"/>
  <c r="R117" i="3"/>
  <c r="R118" i="3" s="1"/>
  <c r="Q117" i="3"/>
  <c r="Q118" i="3" s="1"/>
  <c r="P117" i="3"/>
  <c r="M117" i="3"/>
  <c r="O116" i="3"/>
  <c r="N116" i="3"/>
  <c r="L116" i="3"/>
  <c r="K116" i="3"/>
  <c r="R115" i="3"/>
  <c r="R116" i="3" s="1"/>
  <c r="Q115" i="3"/>
  <c r="Q116" i="3" s="1"/>
  <c r="P115" i="3"/>
  <c r="M115" i="3"/>
  <c r="O114" i="3"/>
  <c r="N114" i="3"/>
  <c r="L114" i="3"/>
  <c r="K114" i="3"/>
  <c r="K126" i="3" s="1"/>
  <c r="R113" i="3"/>
  <c r="R114" i="3" s="1"/>
  <c r="Q113" i="3"/>
  <c r="P113" i="3"/>
  <c r="M113" i="3"/>
  <c r="O111" i="3"/>
  <c r="N111" i="3"/>
  <c r="K111" i="3"/>
  <c r="Q110" i="3"/>
  <c r="Q111" i="3" s="1"/>
  <c r="P110" i="3"/>
  <c r="O109" i="3"/>
  <c r="N109" i="3"/>
  <c r="L109" i="3"/>
  <c r="K109" i="3"/>
  <c r="R108" i="3"/>
  <c r="Q108" i="3"/>
  <c r="P108" i="3"/>
  <c r="M108" i="3"/>
  <c r="R107" i="3"/>
  <c r="Q107" i="3"/>
  <c r="P107" i="3"/>
  <c r="M107" i="3"/>
  <c r="O106" i="3"/>
  <c r="N106" i="3"/>
  <c r="L106" i="3"/>
  <c r="K106" i="3"/>
  <c r="R105" i="3"/>
  <c r="Q105" i="3"/>
  <c r="Q106" i="3" s="1"/>
  <c r="P105" i="3"/>
  <c r="M105" i="3"/>
  <c r="O104" i="3"/>
  <c r="N104" i="3"/>
  <c r="L104" i="3"/>
  <c r="K104" i="3"/>
  <c r="R103" i="3"/>
  <c r="Q103" i="3"/>
  <c r="Q104" i="3" s="1"/>
  <c r="P103" i="3"/>
  <c r="M103" i="3"/>
  <c r="O102" i="3"/>
  <c r="N102" i="3"/>
  <c r="L102" i="3"/>
  <c r="K102" i="3"/>
  <c r="R101" i="3"/>
  <c r="Q101" i="3"/>
  <c r="P101" i="3"/>
  <c r="M101" i="3"/>
  <c r="R100" i="3"/>
  <c r="Q100" i="3"/>
  <c r="P100" i="3"/>
  <c r="M100" i="3"/>
  <c r="O99" i="3"/>
  <c r="N99" i="3"/>
  <c r="L99" i="3"/>
  <c r="K99" i="3"/>
  <c r="R98" i="3"/>
  <c r="R99" i="3" s="1"/>
  <c r="Q98" i="3"/>
  <c r="Q99" i="3" s="1"/>
  <c r="P98" i="3"/>
  <c r="M98" i="3"/>
  <c r="O97" i="3"/>
  <c r="N97" i="3"/>
  <c r="L97" i="3"/>
  <c r="K97" i="3"/>
  <c r="R96" i="3"/>
  <c r="Q96" i="3"/>
  <c r="P96" i="3"/>
  <c r="M96" i="3"/>
  <c r="R95" i="3"/>
  <c r="Q95" i="3"/>
  <c r="P95" i="3"/>
  <c r="M95" i="3"/>
  <c r="O94" i="3"/>
  <c r="N94" i="3"/>
  <c r="L94" i="3"/>
  <c r="K94" i="3"/>
  <c r="R93" i="3"/>
  <c r="Q93" i="3"/>
  <c r="Q94" i="3" s="1"/>
  <c r="P93" i="3"/>
  <c r="M93" i="3"/>
  <c r="O92" i="3"/>
  <c r="N92" i="3"/>
  <c r="L92" i="3"/>
  <c r="K92" i="3"/>
  <c r="R91" i="3"/>
  <c r="Q91" i="3"/>
  <c r="Q92" i="3" s="1"/>
  <c r="P91" i="3"/>
  <c r="M91" i="3"/>
  <c r="O89" i="3"/>
  <c r="N89" i="3"/>
  <c r="L89" i="3"/>
  <c r="K89" i="3"/>
  <c r="R88" i="3"/>
  <c r="R89" i="3" s="1"/>
  <c r="Q88" i="3"/>
  <c r="Q89" i="3" s="1"/>
  <c r="P88" i="3"/>
  <c r="M88" i="3"/>
  <c r="O87" i="3"/>
  <c r="N87" i="3"/>
  <c r="L87" i="3"/>
  <c r="K87" i="3"/>
  <c r="R86" i="3"/>
  <c r="R87" i="3" s="1"/>
  <c r="Q86" i="3"/>
  <c r="Q87" i="3" s="1"/>
  <c r="P86" i="3"/>
  <c r="M86" i="3"/>
  <c r="O85" i="3"/>
  <c r="N85" i="3"/>
  <c r="L85" i="3"/>
  <c r="K85" i="3"/>
  <c r="R84" i="3"/>
  <c r="R85" i="3" s="1"/>
  <c r="Q84" i="3"/>
  <c r="Q85" i="3" s="1"/>
  <c r="P84" i="3"/>
  <c r="M84" i="3"/>
  <c r="O83" i="3"/>
  <c r="N83" i="3"/>
  <c r="L83" i="3"/>
  <c r="K83" i="3"/>
  <c r="R82" i="3"/>
  <c r="R83" i="3" s="1"/>
  <c r="Q82" i="3"/>
  <c r="Q83" i="3" s="1"/>
  <c r="P82" i="3"/>
  <c r="M82" i="3"/>
  <c r="O81" i="3"/>
  <c r="N81" i="3"/>
  <c r="L81" i="3"/>
  <c r="K81" i="3"/>
  <c r="R80" i="3"/>
  <c r="R81" i="3" s="1"/>
  <c r="Q80" i="3"/>
  <c r="Q81" i="3" s="1"/>
  <c r="P80" i="3"/>
  <c r="M80" i="3"/>
  <c r="O79" i="3"/>
  <c r="N79" i="3"/>
  <c r="L79" i="3"/>
  <c r="K79" i="3"/>
  <c r="R78" i="3"/>
  <c r="R79" i="3" s="1"/>
  <c r="Q78" i="3"/>
  <c r="Q79" i="3" s="1"/>
  <c r="P78" i="3"/>
  <c r="M78" i="3"/>
  <c r="O77" i="3"/>
  <c r="N77" i="3"/>
  <c r="N90" i="3" s="1"/>
  <c r="L77" i="3"/>
  <c r="K77" i="3"/>
  <c r="K90" i="3" s="1"/>
  <c r="R76" i="3"/>
  <c r="R77" i="3" s="1"/>
  <c r="Q76" i="3"/>
  <c r="Q77" i="3" s="1"/>
  <c r="P76" i="3"/>
  <c r="M76" i="3"/>
  <c r="O74" i="3"/>
  <c r="N74" i="3"/>
  <c r="L74" i="3"/>
  <c r="K74" i="3"/>
  <c r="R73" i="3"/>
  <c r="Q73" i="3"/>
  <c r="Q74" i="3" s="1"/>
  <c r="P73" i="3"/>
  <c r="M73" i="3"/>
  <c r="O72" i="3"/>
  <c r="N72" i="3"/>
  <c r="L72" i="3"/>
  <c r="K72" i="3"/>
  <c r="R71" i="3"/>
  <c r="Q71" i="3"/>
  <c r="Q72" i="3" s="1"/>
  <c r="P71" i="3"/>
  <c r="M71" i="3"/>
  <c r="O70" i="3"/>
  <c r="N70" i="3"/>
  <c r="L70" i="3"/>
  <c r="K70" i="3"/>
  <c r="R69" i="3"/>
  <c r="R70" i="3" s="1"/>
  <c r="Q69" i="3"/>
  <c r="Q70" i="3" s="1"/>
  <c r="P69" i="3"/>
  <c r="O68" i="3"/>
  <c r="N68" i="3"/>
  <c r="L68" i="3"/>
  <c r="K68" i="3"/>
  <c r="R67" i="3"/>
  <c r="Q67" i="3"/>
  <c r="Q68" i="3" s="1"/>
  <c r="P67" i="3"/>
  <c r="M67" i="3"/>
  <c r="O66" i="3"/>
  <c r="N66" i="3"/>
  <c r="L66" i="3"/>
  <c r="K66" i="3"/>
  <c r="R65" i="3"/>
  <c r="Q65" i="3"/>
  <c r="Q66" i="3" s="1"/>
  <c r="P65" i="3"/>
  <c r="M65" i="3"/>
  <c r="O64" i="3"/>
  <c r="N64" i="3"/>
  <c r="L64" i="3"/>
  <c r="K64" i="3"/>
  <c r="R63" i="3"/>
  <c r="Q63" i="3"/>
  <c r="Q64" i="3" s="1"/>
  <c r="P63" i="3"/>
  <c r="M63" i="3"/>
  <c r="O62" i="3"/>
  <c r="N62" i="3"/>
  <c r="L62" i="3"/>
  <c r="K62" i="3"/>
  <c r="R61" i="3"/>
  <c r="Q61" i="3"/>
  <c r="Q62" i="3" s="1"/>
  <c r="P61" i="3"/>
  <c r="M61" i="3"/>
  <c r="O60" i="3"/>
  <c r="N60" i="3"/>
  <c r="L60" i="3"/>
  <c r="K60" i="3"/>
  <c r="R59" i="3"/>
  <c r="Q59" i="3"/>
  <c r="Q60" i="3" s="1"/>
  <c r="P59" i="3"/>
  <c r="M59" i="3"/>
  <c r="O58" i="3"/>
  <c r="N58" i="3"/>
  <c r="L58" i="3"/>
  <c r="K58" i="3"/>
  <c r="R57" i="3"/>
  <c r="Q57" i="3"/>
  <c r="Q58" i="3" s="1"/>
  <c r="P57" i="3"/>
  <c r="M57" i="3"/>
  <c r="O56" i="3"/>
  <c r="N56" i="3"/>
  <c r="L56" i="3"/>
  <c r="K56" i="3"/>
  <c r="O55" i="3"/>
  <c r="N55" i="3"/>
  <c r="L55" i="3"/>
  <c r="K55" i="3"/>
  <c r="R54" i="3"/>
  <c r="Q54" i="3"/>
  <c r="P54" i="3"/>
  <c r="M54" i="3"/>
  <c r="R53" i="3"/>
  <c r="Q53" i="3"/>
  <c r="P53" i="3"/>
  <c r="M53" i="3"/>
  <c r="O51" i="3"/>
  <c r="N51" i="3"/>
  <c r="L51" i="3"/>
  <c r="K51" i="3"/>
  <c r="R50" i="3"/>
  <c r="R51" i="3" s="1"/>
  <c r="Q50" i="3"/>
  <c r="Q51" i="3" s="1"/>
  <c r="P50" i="3"/>
  <c r="M50" i="3"/>
  <c r="O49" i="3"/>
  <c r="N49" i="3"/>
  <c r="L49" i="3"/>
  <c r="K49" i="3"/>
  <c r="R48" i="3"/>
  <c r="R49" i="3" s="1"/>
  <c r="Q48" i="3"/>
  <c r="Q49" i="3" s="1"/>
  <c r="P48" i="3"/>
  <c r="M48" i="3"/>
  <c r="O47" i="3"/>
  <c r="O52" i="3" s="1"/>
  <c r="N47" i="3"/>
  <c r="N52" i="3" s="1"/>
  <c r="L47" i="3"/>
  <c r="L52" i="3" s="1"/>
  <c r="K47" i="3"/>
  <c r="K52" i="3" s="1"/>
  <c r="R46" i="3"/>
  <c r="R47" i="3" s="1"/>
  <c r="Q46" i="3"/>
  <c r="P46" i="3"/>
  <c r="M46" i="3"/>
  <c r="O44" i="3"/>
  <c r="N44" i="3"/>
  <c r="K44" i="3"/>
  <c r="Q43" i="3"/>
  <c r="Q44" i="3" s="1"/>
  <c r="P43" i="3"/>
  <c r="O42" i="3"/>
  <c r="N42" i="3"/>
  <c r="L42" i="3"/>
  <c r="K42" i="3"/>
  <c r="R41" i="3"/>
  <c r="R42" i="3" s="1"/>
  <c r="Q41" i="3"/>
  <c r="Q42" i="3" s="1"/>
  <c r="P41" i="3"/>
  <c r="M41" i="3"/>
  <c r="O40" i="3"/>
  <c r="N40" i="3"/>
  <c r="L40" i="3"/>
  <c r="K40" i="3"/>
  <c r="R39" i="3"/>
  <c r="Q39" i="3"/>
  <c r="P39" i="3"/>
  <c r="M39" i="3"/>
  <c r="R38" i="3"/>
  <c r="Q38" i="3"/>
  <c r="P38" i="3"/>
  <c r="M38" i="3"/>
  <c r="O37" i="3"/>
  <c r="N37" i="3"/>
  <c r="L37" i="3"/>
  <c r="K37" i="3"/>
  <c r="R36" i="3"/>
  <c r="Q36" i="3"/>
  <c r="P36" i="3"/>
  <c r="M36" i="3"/>
  <c r="R35" i="3"/>
  <c r="Q35" i="3"/>
  <c r="P35" i="3"/>
  <c r="M35" i="3"/>
  <c r="O34" i="3"/>
  <c r="N34" i="3"/>
  <c r="L34" i="3"/>
  <c r="K34" i="3"/>
  <c r="R33" i="3"/>
  <c r="Q33" i="3"/>
  <c r="P33" i="3"/>
  <c r="M33" i="3"/>
  <c r="R32" i="3"/>
  <c r="Q32" i="3"/>
  <c r="P32" i="3"/>
  <c r="M32" i="3"/>
  <c r="O30" i="3"/>
  <c r="N30" i="3"/>
  <c r="L30" i="3"/>
  <c r="K30" i="3"/>
  <c r="R29" i="3"/>
  <c r="R30" i="3" s="1"/>
  <c r="Q29" i="3"/>
  <c r="Q30" i="3" s="1"/>
  <c r="P29" i="3"/>
  <c r="M29" i="3"/>
  <c r="O28" i="3"/>
  <c r="N28" i="3"/>
  <c r="L28" i="3"/>
  <c r="K28" i="3"/>
  <c r="R27" i="3"/>
  <c r="R28" i="3" s="1"/>
  <c r="Q27" i="3"/>
  <c r="Q28" i="3" s="1"/>
  <c r="P27" i="3"/>
  <c r="M27" i="3"/>
  <c r="O26" i="3"/>
  <c r="N26" i="3"/>
  <c r="L26" i="3"/>
  <c r="K26" i="3"/>
  <c r="R25" i="3"/>
  <c r="R26" i="3" s="1"/>
  <c r="Q25" i="3"/>
  <c r="Q26" i="3" s="1"/>
  <c r="P25" i="3"/>
  <c r="M25" i="3"/>
  <c r="O24" i="3"/>
  <c r="N24" i="3"/>
  <c r="L24" i="3"/>
  <c r="K24" i="3"/>
  <c r="R23" i="3"/>
  <c r="R24" i="3" s="1"/>
  <c r="Q23" i="3"/>
  <c r="Q24" i="3" s="1"/>
  <c r="P23" i="3"/>
  <c r="M23" i="3"/>
  <c r="O22" i="3"/>
  <c r="N22" i="3"/>
  <c r="L22" i="3"/>
  <c r="K22" i="3"/>
  <c r="R21" i="3"/>
  <c r="R22" i="3" s="1"/>
  <c r="Q21" i="3"/>
  <c r="Q22" i="3" s="1"/>
  <c r="P21" i="3"/>
  <c r="M21" i="3"/>
  <c r="O20" i="3"/>
  <c r="N20" i="3"/>
  <c r="L20" i="3"/>
  <c r="K20" i="3"/>
  <c r="R19" i="3"/>
  <c r="R20" i="3" s="1"/>
  <c r="Q19" i="3"/>
  <c r="Q20" i="3" s="1"/>
  <c r="P19" i="3"/>
  <c r="M19" i="3"/>
  <c r="O18" i="3"/>
  <c r="N18" i="3"/>
  <c r="L18" i="3"/>
  <c r="K18" i="3"/>
  <c r="Q17" i="3"/>
  <c r="R16" i="3"/>
  <c r="R18" i="3" s="1"/>
  <c r="Q16" i="3"/>
  <c r="P16" i="3"/>
  <c r="M16" i="3"/>
  <c r="O15" i="3"/>
  <c r="N15" i="3"/>
  <c r="L15" i="3"/>
  <c r="K15" i="3"/>
  <c r="R14" i="3"/>
  <c r="Q14" i="3"/>
  <c r="Q15" i="3" s="1"/>
  <c r="M14" i="3"/>
  <c r="O12" i="3"/>
  <c r="N12" i="3"/>
  <c r="L12" i="3"/>
  <c r="K12" i="3"/>
  <c r="R11" i="3"/>
  <c r="Q11" i="3"/>
  <c r="P11" i="3"/>
  <c r="M11" i="3"/>
  <c r="R10" i="3"/>
  <c r="Q10" i="3"/>
  <c r="P10" i="3"/>
  <c r="M10" i="3"/>
  <c r="O9" i="3"/>
  <c r="O13" i="3" s="1"/>
  <c r="N9" i="3"/>
  <c r="N13" i="3" s="1"/>
  <c r="L9" i="3"/>
  <c r="L13" i="3" s="1"/>
  <c r="K9" i="3"/>
  <c r="K13" i="3" s="1"/>
  <c r="R8" i="3"/>
  <c r="Q8" i="3"/>
  <c r="P8" i="3"/>
  <c r="R7" i="3"/>
  <c r="Q7" i="3"/>
  <c r="P7" i="3"/>
  <c r="O5" i="3"/>
  <c r="N5" i="3"/>
  <c r="L5" i="3"/>
  <c r="K5" i="3"/>
  <c r="R4" i="3"/>
  <c r="R5" i="3" s="1"/>
  <c r="Q4" i="3"/>
  <c r="Q5" i="3" s="1"/>
  <c r="P4" i="3"/>
  <c r="M4" i="3"/>
  <c r="O3" i="3"/>
  <c r="N3" i="3"/>
  <c r="N6" i="3" s="1"/>
  <c r="L3" i="3"/>
  <c r="L6" i="3" s="1"/>
  <c r="K3" i="3"/>
  <c r="R2" i="3"/>
  <c r="Q2" i="3"/>
  <c r="Q3" i="3" s="1"/>
  <c r="P2" i="3"/>
  <c r="M2" i="3"/>
  <c r="S18" i="5" l="1"/>
  <c r="P130" i="5"/>
  <c r="S200" i="5"/>
  <c r="R12" i="3"/>
  <c r="R37" i="3"/>
  <c r="R102" i="3"/>
  <c r="Q131" i="3"/>
  <c r="R176" i="3"/>
  <c r="K45" i="3"/>
  <c r="Q194" i="3"/>
  <c r="R189" i="5"/>
  <c r="S101" i="5"/>
  <c r="M211" i="5"/>
  <c r="S129" i="5"/>
  <c r="S40" i="5"/>
  <c r="S31" i="5"/>
  <c r="S157" i="5"/>
  <c r="P48" i="5"/>
  <c r="S43" i="5"/>
  <c r="S62" i="5"/>
  <c r="S58" i="5"/>
  <c r="R34" i="5"/>
  <c r="S12" i="5"/>
  <c r="S135" i="5"/>
  <c r="P211" i="5"/>
  <c r="M34" i="5"/>
  <c r="P55" i="5"/>
  <c r="S206" i="5"/>
  <c r="S113" i="5"/>
  <c r="S238" i="5"/>
  <c r="S184" i="5"/>
  <c r="S179" i="5"/>
  <c r="M48" i="5"/>
  <c r="Q40" i="3"/>
  <c r="Q97" i="3"/>
  <c r="R200" i="3"/>
  <c r="N45" i="3"/>
  <c r="Q109" i="3"/>
  <c r="R48" i="5"/>
  <c r="S162" i="5"/>
  <c r="M189" i="5"/>
  <c r="M130" i="5"/>
  <c r="Q238" i="3"/>
  <c r="Q241" i="3" s="1"/>
  <c r="S242" i="5"/>
  <c r="R125" i="3"/>
  <c r="O45" i="3"/>
  <c r="O181" i="3"/>
  <c r="Q189" i="5"/>
  <c r="Q157" i="3"/>
  <c r="S146" i="5"/>
  <c r="Q125" i="3"/>
  <c r="Q200" i="3"/>
  <c r="Q205" i="3" s="1"/>
  <c r="Q12" i="3"/>
  <c r="S12" i="3" s="1"/>
  <c r="Q37" i="3"/>
  <c r="Q102" i="3"/>
  <c r="R157" i="3"/>
  <c r="Q176" i="3"/>
  <c r="L205" i="3"/>
  <c r="S106" i="5"/>
  <c r="P49" i="3"/>
  <c r="P55" i="3"/>
  <c r="P114" i="3"/>
  <c r="P118" i="3"/>
  <c r="P122" i="3"/>
  <c r="M149" i="3"/>
  <c r="M157" i="3"/>
  <c r="M159" i="3"/>
  <c r="P215" i="3"/>
  <c r="P227" i="3"/>
  <c r="P231" i="3"/>
  <c r="P94" i="5"/>
  <c r="P34" i="5"/>
  <c r="M201" i="5"/>
  <c r="P176" i="5"/>
  <c r="Q245" i="5"/>
  <c r="S245" i="5" s="1"/>
  <c r="P239" i="5"/>
  <c r="S213" i="5"/>
  <c r="S118" i="5"/>
  <c r="M116" i="5"/>
  <c r="M79" i="5"/>
  <c r="M12" i="3"/>
  <c r="M79" i="3"/>
  <c r="M83" i="3"/>
  <c r="M87" i="3"/>
  <c r="M97" i="3"/>
  <c r="M141" i="3"/>
  <c r="M5" i="3"/>
  <c r="O31" i="3"/>
  <c r="P116" i="5"/>
  <c r="Q55" i="3"/>
  <c r="P143" i="3"/>
  <c r="P180" i="3"/>
  <c r="Q235" i="3"/>
  <c r="L31" i="3"/>
  <c r="M131" i="3"/>
  <c r="M133" i="3"/>
  <c r="M137" i="3"/>
  <c r="P164" i="3"/>
  <c r="S33" i="3"/>
  <c r="S39" i="3"/>
  <c r="P81" i="3"/>
  <c r="S150" i="3"/>
  <c r="M170" i="3"/>
  <c r="M37" i="3"/>
  <c r="P64" i="3"/>
  <c r="P68" i="3"/>
  <c r="M74" i="3"/>
  <c r="M102" i="3"/>
  <c r="M104" i="3"/>
  <c r="M176" i="3"/>
  <c r="M178" i="3"/>
  <c r="Q18" i="3"/>
  <c r="Q31" i="3" s="1"/>
  <c r="M56" i="3"/>
  <c r="P40" i="3"/>
  <c r="P42" i="3"/>
  <c r="P89" i="3"/>
  <c r="S108" i="3"/>
  <c r="M116" i="3"/>
  <c r="M194" i="3"/>
  <c r="M202" i="3"/>
  <c r="P189" i="5"/>
  <c r="P22" i="3"/>
  <c r="M24" i="3"/>
  <c r="M26" i="3"/>
  <c r="S95" i="3"/>
  <c r="S11" i="3"/>
  <c r="P111" i="3"/>
  <c r="S124" i="3"/>
  <c r="P135" i="3"/>
  <c r="P139" i="3"/>
  <c r="M166" i="3"/>
  <c r="P185" i="3"/>
  <c r="P189" i="3"/>
  <c r="P197" i="3"/>
  <c r="P207" i="3"/>
  <c r="P24" i="3"/>
  <c r="M62" i="3"/>
  <c r="M66" i="3"/>
  <c r="M99" i="3"/>
  <c r="M191" i="3"/>
  <c r="M51" i="3"/>
  <c r="P109" i="3"/>
  <c r="M120" i="3"/>
  <c r="P145" i="3"/>
  <c r="P147" i="3"/>
  <c r="M225" i="3"/>
  <c r="Q234" i="3"/>
  <c r="M162" i="3"/>
  <c r="M217" i="3"/>
  <c r="S233" i="3"/>
  <c r="M240" i="3"/>
  <c r="P18" i="3"/>
  <c r="M20" i="3"/>
  <c r="M52" i="3"/>
  <c r="P60" i="3"/>
  <c r="P70" i="3"/>
  <c r="P72" i="3"/>
  <c r="M128" i="3"/>
  <c r="S199" i="3"/>
  <c r="P200" i="3"/>
  <c r="P219" i="3"/>
  <c r="M221" i="3"/>
  <c r="O90" i="3"/>
  <c r="P90" i="3" s="1"/>
  <c r="P85" i="3"/>
  <c r="M168" i="3"/>
  <c r="M173" i="3"/>
  <c r="S192" i="3"/>
  <c r="P204" i="3"/>
  <c r="P223" i="3"/>
  <c r="P28" i="3"/>
  <c r="M30" i="3"/>
  <c r="M94" i="3"/>
  <c r="P106" i="3"/>
  <c r="P125" i="3"/>
  <c r="M152" i="3"/>
  <c r="M154" i="3"/>
  <c r="N181" i="3"/>
  <c r="P211" i="3"/>
  <c r="M213" i="3"/>
  <c r="M229" i="3"/>
  <c r="S5" i="3"/>
  <c r="P5" i="3"/>
  <c r="N31" i="3"/>
  <c r="M18" i="3"/>
  <c r="P30" i="3"/>
  <c r="M34" i="3"/>
  <c r="M40" i="3"/>
  <c r="M42" i="3"/>
  <c r="P44" i="3"/>
  <c r="S7" i="3"/>
  <c r="P12" i="3"/>
  <c r="K31" i="3"/>
  <c r="P20" i="3"/>
  <c r="M22" i="3"/>
  <c r="P26" i="3"/>
  <c r="M28" i="3"/>
  <c r="S32" i="3"/>
  <c r="S36" i="3"/>
  <c r="P37" i="3"/>
  <c r="S38" i="3"/>
  <c r="Q56" i="3"/>
  <c r="N75" i="3"/>
  <c r="L75" i="3"/>
  <c r="M49" i="3"/>
  <c r="M55" i="3"/>
  <c r="M60" i="3"/>
  <c r="P62" i="3"/>
  <c r="M68" i="3"/>
  <c r="M72" i="3"/>
  <c r="P74" i="3"/>
  <c r="P83" i="3"/>
  <c r="M85" i="3"/>
  <c r="P94" i="3"/>
  <c r="S96" i="3"/>
  <c r="N112" i="3"/>
  <c r="P99" i="3"/>
  <c r="M106" i="3"/>
  <c r="S107" i="3"/>
  <c r="M114" i="3"/>
  <c r="P120" i="3"/>
  <c r="M122" i="3"/>
  <c r="M125" i="3"/>
  <c r="K160" i="3"/>
  <c r="S130" i="3"/>
  <c r="P131" i="3"/>
  <c r="P133" i="3"/>
  <c r="M139" i="3"/>
  <c r="M143" i="3"/>
  <c r="M147" i="3"/>
  <c r="P149" i="3"/>
  <c r="S151" i="3"/>
  <c r="P152" i="3"/>
  <c r="P154" i="3"/>
  <c r="P166" i="3"/>
  <c r="P170" i="3"/>
  <c r="P173" i="3"/>
  <c r="M180" i="3"/>
  <c r="N195" i="3"/>
  <c r="P187" i="3"/>
  <c r="K205" i="3"/>
  <c r="S198" i="3"/>
  <c r="P202" i="3"/>
  <c r="M204" i="3"/>
  <c r="K235" i="3"/>
  <c r="P213" i="3"/>
  <c r="M215" i="3"/>
  <c r="P221" i="3"/>
  <c r="M223" i="3"/>
  <c r="P229" i="3"/>
  <c r="M231" i="3"/>
  <c r="L160" i="3"/>
  <c r="K195" i="3"/>
  <c r="P51" i="3"/>
  <c r="P56" i="3"/>
  <c r="M64" i="3"/>
  <c r="P66" i="3"/>
  <c r="R90" i="3"/>
  <c r="P79" i="3"/>
  <c r="M81" i="3"/>
  <c r="P87" i="3"/>
  <c r="M89" i="3"/>
  <c r="S101" i="3"/>
  <c r="P102" i="3"/>
  <c r="P104" i="3"/>
  <c r="M109" i="3"/>
  <c r="O126" i="3"/>
  <c r="N126" i="3"/>
  <c r="M118" i="3"/>
  <c r="N160" i="3"/>
  <c r="M135" i="3"/>
  <c r="P137" i="3"/>
  <c r="S140" i="3"/>
  <c r="S156" i="3"/>
  <c r="P157" i="3"/>
  <c r="P159" i="3"/>
  <c r="N171" i="3"/>
  <c r="P171" i="3" s="1"/>
  <c r="M164" i="3"/>
  <c r="S175" i="3"/>
  <c r="P176" i="3"/>
  <c r="P178" i="3"/>
  <c r="M189" i="3"/>
  <c r="P191" i="3"/>
  <c r="S193" i="3"/>
  <c r="P194" i="3"/>
  <c r="N205" i="3"/>
  <c r="M200" i="3"/>
  <c r="M211" i="3"/>
  <c r="P217" i="3"/>
  <c r="M219" i="3"/>
  <c r="P225" i="3"/>
  <c r="M227" i="3"/>
  <c r="S232" i="3"/>
  <c r="M234" i="3"/>
  <c r="S237" i="3"/>
  <c r="P240" i="3"/>
  <c r="M239" i="5"/>
  <c r="P165" i="5"/>
  <c r="S59" i="5"/>
  <c r="M165" i="5"/>
  <c r="O246" i="5"/>
  <c r="S9" i="5"/>
  <c r="K246" i="5"/>
  <c r="P201" i="5"/>
  <c r="P79" i="5"/>
  <c r="Q176" i="5"/>
  <c r="S176" i="5" s="1"/>
  <c r="Q48" i="5"/>
  <c r="M94" i="5"/>
  <c r="Q94" i="5"/>
  <c r="S94" i="5" s="1"/>
  <c r="S6" i="5"/>
  <c r="R239" i="5"/>
  <c r="S239" i="5" s="1"/>
  <c r="S181" i="5"/>
  <c r="Q165" i="5"/>
  <c r="R116" i="5"/>
  <c r="S81" i="5"/>
  <c r="R55" i="5"/>
  <c r="S55" i="5" s="1"/>
  <c r="S37" i="5"/>
  <c r="Q34" i="5"/>
  <c r="S3" i="5"/>
  <c r="R211" i="5"/>
  <c r="S167" i="5"/>
  <c r="R165" i="5"/>
  <c r="Q116" i="5"/>
  <c r="L246" i="5"/>
  <c r="Q211" i="5"/>
  <c r="R130" i="5"/>
  <c r="S130" i="5" s="1"/>
  <c r="N246" i="5"/>
  <c r="R201" i="5"/>
  <c r="S201" i="5" s="1"/>
  <c r="R79" i="5"/>
  <c r="S79" i="5" s="1"/>
  <c r="R13" i="5"/>
  <c r="S13" i="5" s="1"/>
  <c r="Q141" i="3"/>
  <c r="S141" i="3" s="1"/>
  <c r="S145" i="3"/>
  <c r="S70" i="3"/>
  <c r="S8" i="3"/>
  <c r="P13" i="3"/>
  <c r="M13" i="3"/>
  <c r="S22" i="3"/>
  <c r="S24" i="3"/>
  <c r="S28" i="3"/>
  <c r="S42" i="3"/>
  <c r="S20" i="3"/>
  <c r="S26" i="3"/>
  <c r="S30" i="3"/>
  <c r="M3" i="3"/>
  <c r="R9" i="3"/>
  <c r="R13" i="3" s="1"/>
  <c r="M15" i="3"/>
  <c r="R15" i="3"/>
  <c r="S15" i="3" s="1"/>
  <c r="S21" i="3"/>
  <c r="S23" i="3"/>
  <c r="S25" i="3"/>
  <c r="S27" i="3"/>
  <c r="S29" i="3"/>
  <c r="P34" i="3"/>
  <c r="R34" i="3"/>
  <c r="S35" i="3"/>
  <c r="R40" i="3"/>
  <c r="S40" i="3" s="1"/>
  <c r="S41" i="3"/>
  <c r="L45" i="3"/>
  <c r="S46" i="3"/>
  <c r="P47" i="3"/>
  <c r="S48" i="3"/>
  <c r="S49" i="3"/>
  <c r="P52" i="3"/>
  <c r="R56" i="3"/>
  <c r="S53" i="3"/>
  <c r="R58" i="3"/>
  <c r="S58" i="3" s="1"/>
  <c r="S57" i="3"/>
  <c r="R62" i="3"/>
  <c r="S62" i="3" s="1"/>
  <c r="S61" i="3"/>
  <c r="R66" i="3"/>
  <c r="S66" i="3" s="1"/>
  <c r="S65" i="3"/>
  <c r="S69" i="3"/>
  <c r="R72" i="3"/>
  <c r="S72" i="3" s="1"/>
  <c r="S71" i="3"/>
  <c r="P77" i="3"/>
  <c r="S78" i="3"/>
  <c r="S79" i="3"/>
  <c r="S82" i="3"/>
  <c r="S83" i="3"/>
  <c r="S86" i="3"/>
  <c r="S87" i="3"/>
  <c r="R92" i="3"/>
  <c r="S92" i="3" s="1"/>
  <c r="S91" i="3"/>
  <c r="P97" i="3"/>
  <c r="S98" i="3"/>
  <c r="S99" i="3"/>
  <c r="R104" i="3"/>
  <c r="S104" i="3" s="1"/>
  <c r="S103" i="3"/>
  <c r="L112" i="3"/>
  <c r="Q114" i="3"/>
  <c r="S114" i="3" s="1"/>
  <c r="S113" i="3"/>
  <c r="P116" i="3"/>
  <c r="S117" i="3"/>
  <c r="S118" i="3"/>
  <c r="S121" i="3"/>
  <c r="S122" i="3"/>
  <c r="R126" i="3"/>
  <c r="P128" i="3"/>
  <c r="S129" i="3"/>
  <c r="R135" i="3"/>
  <c r="S135" i="3" s="1"/>
  <c r="S134" i="3"/>
  <c r="R139" i="3"/>
  <c r="S139" i="3" s="1"/>
  <c r="S138" i="3"/>
  <c r="S144" i="3"/>
  <c r="R147" i="3"/>
  <c r="S147" i="3" s="1"/>
  <c r="S146" i="3"/>
  <c r="S153" i="3"/>
  <c r="S154" i="3"/>
  <c r="R159" i="3"/>
  <c r="S159" i="3" s="1"/>
  <c r="S158" i="3"/>
  <c r="Q162" i="3"/>
  <c r="Q171" i="3" s="1"/>
  <c r="S161" i="3"/>
  <c r="S165" i="3"/>
  <c r="S166" i="3"/>
  <c r="R170" i="3"/>
  <c r="S170" i="3" s="1"/>
  <c r="S169" i="3"/>
  <c r="L171" i="3"/>
  <c r="Q173" i="3"/>
  <c r="S172" i="3"/>
  <c r="R178" i="3"/>
  <c r="S178" i="3" s="1"/>
  <c r="S177" i="3"/>
  <c r="P183" i="3"/>
  <c r="M187" i="3"/>
  <c r="R189" i="3"/>
  <c r="S189" i="3" s="1"/>
  <c r="S188" i="3"/>
  <c r="O195" i="3"/>
  <c r="R197" i="3"/>
  <c r="S197" i="3" s="1"/>
  <c r="S196" i="3"/>
  <c r="S200" i="3"/>
  <c r="S203" i="3"/>
  <c r="S204" i="3"/>
  <c r="M207" i="3"/>
  <c r="S212" i="3"/>
  <c r="S213" i="3"/>
  <c r="S216" i="3"/>
  <c r="S217" i="3"/>
  <c r="S220" i="3"/>
  <c r="S221" i="3"/>
  <c r="S224" i="3"/>
  <c r="S225" i="3"/>
  <c r="S228" i="3"/>
  <c r="S229" i="3"/>
  <c r="O235" i="3"/>
  <c r="S236" i="3"/>
  <c r="P238" i="3"/>
  <c r="S239" i="3"/>
  <c r="S240" i="3"/>
  <c r="P9" i="3"/>
  <c r="S10" i="3"/>
  <c r="S16" i="3"/>
  <c r="S19" i="3"/>
  <c r="S2" i="3"/>
  <c r="P3" i="3"/>
  <c r="R3" i="3"/>
  <c r="S3" i="3" s="1"/>
  <c r="S4" i="3"/>
  <c r="K6" i="3"/>
  <c r="O6" i="3"/>
  <c r="P6" i="3" s="1"/>
  <c r="Q6" i="3"/>
  <c r="Q9" i="3"/>
  <c r="Q13" i="3" s="1"/>
  <c r="S14" i="3"/>
  <c r="Q34" i="3"/>
  <c r="Q45" i="3" s="1"/>
  <c r="R52" i="3"/>
  <c r="M47" i="3"/>
  <c r="Q47" i="3"/>
  <c r="Q52" i="3" s="1"/>
  <c r="S50" i="3"/>
  <c r="S51" i="3"/>
  <c r="S54" i="3"/>
  <c r="R55" i="3"/>
  <c r="Q75" i="3"/>
  <c r="K75" i="3"/>
  <c r="M58" i="3"/>
  <c r="O75" i="3"/>
  <c r="P58" i="3"/>
  <c r="R60" i="3"/>
  <c r="S60" i="3" s="1"/>
  <c r="S59" i="3"/>
  <c r="R64" i="3"/>
  <c r="S64" i="3" s="1"/>
  <c r="S63" i="3"/>
  <c r="R68" i="3"/>
  <c r="S68" i="3" s="1"/>
  <c r="S67" i="3"/>
  <c r="R74" i="3"/>
  <c r="S74" i="3" s="1"/>
  <c r="S73" i="3"/>
  <c r="S76" i="3"/>
  <c r="L90" i="3"/>
  <c r="M90" i="3" s="1"/>
  <c r="M77" i="3"/>
  <c r="S77" i="3"/>
  <c r="S80" i="3"/>
  <c r="S81" i="3"/>
  <c r="S84" i="3"/>
  <c r="S85" i="3"/>
  <c r="S88" i="3"/>
  <c r="S89" i="3"/>
  <c r="Q90" i="3"/>
  <c r="S90" i="3" s="1"/>
  <c r="Q112" i="3"/>
  <c r="K112" i="3"/>
  <c r="M92" i="3"/>
  <c r="O112" i="3"/>
  <c r="P112" i="3" s="1"/>
  <c r="P92" i="3"/>
  <c r="R94" i="3"/>
  <c r="S94" i="3" s="1"/>
  <c r="S93" i="3"/>
  <c r="R97" i="3"/>
  <c r="S97" i="3" s="1"/>
  <c r="S100" i="3"/>
  <c r="R106" i="3"/>
  <c r="S106" i="3" s="1"/>
  <c r="S105" i="3"/>
  <c r="R109" i="3"/>
  <c r="S109" i="3" s="1"/>
  <c r="S115" i="3"/>
  <c r="S116" i="3"/>
  <c r="S119" i="3"/>
  <c r="S120" i="3"/>
  <c r="S123" i="3"/>
  <c r="L126" i="3"/>
  <c r="M126" i="3" s="1"/>
  <c r="Q128" i="3"/>
  <c r="S127" i="3"/>
  <c r="O160" i="3"/>
  <c r="R131" i="3"/>
  <c r="R133" i="3"/>
  <c r="S133" i="3" s="1"/>
  <c r="S132" i="3"/>
  <c r="R137" i="3"/>
  <c r="S137" i="3" s="1"/>
  <c r="S136" i="3"/>
  <c r="R143" i="3"/>
  <c r="S143" i="3" s="1"/>
  <c r="S142" i="3"/>
  <c r="R149" i="3"/>
  <c r="S149" i="3" s="1"/>
  <c r="S148" i="3"/>
  <c r="R152" i="3"/>
  <c r="S152" i="3" s="1"/>
  <c r="S155" i="3"/>
  <c r="K171" i="3"/>
  <c r="P162" i="3"/>
  <c r="S163" i="3"/>
  <c r="S164" i="3"/>
  <c r="K181" i="3"/>
  <c r="S174" i="3"/>
  <c r="R180" i="3"/>
  <c r="S180" i="3" s="1"/>
  <c r="S179" i="3"/>
  <c r="L181" i="3"/>
  <c r="M181" i="3" s="1"/>
  <c r="S182" i="3"/>
  <c r="L195" i="3"/>
  <c r="M183" i="3"/>
  <c r="S183" i="3"/>
  <c r="R187" i="3"/>
  <c r="S187" i="3" s="1"/>
  <c r="S186" i="3"/>
  <c r="R191" i="3"/>
  <c r="S191" i="3" s="1"/>
  <c r="S190" i="3"/>
  <c r="R194" i="3"/>
  <c r="Q195" i="3"/>
  <c r="M197" i="3"/>
  <c r="S201" i="3"/>
  <c r="S202" i="3"/>
  <c r="O205" i="3"/>
  <c r="R207" i="3"/>
  <c r="S207" i="3" s="1"/>
  <c r="S206" i="3"/>
  <c r="L235" i="3"/>
  <c r="N235" i="3"/>
  <c r="S210" i="3"/>
  <c r="S211" i="3"/>
  <c r="S214" i="3"/>
  <c r="S215" i="3"/>
  <c r="S218" i="3"/>
  <c r="S219" i="3"/>
  <c r="S222" i="3"/>
  <c r="S223" i="3"/>
  <c r="S226" i="3"/>
  <c r="S227" i="3"/>
  <c r="S230" i="3"/>
  <c r="S231" i="3"/>
  <c r="R234" i="3"/>
  <c r="L241" i="3"/>
  <c r="M241" i="3" s="1"/>
  <c r="M238" i="3"/>
  <c r="R238" i="3"/>
  <c r="P241" i="3"/>
  <c r="S189" i="5" l="1"/>
  <c r="S194" i="3"/>
  <c r="M45" i="3"/>
  <c r="S102" i="3"/>
  <c r="S238" i="3"/>
  <c r="S37" i="3"/>
  <c r="S55" i="3"/>
  <c r="P45" i="3"/>
  <c r="S131" i="3"/>
  <c r="M160" i="3"/>
  <c r="S176" i="3"/>
  <c r="S157" i="3"/>
  <c r="P181" i="3"/>
  <c r="M205" i="3"/>
  <c r="S125" i="3"/>
  <c r="S34" i="5"/>
  <c r="S48" i="5"/>
  <c r="Q181" i="3"/>
  <c r="P75" i="3"/>
  <c r="P195" i="3"/>
  <c r="M75" i="3"/>
  <c r="S56" i="3"/>
  <c r="M195" i="3"/>
  <c r="M235" i="3"/>
  <c r="S165" i="5"/>
  <c r="N247" i="5"/>
  <c r="N1077" i="5" s="1"/>
  <c r="P160" i="3"/>
  <c r="M31" i="3"/>
  <c r="S234" i="3"/>
  <c r="S18" i="3"/>
  <c r="P205" i="3"/>
  <c r="N242" i="3"/>
  <c r="N243" i="3" s="1"/>
  <c r="Q160" i="3"/>
  <c r="P31" i="3"/>
  <c r="S173" i="3"/>
  <c r="M246" i="5"/>
  <c r="R112" i="3"/>
  <c r="S112" i="3" s="1"/>
  <c r="Q126" i="3"/>
  <c r="S126" i="3" s="1"/>
  <c r="R45" i="3"/>
  <c r="S45" i="3" s="1"/>
  <c r="R181" i="3"/>
  <c r="S162" i="3"/>
  <c r="P126" i="3"/>
  <c r="R246" i="5"/>
  <c r="L247" i="5"/>
  <c r="S211" i="5"/>
  <c r="S116" i="5"/>
  <c r="K247" i="5"/>
  <c r="O247" i="5"/>
  <c r="P246" i="5"/>
  <c r="Q246" i="5"/>
  <c r="R235" i="3"/>
  <c r="S235" i="3" s="1"/>
  <c r="R171" i="3"/>
  <c r="S171" i="3" s="1"/>
  <c r="K242" i="3"/>
  <c r="K243" i="3" s="1"/>
  <c r="R160" i="3"/>
  <c r="S128" i="3"/>
  <c r="S52" i="3"/>
  <c r="R6" i="3"/>
  <c r="S6" i="3" s="1"/>
  <c r="P235" i="3"/>
  <c r="R205" i="3"/>
  <c r="S205" i="3" s="1"/>
  <c r="R195" i="3"/>
  <c r="S195" i="3" s="1"/>
  <c r="M171" i="3"/>
  <c r="M112" i="3"/>
  <c r="R75" i="3"/>
  <c r="S75" i="3" s="1"/>
  <c r="S34" i="3"/>
  <c r="S47" i="3"/>
  <c r="M6" i="3"/>
  <c r="L242" i="3"/>
  <c r="S13" i="3"/>
  <c r="O242" i="3"/>
  <c r="R241" i="3"/>
  <c r="S241" i="3" s="1"/>
  <c r="S9" i="3"/>
  <c r="R31" i="3"/>
  <c r="S31" i="3" s="1"/>
  <c r="S181" i="3" l="1"/>
  <c r="M242" i="3"/>
  <c r="P242" i="3"/>
  <c r="S160" i="3"/>
  <c r="P247" i="5"/>
  <c r="Q242" i="3"/>
  <c r="Q243" i="3" s="1"/>
  <c r="M247" i="5"/>
  <c r="S246" i="5"/>
  <c r="K1077" i="5"/>
  <c r="R247" i="5"/>
  <c r="L1077" i="5"/>
  <c r="Q247" i="5"/>
  <c r="Q1077" i="5" s="1"/>
  <c r="O1077" i="5"/>
  <c r="R242" i="3"/>
  <c r="L243" i="3"/>
  <c r="M243" i="3" s="1"/>
  <c r="O243" i="3"/>
  <c r="P243" i="3" s="1"/>
  <c r="S242" i="3" l="1"/>
  <c r="R1077" i="5"/>
  <c r="S247" i="5"/>
  <c r="R243" i="3"/>
  <c r="S243" i="3" s="1"/>
  <c r="K136" i="1" l="1"/>
  <c r="R286" i="9"/>
  <c r="Q286" i="9"/>
  <c r="O286" i="9"/>
  <c r="N286" i="9"/>
  <c r="L286" i="9"/>
  <c r="K286" i="9"/>
  <c r="U285" i="9"/>
  <c r="U286" i="9" s="1"/>
  <c r="T285" i="9"/>
  <c r="T286" i="9" s="1"/>
  <c r="S285" i="9"/>
  <c r="P285" i="9"/>
  <c r="M285" i="9"/>
  <c r="R284" i="9"/>
  <c r="R287" i="9" s="1"/>
  <c r="Q284" i="9"/>
  <c r="Q287" i="9" s="1"/>
  <c r="O284" i="9"/>
  <c r="O287" i="9" s="1"/>
  <c r="N284" i="9"/>
  <c r="N287" i="9" s="1"/>
  <c r="L284" i="9"/>
  <c r="L287" i="9" s="1"/>
  <c r="K284" i="9"/>
  <c r="K287" i="9" s="1"/>
  <c r="U283" i="9"/>
  <c r="T283" i="9"/>
  <c r="S283" i="9"/>
  <c r="P283" i="9"/>
  <c r="M283" i="9"/>
  <c r="U282" i="9"/>
  <c r="T282" i="9"/>
  <c r="S282" i="9"/>
  <c r="P282" i="9"/>
  <c r="M282" i="9"/>
  <c r="R280" i="9"/>
  <c r="Q280" i="9"/>
  <c r="O280" i="9"/>
  <c r="N280" i="9"/>
  <c r="L280" i="9"/>
  <c r="K280" i="9"/>
  <c r="U279" i="9"/>
  <c r="U280" i="9" s="1"/>
  <c r="T279" i="9"/>
  <c r="T280" i="9" s="1"/>
  <c r="S279" i="9"/>
  <c r="P279" i="9"/>
  <c r="M279" i="9"/>
  <c r="R278" i="9"/>
  <c r="Q278" i="9"/>
  <c r="O278" i="9"/>
  <c r="N278" i="9"/>
  <c r="L278" i="9"/>
  <c r="K278" i="9"/>
  <c r="U277" i="9"/>
  <c r="U278" i="9" s="1"/>
  <c r="T277" i="9"/>
  <c r="T278" i="9" s="1"/>
  <c r="S277" i="9"/>
  <c r="P277" i="9"/>
  <c r="M277" i="9"/>
  <c r="R276" i="9"/>
  <c r="Q276" i="9"/>
  <c r="O276" i="9"/>
  <c r="N276" i="9"/>
  <c r="L276" i="9"/>
  <c r="K276" i="9"/>
  <c r="U275" i="9"/>
  <c r="U276" i="9" s="1"/>
  <c r="T275" i="9"/>
  <c r="T276" i="9" s="1"/>
  <c r="S275" i="9"/>
  <c r="P275" i="9"/>
  <c r="M275" i="9"/>
  <c r="R274" i="9"/>
  <c r="Q274" i="9"/>
  <c r="O274" i="9"/>
  <c r="N274" i="9"/>
  <c r="L274" i="9"/>
  <c r="K274" i="9"/>
  <c r="U273" i="9"/>
  <c r="U274" i="9" s="1"/>
  <c r="T273" i="9"/>
  <c r="T274" i="9" s="1"/>
  <c r="S273" i="9"/>
  <c r="P273" i="9"/>
  <c r="M273" i="9"/>
  <c r="R272" i="9"/>
  <c r="Q272" i="9"/>
  <c r="O272" i="9"/>
  <c r="N272" i="9"/>
  <c r="L272" i="9"/>
  <c r="K272" i="9"/>
  <c r="U271" i="9"/>
  <c r="U272" i="9" s="1"/>
  <c r="T271" i="9"/>
  <c r="T272" i="9" s="1"/>
  <c r="S271" i="9"/>
  <c r="P271" i="9"/>
  <c r="M271" i="9"/>
  <c r="R270" i="9"/>
  <c r="Q270" i="9"/>
  <c r="U269" i="9"/>
  <c r="U270" i="9" s="1"/>
  <c r="T269" i="9"/>
  <c r="T270" i="9" s="1"/>
  <c r="S269" i="9"/>
  <c r="R268" i="9"/>
  <c r="Q268" i="9"/>
  <c r="O268" i="9"/>
  <c r="N268" i="9"/>
  <c r="L268" i="9"/>
  <c r="K268" i="9"/>
  <c r="U267" i="9"/>
  <c r="U268" i="9" s="1"/>
  <c r="T267" i="9"/>
  <c r="T268" i="9" s="1"/>
  <c r="S267" i="9"/>
  <c r="P267" i="9"/>
  <c r="M267" i="9"/>
  <c r="R266" i="9"/>
  <c r="Q266" i="9"/>
  <c r="O266" i="9"/>
  <c r="N266" i="9"/>
  <c r="L266" i="9"/>
  <c r="K266" i="9"/>
  <c r="U265" i="9"/>
  <c r="U266" i="9" s="1"/>
  <c r="T265" i="9"/>
  <c r="T266" i="9" s="1"/>
  <c r="S265" i="9"/>
  <c r="R264" i="9"/>
  <c r="Q264" i="9"/>
  <c r="U263" i="9"/>
  <c r="U264" i="9" s="1"/>
  <c r="T263" i="9"/>
  <c r="T264" i="9" s="1"/>
  <c r="S263" i="9"/>
  <c r="R262" i="9"/>
  <c r="Q262" i="9"/>
  <c r="O262" i="9"/>
  <c r="N262" i="9"/>
  <c r="L262" i="9"/>
  <c r="K262" i="9"/>
  <c r="U261" i="9"/>
  <c r="T261" i="9"/>
  <c r="S261" i="9"/>
  <c r="P261" i="9"/>
  <c r="M261" i="9"/>
  <c r="U260" i="9"/>
  <c r="T260" i="9"/>
  <c r="S260" i="9"/>
  <c r="P260" i="9"/>
  <c r="M260" i="9"/>
  <c r="R259" i="9"/>
  <c r="Q259" i="9"/>
  <c r="O259" i="9"/>
  <c r="N259" i="9"/>
  <c r="L259" i="9"/>
  <c r="K259" i="9"/>
  <c r="U258" i="9"/>
  <c r="U259" i="9" s="1"/>
  <c r="T258" i="9"/>
  <c r="T259" i="9" s="1"/>
  <c r="S258" i="9"/>
  <c r="P258" i="9"/>
  <c r="M258" i="9"/>
  <c r="R257" i="9"/>
  <c r="Q257" i="9"/>
  <c r="O257" i="9"/>
  <c r="N257" i="9"/>
  <c r="L257" i="9"/>
  <c r="K257" i="9"/>
  <c r="U256" i="9"/>
  <c r="T256" i="9"/>
  <c r="S256" i="9"/>
  <c r="P256" i="9"/>
  <c r="M256" i="9"/>
  <c r="U255" i="9"/>
  <c r="T255" i="9"/>
  <c r="S255" i="9"/>
  <c r="P255" i="9"/>
  <c r="M255" i="9"/>
  <c r="R254" i="9"/>
  <c r="Q254" i="9"/>
  <c r="O254" i="9"/>
  <c r="N254" i="9"/>
  <c r="L254" i="9"/>
  <c r="K254" i="9"/>
  <c r="U253" i="9"/>
  <c r="U254" i="9" s="1"/>
  <c r="T253" i="9"/>
  <c r="T254" i="9" s="1"/>
  <c r="S253" i="9"/>
  <c r="P253" i="9"/>
  <c r="M253" i="9"/>
  <c r="R252" i="9"/>
  <c r="Q252" i="9"/>
  <c r="O252" i="9"/>
  <c r="N252" i="9"/>
  <c r="L252" i="9"/>
  <c r="K252" i="9"/>
  <c r="U251" i="9"/>
  <c r="T251" i="9"/>
  <c r="S251" i="9"/>
  <c r="P251" i="9"/>
  <c r="U250" i="9"/>
  <c r="U252" i="9" s="1"/>
  <c r="T250" i="9"/>
  <c r="T252" i="9" s="1"/>
  <c r="M250" i="9"/>
  <c r="R249" i="9"/>
  <c r="Q249" i="9"/>
  <c r="O249" i="9"/>
  <c r="N249" i="9"/>
  <c r="L249" i="9"/>
  <c r="K249" i="9"/>
  <c r="U248" i="9"/>
  <c r="U249" i="9" s="1"/>
  <c r="T248" i="9"/>
  <c r="T249" i="9" s="1"/>
  <c r="S248" i="9"/>
  <c r="P248" i="9"/>
  <c r="M248" i="9"/>
  <c r="R247" i="9"/>
  <c r="Q247" i="9"/>
  <c r="O247" i="9"/>
  <c r="N247" i="9"/>
  <c r="L247" i="9"/>
  <c r="K247" i="9"/>
  <c r="U246" i="9"/>
  <c r="U247" i="9" s="1"/>
  <c r="T246" i="9"/>
  <c r="T247" i="9" s="1"/>
  <c r="S246" i="9"/>
  <c r="P246" i="9"/>
  <c r="M246" i="9"/>
  <c r="R245" i="9"/>
  <c r="Q245" i="9"/>
  <c r="O245" i="9"/>
  <c r="N245" i="9"/>
  <c r="L245" i="9"/>
  <c r="K245" i="9"/>
  <c r="U244" i="9"/>
  <c r="U245" i="9" s="1"/>
  <c r="T244" i="9"/>
  <c r="S244" i="9"/>
  <c r="P244" i="9"/>
  <c r="M244" i="9"/>
  <c r="R242" i="9"/>
  <c r="Q242" i="9"/>
  <c r="O242" i="9"/>
  <c r="N242" i="9"/>
  <c r="L242" i="9"/>
  <c r="K242" i="9"/>
  <c r="U241" i="9"/>
  <c r="U242" i="9" s="1"/>
  <c r="T241" i="9"/>
  <c r="T242" i="9" s="1"/>
  <c r="S241" i="9"/>
  <c r="P241" i="9"/>
  <c r="M241" i="9"/>
  <c r="R240" i="9"/>
  <c r="Q240" i="9"/>
  <c r="O240" i="9"/>
  <c r="N240" i="9"/>
  <c r="L240" i="9"/>
  <c r="K240" i="9"/>
  <c r="U239" i="9"/>
  <c r="T239" i="9"/>
  <c r="P239" i="9"/>
  <c r="M239" i="9"/>
  <c r="U238" i="9"/>
  <c r="U240" i="9" s="1"/>
  <c r="T238" i="9"/>
  <c r="S238" i="9"/>
  <c r="R237" i="9"/>
  <c r="Q237" i="9"/>
  <c r="O237" i="9"/>
  <c r="N237" i="9"/>
  <c r="L237" i="9"/>
  <c r="K237" i="9"/>
  <c r="U236" i="9"/>
  <c r="U237" i="9" s="1"/>
  <c r="T236" i="9"/>
  <c r="T237" i="9" s="1"/>
  <c r="S236" i="9"/>
  <c r="P236" i="9"/>
  <c r="M236" i="9"/>
  <c r="R235" i="9"/>
  <c r="Q235" i="9"/>
  <c r="O235" i="9"/>
  <c r="N235" i="9"/>
  <c r="L235" i="9"/>
  <c r="K235" i="9"/>
  <c r="U234" i="9"/>
  <c r="T234" i="9"/>
  <c r="S234" i="9"/>
  <c r="P234" i="9"/>
  <c r="M234" i="9"/>
  <c r="U233" i="9"/>
  <c r="T233" i="9"/>
  <c r="S233" i="9"/>
  <c r="P233" i="9"/>
  <c r="M233" i="9"/>
  <c r="R232" i="9"/>
  <c r="Q232" i="9"/>
  <c r="O232" i="9"/>
  <c r="N232" i="9"/>
  <c r="L232" i="9"/>
  <c r="K232" i="9"/>
  <c r="U231" i="9"/>
  <c r="T231" i="9"/>
  <c r="T232" i="9" s="1"/>
  <c r="S231" i="9"/>
  <c r="P231" i="9"/>
  <c r="M231" i="9"/>
  <c r="R229" i="9"/>
  <c r="Q229" i="9"/>
  <c r="O229" i="9"/>
  <c r="N229" i="9"/>
  <c r="L229" i="9"/>
  <c r="K229" i="9"/>
  <c r="U228" i="9"/>
  <c r="T228" i="9"/>
  <c r="S228" i="9"/>
  <c r="P228" i="9"/>
  <c r="M228" i="9"/>
  <c r="U227" i="9"/>
  <c r="T227" i="9"/>
  <c r="S227" i="9"/>
  <c r="P227" i="9"/>
  <c r="M227" i="9"/>
  <c r="R226" i="9"/>
  <c r="Q226" i="9"/>
  <c r="O226" i="9"/>
  <c r="N226" i="9"/>
  <c r="L226" i="9"/>
  <c r="K226" i="9"/>
  <c r="U225" i="9"/>
  <c r="T225" i="9"/>
  <c r="S225" i="9"/>
  <c r="P225" i="9"/>
  <c r="U224" i="9"/>
  <c r="U226" i="9" s="1"/>
  <c r="T224" i="9"/>
  <c r="M224" i="9"/>
  <c r="R223" i="9"/>
  <c r="Q223" i="9"/>
  <c r="O223" i="9"/>
  <c r="N223" i="9"/>
  <c r="L223" i="9"/>
  <c r="K223" i="9"/>
  <c r="U222" i="9"/>
  <c r="T222" i="9"/>
  <c r="S222" i="9"/>
  <c r="P222" i="9"/>
  <c r="M222" i="9"/>
  <c r="U221" i="9"/>
  <c r="T221" i="9"/>
  <c r="S221" i="9"/>
  <c r="P221" i="9"/>
  <c r="M221" i="9"/>
  <c r="R220" i="9"/>
  <c r="Q220" i="9"/>
  <c r="N220" i="9"/>
  <c r="T219" i="9"/>
  <c r="S219" i="9"/>
  <c r="R218" i="9"/>
  <c r="Q218" i="9"/>
  <c r="O218" i="9"/>
  <c r="N218" i="9"/>
  <c r="L218" i="9"/>
  <c r="K218" i="9"/>
  <c r="U217" i="9"/>
  <c r="U218" i="9" s="1"/>
  <c r="T217" i="9"/>
  <c r="T218" i="9" s="1"/>
  <c r="S217" i="9"/>
  <c r="P217" i="9"/>
  <c r="M217" i="9"/>
  <c r="R216" i="9"/>
  <c r="Q216" i="9"/>
  <c r="O216" i="9"/>
  <c r="N216" i="9"/>
  <c r="L216" i="9"/>
  <c r="K216" i="9"/>
  <c r="U215" i="9"/>
  <c r="T215" i="9"/>
  <c r="S215" i="9"/>
  <c r="P215" i="9"/>
  <c r="M215" i="9"/>
  <c r="R213" i="9"/>
  <c r="Q213" i="9"/>
  <c r="O213" i="9"/>
  <c r="N213" i="9"/>
  <c r="L213" i="9"/>
  <c r="K213" i="9"/>
  <c r="U212" i="9"/>
  <c r="U213" i="9" s="1"/>
  <c r="T212" i="9"/>
  <c r="T213" i="9" s="1"/>
  <c r="S212" i="9"/>
  <c r="P212" i="9"/>
  <c r="M212" i="9"/>
  <c r="R211" i="9"/>
  <c r="Q211" i="9"/>
  <c r="O211" i="9"/>
  <c r="N211" i="9"/>
  <c r="L211" i="9"/>
  <c r="K211" i="9"/>
  <c r="U210" i="9"/>
  <c r="U211" i="9" s="1"/>
  <c r="T210" i="9"/>
  <c r="T211" i="9" s="1"/>
  <c r="S210" i="9"/>
  <c r="P210" i="9"/>
  <c r="M210" i="9"/>
  <c r="R209" i="9"/>
  <c r="Q209" i="9"/>
  <c r="O209" i="9"/>
  <c r="N209" i="9"/>
  <c r="L209" i="9"/>
  <c r="K209" i="9"/>
  <c r="U208" i="9"/>
  <c r="T208" i="9"/>
  <c r="S208" i="9"/>
  <c r="P208" i="9"/>
  <c r="M208" i="9"/>
  <c r="U207" i="9"/>
  <c r="T207" i="9"/>
  <c r="S207" i="9"/>
  <c r="P207" i="9"/>
  <c r="M207" i="9"/>
  <c r="R206" i="9"/>
  <c r="Q206" i="9"/>
  <c r="O206" i="9"/>
  <c r="N206" i="9"/>
  <c r="L206" i="9"/>
  <c r="K206" i="9"/>
  <c r="U205" i="9"/>
  <c r="T205" i="9"/>
  <c r="S205" i="9"/>
  <c r="P205" i="9"/>
  <c r="M205" i="9"/>
  <c r="U204" i="9"/>
  <c r="T204" i="9"/>
  <c r="S204" i="9"/>
  <c r="P204" i="9"/>
  <c r="M204" i="9"/>
  <c r="R203" i="9"/>
  <c r="Q203" i="9"/>
  <c r="U202" i="9"/>
  <c r="T202" i="9"/>
  <c r="S202" i="9"/>
  <c r="U201" i="9"/>
  <c r="T201" i="9"/>
  <c r="S201" i="9"/>
  <c r="R199" i="9"/>
  <c r="Q199" i="9"/>
  <c r="O199" i="9"/>
  <c r="N199" i="9"/>
  <c r="L199" i="9"/>
  <c r="K199" i="9"/>
  <c r="U198" i="9"/>
  <c r="U199" i="9" s="1"/>
  <c r="T198" i="9"/>
  <c r="T199" i="9" s="1"/>
  <c r="S198" i="9"/>
  <c r="P198" i="9"/>
  <c r="M198" i="9"/>
  <c r="R197" i="9"/>
  <c r="Q197" i="9"/>
  <c r="O197" i="9"/>
  <c r="N197" i="9"/>
  <c r="L197" i="9"/>
  <c r="K197" i="9"/>
  <c r="U197" i="9"/>
  <c r="T196" i="9"/>
  <c r="T197" i="9" s="1"/>
  <c r="S196" i="9"/>
  <c r="P196" i="9"/>
  <c r="R195" i="9"/>
  <c r="Q195" i="9"/>
  <c r="O195" i="9"/>
  <c r="N195" i="9"/>
  <c r="L195" i="9"/>
  <c r="K195" i="9"/>
  <c r="U194" i="9"/>
  <c r="U195" i="9" s="1"/>
  <c r="T194" i="9"/>
  <c r="T195" i="9" s="1"/>
  <c r="S194" i="9"/>
  <c r="P194" i="9"/>
  <c r="M194" i="9"/>
  <c r="R193" i="9"/>
  <c r="Q193" i="9"/>
  <c r="O193" i="9"/>
  <c r="N193" i="9"/>
  <c r="L193" i="9"/>
  <c r="K193" i="9"/>
  <c r="U192" i="9"/>
  <c r="U193" i="9" s="1"/>
  <c r="T192" i="9"/>
  <c r="T193" i="9" s="1"/>
  <c r="S192" i="9"/>
  <c r="P192" i="9"/>
  <c r="M192" i="9"/>
  <c r="R191" i="9"/>
  <c r="Q191" i="9"/>
  <c r="O191" i="9"/>
  <c r="N191" i="9"/>
  <c r="L191" i="9"/>
  <c r="K191" i="9"/>
  <c r="U190" i="9"/>
  <c r="U191" i="9" s="1"/>
  <c r="T190" i="9"/>
  <c r="T191" i="9" s="1"/>
  <c r="S190" i="9"/>
  <c r="P190" i="9"/>
  <c r="M190" i="9"/>
  <c r="R189" i="9"/>
  <c r="Q189" i="9"/>
  <c r="U188" i="9"/>
  <c r="U189" i="9" s="1"/>
  <c r="T188" i="9"/>
  <c r="T189" i="9" s="1"/>
  <c r="S188" i="9"/>
  <c r="R187" i="9"/>
  <c r="Q187" i="9"/>
  <c r="O187" i="9"/>
  <c r="N187" i="9"/>
  <c r="L187" i="9"/>
  <c r="K187" i="9"/>
  <c r="U186" i="9"/>
  <c r="U187" i="9" s="1"/>
  <c r="T186" i="9"/>
  <c r="S186" i="9"/>
  <c r="P186" i="9"/>
  <c r="M186" i="9"/>
  <c r="R184" i="9"/>
  <c r="Q184" i="9"/>
  <c r="O184" i="9"/>
  <c r="N184" i="9"/>
  <c r="L184" i="9"/>
  <c r="K184" i="9"/>
  <c r="U183" i="9"/>
  <c r="U184" i="9" s="1"/>
  <c r="T183" i="9"/>
  <c r="T184" i="9" s="1"/>
  <c r="S183" i="9"/>
  <c r="P183" i="9"/>
  <c r="M183" i="9"/>
  <c r="R182" i="9"/>
  <c r="Q182" i="9"/>
  <c r="O182" i="9"/>
  <c r="N182" i="9"/>
  <c r="L182" i="9"/>
  <c r="K182" i="9"/>
  <c r="U181" i="9"/>
  <c r="T181" i="9"/>
  <c r="P181" i="9"/>
  <c r="M181" i="9"/>
  <c r="U180" i="9"/>
  <c r="T180" i="9"/>
  <c r="S180" i="9"/>
  <c r="R179" i="9"/>
  <c r="Q179" i="9"/>
  <c r="O179" i="9"/>
  <c r="N179" i="9"/>
  <c r="L179" i="9"/>
  <c r="K179" i="9"/>
  <c r="U178" i="9"/>
  <c r="T178" i="9"/>
  <c r="S178" i="9"/>
  <c r="P178" i="9"/>
  <c r="M178" i="9"/>
  <c r="U177" i="9"/>
  <c r="T177" i="9"/>
  <c r="S177" i="9"/>
  <c r="P177" i="9"/>
  <c r="R176" i="9"/>
  <c r="Q176" i="9"/>
  <c r="O176" i="9"/>
  <c r="N176" i="9"/>
  <c r="L176" i="9"/>
  <c r="K176" i="9"/>
  <c r="U175" i="9"/>
  <c r="U176" i="9" s="1"/>
  <c r="T175" i="9"/>
  <c r="T176" i="9" s="1"/>
  <c r="S175" i="9"/>
  <c r="P175" i="9"/>
  <c r="M175" i="9"/>
  <c r="R174" i="9"/>
  <c r="Q174" i="9"/>
  <c r="O174" i="9"/>
  <c r="N174" i="9"/>
  <c r="L174" i="9"/>
  <c r="K174" i="9"/>
  <c r="U173" i="9"/>
  <c r="T173" i="9"/>
  <c r="S173" i="9"/>
  <c r="P173" i="9"/>
  <c r="M173" i="9"/>
  <c r="U172" i="9"/>
  <c r="T172" i="9"/>
  <c r="S172" i="9"/>
  <c r="P172" i="9"/>
  <c r="U171" i="9"/>
  <c r="T171" i="9"/>
  <c r="S171" i="9"/>
  <c r="P171" i="9"/>
  <c r="M171" i="9"/>
  <c r="R170" i="9"/>
  <c r="Q170" i="9"/>
  <c r="O170" i="9"/>
  <c r="N170" i="9"/>
  <c r="L170" i="9"/>
  <c r="K170" i="9"/>
  <c r="U169" i="9"/>
  <c r="T169" i="9"/>
  <c r="S169" i="9"/>
  <c r="P169" i="9"/>
  <c r="M169" i="9"/>
  <c r="U168" i="9"/>
  <c r="T168" i="9"/>
  <c r="S168" i="9"/>
  <c r="P168" i="9"/>
  <c r="M168" i="9"/>
  <c r="R167" i="9"/>
  <c r="Q167" i="9"/>
  <c r="O167" i="9"/>
  <c r="N167" i="9"/>
  <c r="L167" i="9"/>
  <c r="K167" i="9"/>
  <c r="U166" i="9"/>
  <c r="U167" i="9" s="1"/>
  <c r="T166" i="9"/>
  <c r="T167" i="9" s="1"/>
  <c r="S166" i="9"/>
  <c r="P166" i="9"/>
  <c r="M166" i="9"/>
  <c r="R165" i="9"/>
  <c r="Q165" i="9"/>
  <c r="U164" i="9"/>
  <c r="T164" i="9"/>
  <c r="S164" i="9"/>
  <c r="U163" i="9"/>
  <c r="T163" i="9"/>
  <c r="S163" i="9"/>
  <c r="R162" i="9"/>
  <c r="Q162" i="9"/>
  <c r="O162" i="9"/>
  <c r="N162" i="9"/>
  <c r="L162" i="9"/>
  <c r="K162" i="9"/>
  <c r="U161" i="9"/>
  <c r="U162" i="9" s="1"/>
  <c r="T161" i="9"/>
  <c r="T162" i="9" s="1"/>
  <c r="S161" i="9"/>
  <c r="P161" i="9"/>
  <c r="M161" i="9"/>
  <c r="R160" i="9"/>
  <c r="Q160" i="9"/>
  <c r="O160" i="9"/>
  <c r="N160" i="9"/>
  <c r="L160" i="9"/>
  <c r="K160" i="9"/>
  <c r="U159" i="9"/>
  <c r="T159" i="9"/>
  <c r="S159" i="9"/>
  <c r="P159" i="9"/>
  <c r="U160" i="9"/>
  <c r="T158" i="9"/>
  <c r="S158" i="9"/>
  <c r="R157" i="9"/>
  <c r="Q157" i="9"/>
  <c r="O157" i="9"/>
  <c r="N157" i="9"/>
  <c r="L157" i="9"/>
  <c r="K157" i="9"/>
  <c r="U156" i="9"/>
  <c r="U157" i="9" s="1"/>
  <c r="T156" i="9"/>
  <c r="T157" i="9" s="1"/>
  <c r="S156" i="9"/>
  <c r="P156" i="9"/>
  <c r="M156" i="9"/>
  <c r="R155" i="9"/>
  <c r="Q155" i="9"/>
  <c r="O155" i="9"/>
  <c r="N155" i="9"/>
  <c r="L155" i="9"/>
  <c r="K155" i="9"/>
  <c r="U154" i="9"/>
  <c r="U155" i="9" s="1"/>
  <c r="T154" i="9"/>
  <c r="T155" i="9" s="1"/>
  <c r="S154" i="9"/>
  <c r="P154" i="9"/>
  <c r="M154" i="9"/>
  <c r="R153" i="9"/>
  <c r="Q153" i="9"/>
  <c r="S152" i="9"/>
  <c r="R151" i="9"/>
  <c r="Q151" i="9"/>
  <c r="O151" i="9"/>
  <c r="N151" i="9"/>
  <c r="L151" i="9"/>
  <c r="K151" i="9"/>
  <c r="U150" i="9"/>
  <c r="U151" i="9" s="1"/>
  <c r="T150" i="9"/>
  <c r="T151" i="9" s="1"/>
  <c r="S150" i="9"/>
  <c r="P150" i="9"/>
  <c r="M150" i="9"/>
  <c r="R149" i="9"/>
  <c r="Q149" i="9"/>
  <c r="O149" i="9"/>
  <c r="N149" i="9"/>
  <c r="L149" i="9"/>
  <c r="K149" i="9"/>
  <c r="U148" i="9"/>
  <c r="T148" i="9"/>
  <c r="S148" i="9"/>
  <c r="P148" i="9"/>
  <c r="M148" i="9"/>
  <c r="U147" i="9"/>
  <c r="T147" i="9"/>
  <c r="S147" i="9"/>
  <c r="P147" i="9"/>
  <c r="M147" i="9"/>
  <c r="R146" i="9"/>
  <c r="Q146" i="9"/>
  <c r="O146" i="9"/>
  <c r="N146" i="9"/>
  <c r="L146" i="9"/>
  <c r="K146" i="9"/>
  <c r="U145" i="9"/>
  <c r="T145" i="9"/>
  <c r="T146" i="9" s="1"/>
  <c r="S145" i="9"/>
  <c r="P145" i="9"/>
  <c r="M145" i="9"/>
  <c r="R143" i="9"/>
  <c r="Q143" i="9"/>
  <c r="U142" i="9"/>
  <c r="U143" i="9" s="1"/>
  <c r="T142" i="9"/>
  <c r="T143" i="9" s="1"/>
  <c r="S142" i="9"/>
  <c r="R141" i="9"/>
  <c r="Q141" i="9"/>
  <c r="O141" i="9"/>
  <c r="N141" i="9"/>
  <c r="L141" i="9"/>
  <c r="K141" i="9"/>
  <c r="U140" i="9"/>
  <c r="T140" i="9"/>
  <c r="S140" i="9"/>
  <c r="P140" i="9"/>
  <c r="M140" i="9"/>
  <c r="U139" i="9"/>
  <c r="T139" i="9"/>
  <c r="S139" i="9"/>
  <c r="P139" i="9"/>
  <c r="M139" i="9"/>
  <c r="R138" i="9"/>
  <c r="Q138" i="9"/>
  <c r="O138" i="9"/>
  <c r="N138" i="9"/>
  <c r="L138" i="9"/>
  <c r="K138" i="9"/>
  <c r="U137" i="9"/>
  <c r="U138" i="9" s="1"/>
  <c r="T137" i="9"/>
  <c r="T138" i="9" s="1"/>
  <c r="S137" i="9"/>
  <c r="P137" i="9"/>
  <c r="M137" i="9"/>
  <c r="R136" i="9"/>
  <c r="Q136" i="9"/>
  <c r="O136" i="9"/>
  <c r="N136" i="9"/>
  <c r="L136" i="9"/>
  <c r="K136" i="9"/>
  <c r="U135" i="9"/>
  <c r="T135" i="9"/>
  <c r="S135" i="9"/>
  <c r="P135" i="9"/>
  <c r="M135" i="9"/>
  <c r="U134" i="9"/>
  <c r="T134" i="9"/>
  <c r="S134" i="9"/>
  <c r="P134" i="9"/>
  <c r="M134" i="9"/>
  <c r="R133" i="9"/>
  <c r="Q133" i="9"/>
  <c r="O133" i="9"/>
  <c r="N133" i="9"/>
  <c r="L133" i="9"/>
  <c r="K133" i="9"/>
  <c r="U132" i="9"/>
  <c r="U133" i="9" s="1"/>
  <c r="T132" i="9"/>
  <c r="T133" i="9" s="1"/>
  <c r="S132" i="9"/>
  <c r="P132" i="9"/>
  <c r="M132" i="9"/>
  <c r="R131" i="9"/>
  <c r="Q131" i="9"/>
  <c r="O131" i="9"/>
  <c r="N131" i="9"/>
  <c r="L131" i="9"/>
  <c r="K131" i="9"/>
  <c r="U130" i="9"/>
  <c r="U131" i="9" s="1"/>
  <c r="T130" i="9"/>
  <c r="T131" i="9" s="1"/>
  <c r="S130" i="9"/>
  <c r="P130" i="9"/>
  <c r="M130" i="9"/>
  <c r="R129" i="9"/>
  <c r="Q129" i="9"/>
  <c r="O129" i="9"/>
  <c r="N129" i="9"/>
  <c r="L129" i="9"/>
  <c r="K129" i="9"/>
  <c r="U128" i="9"/>
  <c r="T128" i="9"/>
  <c r="S128" i="9"/>
  <c r="P128" i="9"/>
  <c r="M128" i="9"/>
  <c r="R126" i="9"/>
  <c r="Q126" i="9"/>
  <c r="O126" i="9"/>
  <c r="N126" i="9"/>
  <c r="L126" i="9"/>
  <c r="K126" i="9"/>
  <c r="U125" i="9"/>
  <c r="U126" i="9" s="1"/>
  <c r="T125" i="9"/>
  <c r="T126" i="9" s="1"/>
  <c r="S125" i="9"/>
  <c r="P125" i="9"/>
  <c r="M125" i="9"/>
  <c r="R124" i="9"/>
  <c r="Q124" i="9"/>
  <c r="O124" i="9"/>
  <c r="N124" i="9"/>
  <c r="L124" i="9"/>
  <c r="K124" i="9"/>
  <c r="U123" i="9"/>
  <c r="U124" i="9" s="1"/>
  <c r="T123" i="9"/>
  <c r="T124" i="9" s="1"/>
  <c r="S123" i="9"/>
  <c r="P123" i="9"/>
  <c r="M123" i="9"/>
  <c r="R122" i="9"/>
  <c r="Q122" i="9"/>
  <c r="O122" i="9"/>
  <c r="N122" i="9"/>
  <c r="L122" i="9"/>
  <c r="K122" i="9"/>
  <c r="U121" i="9"/>
  <c r="U122" i="9" s="1"/>
  <c r="T121" i="9"/>
  <c r="T122" i="9" s="1"/>
  <c r="S121" i="9"/>
  <c r="P121" i="9"/>
  <c r="M121" i="9"/>
  <c r="Q120" i="9"/>
  <c r="O120" i="9"/>
  <c r="N120" i="9"/>
  <c r="T119" i="9"/>
  <c r="T120" i="9" s="1"/>
  <c r="P119" i="9"/>
  <c r="R118" i="9"/>
  <c r="Q118" i="9"/>
  <c r="O118" i="9"/>
  <c r="N118" i="9"/>
  <c r="L118" i="9"/>
  <c r="K118" i="9"/>
  <c r="U117" i="9"/>
  <c r="T117" i="9"/>
  <c r="S117" i="9"/>
  <c r="P117" i="9"/>
  <c r="M117" i="9"/>
  <c r="U116" i="9"/>
  <c r="T116" i="9"/>
  <c r="S116" i="9"/>
  <c r="P116" i="9"/>
  <c r="M116" i="9"/>
  <c r="R115" i="9"/>
  <c r="Q115" i="9"/>
  <c r="O115" i="9"/>
  <c r="N115" i="9"/>
  <c r="L115" i="9"/>
  <c r="K115" i="9"/>
  <c r="U114" i="9"/>
  <c r="U115" i="9" s="1"/>
  <c r="T114" i="9"/>
  <c r="T115" i="9" s="1"/>
  <c r="S114" i="9"/>
  <c r="P114" i="9"/>
  <c r="M114" i="9"/>
  <c r="R113" i="9"/>
  <c r="Q113" i="9"/>
  <c r="O113" i="9"/>
  <c r="N113" i="9"/>
  <c r="L113" i="9"/>
  <c r="K113" i="9"/>
  <c r="U112" i="9"/>
  <c r="U113" i="9" s="1"/>
  <c r="T112" i="9"/>
  <c r="T113" i="9" s="1"/>
  <c r="S112" i="9"/>
  <c r="P112" i="9"/>
  <c r="M112" i="9"/>
  <c r="R111" i="9"/>
  <c r="Q111" i="9"/>
  <c r="O111" i="9"/>
  <c r="N111" i="9"/>
  <c r="L111" i="9"/>
  <c r="K111" i="9"/>
  <c r="U110" i="9"/>
  <c r="T110" i="9"/>
  <c r="S110" i="9"/>
  <c r="P110" i="9"/>
  <c r="M110" i="9"/>
  <c r="U109" i="9"/>
  <c r="T109" i="9"/>
  <c r="S109" i="9"/>
  <c r="P109" i="9"/>
  <c r="M109" i="9"/>
  <c r="R108" i="9"/>
  <c r="Q108" i="9"/>
  <c r="O108" i="9"/>
  <c r="N108" i="9"/>
  <c r="L108" i="9"/>
  <c r="K108" i="9"/>
  <c r="U107" i="9"/>
  <c r="T107" i="9"/>
  <c r="S107" i="9"/>
  <c r="P107" i="9"/>
  <c r="U106" i="9"/>
  <c r="T106" i="9"/>
  <c r="P106" i="9"/>
  <c r="M106" i="9"/>
  <c r="R105" i="9"/>
  <c r="Q105" i="9"/>
  <c r="O105" i="9"/>
  <c r="N105" i="9"/>
  <c r="L105" i="9"/>
  <c r="K105" i="9"/>
  <c r="U104" i="9"/>
  <c r="T104" i="9"/>
  <c r="S104" i="9"/>
  <c r="P104" i="9"/>
  <c r="M104" i="9"/>
  <c r="U103" i="9"/>
  <c r="T103" i="9"/>
  <c r="S103" i="9"/>
  <c r="P103" i="9"/>
  <c r="M103" i="9"/>
  <c r="R102" i="9"/>
  <c r="Q102" i="9"/>
  <c r="O102" i="9"/>
  <c r="N102" i="9"/>
  <c r="L102" i="9"/>
  <c r="K102" i="9"/>
  <c r="U101" i="9"/>
  <c r="U102" i="9" s="1"/>
  <c r="T101" i="9"/>
  <c r="T102" i="9" s="1"/>
  <c r="S101" i="9"/>
  <c r="P101" i="9"/>
  <c r="M101" i="9"/>
  <c r="R100" i="9"/>
  <c r="Q100" i="9"/>
  <c r="O100" i="9"/>
  <c r="N100" i="9"/>
  <c r="L100" i="9"/>
  <c r="K100" i="9"/>
  <c r="U99" i="9"/>
  <c r="U100" i="9" s="1"/>
  <c r="T99" i="9"/>
  <c r="S99" i="9"/>
  <c r="P99" i="9"/>
  <c r="M99" i="9"/>
  <c r="R97" i="9"/>
  <c r="Q97" i="9"/>
  <c r="O97" i="9"/>
  <c r="N97" i="9"/>
  <c r="L97" i="9"/>
  <c r="K97" i="9"/>
  <c r="U96" i="9"/>
  <c r="U97" i="9" s="1"/>
  <c r="T96" i="9"/>
  <c r="T97" i="9" s="1"/>
  <c r="S96" i="9"/>
  <c r="P96" i="9"/>
  <c r="M96" i="9"/>
  <c r="R95" i="9"/>
  <c r="Q95" i="9"/>
  <c r="O95" i="9"/>
  <c r="N95" i="9"/>
  <c r="L95" i="9"/>
  <c r="K95" i="9"/>
  <c r="U94" i="9"/>
  <c r="U95" i="9" s="1"/>
  <c r="T94" i="9"/>
  <c r="T95" i="9" s="1"/>
  <c r="S94" i="9"/>
  <c r="P94" i="9"/>
  <c r="M94" i="9"/>
  <c r="R93" i="9"/>
  <c r="Q93" i="9"/>
  <c r="O93" i="9"/>
  <c r="N93" i="9"/>
  <c r="L93" i="9"/>
  <c r="K93" i="9"/>
  <c r="U92" i="9"/>
  <c r="U93" i="9" s="1"/>
  <c r="T92" i="9"/>
  <c r="T93" i="9" s="1"/>
  <c r="S92" i="9"/>
  <c r="P92" i="9"/>
  <c r="M92" i="9"/>
  <c r="R91" i="9"/>
  <c r="Q91" i="9"/>
  <c r="O91" i="9"/>
  <c r="N91" i="9"/>
  <c r="L91" i="9"/>
  <c r="K91" i="9"/>
  <c r="U90" i="9"/>
  <c r="U91" i="9" s="1"/>
  <c r="T90" i="9"/>
  <c r="T91" i="9" s="1"/>
  <c r="S90" i="9"/>
  <c r="P90" i="9"/>
  <c r="M90" i="9"/>
  <c r="R89" i="9"/>
  <c r="Q89" i="9"/>
  <c r="O89" i="9"/>
  <c r="N89" i="9"/>
  <c r="L89" i="9"/>
  <c r="K89" i="9"/>
  <c r="U88" i="9"/>
  <c r="U89" i="9" s="1"/>
  <c r="T88" i="9"/>
  <c r="T89" i="9" s="1"/>
  <c r="S88" i="9"/>
  <c r="P88" i="9"/>
  <c r="M88" i="9"/>
  <c r="R87" i="9"/>
  <c r="Q87" i="9"/>
  <c r="O87" i="9"/>
  <c r="N87" i="9"/>
  <c r="L87" i="9"/>
  <c r="K87" i="9"/>
  <c r="U86" i="9"/>
  <c r="U87" i="9" s="1"/>
  <c r="T86" i="9"/>
  <c r="T87" i="9" s="1"/>
  <c r="S86" i="9"/>
  <c r="P86" i="9"/>
  <c r="M86" i="9"/>
  <c r="R85" i="9"/>
  <c r="Q85" i="9"/>
  <c r="O85" i="9"/>
  <c r="N85" i="9"/>
  <c r="L85" i="9"/>
  <c r="K85" i="9"/>
  <c r="U84" i="9"/>
  <c r="T84" i="9"/>
  <c r="S84" i="9"/>
  <c r="P84" i="9"/>
  <c r="M84" i="9"/>
  <c r="U83" i="9"/>
  <c r="T83" i="9"/>
  <c r="S83" i="9"/>
  <c r="P83" i="9"/>
  <c r="M83" i="9"/>
  <c r="R81" i="9"/>
  <c r="Q81" i="9"/>
  <c r="O81" i="9"/>
  <c r="N81" i="9"/>
  <c r="U80" i="9"/>
  <c r="U81" i="9" s="1"/>
  <c r="T80" i="9"/>
  <c r="S80" i="9"/>
  <c r="P80" i="9"/>
  <c r="R79" i="9"/>
  <c r="Q79" i="9"/>
  <c r="O79" i="9"/>
  <c r="N79" i="9"/>
  <c r="L79" i="9"/>
  <c r="K79" i="9"/>
  <c r="U78" i="9"/>
  <c r="U79" i="9" s="1"/>
  <c r="T78" i="9"/>
  <c r="T79" i="9" s="1"/>
  <c r="S78" i="9"/>
  <c r="P78" i="9"/>
  <c r="M78" i="9"/>
  <c r="R77" i="9"/>
  <c r="Q77" i="9"/>
  <c r="O77" i="9"/>
  <c r="N77" i="9"/>
  <c r="L77" i="9"/>
  <c r="K77" i="9"/>
  <c r="U76" i="9"/>
  <c r="T76" i="9"/>
  <c r="T77" i="9" s="1"/>
  <c r="S76" i="9"/>
  <c r="P76" i="9"/>
  <c r="M76" i="9"/>
  <c r="R75" i="9"/>
  <c r="Q75" i="9"/>
  <c r="U74" i="9"/>
  <c r="T74" i="9"/>
  <c r="S74" i="9"/>
  <c r="U73" i="9"/>
  <c r="T73" i="9"/>
  <c r="S73" i="9"/>
  <c r="R72" i="9"/>
  <c r="Q72" i="9"/>
  <c r="O72" i="9"/>
  <c r="N72" i="9"/>
  <c r="L72" i="9"/>
  <c r="K72" i="9"/>
  <c r="U71" i="9"/>
  <c r="T71" i="9"/>
  <c r="T72" i="9" s="1"/>
  <c r="S71" i="9"/>
  <c r="P71" i="9"/>
  <c r="M71" i="9"/>
  <c r="R70" i="9"/>
  <c r="Q70" i="9"/>
  <c r="O70" i="9"/>
  <c r="N70" i="9"/>
  <c r="L70" i="9"/>
  <c r="K70" i="9"/>
  <c r="U69" i="9"/>
  <c r="T69" i="9"/>
  <c r="S69" i="9"/>
  <c r="P69" i="9"/>
  <c r="U68" i="9"/>
  <c r="T68" i="9"/>
  <c r="P68" i="9"/>
  <c r="M68" i="9"/>
  <c r="R67" i="9"/>
  <c r="Q67" i="9"/>
  <c r="O67" i="9"/>
  <c r="N67" i="9"/>
  <c r="L67" i="9"/>
  <c r="K67" i="9"/>
  <c r="U66" i="9"/>
  <c r="T66" i="9"/>
  <c r="T67" i="9" s="1"/>
  <c r="S66" i="9"/>
  <c r="P66" i="9"/>
  <c r="M66" i="9"/>
  <c r="R65" i="9"/>
  <c r="Q65" i="9"/>
  <c r="O65" i="9"/>
  <c r="N65" i="9"/>
  <c r="L65" i="9"/>
  <c r="K65" i="9"/>
  <c r="U64" i="9"/>
  <c r="T64" i="9"/>
  <c r="T65" i="9" s="1"/>
  <c r="S64" i="9"/>
  <c r="P64" i="9"/>
  <c r="M64" i="9"/>
  <c r="R63" i="9"/>
  <c r="Q63" i="9"/>
  <c r="O63" i="9"/>
  <c r="N63" i="9"/>
  <c r="L63" i="9"/>
  <c r="K63" i="9"/>
  <c r="U62" i="9"/>
  <c r="T62" i="9"/>
  <c r="T63" i="9" s="1"/>
  <c r="S62" i="9"/>
  <c r="P62" i="9"/>
  <c r="M62" i="9"/>
  <c r="R61" i="9"/>
  <c r="Q61" i="9"/>
  <c r="O61" i="9"/>
  <c r="N61" i="9"/>
  <c r="L61" i="9"/>
  <c r="K61" i="9"/>
  <c r="U60" i="9"/>
  <c r="T60" i="9"/>
  <c r="S60" i="9"/>
  <c r="P60" i="9"/>
  <c r="M60" i="9"/>
  <c r="U59" i="9"/>
  <c r="T59" i="9"/>
  <c r="S59" i="9"/>
  <c r="P59" i="9"/>
  <c r="M59" i="9"/>
  <c r="R58" i="9"/>
  <c r="Q58" i="9"/>
  <c r="O58" i="9"/>
  <c r="N58" i="9"/>
  <c r="L58" i="9"/>
  <c r="K58" i="9"/>
  <c r="R57" i="9"/>
  <c r="Q57" i="9"/>
  <c r="O57" i="9"/>
  <c r="N57" i="9"/>
  <c r="L57" i="9"/>
  <c r="K57" i="9"/>
  <c r="U56" i="9"/>
  <c r="T56" i="9"/>
  <c r="S56" i="9"/>
  <c r="P56" i="9"/>
  <c r="M56" i="9"/>
  <c r="U55" i="9"/>
  <c r="T55" i="9"/>
  <c r="S55" i="9"/>
  <c r="P55" i="9"/>
  <c r="M55" i="9"/>
  <c r="R53" i="9"/>
  <c r="Q53" i="9"/>
  <c r="O53" i="9"/>
  <c r="N53" i="9"/>
  <c r="L53" i="9"/>
  <c r="K53" i="9"/>
  <c r="U52" i="9"/>
  <c r="T52" i="9"/>
  <c r="T53" i="9" s="1"/>
  <c r="S52" i="9"/>
  <c r="P52" i="9"/>
  <c r="M52" i="9"/>
  <c r="R51" i="9"/>
  <c r="Q51" i="9"/>
  <c r="O51" i="9"/>
  <c r="N51" i="9"/>
  <c r="L51" i="9"/>
  <c r="K51" i="9"/>
  <c r="U50" i="9"/>
  <c r="T50" i="9"/>
  <c r="T51" i="9" s="1"/>
  <c r="S50" i="9"/>
  <c r="P50" i="9"/>
  <c r="M50" i="9"/>
  <c r="R49" i="9"/>
  <c r="Q49" i="9"/>
  <c r="O49" i="9"/>
  <c r="N49" i="9"/>
  <c r="L49" i="9"/>
  <c r="K49" i="9"/>
  <c r="U48" i="9"/>
  <c r="T48" i="9"/>
  <c r="S48" i="9"/>
  <c r="P48" i="9"/>
  <c r="M48" i="9"/>
  <c r="U47" i="9"/>
  <c r="T47" i="9"/>
  <c r="S47" i="9"/>
  <c r="P47" i="9"/>
  <c r="M47" i="9"/>
  <c r="R45" i="9"/>
  <c r="Q45" i="9"/>
  <c r="O45" i="9"/>
  <c r="N45" i="9"/>
  <c r="L45" i="9"/>
  <c r="K45" i="9"/>
  <c r="M45" i="9" s="1"/>
  <c r="U44" i="9"/>
  <c r="T44" i="9"/>
  <c r="T45" i="9" s="1"/>
  <c r="S44" i="9"/>
  <c r="P44" i="9"/>
  <c r="M44" i="9"/>
  <c r="R43" i="9"/>
  <c r="Q43" i="9"/>
  <c r="O43" i="9"/>
  <c r="N43" i="9"/>
  <c r="L43" i="9"/>
  <c r="K43" i="9"/>
  <c r="U42" i="9"/>
  <c r="T42" i="9"/>
  <c r="T43" i="9" s="1"/>
  <c r="S42" i="9"/>
  <c r="P42" i="9"/>
  <c r="M42" i="9"/>
  <c r="R41" i="9"/>
  <c r="Q41" i="9"/>
  <c r="O41" i="9"/>
  <c r="N41" i="9"/>
  <c r="L41" i="9"/>
  <c r="K41" i="9"/>
  <c r="U40" i="9"/>
  <c r="T40" i="9"/>
  <c r="S40" i="9"/>
  <c r="P40" i="9"/>
  <c r="M40" i="9"/>
  <c r="U39" i="9"/>
  <c r="T39" i="9"/>
  <c r="S39" i="9"/>
  <c r="P39" i="9"/>
  <c r="M39" i="9"/>
  <c r="R38" i="9"/>
  <c r="Q38" i="9"/>
  <c r="O38" i="9"/>
  <c r="N38" i="9"/>
  <c r="L38" i="9"/>
  <c r="K38" i="9"/>
  <c r="U37" i="9"/>
  <c r="T37" i="9"/>
  <c r="S37" i="9"/>
  <c r="P37" i="9"/>
  <c r="M37" i="9"/>
  <c r="U36" i="9"/>
  <c r="T36" i="9"/>
  <c r="S36" i="9"/>
  <c r="P36" i="9"/>
  <c r="M36" i="9"/>
  <c r="R35" i="9"/>
  <c r="Q35" i="9"/>
  <c r="O35" i="9"/>
  <c r="N35" i="9"/>
  <c r="L35" i="9"/>
  <c r="K35" i="9"/>
  <c r="U34" i="9"/>
  <c r="T34" i="9"/>
  <c r="S34" i="9"/>
  <c r="P34" i="9"/>
  <c r="M34" i="9"/>
  <c r="U33" i="9"/>
  <c r="T33" i="9"/>
  <c r="S33" i="9"/>
  <c r="P33" i="9"/>
  <c r="M33" i="9"/>
  <c r="R31" i="9"/>
  <c r="Q31" i="9"/>
  <c r="O31" i="9"/>
  <c r="N31" i="9"/>
  <c r="L31" i="9"/>
  <c r="K31" i="9"/>
  <c r="U30" i="9"/>
  <c r="T30" i="9"/>
  <c r="T31" i="9" s="1"/>
  <c r="S30" i="9"/>
  <c r="P30" i="9"/>
  <c r="M30" i="9"/>
  <c r="R29" i="9"/>
  <c r="Q29" i="9"/>
  <c r="O29" i="9"/>
  <c r="N29" i="9"/>
  <c r="L29" i="9"/>
  <c r="K29" i="9"/>
  <c r="U28" i="9"/>
  <c r="T28" i="9"/>
  <c r="S28" i="9"/>
  <c r="P28" i="9"/>
  <c r="M28" i="9"/>
  <c r="U27" i="9"/>
  <c r="T27" i="9"/>
  <c r="T29" i="9" s="1"/>
  <c r="S27" i="9"/>
  <c r="P27" i="9"/>
  <c r="R26" i="9"/>
  <c r="Q26" i="9"/>
  <c r="O26" i="9"/>
  <c r="N26" i="9"/>
  <c r="L26" i="9"/>
  <c r="K26" i="9"/>
  <c r="U25" i="9"/>
  <c r="U26" i="9" s="1"/>
  <c r="T25" i="9"/>
  <c r="T26" i="9" s="1"/>
  <c r="S25" i="9"/>
  <c r="P25" i="9"/>
  <c r="M25" i="9"/>
  <c r="R24" i="9"/>
  <c r="Q24" i="9"/>
  <c r="U23" i="9"/>
  <c r="U24" i="9" s="1"/>
  <c r="T23" i="9"/>
  <c r="T24" i="9" s="1"/>
  <c r="S23" i="9"/>
  <c r="R22" i="9"/>
  <c r="Q22" i="9"/>
  <c r="O22" i="9"/>
  <c r="N22" i="9"/>
  <c r="L22" i="9"/>
  <c r="K22" i="9"/>
  <c r="U21" i="9"/>
  <c r="U22" i="9" s="1"/>
  <c r="T21" i="9"/>
  <c r="T22" i="9" s="1"/>
  <c r="S21" i="9"/>
  <c r="P21" i="9"/>
  <c r="M21" i="9"/>
  <c r="R20" i="9"/>
  <c r="Q20" i="9"/>
  <c r="O20" i="9"/>
  <c r="N20" i="9"/>
  <c r="L20" i="9"/>
  <c r="K20" i="9"/>
  <c r="U19" i="9"/>
  <c r="U20" i="9" s="1"/>
  <c r="T19" i="9"/>
  <c r="T20" i="9" s="1"/>
  <c r="S19" i="9"/>
  <c r="P19" i="9"/>
  <c r="M19" i="9"/>
  <c r="R18" i="9"/>
  <c r="Q18" i="9"/>
  <c r="O18" i="9"/>
  <c r="N18" i="9"/>
  <c r="P18" i="9" s="1"/>
  <c r="L18" i="9"/>
  <c r="K18" i="9"/>
  <c r="U17" i="9"/>
  <c r="U18" i="9" s="1"/>
  <c r="T17" i="9"/>
  <c r="T18" i="9" s="1"/>
  <c r="S17" i="9"/>
  <c r="P17" i="9"/>
  <c r="M17" i="9"/>
  <c r="R16" i="9"/>
  <c r="Q16" i="9"/>
  <c r="O16" i="9"/>
  <c r="N16" i="9"/>
  <c r="L16" i="9"/>
  <c r="K16" i="9"/>
  <c r="U15" i="9"/>
  <c r="T15" i="9"/>
  <c r="S15" i="9"/>
  <c r="P15" i="9"/>
  <c r="M15" i="9"/>
  <c r="U14" i="9"/>
  <c r="T14" i="9"/>
  <c r="S14" i="9"/>
  <c r="P14" i="9"/>
  <c r="M14" i="9"/>
  <c r="N13" i="9"/>
  <c r="R12" i="9"/>
  <c r="Q12" i="9"/>
  <c r="O12" i="9"/>
  <c r="N12" i="9"/>
  <c r="P12" i="9" s="1"/>
  <c r="L12" i="9"/>
  <c r="K12" i="9"/>
  <c r="U11" i="9"/>
  <c r="T11" i="9"/>
  <c r="V11" i="9" s="1"/>
  <c r="S11" i="9"/>
  <c r="P11" i="9"/>
  <c r="M11" i="9"/>
  <c r="U10" i="9"/>
  <c r="U12" i="9" s="1"/>
  <c r="T10" i="9"/>
  <c r="S10" i="9"/>
  <c r="P10" i="9"/>
  <c r="M10" i="9"/>
  <c r="R9" i="9"/>
  <c r="Q9" i="9"/>
  <c r="Q13" i="9" s="1"/>
  <c r="O13" i="9"/>
  <c r="L13" i="9"/>
  <c r="K13" i="9"/>
  <c r="U8" i="9"/>
  <c r="T8" i="9"/>
  <c r="S8" i="9"/>
  <c r="S7" i="9"/>
  <c r="R5" i="9"/>
  <c r="Q5" i="9"/>
  <c r="O5" i="9"/>
  <c r="N5" i="9"/>
  <c r="L5" i="9"/>
  <c r="K5" i="9"/>
  <c r="U4" i="9"/>
  <c r="U5" i="9" s="1"/>
  <c r="T4" i="9"/>
  <c r="T5" i="9" s="1"/>
  <c r="S4" i="9"/>
  <c r="P4" i="9"/>
  <c r="M4" i="9"/>
  <c r="R3" i="9"/>
  <c r="Q3" i="9"/>
  <c r="O3" i="9"/>
  <c r="N3" i="9"/>
  <c r="L3" i="9"/>
  <c r="K3" i="9"/>
  <c r="U2" i="9"/>
  <c r="T2" i="9"/>
  <c r="S2" i="9"/>
  <c r="P2" i="9"/>
  <c r="M2" i="9"/>
  <c r="T70" i="9" l="1"/>
  <c r="T160" i="9"/>
  <c r="T226" i="9"/>
  <c r="M5" i="9"/>
  <c r="S5" i="9"/>
  <c r="M20" i="9"/>
  <c r="S20" i="9"/>
  <c r="S24" i="9"/>
  <c r="M79" i="9"/>
  <c r="S79" i="9"/>
  <c r="V80" i="9"/>
  <c r="R46" i="9"/>
  <c r="S45" i="9"/>
  <c r="S81" i="9"/>
  <c r="L46" i="9"/>
  <c r="V5" i="9"/>
  <c r="M13" i="9"/>
  <c r="V36" i="9"/>
  <c r="V42" i="9"/>
  <c r="Q54" i="9"/>
  <c r="V55" i="9"/>
  <c r="P67" i="9"/>
  <c r="M43" i="9"/>
  <c r="V33" i="9"/>
  <c r="N46" i="9"/>
  <c r="V39" i="9"/>
  <c r="P43" i="9"/>
  <c r="K54" i="9"/>
  <c r="V66" i="9"/>
  <c r="P77" i="9"/>
  <c r="S43" i="9"/>
  <c r="Q214" i="9"/>
  <c r="K214" i="9"/>
  <c r="M211" i="9"/>
  <c r="S211" i="9"/>
  <c r="P213" i="9"/>
  <c r="O230" i="9"/>
  <c r="O243" i="9"/>
  <c r="V44" i="9"/>
  <c r="U206" i="9"/>
  <c r="V205" i="9"/>
  <c r="P206" i="9"/>
  <c r="U209" i="9"/>
  <c r="V208" i="9"/>
  <c r="P209" i="9"/>
  <c r="V211" i="9"/>
  <c r="L230" i="9"/>
  <c r="R230" i="9"/>
  <c r="L243" i="9"/>
  <c r="R243" i="9"/>
  <c r="V222" i="9"/>
  <c r="P226" i="9"/>
  <c r="U229" i="9"/>
  <c r="V228" i="9"/>
  <c r="P229" i="9"/>
  <c r="P240" i="9"/>
  <c r="M242" i="9"/>
  <c r="S242" i="9"/>
  <c r="P266" i="9"/>
  <c r="M276" i="9"/>
  <c r="S276" i="9"/>
  <c r="P278" i="9"/>
  <c r="V28" i="9"/>
  <c r="O214" i="9"/>
  <c r="T235" i="9"/>
  <c r="M235" i="9"/>
  <c r="S235" i="9"/>
  <c r="O281" i="9"/>
  <c r="M254" i="9"/>
  <c r="S254" i="9"/>
  <c r="T257" i="9"/>
  <c r="M257" i="9"/>
  <c r="S257" i="9"/>
  <c r="P259" i="9"/>
  <c r="U262" i="9"/>
  <c r="S264" i="9"/>
  <c r="M268" i="9"/>
  <c r="S268" i="9"/>
  <c r="M272" i="9"/>
  <c r="S272" i="9"/>
  <c r="P274" i="9"/>
  <c r="M280" i="9"/>
  <c r="S280" i="9"/>
  <c r="P286" i="9"/>
  <c r="P89" i="9"/>
  <c r="P97" i="9"/>
  <c r="P108" i="9"/>
  <c r="V110" i="9"/>
  <c r="P111" i="9"/>
  <c r="T118" i="9"/>
  <c r="N214" i="9"/>
  <c r="P29" i="9"/>
  <c r="L281" i="9"/>
  <c r="R281" i="9"/>
  <c r="P45" i="9"/>
  <c r="V48" i="9"/>
  <c r="V84" i="9"/>
  <c r="O98" i="9"/>
  <c r="M87" i="9"/>
  <c r="S87" i="9"/>
  <c r="P93" i="9"/>
  <c r="M95" i="9"/>
  <c r="S95" i="9"/>
  <c r="N127" i="9"/>
  <c r="P102" i="9"/>
  <c r="V104" i="9"/>
  <c r="P105" i="9"/>
  <c r="T111" i="9"/>
  <c r="P115" i="9"/>
  <c r="V117" i="9"/>
  <c r="P22" i="9"/>
  <c r="P26" i="9"/>
  <c r="M122" i="9"/>
  <c r="S122" i="9"/>
  <c r="P124" i="9"/>
  <c r="V126" i="9"/>
  <c r="M131" i="9"/>
  <c r="S131" i="9"/>
  <c r="P133" i="9"/>
  <c r="U136" i="9"/>
  <c r="V135" i="9"/>
  <c r="P136" i="9"/>
  <c r="V138" i="9"/>
  <c r="S153" i="9"/>
  <c r="P155" i="9"/>
  <c r="V157" i="9"/>
  <c r="P160" i="9"/>
  <c r="V162" i="9"/>
  <c r="T165" i="9"/>
  <c r="M174" i="9"/>
  <c r="S174" i="9"/>
  <c r="U179" i="9"/>
  <c r="V178" i="9"/>
  <c r="P179" i="9"/>
  <c r="S220" i="9"/>
  <c r="K243" i="9"/>
  <c r="Q243" i="9"/>
  <c r="N281" i="9"/>
  <c r="T262" i="9"/>
  <c r="V262" i="9" s="1"/>
  <c r="P118" i="9"/>
  <c r="V122" i="9"/>
  <c r="M126" i="9"/>
  <c r="S126" i="9"/>
  <c r="N144" i="9"/>
  <c r="V131" i="9"/>
  <c r="M138" i="9"/>
  <c r="S138" i="9"/>
  <c r="T141" i="9"/>
  <c r="M141" i="9"/>
  <c r="S141" i="9"/>
  <c r="L185" i="9"/>
  <c r="R185" i="9"/>
  <c r="T149" i="9"/>
  <c r="M149" i="9"/>
  <c r="S149" i="9"/>
  <c r="P151" i="9"/>
  <c r="M157" i="9"/>
  <c r="S157" i="9"/>
  <c r="M162" i="9"/>
  <c r="S162" i="9"/>
  <c r="S165" i="9"/>
  <c r="P167" i="9"/>
  <c r="U170" i="9"/>
  <c r="V169" i="9"/>
  <c r="P170" i="9"/>
  <c r="V176" i="9"/>
  <c r="P176" i="9"/>
  <c r="P182" i="9"/>
  <c r="M184" i="9"/>
  <c r="S184" i="9"/>
  <c r="L200" i="9"/>
  <c r="R200" i="9"/>
  <c r="S189" i="9"/>
  <c r="V195" i="9"/>
  <c r="U223" i="9"/>
  <c r="M226" i="9"/>
  <c r="T229" i="9"/>
  <c r="M229" i="9"/>
  <c r="P232" i="9"/>
  <c r="U235" i="9"/>
  <c r="V237" i="9"/>
  <c r="P254" i="9"/>
  <c r="U257" i="9"/>
  <c r="V257" i="9" s="1"/>
  <c r="S266" i="9"/>
  <c r="O32" i="9"/>
  <c r="M31" i="9"/>
  <c r="V191" i="9"/>
  <c r="P191" i="9"/>
  <c r="M193" i="9"/>
  <c r="S193" i="9"/>
  <c r="V197" i="9"/>
  <c r="P211" i="9"/>
  <c r="M223" i="9"/>
  <c r="S223" i="9"/>
  <c r="V247" i="9"/>
  <c r="P247" i="9"/>
  <c r="V252" i="9"/>
  <c r="M259" i="9"/>
  <c r="S259" i="9"/>
  <c r="V270" i="9"/>
  <c r="M274" i="9"/>
  <c r="S274" i="9"/>
  <c r="P49" i="9"/>
  <c r="P58" i="9"/>
  <c r="V60" i="9"/>
  <c r="V79" i="9"/>
  <c r="P79" i="9"/>
  <c r="P81" i="9"/>
  <c r="V87" i="9"/>
  <c r="P87" i="9"/>
  <c r="V95" i="9"/>
  <c r="P95" i="9"/>
  <c r="P195" i="9"/>
  <c r="M197" i="9"/>
  <c r="S197" i="9"/>
  <c r="P199" i="9"/>
  <c r="V202" i="9"/>
  <c r="M213" i="9"/>
  <c r="S213" i="9"/>
  <c r="S229" i="9"/>
  <c r="V234" i="9"/>
  <c r="P235" i="9"/>
  <c r="V238" i="9"/>
  <c r="M245" i="9"/>
  <c r="S245" i="9"/>
  <c r="M252" i="9"/>
  <c r="S252" i="9"/>
  <c r="V256" i="9"/>
  <c r="P257" i="9"/>
  <c r="P268" i="9"/>
  <c r="S270" i="9"/>
  <c r="P272" i="9"/>
  <c r="P280" i="9"/>
  <c r="V283" i="9"/>
  <c r="V56" i="9"/>
  <c r="P57" i="9"/>
  <c r="L82" i="9"/>
  <c r="R82" i="9"/>
  <c r="V64" i="9"/>
  <c r="P65" i="9"/>
  <c r="M67" i="9"/>
  <c r="S67" i="9"/>
  <c r="P72" i="9"/>
  <c r="P5" i="9"/>
  <c r="S9" i="9"/>
  <c r="T12" i="9"/>
  <c r="V12" i="9" s="1"/>
  <c r="M12" i="9"/>
  <c r="S12" i="9"/>
  <c r="K32" i="9"/>
  <c r="Q32" i="9"/>
  <c r="M18" i="9"/>
  <c r="S18" i="9"/>
  <c r="P20" i="9"/>
  <c r="V22" i="9"/>
  <c r="V26" i="9"/>
  <c r="M29" i="9"/>
  <c r="S29" i="9"/>
  <c r="L32" i="9"/>
  <c r="R32" i="9"/>
  <c r="U174" i="9"/>
  <c r="P13" i="9"/>
  <c r="U16" i="9"/>
  <c r="V15" i="9"/>
  <c r="N32" i="9"/>
  <c r="V18" i="9"/>
  <c r="M22" i="9"/>
  <c r="S22" i="9"/>
  <c r="M26" i="9"/>
  <c r="S26" i="9"/>
  <c r="V27" i="9"/>
  <c r="V30" i="9"/>
  <c r="P31" i="9"/>
  <c r="V34" i="9"/>
  <c r="P35" i="9"/>
  <c r="V37" i="9"/>
  <c r="P38" i="9"/>
  <c r="V40" i="9"/>
  <c r="P41" i="9"/>
  <c r="L54" i="9"/>
  <c r="M54" i="9" s="1"/>
  <c r="R54" i="9"/>
  <c r="V52" i="9"/>
  <c r="P53" i="9"/>
  <c r="V71" i="9"/>
  <c r="U72" i="9"/>
  <c r="M58" i="9"/>
  <c r="S58" i="9"/>
  <c r="K82" i="9"/>
  <c r="Q82" i="9"/>
  <c r="N98" i="9"/>
  <c r="M89" i="9"/>
  <c r="S89" i="9"/>
  <c r="M97" i="9"/>
  <c r="S97" i="9"/>
  <c r="L127" i="9"/>
  <c r="R127" i="9"/>
  <c r="U105" i="9"/>
  <c r="M108" i="9"/>
  <c r="S108" i="9"/>
  <c r="M111" i="9"/>
  <c r="S111" i="9"/>
  <c r="U118" i="9"/>
  <c r="P122" i="9"/>
  <c r="L144" i="9"/>
  <c r="R144" i="9"/>
  <c r="P131" i="9"/>
  <c r="K185" i="9"/>
  <c r="Q185" i="9"/>
  <c r="M151" i="9"/>
  <c r="S151" i="9"/>
  <c r="V159" i="9"/>
  <c r="U165" i="9"/>
  <c r="M167" i="9"/>
  <c r="S167" i="9"/>
  <c r="T170" i="9"/>
  <c r="M170" i="9"/>
  <c r="S170" i="9"/>
  <c r="V171" i="9"/>
  <c r="P184" i="9"/>
  <c r="M187" i="9"/>
  <c r="S187" i="9"/>
  <c r="M191" i="9"/>
  <c r="S191" i="9"/>
  <c r="M199" i="9"/>
  <c r="S199" i="9"/>
  <c r="L214" i="9"/>
  <c r="R214" i="9"/>
  <c r="T206" i="9"/>
  <c r="M206" i="9"/>
  <c r="S206" i="9"/>
  <c r="T209" i="9"/>
  <c r="M209" i="9"/>
  <c r="S209" i="9"/>
  <c r="K230" i="9"/>
  <c r="M218" i="9"/>
  <c r="S31" i="9"/>
  <c r="K46" i="9"/>
  <c r="Q46" i="9"/>
  <c r="S46" i="9" s="1"/>
  <c r="M38" i="9"/>
  <c r="S38" i="9"/>
  <c r="M41" i="9"/>
  <c r="S41" i="9"/>
  <c r="V47" i="9"/>
  <c r="N54" i="9"/>
  <c r="V50" i="9"/>
  <c r="P51" i="9"/>
  <c r="M53" i="9"/>
  <c r="S53" i="9"/>
  <c r="M57" i="9"/>
  <c r="S57" i="9"/>
  <c r="N82" i="9"/>
  <c r="V62" i="9"/>
  <c r="P63" i="9"/>
  <c r="M65" i="9"/>
  <c r="S65" i="9"/>
  <c r="P70" i="9"/>
  <c r="M72" i="9"/>
  <c r="S72" i="9"/>
  <c r="T75" i="9"/>
  <c r="V74" i="9"/>
  <c r="M77" i="9"/>
  <c r="S77" i="9"/>
  <c r="K98" i="9"/>
  <c r="Q98" i="9"/>
  <c r="V91" i="9"/>
  <c r="P91" i="9"/>
  <c r="M93" i="9"/>
  <c r="S93" i="9"/>
  <c r="O127" i="9"/>
  <c r="M102" i="9"/>
  <c r="S102" i="9"/>
  <c r="M105" i="9"/>
  <c r="S105" i="9"/>
  <c r="V106" i="9"/>
  <c r="U111" i="9"/>
  <c r="V113" i="9"/>
  <c r="P113" i="9"/>
  <c r="M115" i="9"/>
  <c r="S115" i="9"/>
  <c r="M118" i="9"/>
  <c r="S118" i="9"/>
  <c r="P120" i="9"/>
  <c r="M124" i="9"/>
  <c r="S124" i="9"/>
  <c r="P126" i="9"/>
  <c r="O144" i="9"/>
  <c r="M133" i="9"/>
  <c r="S133" i="9"/>
  <c r="T136" i="9"/>
  <c r="M136" i="9"/>
  <c r="S136" i="9"/>
  <c r="P138" i="9"/>
  <c r="U141" i="9"/>
  <c r="V140" i="9"/>
  <c r="P141" i="9"/>
  <c r="S143" i="9"/>
  <c r="P146" i="9"/>
  <c r="U149" i="9"/>
  <c r="V149" i="9" s="1"/>
  <c r="V148" i="9"/>
  <c r="P149" i="9"/>
  <c r="M155" i="9"/>
  <c r="S155" i="9"/>
  <c r="P157" i="9"/>
  <c r="S160" i="9"/>
  <c r="P162" i="9"/>
  <c r="V164" i="9"/>
  <c r="V173" i="9"/>
  <c r="P174" i="9"/>
  <c r="M176" i="9"/>
  <c r="S176" i="9"/>
  <c r="T179" i="9"/>
  <c r="M179" i="9"/>
  <c r="S179" i="9"/>
  <c r="S182" i="9"/>
  <c r="N200" i="9"/>
  <c r="P193" i="9"/>
  <c r="M195" i="9"/>
  <c r="S195" i="9"/>
  <c r="P197" i="9"/>
  <c r="T38" i="9"/>
  <c r="T41" i="9"/>
  <c r="M51" i="9"/>
  <c r="S51" i="9"/>
  <c r="T58" i="9"/>
  <c r="O82" i="9"/>
  <c r="P82" i="9" s="1"/>
  <c r="M63" i="9"/>
  <c r="S63" i="9"/>
  <c r="M70" i="9"/>
  <c r="S70" i="9"/>
  <c r="S75" i="9"/>
  <c r="L98" i="9"/>
  <c r="R98" i="9"/>
  <c r="M91" i="9"/>
  <c r="S91" i="9"/>
  <c r="M100" i="9"/>
  <c r="S100" i="9"/>
  <c r="T105" i="9"/>
  <c r="M113" i="9"/>
  <c r="S113" i="9"/>
  <c r="K144" i="9"/>
  <c r="Q144" i="9"/>
  <c r="O185" i="9"/>
  <c r="O200" i="9"/>
  <c r="P223" i="9"/>
  <c r="P249" i="9"/>
  <c r="S218" i="9"/>
  <c r="M237" i="9"/>
  <c r="S237" i="9"/>
  <c r="S240" i="9"/>
  <c r="M249" i="9"/>
  <c r="S249" i="9"/>
  <c r="M262" i="9"/>
  <c r="S262" i="9"/>
  <c r="P276" i="9"/>
  <c r="V278" i="9"/>
  <c r="M286" i="9"/>
  <c r="S286" i="9"/>
  <c r="P218" i="9"/>
  <c r="T223" i="9"/>
  <c r="P237" i="9"/>
  <c r="M247" i="9"/>
  <c r="S247" i="9"/>
  <c r="V261" i="9"/>
  <c r="P262" i="9"/>
  <c r="V242" i="9"/>
  <c r="P242" i="9"/>
  <c r="V259" i="9"/>
  <c r="V274" i="9"/>
  <c r="M278" i="9"/>
  <c r="S278" i="9"/>
  <c r="V286" i="9"/>
  <c r="V266" i="9"/>
  <c r="M266" i="9"/>
  <c r="V251" i="9"/>
  <c r="P252" i="9"/>
  <c r="V239" i="9"/>
  <c r="M240" i="9"/>
  <c r="V225" i="9"/>
  <c r="N230" i="9"/>
  <c r="Q230" i="9"/>
  <c r="V226" i="9"/>
  <c r="S226" i="9"/>
  <c r="V180" i="9"/>
  <c r="M182" i="9"/>
  <c r="U182" i="9"/>
  <c r="U108" i="9"/>
  <c r="V73" i="9"/>
  <c r="V69" i="9"/>
  <c r="V8" i="9"/>
  <c r="V20" i="9"/>
  <c r="V24" i="9"/>
  <c r="V2" i="9"/>
  <c r="P3" i="9"/>
  <c r="T3" i="9"/>
  <c r="V4" i="9"/>
  <c r="L6" i="9"/>
  <c r="N6" i="9"/>
  <c r="R6" i="9"/>
  <c r="T9" i="9"/>
  <c r="T13" i="9" s="1"/>
  <c r="V10" i="9"/>
  <c r="R13" i="9"/>
  <c r="S13" i="9" s="1"/>
  <c r="V14" i="9"/>
  <c r="P16" i="9"/>
  <c r="T16" i="9"/>
  <c r="T32" i="9" s="1"/>
  <c r="V17" i="9"/>
  <c r="V19" i="9"/>
  <c r="V21" i="9"/>
  <c r="V23" i="9"/>
  <c r="V25" i="9"/>
  <c r="U29" i="9"/>
  <c r="V29" i="9" s="1"/>
  <c r="U31" i="9"/>
  <c r="V31" i="9" s="1"/>
  <c r="M35" i="9"/>
  <c r="S35" i="9"/>
  <c r="U35" i="9"/>
  <c r="U38" i="9"/>
  <c r="U41" i="9"/>
  <c r="V41" i="9" s="1"/>
  <c r="U43" i="9"/>
  <c r="V43" i="9" s="1"/>
  <c r="U45" i="9"/>
  <c r="V45" i="9" s="1"/>
  <c r="O46" i="9"/>
  <c r="M49" i="9"/>
  <c r="S49" i="9"/>
  <c r="U49" i="9"/>
  <c r="U51" i="9"/>
  <c r="V51" i="9" s="1"/>
  <c r="U53" i="9"/>
  <c r="V53" i="9" s="1"/>
  <c r="O54" i="9"/>
  <c r="U57" i="9"/>
  <c r="U58" i="9"/>
  <c r="M61" i="9"/>
  <c r="S61" i="9"/>
  <c r="U61" i="9"/>
  <c r="U63" i="9"/>
  <c r="V63" i="9" s="1"/>
  <c r="U65" i="9"/>
  <c r="V65" i="9" s="1"/>
  <c r="U67" i="9"/>
  <c r="V67" i="9" s="1"/>
  <c r="V68" i="9"/>
  <c r="U70" i="9"/>
  <c r="V70" i="9" s="1"/>
  <c r="V72" i="9"/>
  <c r="U75" i="9"/>
  <c r="M3" i="9"/>
  <c r="S3" i="9"/>
  <c r="U3" i="9"/>
  <c r="U6" i="9" s="1"/>
  <c r="K6" i="9"/>
  <c r="O6" i="9"/>
  <c r="Q6" i="9"/>
  <c r="U9" i="9"/>
  <c r="M16" i="9"/>
  <c r="S16" i="9"/>
  <c r="T35" i="9"/>
  <c r="T49" i="9"/>
  <c r="T54" i="9" s="1"/>
  <c r="T57" i="9"/>
  <c r="V59" i="9"/>
  <c r="P61" i="9"/>
  <c r="T61" i="9"/>
  <c r="U77" i="9"/>
  <c r="V77" i="9" s="1"/>
  <c r="V76" i="9"/>
  <c r="M98" i="9"/>
  <c r="V89" i="9"/>
  <c r="V93" i="9"/>
  <c r="V97" i="9"/>
  <c r="V102" i="9"/>
  <c r="V115" i="9"/>
  <c r="V124" i="9"/>
  <c r="V133" i="9"/>
  <c r="V143" i="9"/>
  <c r="V151" i="9"/>
  <c r="V155" i="9"/>
  <c r="V160" i="9"/>
  <c r="V167" i="9"/>
  <c r="V184" i="9"/>
  <c r="V189" i="9"/>
  <c r="V193" i="9"/>
  <c r="V199" i="9"/>
  <c r="V213" i="9"/>
  <c r="V218" i="9"/>
  <c r="V229" i="9"/>
  <c r="P281" i="9"/>
  <c r="V249" i="9"/>
  <c r="V254" i="9"/>
  <c r="V264" i="9"/>
  <c r="V268" i="9"/>
  <c r="V272" i="9"/>
  <c r="V276" i="9"/>
  <c r="V280" i="9"/>
  <c r="M287" i="9"/>
  <c r="P287" i="9"/>
  <c r="S287" i="9"/>
  <c r="V78" i="9"/>
  <c r="T81" i="9"/>
  <c r="V81" i="9" s="1"/>
  <c r="V83" i="9"/>
  <c r="P85" i="9"/>
  <c r="T85" i="9"/>
  <c r="T98" i="9" s="1"/>
  <c r="V86" i="9"/>
  <c r="V88" i="9"/>
  <c r="V90" i="9"/>
  <c r="V92" i="9"/>
  <c r="V94" i="9"/>
  <c r="V96" i="9"/>
  <c r="V99" i="9"/>
  <c r="P100" i="9"/>
  <c r="T100" i="9"/>
  <c r="V100" i="9" s="1"/>
  <c r="V101" i="9"/>
  <c r="V103" i="9"/>
  <c r="V107" i="9"/>
  <c r="T108" i="9"/>
  <c r="V109" i="9"/>
  <c r="V112" i="9"/>
  <c r="V114" i="9"/>
  <c r="V116" i="9"/>
  <c r="K127" i="9"/>
  <c r="Q127" i="9"/>
  <c r="M129" i="9"/>
  <c r="S129" i="9"/>
  <c r="U129" i="9"/>
  <c r="M146" i="9"/>
  <c r="S146" i="9"/>
  <c r="U146" i="9"/>
  <c r="V146" i="9" s="1"/>
  <c r="V172" i="9"/>
  <c r="T174" i="9"/>
  <c r="V175" i="9"/>
  <c r="V181" i="9"/>
  <c r="T182" i="9"/>
  <c r="V182" i="9" s="1"/>
  <c r="V183" i="9"/>
  <c r="N185" i="9"/>
  <c r="V186" i="9"/>
  <c r="P187" i="9"/>
  <c r="T187" i="9"/>
  <c r="T200" i="9" s="1"/>
  <c r="V188" i="9"/>
  <c r="V190" i="9"/>
  <c r="V192" i="9"/>
  <c r="V194" i="9"/>
  <c r="K200" i="9"/>
  <c r="Q200" i="9"/>
  <c r="U200" i="9"/>
  <c r="S203" i="9"/>
  <c r="U203" i="9"/>
  <c r="M216" i="9"/>
  <c r="S216" i="9"/>
  <c r="U216" i="9"/>
  <c r="T220" i="9"/>
  <c r="V221" i="9"/>
  <c r="V224" i="9"/>
  <c r="M232" i="9"/>
  <c r="S232" i="9"/>
  <c r="U232" i="9"/>
  <c r="V232" i="9" s="1"/>
  <c r="T240" i="9"/>
  <c r="V240" i="9" s="1"/>
  <c r="V241" i="9"/>
  <c r="N243" i="9"/>
  <c r="P243" i="9" s="1"/>
  <c r="V244" i="9"/>
  <c r="P245" i="9"/>
  <c r="T245" i="9"/>
  <c r="V246" i="9"/>
  <c r="V248" i="9"/>
  <c r="V250" i="9"/>
  <c r="K281" i="9"/>
  <c r="Q281" i="9"/>
  <c r="S281" i="9" s="1"/>
  <c r="M284" i="9"/>
  <c r="S284" i="9"/>
  <c r="U284" i="9"/>
  <c r="M85" i="9"/>
  <c r="S85" i="9"/>
  <c r="U85" i="9"/>
  <c r="V121" i="9"/>
  <c r="V123" i="9"/>
  <c r="V125" i="9"/>
  <c r="V128" i="9"/>
  <c r="P129" i="9"/>
  <c r="T129" i="9"/>
  <c r="V130" i="9"/>
  <c r="V132" i="9"/>
  <c r="V134" i="9"/>
  <c r="V137" i="9"/>
  <c r="V139" i="9"/>
  <c r="V142" i="9"/>
  <c r="V145" i="9"/>
  <c r="V147" i="9"/>
  <c r="V150" i="9"/>
  <c r="V154" i="9"/>
  <c r="V156" i="9"/>
  <c r="V161" i="9"/>
  <c r="V163" i="9"/>
  <c r="V166" i="9"/>
  <c r="V168" i="9"/>
  <c r="V177" i="9"/>
  <c r="V198" i="9"/>
  <c r="V201" i="9"/>
  <c r="T203" i="9"/>
  <c r="V204" i="9"/>
  <c r="V207" i="9"/>
  <c r="V210" i="9"/>
  <c r="V212" i="9"/>
  <c r="V215" i="9"/>
  <c r="P216" i="9"/>
  <c r="T216" i="9"/>
  <c r="V217" i="9"/>
  <c r="V227" i="9"/>
  <c r="V231" i="9"/>
  <c r="V233" i="9"/>
  <c r="V236" i="9"/>
  <c r="V253" i="9"/>
  <c r="V255" i="9"/>
  <c r="V258" i="9"/>
  <c r="V260" i="9"/>
  <c r="V263" i="9"/>
  <c r="V265" i="9"/>
  <c r="V267" i="9"/>
  <c r="V269" i="9"/>
  <c r="V271" i="9"/>
  <c r="V273" i="9"/>
  <c r="V275" i="9"/>
  <c r="V277" i="9"/>
  <c r="V279" i="9"/>
  <c r="V282" i="9"/>
  <c r="P284" i="9"/>
  <c r="T284" i="9"/>
  <c r="T287" i="9" s="1"/>
  <c r="V285" i="9"/>
  <c r="P32" i="9" l="1"/>
  <c r="S144" i="9"/>
  <c r="S82" i="9"/>
  <c r="P6" i="9"/>
  <c r="V75" i="9"/>
  <c r="P200" i="9"/>
  <c r="P214" i="9"/>
  <c r="T127" i="9"/>
  <c r="S98" i="9"/>
  <c r="S230" i="9"/>
  <c r="V206" i="9"/>
  <c r="S214" i="9"/>
  <c r="T281" i="9"/>
  <c r="T46" i="9"/>
  <c r="V118" i="9"/>
  <c r="M200" i="9"/>
  <c r="M127" i="9"/>
  <c r="P54" i="9"/>
  <c r="V209" i="9"/>
  <c r="M230" i="9"/>
  <c r="M82" i="9"/>
  <c r="M214" i="9"/>
  <c r="M46" i="9"/>
  <c r="M32" i="9"/>
  <c r="P230" i="9"/>
  <c r="V141" i="9"/>
  <c r="S243" i="9"/>
  <c r="V9" i="9"/>
  <c r="P144" i="9"/>
  <c r="P98" i="9"/>
  <c r="T144" i="9"/>
  <c r="S200" i="9"/>
  <c r="M281" i="9"/>
  <c r="V174" i="9"/>
  <c r="T82" i="9"/>
  <c r="V165" i="9"/>
  <c r="S185" i="9"/>
  <c r="V85" i="9"/>
  <c r="V3" i="9"/>
  <c r="P46" i="9"/>
  <c r="U127" i="9"/>
  <c r="P127" i="9"/>
  <c r="S54" i="9"/>
  <c r="V235" i="9"/>
  <c r="P185" i="9"/>
  <c r="V111" i="9"/>
  <c r="M243" i="9"/>
  <c r="V179" i="9"/>
  <c r="S32" i="9"/>
  <c r="M144" i="9"/>
  <c r="T214" i="9"/>
  <c r="V170" i="9"/>
  <c r="M185" i="9"/>
  <c r="S127" i="9"/>
  <c r="V58" i="9"/>
  <c r="V38" i="9"/>
  <c r="U32" i="9"/>
  <c r="V32" i="9" s="1"/>
  <c r="U281" i="9"/>
  <c r="V223" i="9"/>
  <c r="V136" i="9"/>
  <c r="U46" i="9"/>
  <c r="V46" i="9" s="1"/>
  <c r="O288" i="9"/>
  <c r="V35" i="9"/>
  <c r="V105" i="9"/>
  <c r="R288" i="9"/>
  <c r="V57" i="9"/>
  <c r="T243" i="9"/>
  <c r="T230" i="9"/>
  <c r="N288" i="9"/>
  <c r="N289" i="9" s="1"/>
  <c r="K288" i="9"/>
  <c r="Q288" i="9"/>
  <c r="V108" i="9"/>
  <c r="V284" i="9"/>
  <c r="V216" i="9"/>
  <c r="V129" i="9"/>
  <c r="U243" i="9"/>
  <c r="U287" i="9"/>
  <c r="V287" i="9" s="1"/>
  <c r="U230" i="9"/>
  <c r="V187" i="9"/>
  <c r="U185" i="9"/>
  <c r="U82" i="9"/>
  <c r="V82" i="9" s="1"/>
  <c r="T6" i="9"/>
  <c r="V6" i="9" s="1"/>
  <c r="V16" i="9"/>
  <c r="V281" i="9"/>
  <c r="V203" i="9"/>
  <c r="V200" i="9"/>
  <c r="T185" i="9"/>
  <c r="V245" i="9"/>
  <c r="U144" i="9"/>
  <c r="U214" i="9"/>
  <c r="U98" i="9"/>
  <c r="V98" i="9" s="1"/>
  <c r="V61" i="9"/>
  <c r="U54" i="9"/>
  <c r="V54" i="9" s="1"/>
  <c r="V49" i="9"/>
  <c r="S6" i="9"/>
  <c r="M6" i="9"/>
  <c r="L288" i="9"/>
  <c r="U13" i="9"/>
  <c r="V13" i="9" s="1"/>
  <c r="V144" i="9" l="1"/>
  <c r="V127" i="9"/>
  <c r="S288" i="9"/>
  <c r="Q289" i="9"/>
  <c r="V243" i="9"/>
  <c r="V214" i="9"/>
  <c r="V230" i="9"/>
  <c r="K289" i="9"/>
  <c r="P288" i="9"/>
  <c r="T288" i="9"/>
  <c r="T289" i="9" s="1"/>
  <c r="R289" i="9"/>
  <c r="V185" i="9"/>
  <c r="M288" i="9"/>
  <c r="L289" i="9"/>
  <c r="O289" i="9"/>
  <c r="P289" i="9" s="1"/>
  <c r="U288" i="9"/>
  <c r="S289" i="9" l="1"/>
  <c r="M289" i="9"/>
  <c r="V288" i="9"/>
  <c r="U289" i="9"/>
  <c r="V289" i="9" s="1"/>
  <c r="R293" i="10" l="1"/>
  <c r="Q293" i="10"/>
  <c r="O293" i="10"/>
  <c r="N293" i="10"/>
  <c r="L293" i="10"/>
  <c r="K293" i="10"/>
  <c r="U292" i="10"/>
  <c r="T292" i="10"/>
  <c r="T293" i="10" s="1"/>
  <c r="S292" i="10"/>
  <c r="P292" i="10"/>
  <c r="R291" i="10"/>
  <c r="R294" i="10" s="1"/>
  <c r="Q291" i="10"/>
  <c r="Q294" i="10" s="1"/>
  <c r="O291" i="10"/>
  <c r="O294" i="10" s="1"/>
  <c r="N291" i="10"/>
  <c r="N294" i="10" s="1"/>
  <c r="L291" i="10"/>
  <c r="L294" i="10" s="1"/>
  <c r="K291" i="10"/>
  <c r="K294" i="10" s="1"/>
  <c r="U290" i="10"/>
  <c r="T290" i="10"/>
  <c r="S290" i="10"/>
  <c r="P290" i="10"/>
  <c r="U289" i="10"/>
  <c r="U291" i="10" s="1"/>
  <c r="T289" i="10"/>
  <c r="S289" i="10"/>
  <c r="P289" i="10"/>
  <c r="R287" i="10"/>
  <c r="Q287" i="10"/>
  <c r="O287" i="10"/>
  <c r="N287" i="10"/>
  <c r="L287" i="10"/>
  <c r="K287" i="10"/>
  <c r="U286" i="10"/>
  <c r="U287" i="10" s="1"/>
  <c r="T286" i="10"/>
  <c r="T287" i="10" s="1"/>
  <c r="S286" i="10"/>
  <c r="P286" i="10"/>
  <c r="R285" i="10"/>
  <c r="Q285" i="10"/>
  <c r="O285" i="10"/>
  <c r="N285" i="10"/>
  <c r="L285" i="10"/>
  <c r="K285" i="10"/>
  <c r="U284" i="10"/>
  <c r="T284" i="10"/>
  <c r="T285" i="10" s="1"/>
  <c r="S284" i="10"/>
  <c r="P284" i="10"/>
  <c r="R283" i="10"/>
  <c r="Q283" i="10"/>
  <c r="O283" i="10"/>
  <c r="N283" i="10"/>
  <c r="L283" i="10"/>
  <c r="K283" i="10"/>
  <c r="U282" i="10"/>
  <c r="U283" i="10" s="1"/>
  <c r="T282" i="10"/>
  <c r="T283" i="10" s="1"/>
  <c r="S282" i="10"/>
  <c r="P282" i="10"/>
  <c r="R281" i="10"/>
  <c r="Q281" i="10"/>
  <c r="O281" i="10"/>
  <c r="N281" i="10"/>
  <c r="L281" i="10"/>
  <c r="K281" i="10"/>
  <c r="U280" i="10"/>
  <c r="T280" i="10"/>
  <c r="T281" i="10" s="1"/>
  <c r="S280" i="10"/>
  <c r="P280" i="10"/>
  <c r="L279" i="10"/>
  <c r="K279" i="10"/>
  <c r="U278" i="10"/>
  <c r="T278" i="10"/>
  <c r="U277" i="10"/>
  <c r="T277" i="10"/>
  <c r="U276" i="10"/>
  <c r="T276" i="10"/>
  <c r="R275" i="10"/>
  <c r="Q275" i="10"/>
  <c r="O275" i="10"/>
  <c r="N275" i="10"/>
  <c r="L275" i="10"/>
  <c r="K275" i="10"/>
  <c r="U274" i="10"/>
  <c r="T274" i="10"/>
  <c r="T275" i="10" s="1"/>
  <c r="S274" i="10"/>
  <c r="P274" i="10"/>
  <c r="R273" i="10"/>
  <c r="Q273" i="10"/>
  <c r="L273" i="10"/>
  <c r="K273" i="10"/>
  <c r="T272" i="10"/>
  <c r="T273" i="10" s="1"/>
  <c r="S272" i="10"/>
  <c r="R271" i="10"/>
  <c r="Q271" i="10"/>
  <c r="O271" i="10"/>
  <c r="N271" i="10"/>
  <c r="L271" i="10"/>
  <c r="K271" i="10"/>
  <c r="U270" i="10"/>
  <c r="T270" i="10"/>
  <c r="T271" i="10" s="1"/>
  <c r="S270" i="10"/>
  <c r="P270" i="10"/>
  <c r="R269" i="10"/>
  <c r="Q269" i="10"/>
  <c r="O269" i="10"/>
  <c r="N269" i="10"/>
  <c r="L269" i="10"/>
  <c r="K269" i="10"/>
  <c r="U268" i="10"/>
  <c r="U269" i="10" s="1"/>
  <c r="T268" i="10"/>
  <c r="T269" i="10" s="1"/>
  <c r="S268" i="10"/>
  <c r="P268" i="10"/>
  <c r="R267" i="10"/>
  <c r="Q267" i="10"/>
  <c r="O267" i="10"/>
  <c r="N267" i="10"/>
  <c r="L267" i="10"/>
  <c r="K267" i="10"/>
  <c r="U266" i="10"/>
  <c r="T266" i="10"/>
  <c r="T267" i="10" s="1"/>
  <c r="S266" i="10"/>
  <c r="P266" i="10"/>
  <c r="R265" i="10"/>
  <c r="Q265" i="10"/>
  <c r="O265" i="10"/>
  <c r="N265" i="10"/>
  <c r="L265" i="10"/>
  <c r="K265" i="10"/>
  <c r="U264" i="10"/>
  <c r="T264" i="10"/>
  <c r="S264" i="10"/>
  <c r="P264" i="10"/>
  <c r="U263" i="10"/>
  <c r="T263" i="10"/>
  <c r="S263" i="10"/>
  <c r="P263" i="10"/>
  <c r="R262" i="10"/>
  <c r="Q262" i="10"/>
  <c r="O262" i="10"/>
  <c r="N262" i="10"/>
  <c r="L262" i="10"/>
  <c r="K262" i="10"/>
  <c r="U261" i="10"/>
  <c r="U262" i="10" s="1"/>
  <c r="T261" i="10"/>
  <c r="T262" i="10" s="1"/>
  <c r="S261" i="10"/>
  <c r="P261" i="10"/>
  <c r="R260" i="10"/>
  <c r="Q260" i="10"/>
  <c r="O260" i="10"/>
  <c r="N260" i="10"/>
  <c r="L260" i="10"/>
  <c r="K260" i="10"/>
  <c r="U259" i="10"/>
  <c r="T259" i="10"/>
  <c r="S259" i="10"/>
  <c r="P259" i="10"/>
  <c r="U258" i="10"/>
  <c r="T258" i="10"/>
  <c r="S258" i="10"/>
  <c r="P258" i="10"/>
  <c r="R257" i="10"/>
  <c r="Q257" i="10"/>
  <c r="O257" i="10"/>
  <c r="N257" i="10"/>
  <c r="L257" i="10"/>
  <c r="K257" i="10"/>
  <c r="U256" i="10"/>
  <c r="T256" i="10"/>
  <c r="T257" i="10" s="1"/>
  <c r="S256" i="10"/>
  <c r="P256" i="10"/>
  <c r="R255" i="10"/>
  <c r="Q255" i="10"/>
  <c r="O255" i="10"/>
  <c r="N255" i="10"/>
  <c r="L255" i="10"/>
  <c r="K255" i="10"/>
  <c r="U254" i="10"/>
  <c r="T254" i="10"/>
  <c r="S254" i="10"/>
  <c r="P254" i="10"/>
  <c r="U253" i="10"/>
  <c r="T253" i="10"/>
  <c r="R252" i="10"/>
  <c r="Q252" i="10"/>
  <c r="O252" i="10"/>
  <c r="N252" i="10"/>
  <c r="L252" i="10"/>
  <c r="K252" i="10"/>
  <c r="U251" i="10"/>
  <c r="U252" i="10" s="1"/>
  <c r="T251" i="10"/>
  <c r="T252" i="10" s="1"/>
  <c r="S251" i="10"/>
  <c r="P251" i="10"/>
  <c r="R250" i="10"/>
  <c r="Q250" i="10"/>
  <c r="O250" i="10"/>
  <c r="N250" i="10"/>
  <c r="U249" i="10"/>
  <c r="U250" i="10" s="1"/>
  <c r="T249" i="10"/>
  <c r="T250" i="10" s="1"/>
  <c r="S249" i="10"/>
  <c r="P249" i="10"/>
  <c r="R248" i="10"/>
  <c r="Q248" i="10"/>
  <c r="O248" i="10"/>
  <c r="N248" i="10"/>
  <c r="L248" i="10"/>
  <c r="K248" i="10"/>
  <c r="U247" i="10"/>
  <c r="T247" i="10"/>
  <c r="T248" i="10" s="1"/>
  <c r="S247" i="10"/>
  <c r="P247" i="10"/>
  <c r="R245" i="10"/>
  <c r="Q245" i="10"/>
  <c r="O245" i="10"/>
  <c r="N245" i="10"/>
  <c r="L245" i="10"/>
  <c r="K245" i="10"/>
  <c r="U244" i="10"/>
  <c r="U245" i="10" s="1"/>
  <c r="T244" i="10"/>
  <c r="T245" i="10" s="1"/>
  <c r="S244" i="10"/>
  <c r="P244" i="10"/>
  <c r="R243" i="10"/>
  <c r="Q243" i="10"/>
  <c r="O243" i="10"/>
  <c r="N243" i="10"/>
  <c r="L243" i="10"/>
  <c r="K243" i="10"/>
  <c r="U242" i="10"/>
  <c r="T242" i="10"/>
  <c r="P242" i="10"/>
  <c r="U241" i="10"/>
  <c r="T241" i="10"/>
  <c r="S241" i="10"/>
  <c r="R240" i="10"/>
  <c r="Q240" i="10"/>
  <c r="O240" i="10"/>
  <c r="N240" i="10"/>
  <c r="L240" i="10"/>
  <c r="K240" i="10"/>
  <c r="U239" i="10"/>
  <c r="T239" i="10"/>
  <c r="T240" i="10" s="1"/>
  <c r="S239" i="10"/>
  <c r="P239" i="10"/>
  <c r="R238" i="10"/>
  <c r="Q238" i="10"/>
  <c r="O238" i="10"/>
  <c r="N238" i="10"/>
  <c r="L238" i="10"/>
  <c r="K238" i="10"/>
  <c r="U237" i="10"/>
  <c r="T237" i="10"/>
  <c r="S237" i="10"/>
  <c r="P237" i="10"/>
  <c r="U236" i="10"/>
  <c r="T236" i="10"/>
  <c r="S236" i="10"/>
  <c r="P236" i="10"/>
  <c r="R235" i="10"/>
  <c r="Q235" i="10"/>
  <c r="O235" i="10"/>
  <c r="N235" i="10"/>
  <c r="L235" i="10"/>
  <c r="K235" i="10"/>
  <c r="U234" i="10"/>
  <c r="T234" i="10"/>
  <c r="S234" i="10"/>
  <c r="P234" i="10"/>
  <c r="R232" i="10"/>
  <c r="Q232" i="10"/>
  <c r="O232" i="10"/>
  <c r="N232" i="10"/>
  <c r="L232" i="10"/>
  <c r="K232" i="10"/>
  <c r="U231" i="10"/>
  <c r="T231" i="10"/>
  <c r="S231" i="10"/>
  <c r="P231" i="10"/>
  <c r="U230" i="10"/>
  <c r="T230" i="10"/>
  <c r="T232" i="10" s="1"/>
  <c r="S230" i="10"/>
  <c r="P230" i="10"/>
  <c r="R229" i="10"/>
  <c r="Q229" i="10"/>
  <c r="O229" i="10"/>
  <c r="N229" i="10"/>
  <c r="L229" i="10"/>
  <c r="K229" i="10"/>
  <c r="U228" i="10"/>
  <c r="T228" i="10"/>
  <c r="S228" i="10"/>
  <c r="P228" i="10"/>
  <c r="U227" i="10"/>
  <c r="T227" i="10"/>
  <c r="R226" i="10"/>
  <c r="Q226" i="10"/>
  <c r="O226" i="10"/>
  <c r="N226" i="10"/>
  <c r="L226" i="10"/>
  <c r="K226" i="10"/>
  <c r="U225" i="10"/>
  <c r="T225" i="10"/>
  <c r="S225" i="10"/>
  <c r="P225" i="10"/>
  <c r="U224" i="10"/>
  <c r="T224" i="10"/>
  <c r="S224" i="10"/>
  <c r="P224" i="10"/>
  <c r="R223" i="10"/>
  <c r="Q223" i="10"/>
  <c r="O223" i="10"/>
  <c r="N223" i="10"/>
  <c r="L223" i="10"/>
  <c r="K223" i="10"/>
  <c r="U222" i="10"/>
  <c r="T222" i="10"/>
  <c r="T223" i="10" s="1"/>
  <c r="S222" i="10"/>
  <c r="P222" i="10"/>
  <c r="R221" i="10"/>
  <c r="Q221" i="10"/>
  <c r="O221" i="10"/>
  <c r="N221" i="10"/>
  <c r="L221" i="10"/>
  <c r="K221" i="10"/>
  <c r="U220" i="10"/>
  <c r="U221" i="10" s="1"/>
  <c r="T220" i="10"/>
  <c r="T221" i="10" s="1"/>
  <c r="S220" i="10"/>
  <c r="P220" i="10"/>
  <c r="R219" i="10"/>
  <c r="Q219" i="10"/>
  <c r="O219" i="10"/>
  <c r="N219" i="10"/>
  <c r="L219" i="10"/>
  <c r="K219" i="10"/>
  <c r="U218" i="10"/>
  <c r="T218" i="10"/>
  <c r="S218" i="10"/>
  <c r="P218" i="10"/>
  <c r="R216" i="10"/>
  <c r="Q216" i="10"/>
  <c r="O216" i="10"/>
  <c r="N216" i="10"/>
  <c r="L216" i="10"/>
  <c r="K216" i="10"/>
  <c r="U215" i="10"/>
  <c r="U216" i="10" s="1"/>
  <c r="T215" i="10"/>
  <c r="T216" i="10" s="1"/>
  <c r="S215" i="10"/>
  <c r="P215" i="10"/>
  <c r="R214" i="10"/>
  <c r="Q214" i="10"/>
  <c r="O214" i="10"/>
  <c r="N214" i="10"/>
  <c r="L214" i="10"/>
  <c r="K214" i="10"/>
  <c r="U213" i="10"/>
  <c r="T213" i="10"/>
  <c r="T214" i="10" s="1"/>
  <c r="S213" i="10"/>
  <c r="P213" i="10"/>
  <c r="R212" i="10"/>
  <c r="Q212" i="10"/>
  <c r="O212" i="10"/>
  <c r="N212" i="10"/>
  <c r="L212" i="10"/>
  <c r="K212" i="10"/>
  <c r="U211" i="10"/>
  <c r="T211" i="10"/>
  <c r="S211" i="10"/>
  <c r="P211" i="10"/>
  <c r="U210" i="10"/>
  <c r="T210" i="10"/>
  <c r="S210" i="10"/>
  <c r="P210" i="10"/>
  <c r="R209" i="10"/>
  <c r="Q209" i="10"/>
  <c r="O209" i="10"/>
  <c r="N209" i="10"/>
  <c r="L209" i="10"/>
  <c r="K209" i="10"/>
  <c r="U208" i="10"/>
  <c r="T208" i="10"/>
  <c r="S208" i="10"/>
  <c r="P208" i="10"/>
  <c r="U207" i="10"/>
  <c r="T207" i="10"/>
  <c r="S207" i="10"/>
  <c r="P207" i="10"/>
  <c r="R206" i="10"/>
  <c r="Q206" i="10"/>
  <c r="U205" i="10"/>
  <c r="T205" i="10"/>
  <c r="S205" i="10"/>
  <c r="U204" i="10"/>
  <c r="T204" i="10"/>
  <c r="S204" i="10"/>
  <c r="R202" i="10"/>
  <c r="Q202" i="10"/>
  <c r="O202" i="10"/>
  <c r="N202" i="10"/>
  <c r="L202" i="10"/>
  <c r="K202" i="10"/>
  <c r="U201" i="10"/>
  <c r="U202" i="10" s="1"/>
  <c r="T201" i="10"/>
  <c r="T202" i="10" s="1"/>
  <c r="S201" i="10"/>
  <c r="P201" i="10"/>
  <c r="R200" i="10"/>
  <c r="Q200" i="10"/>
  <c r="N200" i="10"/>
  <c r="L200" i="10"/>
  <c r="K200" i="10"/>
  <c r="T199" i="10"/>
  <c r="T200" i="10" s="1"/>
  <c r="S199" i="10"/>
  <c r="R198" i="10"/>
  <c r="Q198" i="10"/>
  <c r="O198" i="10"/>
  <c r="N198" i="10"/>
  <c r="L198" i="10"/>
  <c r="K198" i="10"/>
  <c r="U197" i="10"/>
  <c r="T197" i="10"/>
  <c r="T198" i="10" s="1"/>
  <c r="S197" i="10"/>
  <c r="P197" i="10"/>
  <c r="R196" i="10"/>
  <c r="Q196" i="10"/>
  <c r="O196" i="10"/>
  <c r="N196" i="10"/>
  <c r="L196" i="10"/>
  <c r="K196" i="10"/>
  <c r="U195" i="10"/>
  <c r="U196" i="10" s="1"/>
  <c r="T195" i="10"/>
  <c r="S195" i="10"/>
  <c r="P195" i="10"/>
  <c r="R194" i="10"/>
  <c r="Q194" i="10"/>
  <c r="O194" i="10"/>
  <c r="N194" i="10"/>
  <c r="L194" i="10"/>
  <c r="K194" i="10"/>
  <c r="U193" i="10"/>
  <c r="T193" i="10"/>
  <c r="T194" i="10" s="1"/>
  <c r="S193" i="10"/>
  <c r="P193" i="10"/>
  <c r="R192" i="10"/>
  <c r="Q192" i="10"/>
  <c r="U191" i="10"/>
  <c r="U192" i="10" s="1"/>
  <c r="T191" i="10"/>
  <c r="S191" i="10"/>
  <c r="R190" i="10"/>
  <c r="Q190" i="10"/>
  <c r="O190" i="10"/>
  <c r="N190" i="10"/>
  <c r="L190" i="10"/>
  <c r="K190" i="10"/>
  <c r="U189" i="10"/>
  <c r="T189" i="10"/>
  <c r="S189" i="10"/>
  <c r="P189" i="10"/>
  <c r="R187" i="10"/>
  <c r="Q187" i="10"/>
  <c r="O187" i="10"/>
  <c r="N187" i="10"/>
  <c r="L187" i="10"/>
  <c r="K187" i="10"/>
  <c r="U186" i="10"/>
  <c r="T186" i="10"/>
  <c r="T187" i="10" s="1"/>
  <c r="S186" i="10"/>
  <c r="P186" i="10"/>
  <c r="R185" i="10"/>
  <c r="Q185" i="10"/>
  <c r="O185" i="10"/>
  <c r="N185" i="10"/>
  <c r="L185" i="10"/>
  <c r="K185" i="10"/>
  <c r="U184" i="10"/>
  <c r="T184" i="10"/>
  <c r="P184" i="10"/>
  <c r="U183" i="10"/>
  <c r="T183" i="10"/>
  <c r="S183" i="10"/>
  <c r="R182" i="10"/>
  <c r="Q182" i="10"/>
  <c r="O182" i="10"/>
  <c r="N182" i="10"/>
  <c r="L182" i="10"/>
  <c r="K182" i="10"/>
  <c r="U181" i="10"/>
  <c r="T181" i="10"/>
  <c r="S181" i="10"/>
  <c r="P181" i="10"/>
  <c r="U180" i="10"/>
  <c r="U182" i="10" s="1"/>
  <c r="T180" i="10"/>
  <c r="S180" i="10"/>
  <c r="R179" i="10"/>
  <c r="Q179" i="10"/>
  <c r="O179" i="10"/>
  <c r="N179" i="10"/>
  <c r="L179" i="10"/>
  <c r="K179" i="10"/>
  <c r="U178" i="10"/>
  <c r="T178" i="10"/>
  <c r="T179" i="10" s="1"/>
  <c r="S178" i="10"/>
  <c r="P178" i="10"/>
  <c r="R177" i="10"/>
  <c r="Q177" i="10"/>
  <c r="O177" i="10"/>
  <c r="N177" i="10"/>
  <c r="L177" i="10"/>
  <c r="K177" i="10"/>
  <c r="U176" i="10"/>
  <c r="T176" i="10"/>
  <c r="S176" i="10"/>
  <c r="P176" i="10"/>
  <c r="U175" i="10"/>
  <c r="T175" i="10"/>
  <c r="S175" i="10"/>
  <c r="P175" i="10"/>
  <c r="U174" i="10"/>
  <c r="T174" i="10"/>
  <c r="T177" i="10" s="1"/>
  <c r="S174" i="10"/>
  <c r="P174" i="10"/>
  <c r="R173" i="10"/>
  <c r="Q173" i="10"/>
  <c r="O173" i="10"/>
  <c r="N173" i="10"/>
  <c r="L173" i="10"/>
  <c r="K173" i="10"/>
  <c r="U172" i="10"/>
  <c r="T172" i="10"/>
  <c r="S172" i="10"/>
  <c r="P172" i="10"/>
  <c r="U171" i="10"/>
  <c r="T171" i="10"/>
  <c r="T173" i="10" s="1"/>
  <c r="S171" i="10"/>
  <c r="P171" i="10"/>
  <c r="R170" i="10"/>
  <c r="Q170" i="10"/>
  <c r="O170" i="10"/>
  <c r="N170" i="10"/>
  <c r="L170" i="10"/>
  <c r="K170" i="10"/>
  <c r="U169" i="10"/>
  <c r="T169" i="10"/>
  <c r="T170" i="10" s="1"/>
  <c r="S169" i="10"/>
  <c r="P169" i="10"/>
  <c r="R168" i="10"/>
  <c r="Q168" i="10"/>
  <c r="U167" i="10"/>
  <c r="T167" i="10"/>
  <c r="S167" i="10"/>
  <c r="U166" i="10"/>
  <c r="T166" i="10"/>
  <c r="S166" i="10"/>
  <c r="R165" i="10"/>
  <c r="Q165" i="10"/>
  <c r="O165" i="10"/>
  <c r="N165" i="10"/>
  <c r="L165" i="10"/>
  <c r="K165" i="10"/>
  <c r="U164" i="10"/>
  <c r="U165" i="10" s="1"/>
  <c r="T164" i="10"/>
  <c r="T165" i="10" s="1"/>
  <c r="S164" i="10"/>
  <c r="P164" i="10"/>
  <c r="R163" i="10"/>
  <c r="Q163" i="10"/>
  <c r="O163" i="10"/>
  <c r="N163" i="10"/>
  <c r="L163" i="10"/>
  <c r="K163" i="10"/>
  <c r="U162" i="10"/>
  <c r="T162" i="10"/>
  <c r="S162" i="10"/>
  <c r="P162" i="10"/>
  <c r="U161" i="10"/>
  <c r="T161" i="10"/>
  <c r="T163" i="10" s="1"/>
  <c r="S161" i="10"/>
  <c r="R160" i="10"/>
  <c r="Q160" i="10"/>
  <c r="O160" i="10"/>
  <c r="N160" i="10"/>
  <c r="L160" i="10"/>
  <c r="K160" i="10"/>
  <c r="U159" i="10"/>
  <c r="U160" i="10" s="1"/>
  <c r="T159" i="10"/>
  <c r="T160" i="10" s="1"/>
  <c r="S159" i="10"/>
  <c r="P159" i="10"/>
  <c r="R158" i="10"/>
  <c r="Q158" i="10"/>
  <c r="O158" i="10"/>
  <c r="N158" i="10"/>
  <c r="L158" i="10"/>
  <c r="K158" i="10"/>
  <c r="U157" i="10"/>
  <c r="T157" i="10"/>
  <c r="T158" i="10" s="1"/>
  <c r="S157" i="10"/>
  <c r="P157" i="10"/>
  <c r="R156" i="10"/>
  <c r="Q156" i="10"/>
  <c r="O156" i="10"/>
  <c r="N156" i="10"/>
  <c r="L156" i="10"/>
  <c r="K156" i="10"/>
  <c r="U155" i="10"/>
  <c r="U156" i="10" s="1"/>
  <c r="T155" i="10"/>
  <c r="T156" i="10" s="1"/>
  <c r="S155" i="10"/>
  <c r="P155" i="10"/>
  <c r="R154" i="10"/>
  <c r="Q154" i="10"/>
  <c r="O154" i="10"/>
  <c r="N154" i="10"/>
  <c r="L154" i="10"/>
  <c r="K154" i="10"/>
  <c r="U153" i="10"/>
  <c r="T153" i="10"/>
  <c r="T154" i="10" s="1"/>
  <c r="S153" i="10"/>
  <c r="P153" i="10"/>
  <c r="R152" i="10"/>
  <c r="Q152" i="10"/>
  <c r="O152" i="10"/>
  <c r="N152" i="10"/>
  <c r="L152" i="10"/>
  <c r="K152" i="10"/>
  <c r="U151" i="10"/>
  <c r="T151" i="10"/>
  <c r="S151" i="10"/>
  <c r="P151" i="10"/>
  <c r="U150" i="10"/>
  <c r="T150" i="10"/>
  <c r="S150" i="10"/>
  <c r="P150" i="10"/>
  <c r="R149" i="10"/>
  <c r="Q149" i="10"/>
  <c r="O149" i="10"/>
  <c r="N149" i="10"/>
  <c r="L149" i="10"/>
  <c r="K149" i="10"/>
  <c r="U148" i="10"/>
  <c r="U149" i="10" s="1"/>
  <c r="T148" i="10"/>
  <c r="S148" i="10"/>
  <c r="P148" i="10"/>
  <c r="R146" i="10"/>
  <c r="Q146" i="10"/>
  <c r="O146" i="10"/>
  <c r="N146" i="10"/>
  <c r="U145" i="10"/>
  <c r="U146" i="10" s="1"/>
  <c r="T145" i="10"/>
  <c r="T146" i="10" s="1"/>
  <c r="S145" i="10"/>
  <c r="P145" i="10"/>
  <c r="R144" i="10"/>
  <c r="Q144" i="10"/>
  <c r="O144" i="10"/>
  <c r="N144" i="10"/>
  <c r="L144" i="10"/>
  <c r="K144" i="10"/>
  <c r="U143" i="10"/>
  <c r="T143" i="10"/>
  <c r="S143" i="10"/>
  <c r="P143" i="10"/>
  <c r="U142" i="10"/>
  <c r="T142" i="10"/>
  <c r="S142" i="10"/>
  <c r="P142" i="10"/>
  <c r="Q141" i="10"/>
  <c r="O141" i="10"/>
  <c r="N141" i="10"/>
  <c r="L141" i="10"/>
  <c r="K141" i="10"/>
  <c r="T140" i="10"/>
  <c r="P140" i="10"/>
  <c r="R139" i="10"/>
  <c r="Q139" i="10"/>
  <c r="O139" i="10"/>
  <c r="N139" i="10"/>
  <c r="L139" i="10"/>
  <c r="K139" i="10"/>
  <c r="U138" i="10"/>
  <c r="T138" i="10"/>
  <c r="S138" i="10"/>
  <c r="P138" i="10"/>
  <c r="U137" i="10"/>
  <c r="T137" i="10"/>
  <c r="S137" i="10"/>
  <c r="P137" i="10"/>
  <c r="R136" i="10"/>
  <c r="Q136" i="10"/>
  <c r="O136" i="10"/>
  <c r="N136" i="10"/>
  <c r="L136" i="10"/>
  <c r="K136" i="10"/>
  <c r="U135" i="10"/>
  <c r="T135" i="10"/>
  <c r="T136" i="10" s="1"/>
  <c r="S135" i="10"/>
  <c r="P135" i="10"/>
  <c r="R134" i="10"/>
  <c r="Q134" i="10"/>
  <c r="O134" i="10"/>
  <c r="N134" i="10"/>
  <c r="L134" i="10"/>
  <c r="K134" i="10"/>
  <c r="U133" i="10"/>
  <c r="U134" i="10" s="1"/>
  <c r="T133" i="10"/>
  <c r="S133" i="10"/>
  <c r="P133" i="10"/>
  <c r="R132" i="10"/>
  <c r="Q132" i="10"/>
  <c r="O132" i="10"/>
  <c r="N132" i="10"/>
  <c r="L132" i="10"/>
  <c r="K132" i="10"/>
  <c r="U131" i="10"/>
  <c r="T131" i="10"/>
  <c r="S131" i="10"/>
  <c r="P131" i="10"/>
  <c r="R129" i="10"/>
  <c r="Q129" i="10"/>
  <c r="O129" i="10"/>
  <c r="N129" i="10"/>
  <c r="L129" i="10"/>
  <c r="K129" i="10"/>
  <c r="U128" i="10"/>
  <c r="U129" i="10" s="1"/>
  <c r="T128" i="10"/>
  <c r="T129" i="10" s="1"/>
  <c r="S128" i="10"/>
  <c r="P128" i="10"/>
  <c r="R127" i="10"/>
  <c r="Q127" i="10"/>
  <c r="O127" i="10"/>
  <c r="N127" i="10"/>
  <c r="L127" i="10"/>
  <c r="K127" i="10"/>
  <c r="U126" i="10"/>
  <c r="T126" i="10"/>
  <c r="T127" i="10" s="1"/>
  <c r="S126" i="10"/>
  <c r="P126" i="10"/>
  <c r="R125" i="10"/>
  <c r="Q125" i="10"/>
  <c r="O125" i="10"/>
  <c r="N125" i="10"/>
  <c r="L125" i="10"/>
  <c r="K125" i="10"/>
  <c r="U124" i="10"/>
  <c r="U125" i="10" s="1"/>
  <c r="T124" i="10"/>
  <c r="T125" i="10" s="1"/>
  <c r="S124" i="10"/>
  <c r="P124" i="10"/>
  <c r="K123" i="10"/>
  <c r="T122" i="10"/>
  <c r="S122" i="10"/>
  <c r="P122" i="10"/>
  <c r="R121" i="10"/>
  <c r="Q121" i="10"/>
  <c r="O121" i="10"/>
  <c r="N121" i="10"/>
  <c r="L121" i="10"/>
  <c r="K121" i="10"/>
  <c r="U120" i="10"/>
  <c r="T120" i="10"/>
  <c r="S120" i="10"/>
  <c r="P120" i="10"/>
  <c r="U119" i="10"/>
  <c r="T119" i="10"/>
  <c r="S119" i="10"/>
  <c r="P119" i="10"/>
  <c r="R118" i="10"/>
  <c r="Q118" i="10"/>
  <c r="O118" i="10"/>
  <c r="N118" i="10"/>
  <c r="L118" i="10"/>
  <c r="K118" i="10"/>
  <c r="U117" i="10"/>
  <c r="U118" i="10" s="1"/>
  <c r="T117" i="10"/>
  <c r="T118" i="10" s="1"/>
  <c r="S117" i="10"/>
  <c r="P117" i="10"/>
  <c r="R116" i="10"/>
  <c r="Q116" i="10"/>
  <c r="O116" i="10"/>
  <c r="N116" i="10"/>
  <c r="L116" i="10"/>
  <c r="K116" i="10"/>
  <c r="U115" i="10"/>
  <c r="T115" i="10"/>
  <c r="T116" i="10" s="1"/>
  <c r="S115" i="10"/>
  <c r="P115" i="10"/>
  <c r="R114" i="10"/>
  <c r="Q114" i="10"/>
  <c r="O114" i="10"/>
  <c r="N114" i="10"/>
  <c r="L114" i="10"/>
  <c r="K114" i="10"/>
  <c r="U113" i="10"/>
  <c r="T113" i="10"/>
  <c r="S113" i="10"/>
  <c r="P113" i="10"/>
  <c r="U112" i="10"/>
  <c r="T112" i="10"/>
  <c r="S112" i="10"/>
  <c r="P112" i="10"/>
  <c r="R111" i="10"/>
  <c r="Q111" i="10"/>
  <c r="O111" i="10"/>
  <c r="N111" i="10"/>
  <c r="L111" i="10"/>
  <c r="K111" i="10"/>
  <c r="U110" i="10"/>
  <c r="T110" i="10"/>
  <c r="S110" i="10"/>
  <c r="P110" i="10"/>
  <c r="U109" i="10"/>
  <c r="T109" i="10"/>
  <c r="P109" i="10"/>
  <c r="R108" i="10"/>
  <c r="Q108" i="10"/>
  <c r="O108" i="10"/>
  <c r="N108" i="10"/>
  <c r="L108" i="10"/>
  <c r="K108" i="10"/>
  <c r="U107" i="10"/>
  <c r="T107" i="10"/>
  <c r="S107" i="10"/>
  <c r="P107" i="10"/>
  <c r="U106" i="10"/>
  <c r="T106" i="10"/>
  <c r="S106" i="10"/>
  <c r="P106" i="10"/>
  <c r="R105" i="10"/>
  <c r="Q105" i="10"/>
  <c r="O105" i="10"/>
  <c r="N105" i="10"/>
  <c r="L105" i="10"/>
  <c r="K105" i="10"/>
  <c r="U104" i="10"/>
  <c r="T104" i="10"/>
  <c r="T105" i="10" s="1"/>
  <c r="S104" i="10"/>
  <c r="P104" i="10"/>
  <c r="R103" i="10"/>
  <c r="Q103" i="10"/>
  <c r="O103" i="10"/>
  <c r="N103" i="10"/>
  <c r="L103" i="10"/>
  <c r="K103" i="10"/>
  <c r="U102" i="10"/>
  <c r="T102" i="10"/>
  <c r="S102" i="10"/>
  <c r="P102" i="10"/>
  <c r="R100" i="10"/>
  <c r="Q100" i="10"/>
  <c r="O100" i="10"/>
  <c r="N100" i="10"/>
  <c r="L100" i="10"/>
  <c r="K100" i="10"/>
  <c r="U99" i="10"/>
  <c r="T99" i="10"/>
  <c r="T100" i="10" s="1"/>
  <c r="S99" i="10"/>
  <c r="P99" i="10"/>
  <c r="R98" i="10"/>
  <c r="Q98" i="10"/>
  <c r="O98" i="10"/>
  <c r="N98" i="10"/>
  <c r="L98" i="10"/>
  <c r="K98" i="10"/>
  <c r="U97" i="10"/>
  <c r="U98" i="10" s="1"/>
  <c r="T97" i="10"/>
  <c r="T98" i="10" s="1"/>
  <c r="S97" i="10"/>
  <c r="P97" i="10"/>
  <c r="R96" i="10"/>
  <c r="Q96" i="10"/>
  <c r="O96" i="10"/>
  <c r="N96" i="10"/>
  <c r="L96" i="10"/>
  <c r="K96" i="10"/>
  <c r="U95" i="10"/>
  <c r="T95" i="10"/>
  <c r="T96" i="10" s="1"/>
  <c r="S95" i="10"/>
  <c r="P95" i="10"/>
  <c r="R94" i="10"/>
  <c r="Q94" i="10"/>
  <c r="O94" i="10"/>
  <c r="N94" i="10"/>
  <c r="L94" i="10"/>
  <c r="K94" i="10"/>
  <c r="U93" i="10"/>
  <c r="U94" i="10" s="1"/>
  <c r="T93" i="10"/>
  <c r="T94" i="10" s="1"/>
  <c r="S93" i="10"/>
  <c r="P93" i="10"/>
  <c r="R92" i="10"/>
  <c r="Q92" i="10"/>
  <c r="O92" i="10"/>
  <c r="N92" i="10"/>
  <c r="L92" i="10"/>
  <c r="K92" i="10"/>
  <c r="U91" i="10"/>
  <c r="T91" i="10"/>
  <c r="T92" i="10" s="1"/>
  <c r="S91" i="10"/>
  <c r="P91" i="10"/>
  <c r="R90" i="10"/>
  <c r="Q90" i="10"/>
  <c r="O90" i="10"/>
  <c r="N90" i="10"/>
  <c r="L90" i="10"/>
  <c r="K90" i="10"/>
  <c r="U89" i="10"/>
  <c r="U90" i="10" s="1"/>
  <c r="T89" i="10"/>
  <c r="T90" i="10" s="1"/>
  <c r="S89" i="10"/>
  <c r="P89" i="10"/>
  <c r="R88" i="10"/>
  <c r="Q88" i="10"/>
  <c r="O88" i="10"/>
  <c r="N88" i="10"/>
  <c r="L88" i="10"/>
  <c r="K88" i="10"/>
  <c r="U87" i="10"/>
  <c r="T87" i="10"/>
  <c r="S87" i="10"/>
  <c r="P87" i="10"/>
  <c r="U86" i="10"/>
  <c r="T86" i="10"/>
  <c r="S86" i="10"/>
  <c r="P86" i="10"/>
  <c r="R84" i="10"/>
  <c r="Q84" i="10"/>
  <c r="L84" i="10"/>
  <c r="K84" i="10"/>
  <c r="U83" i="10"/>
  <c r="U84" i="10" s="1"/>
  <c r="T83" i="10"/>
  <c r="T84" i="10" s="1"/>
  <c r="S83" i="10"/>
  <c r="R82" i="10"/>
  <c r="Q82" i="10"/>
  <c r="O82" i="10"/>
  <c r="N82" i="10"/>
  <c r="L82" i="10"/>
  <c r="K82" i="10"/>
  <c r="U81" i="10"/>
  <c r="U82" i="10" s="1"/>
  <c r="T81" i="10"/>
  <c r="T82" i="10" s="1"/>
  <c r="S81" i="10"/>
  <c r="P81" i="10"/>
  <c r="R80" i="10"/>
  <c r="Q80" i="10"/>
  <c r="O80" i="10"/>
  <c r="N80" i="10"/>
  <c r="L80" i="10"/>
  <c r="K80" i="10"/>
  <c r="U79" i="10"/>
  <c r="U80" i="10" s="1"/>
  <c r="T79" i="10"/>
  <c r="T80" i="10" s="1"/>
  <c r="S79" i="10"/>
  <c r="R78" i="10"/>
  <c r="Q78" i="10"/>
  <c r="U77" i="10"/>
  <c r="T77" i="10"/>
  <c r="S77" i="10"/>
  <c r="U76" i="10"/>
  <c r="T76" i="10"/>
  <c r="S76" i="10"/>
  <c r="R75" i="10"/>
  <c r="Q75" i="10"/>
  <c r="O75" i="10"/>
  <c r="N75" i="10"/>
  <c r="L75" i="10"/>
  <c r="K75" i="10"/>
  <c r="U74" i="10"/>
  <c r="U75" i="10" s="1"/>
  <c r="T74" i="10"/>
  <c r="T75" i="10" s="1"/>
  <c r="S74" i="10"/>
  <c r="P74" i="10"/>
  <c r="R73" i="10"/>
  <c r="Q73" i="10"/>
  <c r="O73" i="10"/>
  <c r="N73" i="10"/>
  <c r="L73" i="10"/>
  <c r="K73" i="10"/>
  <c r="U72" i="10"/>
  <c r="T72" i="10"/>
  <c r="S72" i="10"/>
  <c r="U71" i="10"/>
  <c r="T71" i="10"/>
  <c r="P71" i="10"/>
  <c r="R70" i="10"/>
  <c r="Q70" i="10"/>
  <c r="O70" i="10"/>
  <c r="N70" i="10"/>
  <c r="L70" i="10"/>
  <c r="K70" i="10"/>
  <c r="U69" i="10"/>
  <c r="T69" i="10"/>
  <c r="T70" i="10" s="1"/>
  <c r="S69" i="10"/>
  <c r="P69" i="10"/>
  <c r="R68" i="10"/>
  <c r="Q68" i="10"/>
  <c r="O68" i="10"/>
  <c r="N68" i="10"/>
  <c r="L68" i="10"/>
  <c r="K68" i="10"/>
  <c r="U67" i="10"/>
  <c r="U68" i="10" s="1"/>
  <c r="T67" i="10"/>
  <c r="T68" i="10" s="1"/>
  <c r="S67" i="10"/>
  <c r="P67" i="10"/>
  <c r="R66" i="10"/>
  <c r="Q66" i="10"/>
  <c r="O66" i="10"/>
  <c r="N66" i="10"/>
  <c r="L66" i="10"/>
  <c r="K66" i="10"/>
  <c r="U65" i="10"/>
  <c r="T65" i="10"/>
  <c r="T66" i="10" s="1"/>
  <c r="S65" i="10"/>
  <c r="P65" i="10"/>
  <c r="R64" i="10"/>
  <c r="Q64" i="10"/>
  <c r="O64" i="10"/>
  <c r="N64" i="10"/>
  <c r="L64" i="10"/>
  <c r="K64" i="10"/>
  <c r="U63" i="10"/>
  <c r="T63" i="10"/>
  <c r="S63" i="10"/>
  <c r="P63" i="10"/>
  <c r="U62" i="10"/>
  <c r="U64" i="10" s="1"/>
  <c r="T62" i="10"/>
  <c r="S62" i="10"/>
  <c r="P62" i="10"/>
  <c r="R61" i="10"/>
  <c r="Q61" i="10"/>
  <c r="O61" i="10"/>
  <c r="N61" i="10"/>
  <c r="L61" i="10"/>
  <c r="K61" i="10"/>
  <c r="R60" i="10"/>
  <c r="Q60" i="10"/>
  <c r="O60" i="10"/>
  <c r="N60" i="10"/>
  <c r="L60" i="10"/>
  <c r="K60" i="10"/>
  <c r="U59" i="10"/>
  <c r="T59" i="10"/>
  <c r="S59" i="10"/>
  <c r="P59" i="10"/>
  <c r="U58" i="10"/>
  <c r="T58" i="10"/>
  <c r="S58" i="10"/>
  <c r="P58" i="10"/>
  <c r="R56" i="10"/>
  <c r="Q56" i="10"/>
  <c r="O56" i="10"/>
  <c r="N56" i="10"/>
  <c r="L56" i="10"/>
  <c r="K56" i="10"/>
  <c r="U55" i="10"/>
  <c r="U56" i="10" s="1"/>
  <c r="T55" i="10"/>
  <c r="T56" i="10" s="1"/>
  <c r="S55" i="10"/>
  <c r="P55" i="10"/>
  <c r="R54" i="10"/>
  <c r="Q54" i="10"/>
  <c r="O54" i="10"/>
  <c r="N54" i="10"/>
  <c r="L54" i="10"/>
  <c r="K54" i="10"/>
  <c r="U53" i="10"/>
  <c r="T53" i="10"/>
  <c r="T54" i="10" s="1"/>
  <c r="S53" i="10"/>
  <c r="P53" i="10"/>
  <c r="R52" i="10"/>
  <c r="Q52" i="10"/>
  <c r="O52" i="10"/>
  <c r="N52" i="10"/>
  <c r="L52" i="10"/>
  <c r="K52" i="10"/>
  <c r="U51" i="10"/>
  <c r="T51" i="10"/>
  <c r="S51" i="10"/>
  <c r="P51" i="10"/>
  <c r="U50" i="10"/>
  <c r="T50" i="10"/>
  <c r="S50" i="10"/>
  <c r="P50" i="10"/>
  <c r="R48" i="10"/>
  <c r="Q48" i="10"/>
  <c r="O48" i="10"/>
  <c r="N48" i="10"/>
  <c r="L48" i="10"/>
  <c r="K48" i="10"/>
  <c r="U48" i="10"/>
  <c r="T47" i="10"/>
  <c r="T48" i="10" s="1"/>
  <c r="S47" i="10"/>
  <c r="R46" i="10"/>
  <c r="Q46" i="10"/>
  <c r="O46" i="10"/>
  <c r="N46" i="10"/>
  <c r="L46" i="10"/>
  <c r="K46" i="10"/>
  <c r="U45" i="10"/>
  <c r="U46" i="10" s="1"/>
  <c r="T45" i="10"/>
  <c r="T46" i="10" s="1"/>
  <c r="S45" i="10"/>
  <c r="P45" i="10"/>
  <c r="R44" i="10"/>
  <c r="Q44" i="10"/>
  <c r="O44" i="10"/>
  <c r="N44" i="10"/>
  <c r="L44" i="10"/>
  <c r="K44" i="10"/>
  <c r="U43" i="10"/>
  <c r="T43" i="10"/>
  <c r="S43" i="10"/>
  <c r="P43" i="10"/>
  <c r="U42" i="10"/>
  <c r="T42" i="10"/>
  <c r="T44" i="10" s="1"/>
  <c r="S42" i="10"/>
  <c r="P42" i="10"/>
  <c r="R41" i="10"/>
  <c r="Q41" i="10"/>
  <c r="O41" i="10"/>
  <c r="N41" i="10"/>
  <c r="L41" i="10"/>
  <c r="K41" i="10"/>
  <c r="U40" i="10"/>
  <c r="T40" i="10"/>
  <c r="S40" i="10"/>
  <c r="P40" i="10"/>
  <c r="U39" i="10"/>
  <c r="T39" i="10"/>
  <c r="T41" i="10" s="1"/>
  <c r="S39" i="10"/>
  <c r="P39" i="10"/>
  <c r="R38" i="10"/>
  <c r="Q38" i="10"/>
  <c r="O38" i="10"/>
  <c r="N38" i="10"/>
  <c r="L38" i="10"/>
  <c r="K38" i="10"/>
  <c r="U37" i="10"/>
  <c r="T37" i="10"/>
  <c r="S37" i="10"/>
  <c r="P37" i="10"/>
  <c r="U36" i="10"/>
  <c r="T36" i="10"/>
  <c r="S36" i="10"/>
  <c r="P36" i="10"/>
  <c r="R34" i="10"/>
  <c r="Q34" i="10"/>
  <c r="O34" i="10"/>
  <c r="N34" i="10"/>
  <c r="L34" i="10"/>
  <c r="K34" i="10"/>
  <c r="U33" i="10"/>
  <c r="T33" i="10"/>
  <c r="T34" i="10" s="1"/>
  <c r="S33" i="10"/>
  <c r="P33" i="10"/>
  <c r="R32" i="10"/>
  <c r="Q32" i="10"/>
  <c r="O32" i="10"/>
  <c r="N32" i="10"/>
  <c r="L32" i="10"/>
  <c r="K32" i="10"/>
  <c r="U31" i="10"/>
  <c r="T31" i="10"/>
  <c r="S31" i="10"/>
  <c r="P31" i="10"/>
  <c r="U30" i="10"/>
  <c r="T30" i="10"/>
  <c r="S30" i="10"/>
  <c r="R29" i="10"/>
  <c r="Q29" i="10"/>
  <c r="O29" i="10"/>
  <c r="N29" i="10"/>
  <c r="L29" i="10"/>
  <c r="K29" i="10"/>
  <c r="U28" i="10"/>
  <c r="T28" i="10"/>
  <c r="T29" i="10" s="1"/>
  <c r="S28" i="10"/>
  <c r="P28" i="10"/>
  <c r="R27" i="10"/>
  <c r="Q27" i="10"/>
  <c r="U26" i="10"/>
  <c r="U27" i="10" s="1"/>
  <c r="T26" i="10"/>
  <c r="S26" i="10"/>
  <c r="R25" i="10"/>
  <c r="Q25" i="10"/>
  <c r="O25" i="10"/>
  <c r="N25" i="10"/>
  <c r="L25" i="10"/>
  <c r="K25" i="10"/>
  <c r="U24" i="10"/>
  <c r="U25" i="10" s="1"/>
  <c r="T24" i="10"/>
  <c r="T25" i="10" s="1"/>
  <c r="S24" i="10"/>
  <c r="P24" i="10"/>
  <c r="R23" i="10"/>
  <c r="Q23" i="10"/>
  <c r="O23" i="10"/>
  <c r="N23" i="10"/>
  <c r="L23" i="10"/>
  <c r="K23" i="10"/>
  <c r="U22" i="10"/>
  <c r="T22" i="10"/>
  <c r="T23" i="10" s="1"/>
  <c r="S22" i="10"/>
  <c r="P22" i="10"/>
  <c r="R21" i="10"/>
  <c r="Q21" i="10"/>
  <c r="O21" i="10"/>
  <c r="N21" i="10"/>
  <c r="L21" i="10"/>
  <c r="K21" i="10"/>
  <c r="U20" i="10"/>
  <c r="U21" i="10" s="1"/>
  <c r="T20" i="10"/>
  <c r="S20" i="10"/>
  <c r="P20" i="10"/>
  <c r="R19" i="10"/>
  <c r="Q19" i="10"/>
  <c r="O19" i="10"/>
  <c r="N19" i="10"/>
  <c r="L19" i="10"/>
  <c r="K19" i="10"/>
  <c r="U18" i="10"/>
  <c r="T18" i="10"/>
  <c r="S18" i="10"/>
  <c r="P18" i="10"/>
  <c r="U17" i="10"/>
  <c r="T17" i="10"/>
  <c r="T19" i="10" s="1"/>
  <c r="S17" i="10"/>
  <c r="P17" i="10"/>
  <c r="R16" i="10"/>
  <c r="Q16" i="10"/>
  <c r="O16" i="10"/>
  <c r="N16" i="10"/>
  <c r="L16" i="10"/>
  <c r="K16" i="10"/>
  <c r="U15" i="10"/>
  <c r="T15" i="10"/>
  <c r="R13" i="10"/>
  <c r="Q13" i="10"/>
  <c r="O13" i="10"/>
  <c r="N13" i="10"/>
  <c r="L13" i="10"/>
  <c r="K13" i="10"/>
  <c r="U12" i="10"/>
  <c r="T12" i="10"/>
  <c r="S12" i="10"/>
  <c r="P12" i="10"/>
  <c r="U11" i="10"/>
  <c r="T11" i="10"/>
  <c r="S11" i="10"/>
  <c r="P11" i="10"/>
  <c r="R10" i="10"/>
  <c r="Q10" i="10"/>
  <c r="Q14" i="10" s="1"/>
  <c r="O10" i="10"/>
  <c r="O14" i="10" s="1"/>
  <c r="N10" i="10"/>
  <c r="N14" i="10" s="1"/>
  <c r="L10" i="10"/>
  <c r="K10" i="10"/>
  <c r="K14" i="10" s="1"/>
  <c r="U9" i="10"/>
  <c r="T9" i="10"/>
  <c r="S9" i="10"/>
  <c r="T8" i="10"/>
  <c r="S8" i="10"/>
  <c r="P8" i="10"/>
  <c r="R6" i="10"/>
  <c r="Q6" i="10"/>
  <c r="O6" i="10"/>
  <c r="N6" i="10"/>
  <c r="L6" i="10"/>
  <c r="K6" i="10"/>
  <c r="U5" i="10"/>
  <c r="T5" i="10"/>
  <c r="T6" i="10" s="1"/>
  <c r="S5" i="10"/>
  <c r="P5" i="10"/>
  <c r="R4" i="10"/>
  <c r="Q4" i="10"/>
  <c r="Q7" i="10" s="1"/>
  <c r="O4" i="10"/>
  <c r="O7" i="10" s="1"/>
  <c r="N4" i="10"/>
  <c r="L4" i="10"/>
  <c r="K4" i="10"/>
  <c r="K7" i="10" s="1"/>
  <c r="U3" i="10"/>
  <c r="U4" i="10" s="1"/>
  <c r="T3" i="10"/>
  <c r="S3" i="10"/>
  <c r="P3" i="10"/>
  <c r="U2" i="10"/>
  <c r="T2" i="10"/>
  <c r="S2" i="10"/>
  <c r="P2" i="10"/>
  <c r="T139" i="10" l="1"/>
  <c r="U13" i="10"/>
  <c r="U32" i="10"/>
  <c r="U114" i="10"/>
  <c r="T229" i="10"/>
  <c r="U111" i="10"/>
  <c r="U121" i="10"/>
  <c r="U177" i="10"/>
  <c r="U152" i="10"/>
  <c r="T108" i="10"/>
  <c r="T144" i="10"/>
  <c r="T226" i="10"/>
  <c r="U212" i="10"/>
  <c r="T260" i="10"/>
  <c r="T38" i="10"/>
  <c r="U61" i="10"/>
  <c r="U209" i="10"/>
  <c r="U238" i="10"/>
  <c r="U255" i="10"/>
  <c r="U265" i="10"/>
  <c r="O217" i="10"/>
  <c r="L288" i="10"/>
  <c r="K217" i="10"/>
  <c r="K233" i="10"/>
  <c r="Q233" i="10"/>
  <c r="N246" i="10"/>
  <c r="O49" i="10"/>
  <c r="N57" i="10"/>
  <c r="K101" i="10"/>
  <c r="Q101" i="10"/>
  <c r="N147" i="10"/>
  <c r="P88" i="10"/>
  <c r="M90" i="10"/>
  <c r="S90" i="10"/>
  <c r="P92" i="10"/>
  <c r="M94" i="10"/>
  <c r="S94" i="10"/>
  <c r="P96" i="10"/>
  <c r="M98" i="10"/>
  <c r="S98" i="10"/>
  <c r="P100" i="10"/>
  <c r="M103" i="10"/>
  <c r="S116" i="10"/>
  <c r="P118" i="10"/>
  <c r="P125" i="10"/>
  <c r="M127" i="10"/>
  <c r="S127" i="10"/>
  <c r="P129" i="10"/>
  <c r="S132" i="10"/>
  <c r="P134" i="10"/>
  <c r="M136" i="10"/>
  <c r="S136" i="10"/>
  <c r="M152" i="10"/>
  <c r="S152" i="10"/>
  <c r="P154" i="10"/>
  <c r="M156" i="10"/>
  <c r="S156" i="10"/>
  <c r="P158" i="10"/>
  <c r="M160" i="10"/>
  <c r="S160" i="10"/>
  <c r="M163" i="10"/>
  <c r="S163" i="10"/>
  <c r="P165" i="10"/>
  <c r="M170" i="10"/>
  <c r="S170" i="10"/>
  <c r="V90" i="10"/>
  <c r="V94" i="10"/>
  <c r="V98" i="10"/>
  <c r="P121" i="10"/>
  <c r="M139" i="10"/>
  <c r="S139" i="10"/>
  <c r="M141" i="10"/>
  <c r="P144" i="10"/>
  <c r="P146" i="10"/>
  <c r="R188" i="10"/>
  <c r="U168" i="10"/>
  <c r="M173" i="10"/>
  <c r="S173" i="10"/>
  <c r="P177" i="10"/>
  <c r="M179" i="10"/>
  <c r="S179" i="10"/>
  <c r="K35" i="10"/>
  <c r="K49" i="10"/>
  <c r="Q49" i="10"/>
  <c r="O203" i="10"/>
  <c r="V40" i="10"/>
  <c r="P41" i="10"/>
  <c r="V46" i="10"/>
  <c r="V82" i="10"/>
  <c r="N101" i="10"/>
  <c r="L217" i="10"/>
  <c r="L233" i="10"/>
  <c r="R233" i="10"/>
  <c r="M238" i="10"/>
  <c r="S238" i="10"/>
  <c r="P240" i="10"/>
  <c r="T243" i="10"/>
  <c r="P243" i="10"/>
  <c r="M245" i="10"/>
  <c r="S245" i="10"/>
  <c r="O288" i="10"/>
  <c r="S252" i="10"/>
  <c r="M255" i="10"/>
  <c r="S255" i="10"/>
  <c r="P257" i="10"/>
  <c r="V262" i="10"/>
  <c r="M265" i="10"/>
  <c r="S265" i="10"/>
  <c r="P267" i="10"/>
  <c r="M269" i="10"/>
  <c r="S269" i="10"/>
  <c r="P271" i="10"/>
  <c r="N35" i="10"/>
  <c r="K147" i="10"/>
  <c r="Q217" i="10"/>
  <c r="N217" i="10"/>
  <c r="N233" i="10"/>
  <c r="K246" i="10"/>
  <c r="Q246" i="10"/>
  <c r="S235" i="10"/>
  <c r="V245" i="10"/>
  <c r="P260" i="10"/>
  <c r="V37" i="10"/>
  <c r="M262" i="10"/>
  <c r="S262" i="10"/>
  <c r="O57" i="10"/>
  <c r="L85" i="10"/>
  <c r="R85" i="10"/>
  <c r="P6" i="10"/>
  <c r="S84" i="10"/>
  <c r="S273" i="10"/>
  <c r="P275" i="10"/>
  <c r="V283" i="10"/>
  <c r="M182" i="10"/>
  <c r="S182" i="10"/>
  <c r="V43" i="10"/>
  <c r="P44" i="10"/>
  <c r="M46" i="10"/>
  <c r="M82" i="10"/>
  <c r="S82" i="10"/>
  <c r="V269" i="10"/>
  <c r="M279" i="10"/>
  <c r="P281" i="10"/>
  <c r="M283" i="10"/>
  <c r="S283" i="10"/>
  <c r="P285" i="10"/>
  <c r="P34" i="10"/>
  <c r="V287" i="10"/>
  <c r="S185" i="10"/>
  <c r="P187" i="10"/>
  <c r="M190" i="10"/>
  <c r="M287" i="10"/>
  <c r="S287" i="10"/>
  <c r="P294" i="10"/>
  <c r="K57" i="10"/>
  <c r="Q57" i="10"/>
  <c r="S194" i="10"/>
  <c r="P196" i="10"/>
  <c r="M198" i="10"/>
  <c r="S198" i="10"/>
  <c r="L101" i="10"/>
  <c r="R101" i="10"/>
  <c r="P13" i="10"/>
  <c r="M19" i="10"/>
  <c r="V20" i="10"/>
  <c r="P21" i="10"/>
  <c r="M23" i="10"/>
  <c r="S23" i="10"/>
  <c r="P25" i="10"/>
  <c r="S27" i="10"/>
  <c r="P29" i="10"/>
  <c r="P32" i="10"/>
  <c r="P54" i="10"/>
  <c r="M56" i="10"/>
  <c r="S56" i="10"/>
  <c r="M61" i="10"/>
  <c r="S61" i="10"/>
  <c r="Q203" i="10"/>
  <c r="P212" i="10"/>
  <c r="M214" i="10"/>
  <c r="S214" i="10"/>
  <c r="P216" i="10"/>
  <c r="U279" i="10"/>
  <c r="P293" i="10"/>
  <c r="M60" i="10"/>
  <c r="S60" i="10"/>
  <c r="P66" i="10"/>
  <c r="M34" i="10"/>
  <c r="M68" i="10"/>
  <c r="S68" i="10"/>
  <c r="P70" i="10"/>
  <c r="P73" i="10"/>
  <c r="M75" i="10"/>
  <c r="S75" i="10"/>
  <c r="S78" i="10"/>
  <c r="S80" i="10"/>
  <c r="S192" i="10"/>
  <c r="M194" i="10"/>
  <c r="P221" i="10"/>
  <c r="M223" i="10"/>
  <c r="S223" i="10"/>
  <c r="M226" i="10"/>
  <c r="S226" i="10"/>
  <c r="M229" i="10"/>
  <c r="S229" i="10"/>
  <c r="M232" i="10"/>
  <c r="S232" i="10"/>
  <c r="S250" i="10"/>
  <c r="M6" i="10"/>
  <c r="S46" i="10"/>
  <c r="P48" i="10"/>
  <c r="O130" i="10"/>
  <c r="S103" i="10"/>
  <c r="P105" i="10"/>
  <c r="P108" i="10"/>
  <c r="P111" i="10"/>
  <c r="P114" i="10"/>
  <c r="M116" i="10"/>
  <c r="M200" i="10"/>
  <c r="M202" i="10"/>
  <c r="S202" i="10"/>
  <c r="V28" i="10"/>
  <c r="T73" i="10"/>
  <c r="T13" i="10"/>
  <c r="V13" i="10" s="1"/>
  <c r="V5" i="10"/>
  <c r="S6" i="10"/>
  <c r="M10" i="10"/>
  <c r="P14" i="10"/>
  <c r="S10" i="10"/>
  <c r="M13" i="10"/>
  <c r="S13" i="10"/>
  <c r="V15" i="10"/>
  <c r="L35" i="10"/>
  <c r="M35" i="10" s="1"/>
  <c r="O35" i="10"/>
  <c r="R35" i="10"/>
  <c r="P19" i="10"/>
  <c r="M21" i="10"/>
  <c r="S21" i="10"/>
  <c r="P23" i="10"/>
  <c r="M25" i="10"/>
  <c r="S25" i="10"/>
  <c r="M29" i="10"/>
  <c r="S29" i="10"/>
  <c r="M32" i="10"/>
  <c r="S32" i="10"/>
  <c r="S34" i="10"/>
  <c r="M41" i="10"/>
  <c r="S41" i="10"/>
  <c r="M44" i="10"/>
  <c r="S44" i="10"/>
  <c r="N49" i="10"/>
  <c r="M48" i="10"/>
  <c r="S48" i="10"/>
  <c r="M52" i="10"/>
  <c r="S52" i="10"/>
  <c r="M54" i="10"/>
  <c r="S54" i="10"/>
  <c r="P56" i="10"/>
  <c r="T60" i="10"/>
  <c r="P60" i="10"/>
  <c r="P61" i="10"/>
  <c r="T64" i="10"/>
  <c r="V64" i="10" s="1"/>
  <c r="N85" i="10"/>
  <c r="M66" i="10"/>
  <c r="S66" i="10"/>
  <c r="P68" i="10"/>
  <c r="M70" i="10"/>
  <c r="S70" i="10"/>
  <c r="V71" i="10"/>
  <c r="S73" i="10"/>
  <c r="P75" i="10"/>
  <c r="U78" i="10"/>
  <c r="V77" i="10"/>
  <c r="V80" i="10"/>
  <c r="M80" i="10"/>
  <c r="P82" i="10"/>
  <c r="M84" i="10"/>
  <c r="P90" i="10"/>
  <c r="M92" i="10"/>
  <c r="S92" i="10"/>
  <c r="P94" i="10"/>
  <c r="M96" i="10"/>
  <c r="S96" i="10"/>
  <c r="P98" i="10"/>
  <c r="M100" i="10"/>
  <c r="S100" i="10"/>
  <c r="K130" i="10"/>
  <c r="N130" i="10"/>
  <c r="Q130" i="10"/>
  <c r="M105" i="10"/>
  <c r="S105" i="10"/>
  <c r="M108" i="10"/>
  <c r="S108" i="10"/>
  <c r="M111" i="10"/>
  <c r="S111" i="10"/>
  <c r="M114" i="10"/>
  <c r="S114" i="10"/>
  <c r="V115" i="10"/>
  <c r="P116" i="10"/>
  <c r="M118" i="10"/>
  <c r="S118" i="10"/>
  <c r="M121" i="10"/>
  <c r="S121" i="10"/>
  <c r="M125" i="10"/>
  <c r="S125" i="10"/>
  <c r="V126" i="10"/>
  <c r="P127" i="10"/>
  <c r="M129" i="10"/>
  <c r="S129" i="10"/>
  <c r="V131" i="10"/>
  <c r="L147" i="10"/>
  <c r="P132" i="10"/>
  <c r="R147" i="10"/>
  <c r="M134" i="10"/>
  <c r="S134" i="10"/>
  <c r="V135" i="10"/>
  <c r="P136" i="10"/>
  <c r="V138" i="10"/>
  <c r="P139" i="10"/>
  <c r="P141" i="10"/>
  <c r="M144" i="10"/>
  <c r="S144" i="10"/>
  <c r="S146" i="10"/>
  <c r="N188" i="10"/>
  <c r="T152" i="10"/>
  <c r="P152" i="10"/>
  <c r="K188" i="10"/>
  <c r="Q188" i="10"/>
  <c r="P156" i="10"/>
  <c r="M158" i="10"/>
  <c r="S158" i="10"/>
  <c r="P160" i="10"/>
  <c r="V162" i="10"/>
  <c r="P163" i="10"/>
  <c r="V165" i="10"/>
  <c r="M165" i="10"/>
  <c r="S165" i="10"/>
  <c r="T168" i="10"/>
  <c r="S168" i="10"/>
  <c r="V169" i="10"/>
  <c r="P170" i="10"/>
  <c r="V172" i="10"/>
  <c r="P173" i="10"/>
  <c r="V177" i="10"/>
  <c r="V175" i="10"/>
  <c r="M177" i="10"/>
  <c r="S177" i="10"/>
  <c r="V178" i="10"/>
  <c r="P179" i="10"/>
  <c r="T182" i="10"/>
  <c r="V182" i="10" s="1"/>
  <c r="P182" i="10"/>
  <c r="U185" i="10"/>
  <c r="P185" i="10"/>
  <c r="M187" i="10"/>
  <c r="S187" i="10"/>
  <c r="K203" i="10"/>
  <c r="N203" i="10"/>
  <c r="P203" i="10" s="1"/>
  <c r="P190" i="10"/>
  <c r="S190" i="10"/>
  <c r="P194" i="10"/>
  <c r="M196" i="10"/>
  <c r="S196" i="10"/>
  <c r="V197" i="10"/>
  <c r="P198" i="10"/>
  <c r="S200" i="10"/>
  <c r="P202" i="10"/>
  <c r="S206" i="10"/>
  <c r="M209" i="10"/>
  <c r="S209" i="10"/>
  <c r="M212" i="10"/>
  <c r="S212" i="10"/>
  <c r="V213" i="10"/>
  <c r="P214" i="10"/>
  <c r="M216" i="10"/>
  <c r="S216" i="10"/>
  <c r="V218" i="10"/>
  <c r="P219" i="10"/>
  <c r="M221" i="10"/>
  <c r="S221" i="10"/>
  <c r="V222" i="10"/>
  <c r="P223" i="10"/>
  <c r="V225" i="10"/>
  <c r="P226" i="10"/>
  <c r="V231" i="10"/>
  <c r="P232" i="10"/>
  <c r="M235" i="10"/>
  <c r="O246" i="10"/>
  <c r="T238" i="10"/>
  <c r="V238" i="10" s="1"/>
  <c r="P238" i="10"/>
  <c r="M240" i="10"/>
  <c r="S240" i="10"/>
  <c r="V241" i="10"/>
  <c r="S243" i="10"/>
  <c r="P245" i="10"/>
  <c r="K288" i="10"/>
  <c r="M288" i="10" s="1"/>
  <c r="Q288" i="10"/>
  <c r="P250" i="10"/>
  <c r="M252" i="10"/>
  <c r="M257" i="10"/>
  <c r="S257" i="10"/>
  <c r="M260" i="10"/>
  <c r="S260" i="10"/>
  <c r="P262" i="10"/>
  <c r="T265" i="10"/>
  <c r="V265" i="10" s="1"/>
  <c r="P265" i="10"/>
  <c r="M267" i="10"/>
  <c r="S267" i="10"/>
  <c r="P269" i="10"/>
  <c r="M271" i="10"/>
  <c r="S271" i="10"/>
  <c r="M273" i="10"/>
  <c r="M275" i="10"/>
  <c r="S275" i="10"/>
  <c r="V276" i="10"/>
  <c r="V278" i="10"/>
  <c r="M281" i="10"/>
  <c r="S281" i="10"/>
  <c r="P283" i="10"/>
  <c r="M285" i="10"/>
  <c r="S285" i="10"/>
  <c r="P287" i="10"/>
  <c r="T291" i="10"/>
  <c r="T294" i="10" s="1"/>
  <c r="M293" i="10"/>
  <c r="S293" i="10"/>
  <c r="T114" i="10"/>
  <c r="V114" i="10" s="1"/>
  <c r="T121" i="10"/>
  <c r="T212" i="10"/>
  <c r="V212" i="10" s="1"/>
  <c r="P235" i="10"/>
  <c r="N288" i="10"/>
  <c r="P288" i="10" s="1"/>
  <c r="P252" i="10"/>
  <c r="M294" i="10"/>
  <c r="S294" i="10"/>
  <c r="V18" i="10"/>
  <c r="V22" i="10"/>
  <c r="V26" i="10"/>
  <c r="V33" i="10"/>
  <c r="V53" i="10"/>
  <c r="V65" i="10"/>
  <c r="V69" i="10"/>
  <c r="V72" i="10"/>
  <c r="V87" i="10"/>
  <c r="V91" i="10"/>
  <c r="V95" i="10"/>
  <c r="V99" i="10"/>
  <c r="V104" i="10"/>
  <c r="V107" i="10"/>
  <c r="V133" i="10"/>
  <c r="V143" i="10"/>
  <c r="V153" i="10"/>
  <c r="V157" i="10"/>
  <c r="V167" i="10"/>
  <c r="V176" i="10"/>
  <c r="V183" i="10"/>
  <c r="V191" i="10"/>
  <c r="V186" i="10"/>
  <c r="V193" i="10"/>
  <c r="V195" i="10"/>
  <c r="V239" i="10"/>
  <c r="V256" i="10"/>
  <c r="V259" i="10"/>
  <c r="V266" i="10"/>
  <c r="V270" i="10"/>
  <c r="V274" i="10"/>
  <c r="V280" i="10"/>
  <c r="V284" i="10"/>
  <c r="V292" i="10"/>
  <c r="V277" i="10"/>
  <c r="T255" i="10"/>
  <c r="V255" i="10" s="1"/>
  <c r="P255" i="10"/>
  <c r="V242" i="10"/>
  <c r="M243" i="10"/>
  <c r="V228" i="10"/>
  <c r="P229" i="10"/>
  <c r="V205" i="10"/>
  <c r="T209" i="10"/>
  <c r="V184" i="10"/>
  <c r="M185" i="10"/>
  <c r="L188" i="10"/>
  <c r="M188" i="10" s="1"/>
  <c r="V110" i="10"/>
  <c r="V76" i="10"/>
  <c r="M73" i="10"/>
  <c r="T32" i="10"/>
  <c r="V32" i="10" s="1"/>
  <c r="Q35" i="10"/>
  <c r="V9" i="10"/>
  <c r="P10" i="10"/>
  <c r="V84" i="10"/>
  <c r="U7" i="10"/>
  <c r="V25" i="10"/>
  <c r="V48" i="10"/>
  <c r="V56" i="10"/>
  <c r="V68" i="10"/>
  <c r="V75" i="10"/>
  <c r="V118" i="10"/>
  <c r="V121" i="10"/>
  <c r="V125" i="10"/>
  <c r="V129" i="10"/>
  <c r="V146" i="10"/>
  <c r="V152" i="10"/>
  <c r="V156" i="10"/>
  <c r="V160" i="10"/>
  <c r="V202" i="10"/>
  <c r="V216" i="10"/>
  <c r="V221" i="10"/>
  <c r="V250" i="10"/>
  <c r="V252" i="10"/>
  <c r="V2" i="10"/>
  <c r="V3" i="10"/>
  <c r="U6" i="10"/>
  <c r="V6" i="10" s="1"/>
  <c r="T10" i="10"/>
  <c r="T14" i="10" s="1"/>
  <c r="V12" i="10"/>
  <c r="L14" i="10"/>
  <c r="M14" i="10" s="1"/>
  <c r="R14" i="10"/>
  <c r="S14" i="10" s="1"/>
  <c r="M16" i="10"/>
  <c r="V17" i="10"/>
  <c r="S19" i="10"/>
  <c r="T21" i="10"/>
  <c r="V21" i="10" s="1"/>
  <c r="V24" i="10"/>
  <c r="T27" i="10"/>
  <c r="V27" i="10" s="1"/>
  <c r="V31" i="10"/>
  <c r="U34" i="10"/>
  <c r="V34" i="10" s="1"/>
  <c r="M38" i="10"/>
  <c r="U38" i="10"/>
  <c r="V38" i="10" s="1"/>
  <c r="V39" i="10"/>
  <c r="U41" i="10"/>
  <c r="V41" i="10" s="1"/>
  <c r="V45" i="10"/>
  <c r="P46" i="10"/>
  <c r="L49" i="10"/>
  <c r="R49" i="10"/>
  <c r="V51" i="10"/>
  <c r="T52" i="10"/>
  <c r="T57" i="10" s="1"/>
  <c r="V55" i="10"/>
  <c r="L57" i="10"/>
  <c r="M57" i="10" s="1"/>
  <c r="R57" i="10"/>
  <c r="T61" i="10"/>
  <c r="V61" i="10" s="1"/>
  <c r="V63" i="10"/>
  <c r="U66" i="10"/>
  <c r="V66" i="10" s="1"/>
  <c r="V74" i="10"/>
  <c r="T78" i="10"/>
  <c r="V81" i="10"/>
  <c r="V83" i="10"/>
  <c r="K85" i="10"/>
  <c r="Q85" i="10"/>
  <c r="V86" i="10"/>
  <c r="M88" i="10"/>
  <c r="S88" i="10"/>
  <c r="V89" i="10"/>
  <c r="V93" i="10"/>
  <c r="V97" i="10"/>
  <c r="V102" i="10"/>
  <c r="P103" i="10"/>
  <c r="T103" i="10"/>
  <c r="U105" i="10"/>
  <c r="V105" i="10" s="1"/>
  <c r="T111" i="10"/>
  <c r="V111" i="10" s="1"/>
  <c r="V113" i="10"/>
  <c r="V117" i="10"/>
  <c r="V124" i="10"/>
  <c r="V128" i="10"/>
  <c r="M132" i="10"/>
  <c r="U132" i="10"/>
  <c r="T134" i="10"/>
  <c r="V134" i="10" s="1"/>
  <c r="U136" i="10"/>
  <c r="V136" i="10" s="1"/>
  <c r="U139" i="10"/>
  <c r="V139" i="10" s="1"/>
  <c r="U144" i="10"/>
  <c r="V144" i="10" s="1"/>
  <c r="Q147" i="10"/>
  <c r="V148" i="10"/>
  <c r="V151" i="10"/>
  <c r="S154" i="10"/>
  <c r="V155" i="10"/>
  <c r="V159" i="10"/>
  <c r="U163" i="10"/>
  <c r="V163" i="10" s="1"/>
  <c r="V164" i="10"/>
  <c r="U170" i="10"/>
  <c r="V170" i="10" s="1"/>
  <c r="U173" i="10"/>
  <c r="V173" i="10" s="1"/>
  <c r="U179" i="10"/>
  <c r="V179" i="10" s="1"/>
  <c r="V181" i="10"/>
  <c r="T185" i="10"/>
  <c r="U187" i="10"/>
  <c r="V187" i="10" s="1"/>
  <c r="V189" i="10"/>
  <c r="T190" i="10"/>
  <c r="T192" i="10"/>
  <c r="V192" i="10" s="1"/>
  <c r="U194" i="10"/>
  <c r="V194" i="10" s="1"/>
  <c r="T196" i="10"/>
  <c r="V196" i="10" s="1"/>
  <c r="U198" i="10"/>
  <c r="V198" i="10" s="1"/>
  <c r="V201" i="10"/>
  <c r="R203" i="10"/>
  <c r="V204" i="10"/>
  <c r="T206" i="10"/>
  <c r="V208" i="10"/>
  <c r="V211" i="10"/>
  <c r="V215" i="10"/>
  <c r="M219" i="10"/>
  <c r="S219" i="10"/>
  <c r="V220" i="10"/>
  <c r="V224" i="10"/>
  <c r="U229" i="10"/>
  <c r="V229" i="10" s="1"/>
  <c r="O233" i="10"/>
  <c r="V234" i="10"/>
  <c r="T235" i="10"/>
  <c r="V237" i="10"/>
  <c r="V244" i="10"/>
  <c r="R246" i="10"/>
  <c r="S248" i="10"/>
  <c r="V249" i="10"/>
  <c r="V251" i="10"/>
  <c r="U257" i="10"/>
  <c r="V257" i="10" s="1"/>
  <c r="V261" i="10"/>
  <c r="V264" i="10"/>
  <c r="V268" i="10"/>
  <c r="T279" i="10"/>
  <c r="V282" i="10"/>
  <c r="V286" i="10"/>
  <c r="R288" i="10"/>
  <c r="V290" i="10"/>
  <c r="U293" i="10"/>
  <c r="V293" i="10" s="1"/>
  <c r="U294" i="10"/>
  <c r="P4" i="10"/>
  <c r="T4" i="10"/>
  <c r="T7" i="10" s="1"/>
  <c r="U16" i="10"/>
  <c r="U19" i="10"/>
  <c r="V19" i="10" s="1"/>
  <c r="U23" i="10"/>
  <c r="V23" i="10" s="1"/>
  <c r="U29" i="10"/>
  <c r="V29" i="10" s="1"/>
  <c r="V36" i="10"/>
  <c r="S38" i="10"/>
  <c r="V42" i="10"/>
  <c r="U44" i="10"/>
  <c r="V44" i="10" s="1"/>
  <c r="T49" i="10"/>
  <c r="P52" i="10"/>
  <c r="U54" i="10"/>
  <c r="V54" i="10" s="1"/>
  <c r="V59" i="10"/>
  <c r="P64" i="10"/>
  <c r="V67" i="10"/>
  <c r="U70" i="10"/>
  <c r="V70" i="10" s="1"/>
  <c r="U73" i="10"/>
  <c r="V79" i="10"/>
  <c r="O85" i="10"/>
  <c r="U88" i="10"/>
  <c r="U92" i="10"/>
  <c r="V92" i="10" s="1"/>
  <c r="U96" i="10"/>
  <c r="V96" i="10" s="1"/>
  <c r="U100" i="10"/>
  <c r="V100" i="10" s="1"/>
  <c r="O101" i="10"/>
  <c r="V106" i="10"/>
  <c r="U108" i="10"/>
  <c r="V108" i="10" s="1"/>
  <c r="U116" i="10"/>
  <c r="V116" i="10" s="1"/>
  <c r="V120" i="10"/>
  <c r="U127" i="10"/>
  <c r="V127" i="10" s="1"/>
  <c r="L130" i="10"/>
  <c r="R130" i="10"/>
  <c r="V137" i="10"/>
  <c r="V142" i="10"/>
  <c r="V145" i="10"/>
  <c r="O147" i="10"/>
  <c r="P149" i="10"/>
  <c r="T149" i="10"/>
  <c r="M154" i="10"/>
  <c r="U154" i="10"/>
  <c r="V154" i="10" s="1"/>
  <c r="U158" i="10"/>
  <c r="V158" i="10" s="1"/>
  <c r="V161" i="10"/>
  <c r="V166" i="10"/>
  <c r="V171" i="10"/>
  <c r="V174" i="10"/>
  <c r="O188" i="10"/>
  <c r="L203" i="10"/>
  <c r="P209" i="10"/>
  <c r="U214" i="10"/>
  <c r="V214" i="10" s="1"/>
  <c r="R217" i="10"/>
  <c r="U219" i="10"/>
  <c r="U223" i="10"/>
  <c r="V223" i="10" s="1"/>
  <c r="U226" i="10"/>
  <c r="V226" i="10" s="1"/>
  <c r="V227" i="10"/>
  <c r="V230" i="10"/>
  <c r="U232" i="10"/>
  <c r="V232" i="10" s="1"/>
  <c r="U240" i="10"/>
  <c r="V240" i="10" s="1"/>
  <c r="U243" i="10"/>
  <c r="L246" i="10"/>
  <c r="M248" i="10"/>
  <c r="U248" i="10"/>
  <c r="V248" i="10" s="1"/>
  <c r="V254" i="10"/>
  <c r="V258" i="10"/>
  <c r="U260" i="10"/>
  <c r="V260" i="10" s="1"/>
  <c r="U267" i="10"/>
  <c r="V267" i="10" s="1"/>
  <c r="U271" i="10"/>
  <c r="V271" i="10" s="1"/>
  <c r="U275" i="10"/>
  <c r="V275" i="10" s="1"/>
  <c r="U281" i="10"/>
  <c r="V281" i="10" s="1"/>
  <c r="U285" i="10"/>
  <c r="V285" i="10" s="1"/>
  <c r="P291" i="10"/>
  <c r="M4" i="10"/>
  <c r="S4" i="10"/>
  <c r="L7" i="10"/>
  <c r="M7" i="10" s="1"/>
  <c r="N7" i="10"/>
  <c r="R7" i="10"/>
  <c r="S7" i="10" s="1"/>
  <c r="U10" i="10"/>
  <c r="V11" i="10"/>
  <c r="T16" i="10"/>
  <c r="V30" i="10"/>
  <c r="P38" i="10"/>
  <c r="V50" i="10"/>
  <c r="U52" i="10"/>
  <c r="V58" i="10"/>
  <c r="U60" i="10"/>
  <c r="V62" i="10"/>
  <c r="M64" i="10"/>
  <c r="S64" i="10"/>
  <c r="T88" i="10"/>
  <c r="T101" i="10" s="1"/>
  <c r="U103" i="10"/>
  <c r="V109" i="10"/>
  <c r="V112" i="10"/>
  <c r="V119" i="10"/>
  <c r="T132" i="10"/>
  <c r="M149" i="10"/>
  <c r="S149" i="10"/>
  <c r="V150" i="10"/>
  <c r="V180" i="10"/>
  <c r="U190" i="10"/>
  <c r="U206" i="10"/>
  <c r="V207" i="10"/>
  <c r="V210" i="10"/>
  <c r="T219" i="10"/>
  <c r="T233" i="10" s="1"/>
  <c r="U235" i="10"/>
  <c r="V236" i="10"/>
  <c r="V247" i="10"/>
  <c r="P248" i="10"/>
  <c r="V253" i="10"/>
  <c r="V263" i="10"/>
  <c r="V289" i="10"/>
  <c r="M291" i="10"/>
  <c r="S291" i="10"/>
  <c r="V209" i="10" l="1"/>
  <c r="P57" i="10"/>
  <c r="P217" i="10"/>
  <c r="P101" i="10"/>
  <c r="V279" i="10"/>
  <c r="S203" i="10"/>
  <c r="S49" i="10"/>
  <c r="V52" i="10"/>
  <c r="P246" i="10"/>
  <c r="S130" i="10"/>
  <c r="P233" i="10"/>
  <c r="S147" i="10"/>
  <c r="S101" i="10"/>
  <c r="M101" i="10"/>
  <c r="M233" i="10"/>
  <c r="V243" i="10"/>
  <c r="S85" i="10"/>
  <c r="V168" i="10"/>
  <c r="P35" i="10"/>
  <c r="M217" i="10"/>
  <c r="S233" i="10"/>
  <c r="P130" i="10"/>
  <c r="V73" i="10"/>
  <c r="M147" i="10"/>
  <c r="P49" i="10"/>
  <c r="P85" i="10"/>
  <c r="S57" i="10"/>
  <c r="V60" i="10"/>
  <c r="M246" i="10"/>
  <c r="M130" i="10"/>
  <c r="M49" i="10"/>
  <c r="S35" i="10"/>
  <c r="S217" i="10"/>
  <c r="T188" i="10"/>
  <c r="V291" i="10"/>
  <c r="S188" i="10"/>
  <c r="P147" i="10"/>
  <c r="S246" i="10"/>
  <c r="T217" i="10"/>
  <c r="U147" i="10"/>
  <c r="V206" i="10"/>
  <c r="K295" i="10"/>
  <c r="V103" i="10"/>
  <c r="N295" i="10"/>
  <c r="P188" i="10"/>
  <c r="V294" i="10"/>
  <c r="V235" i="10"/>
  <c r="T147" i="10"/>
  <c r="T203" i="10"/>
  <c r="U101" i="10"/>
  <c r="V101" i="10" s="1"/>
  <c r="V190" i="10"/>
  <c r="V10" i="10"/>
  <c r="M203" i="10"/>
  <c r="Q295" i="10"/>
  <c r="S288" i="10"/>
  <c r="T246" i="10"/>
  <c r="V185" i="10"/>
  <c r="V78" i="10"/>
  <c r="O295" i="10"/>
  <c r="T130" i="10"/>
  <c r="T35" i="10"/>
  <c r="U233" i="10"/>
  <c r="V233" i="10" s="1"/>
  <c r="V219" i="10"/>
  <c r="V132" i="10"/>
  <c r="U203" i="10"/>
  <c r="V149" i="10"/>
  <c r="U57" i="10"/>
  <c r="V57" i="10" s="1"/>
  <c r="R295" i="10"/>
  <c r="S295" i="10" s="1"/>
  <c r="V4" i="10"/>
  <c r="V7" i="10"/>
  <c r="U288" i="10"/>
  <c r="T85" i="10"/>
  <c r="U49" i="10"/>
  <c r="V49" i="10" s="1"/>
  <c r="P7" i="10"/>
  <c r="V88" i="10"/>
  <c r="V16" i="10"/>
  <c r="U85" i="10"/>
  <c r="U35" i="10"/>
  <c r="T288" i="10"/>
  <c r="U246" i="10"/>
  <c r="U188" i="10"/>
  <c r="M85" i="10"/>
  <c r="U14" i="10"/>
  <c r="V14" i="10" s="1"/>
  <c r="L295" i="10"/>
  <c r="U217" i="10"/>
  <c r="V217" i="10" s="1"/>
  <c r="U130" i="10"/>
  <c r="V130" i="10" s="1"/>
  <c r="M295" i="10" l="1"/>
  <c r="N296" i="10"/>
  <c r="V188" i="10"/>
  <c r="V203" i="10"/>
  <c r="V35" i="10"/>
  <c r="V246" i="10"/>
  <c r="K296" i="10"/>
  <c r="V147" i="10"/>
  <c r="P295" i="10"/>
  <c r="T295" i="10"/>
  <c r="V85" i="10"/>
  <c r="R296" i="10"/>
  <c r="Q296" i="10"/>
  <c r="L296" i="10"/>
  <c r="U295" i="10"/>
  <c r="V288" i="10"/>
  <c r="O296" i="10"/>
  <c r="M296" i="10" l="1"/>
  <c r="P296" i="10"/>
  <c r="T296" i="10"/>
  <c r="V295" i="10"/>
  <c r="U296" i="10"/>
  <c r="S296" i="10"/>
  <c r="V296" i="10" l="1"/>
  <c r="R290" i="8"/>
  <c r="Q290" i="8"/>
  <c r="O290" i="8"/>
  <c r="N290" i="8"/>
  <c r="L290" i="8"/>
  <c r="K290" i="8"/>
  <c r="U289" i="8"/>
  <c r="T289" i="8"/>
  <c r="T290" i="8" s="1"/>
  <c r="R288" i="8"/>
  <c r="R291" i="8" s="1"/>
  <c r="Q288" i="8"/>
  <c r="Q291" i="8" s="1"/>
  <c r="O288" i="8"/>
  <c r="O291" i="8" s="1"/>
  <c r="N288" i="8"/>
  <c r="N291" i="8" s="1"/>
  <c r="L288" i="8"/>
  <c r="L291" i="8" s="1"/>
  <c r="K288" i="8"/>
  <c r="K291" i="8" s="1"/>
  <c r="U287" i="8"/>
  <c r="T287" i="8"/>
  <c r="U286" i="8"/>
  <c r="T286" i="8"/>
  <c r="R284" i="8"/>
  <c r="Q284" i="8"/>
  <c r="O284" i="8"/>
  <c r="N284" i="8"/>
  <c r="L284" i="8"/>
  <c r="K284" i="8"/>
  <c r="U283" i="8"/>
  <c r="U284" i="8" s="1"/>
  <c r="T283" i="8"/>
  <c r="T284" i="8" s="1"/>
  <c r="R282" i="8"/>
  <c r="Q282" i="8"/>
  <c r="O282" i="8"/>
  <c r="N282" i="8"/>
  <c r="L282" i="8"/>
  <c r="K282" i="8"/>
  <c r="U281" i="8"/>
  <c r="T281" i="8"/>
  <c r="T282" i="8" s="1"/>
  <c r="R280" i="8"/>
  <c r="Q280" i="8"/>
  <c r="O280" i="8"/>
  <c r="N280" i="8"/>
  <c r="L280" i="8"/>
  <c r="K280" i="8"/>
  <c r="U279" i="8"/>
  <c r="U280" i="8" s="1"/>
  <c r="T279" i="8"/>
  <c r="T280" i="8" s="1"/>
  <c r="R278" i="8"/>
  <c r="Q278" i="8"/>
  <c r="O278" i="8"/>
  <c r="N278" i="8"/>
  <c r="L278" i="8"/>
  <c r="K278" i="8"/>
  <c r="U277" i="8"/>
  <c r="T277" i="8"/>
  <c r="T278" i="8" s="1"/>
  <c r="R276" i="8"/>
  <c r="Q276" i="8"/>
  <c r="U275" i="8"/>
  <c r="T275" i="8"/>
  <c r="U274" i="8"/>
  <c r="T274" i="8"/>
  <c r="U273" i="8"/>
  <c r="T273" i="8"/>
  <c r="R272" i="8"/>
  <c r="Q272" i="8"/>
  <c r="O272" i="8"/>
  <c r="N272" i="8"/>
  <c r="L272" i="8"/>
  <c r="K272" i="8"/>
  <c r="U271" i="8"/>
  <c r="T271" i="8"/>
  <c r="T272" i="8" s="1"/>
  <c r="R270" i="8"/>
  <c r="Q270" i="8"/>
  <c r="O270" i="8"/>
  <c r="N270" i="8"/>
  <c r="L270" i="8"/>
  <c r="K270" i="8"/>
  <c r="U269" i="8"/>
  <c r="U270" i="8" s="1"/>
  <c r="T269" i="8"/>
  <c r="T270" i="8" s="1"/>
  <c r="R268" i="8"/>
  <c r="Q268" i="8"/>
  <c r="O268" i="8"/>
  <c r="N268" i="8"/>
  <c r="L268" i="8"/>
  <c r="K268" i="8"/>
  <c r="U267" i="8"/>
  <c r="T267" i="8"/>
  <c r="T268" i="8" s="1"/>
  <c r="R266" i="8"/>
  <c r="Q266" i="8"/>
  <c r="O266" i="8"/>
  <c r="N266" i="8"/>
  <c r="L266" i="8"/>
  <c r="K266" i="8"/>
  <c r="U265" i="8"/>
  <c r="U266" i="8" s="1"/>
  <c r="T265" i="8"/>
  <c r="T266" i="8" s="1"/>
  <c r="R264" i="8"/>
  <c r="Q264" i="8"/>
  <c r="O264" i="8"/>
  <c r="N264" i="8"/>
  <c r="L264" i="8"/>
  <c r="K264" i="8"/>
  <c r="U263" i="8"/>
  <c r="T263" i="8"/>
  <c r="T264" i="8" s="1"/>
  <c r="R262" i="8"/>
  <c r="Q262" i="8"/>
  <c r="O262" i="8"/>
  <c r="N262" i="8"/>
  <c r="L262" i="8"/>
  <c r="K262" i="8"/>
  <c r="U261" i="8"/>
  <c r="T261" i="8"/>
  <c r="U260" i="8"/>
  <c r="T260" i="8"/>
  <c r="R259" i="8"/>
  <c r="Q259" i="8"/>
  <c r="O259" i="8"/>
  <c r="N259" i="8"/>
  <c r="L259" i="8"/>
  <c r="K259" i="8"/>
  <c r="U258" i="8"/>
  <c r="U259" i="8" s="1"/>
  <c r="T258" i="8"/>
  <c r="T259" i="8" s="1"/>
  <c r="R257" i="8"/>
  <c r="Q257" i="8"/>
  <c r="O257" i="8"/>
  <c r="N257" i="8"/>
  <c r="L257" i="8"/>
  <c r="K257" i="8"/>
  <c r="U256" i="8"/>
  <c r="T256" i="8"/>
  <c r="U255" i="8"/>
  <c r="T255" i="8"/>
  <c r="R254" i="8"/>
  <c r="Q254" i="8"/>
  <c r="O254" i="8"/>
  <c r="N254" i="8"/>
  <c r="L254" i="8"/>
  <c r="K254" i="8"/>
  <c r="U253" i="8"/>
  <c r="T253" i="8"/>
  <c r="T254" i="8" s="1"/>
  <c r="R252" i="8"/>
  <c r="Q252" i="8"/>
  <c r="O252" i="8"/>
  <c r="N252" i="8"/>
  <c r="L252" i="8"/>
  <c r="K252" i="8"/>
  <c r="U251" i="8"/>
  <c r="T251" i="8"/>
  <c r="U250" i="8"/>
  <c r="T250" i="8"/>
  <c r="R249" i="8"/>
  <c r="Q249" i="8"/>
  <c r="O249" i="8"/>
  <c r="N249" i="8"/>
  <c r="L249" i="8"/>
  <c r="K249" i="8"/>
  <c r="U248" i="8"/>
  <c r="U249" i="8" s="1"/>
  <c r="T248" i="8"/>
  <c r="T249" i="8" s="1"/>
  <c r="R247" i="8"/>
  <c r="Q247" i="8"/>
  <c r="O247" i="8"/>
  <c r="N247" i="8"/>
  <c r="L247" i="8"/>
  <c r="K247" i="8"/>
  <c r="U246" i="8"/>
  <c r="T246" i="8"/>
  <c r="T247" i="8" s="1"/>
  <c r="R245" i="8"/>
  <c r="Q245" i="8"/>
  <c r="O245" i="8"/>
  <c r="N245" i="8"/>
  <c r="L245" i="8"/>
  <c r="K245" i="8"/>
  <c r="U244" i="8"/>
  <c r="T244" i="8"/>
  <c r="R242" i="8"/>
  <c r="Q242" i="8"/>
  <c r="O242" i="8"/>
  <c r="N242" i="8"/>
  <c r="L242" i="8"/>
  <c r="K242" i="8"/>
  <c r="U241" i="8"/>
  <c r="T241" i="8"/>
  <c r="T242" i="8" s="1"/>
  <c r="R240" i="8"/>
  <c r="Q240" i="8"/>
  <c r="U239" i="8"/>
  <c r="U240" i="8" s="1"/>
  <c r="T239" i="8"/>
  <c r="T240" i="8" s="1"/>
  <c r="R238" i="8"/>
  <c r="Q238" i="8"/>
  <c r="O238" i="8"/>
  <c r="N238" i="8"/>
  <c r="L238" i="8"/>
  <c r="K238" i="8"/>
  <c r="U237" i="8"/>
  <c r="U238" i="8" s="1"/>
  <c r="T237" i="8"/>
  <c r="T238" i="8" s="1"/>
  <c r="R236" i="8"/>
  <c r="Q236" i="8"/>
  <c r="O236" i="8"/>
  <c r="N236" i="8"/>
  <c r="L236" i="8"/>
  <c r="K236" i="8"/>
  <c r="U235" i="8"/>
  <c r="T235" i="8"/>
  <c r="U234" i="8"/>
  <c r="T234" i="8"/>
  <c r="U233" i="8"/>
  <c r="T233" i="8"/>
  <c r="R232" i="8"/>
  <c r="Q232" i="8"/>
  <c r="O232" i="8"/>
  <c r="N232" i="8"/>
  <c r="L232" i="8"/>
  <c r="K232" i="8"/>
  <c r="K243" i="8" s="1"/>
  <c r="U231" i="8"/>
  <c r="T231" i="8"/>
  <c r="R229" i="8"/>
  <c r="Q229" i="8"/>
  <c r="O229" i="8"/>
  <c r="N229" i="8"/>
  <c r="L229" i="8"/>
  <c r="K229" i="8"/>
  <c r="U228" i="8"/>
  <c r="T228" i="8"/>
  <c r="U227" i="8"/>
  <c r="T227" i="8"/>
  <c r="R226" i="8"/>
  <c r="Q226" i="8"/>
  <c r="O226" i="8"/>
  <c r="N226" i="8"/>
  <c r="L226" i="8"/>
  <c r="K226" i="8"/>
  <c r="U225" i="8"/>
  <c r="T225" i="8"/>
  <c r="U224" i="8"/>
  <c r="T224" i="8"/>
  <c r="R223" i="8"/>
  <c r="Q223" i="8"/>
  <c r="O223" i="8"/>
  <c r="N223" i="8"/>
  <c r="L223" i="8"/>
  <c r="K223" i="8"/>
  <c r="U222" i="8"/>
  <c r="T222" i="8"/>
  <c r="U221" i="8"/>
  <c r="T221" i="8"/>
  <c r="R220" i="8"/>
  <c r="Q220" i="8"/>
  <c r="O220" i="8"/>
  <c r="N220" i="8"/>
  <c r="L220" i="8"/>
  <c r="K220" i="8"/>
  <c r="U219" i="8"/>
  <c r="U220" i="8" s="1"/>
  <c r="T219" i="8"/>
  <c r="T220" i="8" s="1"/>
  <c r="R218" i="8"/>
  <c r="Q218" i="8"/>
  <c r="O218" i="8"/>
  <c r="N218" i="8"/>
  <c r="L218" i="8"/>
  <c r="K218" i="8"/>
  <c r="U217" i="8"/>
  <c r="U218" i="8" s="1"/>
  <c r="T217" i="8"/>
  <c r="T218" i="8" s="1"/>
  <c r="R216" i="8"/>
  <c r="Q216" i="8"/>
  <c r="O216" i="8"/>
  <c r="N216" i="8"/>
  <c r="L216" i="8"/>
  <c r="K216" i="8"/>
  <c r="U215" i="8"/>
  <c r="T215" i="8"/>
  <c r="R213" i="8"/>
  <c r="Q213" i="8"/>
  <c r="O213" i="8"/>
  <c r="N213" i="8"/>
  <c r="L213" i="8"/>
  <c r="K213" i="8"/>
  <c r="U212" i="8"/>
  <c r="U213" i="8" s="1"/>
  <c r="T212" i="8"/>
  <c r="T213" i="8" s="1"/>
  <c r="R211" i="8"/>
  <c r="Q211" i="8"/>
  <c r="O211" i="8"/>
  <c r="N211" i="8"/>
  <c r="U210" i="8"/>
  <c r="U211" i="8" s="1"/>
  <c r="T210" i="8"/>
  <c r="T211" i="8" s="1"/>
  <c r="R209" i="8"/>
  <c r="Q209" i="8"/>
  <c r="O209" i="8"/>
  <c r="N209" i="8"/>
  <c r="L209" i="8"/>
  <c r="K209" i="8"/>
  <c r="U208" i="8"/>
  <c r="T208" i="8"/>
  <c r="U207" i="8"/>
  <c r="T207" i="8"/>
  <c r="R206" i="8"/>
  <c r="Q206" i="8"/>
  <c r="O206" i="8"/>
  <c r="N206" i="8"/>
  <c r="L206" i="8"/>
  <c r="K206" i="8"/>
  <c r="U205" i="8"/>
  <c r="T205" i="8"/>
  <c r="U204" i="8"/>
  <c r="T204" i="8"/>
  <c r="R203" i="8"/>
  <c r="Q203" i="8"/>
  <c r="O203" i="8"/>
  <c r="N203" i="8"/>
  <c r="L203" i="8"/>
  <c r="K203" i="8"/>
  <c r="U202" i="8"/>
  <c r="T202" i="8"/>
  <c r="U201" i="8"/>
  <c r="T201" i="8"/>
  <c r="R199" i="8"/>
  <c r="Q199" i="8"/>
  <c r="O199" i="8"/>
  <c r="N199" i="8"/>
  <c r="L199" i="8"/>
  <c r="K199" i="8"/>
  <c r="U198" i="8"/>
  <c r="U199" i="8" s="1"/>
  <c r="T198" i="8"/>
  <c r="T199" i="8" s="1"/>
  <c r="R197" i="8"/>
  <c r="Q197" i="8"/>
  <c r="O197" i="8"/>
  <c r="N197" i="8"/>
  <c r="L197" i="8"/>
  <c r="K197" i="8"/>
  <c r="U196" i="8"/>
  <c r="U197" i="8" s="1"/>
  <c r="T196" i="8"/>
  <c r="T197" i="8" s="1"/>
  <c r="R195" i="8"/>
  <c r="Q195" i="8"/>
  <c r="O195" i="8"/>
  <c r="N195" i="8"/>
  <c r="L195" i="8"/>
  <c r="K195" i="8"/>
  <c r="U194" i="8"/>
  <c r="U195" i="8" s="1"/>
  <c r="T194" i="8"/>
  <c r="T195" i="8" s="1"/>
  <c r="R193" i="8"/>
  <c r="Q193" i="8"/>
  <c r="O193" i="8"/>
  <c r="N193" i="8"/>
  <c r="L193" i="8"/>
  <c r="K193" i="8"/>
  <c r="U192" i="8"/>
  <c r="U193" i="8" s="1"/>
  <c r="T192" i="8"/>
  <c r="T193" i="8" s="1"/>
  <c r="R191" i="8"/>
  <c r="Q191" i="8"/>
  <c r="O191" i="8"/>
  <c r="N191" i="8"/>
  <c r="L191" i="8"/>
  <c r="K191" i="8"/>
  <c r="U190" i="8"/>
  <c r="U191" i="8" s="1"/>
  <c r="T190" i="8"/>
  <c r="T191" i="8" s="1"/>
  <c r="R189" i="8"/>
  <c r="Q189" i="8"/>
  <c r="U188" i="8"/>
  <c r="U189" i="8" s="1"/>
  <c r="T188" i="8"/>
  <c r="T189" i="8" s="1"/>
  <c r="R187" i="8"/>
  <c r="R200" i="8" s="1"/>
  <c r="Q187" i="8"/>
  <c r="O187" i="8"/>
  <c r="O200" i="8" s="1"/>
  <c r="N187" i="8"/>
  <c r="N200" i="8" s="1"/>
  <c r="L187" i="8"/>
  <c r="K187" i="8"/>
  <c r="K200" i="8" s="1"/>
  <c r="U186" i="8"/>
  <c r="T186" i="8"/>
  <c r="R184" i="8"/>
  <c r="Q184" i="8"/>
  <c r="O184" i="8"/>
  <c r="N184" i="8"/>
  <c r="L184" i="8"/>
  <c r="K184" i="8"/>
  <c r="U183" i="8"/>
  <c r="U184" i="8" s="1"/>
  <c r="T183" i="8"/>
  <c r="T184" i="8" s="1"/>
  <c r="R182" i="8"/>
  <c r="Q182" i="8"/>
  <c r="O182" i="8"/>
  <c r="N182" i="8"/>
  <c r="L182" i="8"/>
  <c r="K182" i="8"/>
  <c r="U181" i="8"/>
  <c r="T181" i="8"/>
  <c r="U180" i="8"/>
  <c r="T180" i="8"/>
  <c r="R179" i="8"/>
  <c r="Q179" i="8"/>
  <c r="O179" i="8"/>
  <c r="N179" i="8"/>
  <c r="L179" i="8"/>
  <c r="K179" i="8"/>
  <c r="U178" i="8"/>
  <c r="T178" i="8"/>
  <c r="U177" i="8"/>
  <c r="T177" i="8"/>
  <c r="R176" i="8"/>
  <c r="Q176" i="8"/>
  <c r="O176" i="8"/>
  <c r="N176" i="8"/>
  <c r="L176" i="8"/>
  <c r="K176" i="8"/>
  <c r="U175" i="8"/>
  <c r="U176" i="8" s="1"/>
  <c r="T175" i="8"/>
  <c r="T176" i="8" s="1"/>
  <c r="R174" i="8"/>
  <c r="Q174" i="8"/>
  <c r="O174" i="8"/>
  <c r="N174" i="8"/>
  <c r="L174" i="8"/>
  <c r="K174" i="8"/>
  <c r="U173" i="8"/>
  <c r="T173" i="8"/>
  <c r="U172" i="8"/>
  <c r="T172" i="8"/>
  <c r="R171" i="8"/>
  <c r="Q171" i="8"/>
  <c r="O171" i="8"/>
  <c r="N171" i="8"/>
  <c r="L171" i="8"/>
  <c r="K171" i="8"/>
  <c r="U170" i="8"/>
  <c r="T170" i="8"/>
  <c r="U169" i="8"/>
  <c r="T169" i="8"/>
  <c r="R168" i="8"/>
  <c r="Q168" i="8"/>
  <c r="O168" i="8"/>
  <c r="N168" i="8"/>
  <c r="L168" i="8"/>
  <c r="K168" i="8"/>
  <c r="U167" i="8"/>
  <c r="U168" i="8" s="1"/>
  <c r="T167" i="8"/>
  <c r="T168" i="8" s="1"/>
  <c r="R166" i="8"/>
  <c r="Q166" i="8"/>
  <c r="U165" i="8"/>
  <c r="T165" i="8"/>
  <c r="U164" i="8"/>
  <c r="T164" i="8"/>
  <c r="R163" i="8"/>
  <c r="Q163" i="8"/>
  <c r="O163" i="8"/>
  <c r="N163" i="8"/>
  <c r="L163" i="8"/>
  <c r="K163" i="8"/>
  <c r="U162" i="8"/>
  <c r="U163" i="8" s="1"/>
  <c r="T162" i="8"/>
  <c r="T163" i="8" s="1"/>
  <c r="R161" i="8"/>
  <c r="Q161" i="8"/>
  <c r="N161" i="8"/>
  <c r="T159" i="8"/>
  <c r="T161" i="8" s="1"/>
  <c r="R158" i="8"/>
  <c r="Q158" i="8"/>
  <c r="O158" i="8"/>
  <c r="N158" i="8"/>
  <c r="L158" i="8"/>
  <c r="K158" i="8"/>
  <c r="U157" i="8"/>
  <c r="T157" i="8"/>
  <c r="U156" i="8"/>
  <c r="T156" i="8"/>
  <c r="R155" i="8"/>
  <c r="Q155" i="8"/>
  <c r="O155" i="8"/>
  <c r="N155" i="8"/>
  <c r="L155" i="8"/>
  <c r="K155" i="8"/>
  <c r="U154" i="8"/>
  <c r="U155" i="8" s="1"/>
  <c r="T154" i="8"/>
  <c r="T155" i="8" s="1"/>
  <c r="R153" i="8"/>
  <c r="Q153" i="8"/>
  <c r="O153" i="8"/>
  <c r="N153" i="8"/>
  <c r="L153" i="8"/>
  <c r="K153" i="8"/>
  <c r="U152" i="8"/>
  <c r="U153" i="8" s="1"/>
  <c r="T152" i="8"/>
  <c r="T153" i="8" s="1"/>
  <c r="R151" i="8"/>
  <c r="Q151" i="8"/>
  <c r="O151" i="8"/>
  <c r="N151" i="8"/>
  <c r="L151" i="8"/>
  <c r="K151" i="8"/>
  <c r="U150" i="8"/>
  <c r="U151" i="8" s="1"/>
  <c r="T150" i="8"/>
  <c r="T151" i="8" s="1"/>
  <c r="R149" i="8"/>
  <c r="Q149" i="8"/>
  <c r="O149" i="8"/>
  <c r="N149" i="8"/>
  <c r="L149" i="8"/>
  <c r="K149" i="8"/>
  <c r="U148" i="8"/>
  <c r="T148" i="8"/>
  <c r="U147" i="8"/>
  <c r="T147" i="8"/>
  <c r="R146" i="8"/>
  <c r="Q146" i="8"/>
  <c r="O146" i="8"/>
  <c r="N146" i="8"/>
  <c r="L146" i="8"/>
  <c r="K146" i="8"/>
  <c r="U145" i="8"/>
  <c r="T145" i="8"/>
  <c r="R143" i="8"/>
  <c r="Q143" i="8"/>
  <c r="O143" i="8"/>
  <c r="N143" i="8"/>
  <c r="L143" i="8"/>
  <c r="K143" i="8"/>
  <c r="U142" i="8"/>
  <c r="U143" i="8" s="1"/>
  <c r="T142" i="8"/>
  <c r="T143" i="8" s="1"/>
  <c r="R141" i="8"/>
  <c r="Q141" i="8"/>
  <c r="O141" i="8"/>
  <c r="N141" i="8"/>
  <c r="L141" i="8"/>
  <c r="K141" i="8"/>
  <c r="U140" i="8"/>
  <c r="T140" i="8"/>
  <c r="U139" i="8"/>
  <c r="T139" i="8"/>
  <c r="R138" i="8"/>
  <c r="Q138" i="8"/>
  <c r="O138" i="8"/>
  <c r="N138" i="8"/>
  <c r="L138" i="8"/>
  <c r="K138" i="8"/>
  <c r="T137" i="8"/>
  <c r="T138" i="8" s="1"/>
  <c r="R136" i="8"/>
  <c r="Q136" i="8"/>
  <c r="O136" i="8"/>
  <c r="N136" i="8"/>
  <c r="L136" i="8"/>
  <c r="K136" i="8"/>
  <c r="U135" i="8"/>
  <c r="T135" i="8"/>
  <c r="U134" i="8"/>
  <c r="T134" i="8"/>
  <c r="R133" i="8"/>
  <c r="Q133" i="8"/>
  <c r="O133" i="8"/>
  <c r="N133" i="8"/>
  <c r="L133" i="8"/>
  <c r="K133" i="8"/>
  <c r="U132" i="8"/>
  <c r="U133" i="8" s="1"/>
  <c r="T132" i="8"/>
  <c r="T133" i="8" s="1"/>
  <c r="R131" i="8"/>
  <c r="Q131" i="8"/>
  <c r="O131" i="8"/>
  <c r="N131" i="8"/>
  <c r="L131" i="8"/>
  <c r="K131" i="8"/>
  <c r="U130" i="8"/>
  <c r="U131" i="8" s="1"/>
  <c r="T130" i="8"/>
  <c r="T131" i="8" s="1"/>
  <c r="R129" i="8"/>
  <c r="Q129" i="8"/>
  <c r="O129" i="8"/>
  <c r="N129" i="8"/>
  <c r="L129" i="8"/>
  <c r="K129" i="8"/>
  <c r="U128" i="8"/>
  <c r="T128" i="8"/>
  <c r="R126" i="8"/>
  <c r="Q126" i="8"/>
  <c r="O126" i="8"/>
  <c r="N126" i="8"/>
  <c r="L126" i="8"/>
  <c r="K126" i="8"/>
  <c r="U125" i="8"/>
  <c r="U126" i="8" s="1"/>
  <c r="T125" i="8"/>
  <c r="T126" i="8" s="1"/>
  <c r="R124" i="8"/>
  <c r="Q124" i="8"/>
  <c r="O124" i="8"/>
  <c r="N124" i="8"/>
  <c r="L124" i="8"/>
  <c r="K124" i="8"/>
  <c r="U123" i="8"/>
  <c r="U124" i="8" s="1"/>
  <c r="T123" i="8"/>
  <c r="T124" i="8" s="1"/>
  <c r="R122" i="8"/>
  <c r="Q122" i="8"/>
  <c r="O122" i="8"/>
  <c r="N122" i="8"/>
  <c r="L122" i="8"/>
  <c r="K122" i="8"/>
  <c r="U121" i="8"/>
  <c r="U122" i="8" s="1"/>
  <c r="T121" i="8"/>
  <c r="T122" i="8" s="1"/>
  <c r="R120" i="8"/>
  <c r="Q120" i="8"/>
  <c r="O120" i="8"/>
  <c r="N120" i="8"/>
  <c r="L120" i="8"/>
  <c r="K120" i="8"/>
  <c r="U119" i="8"/>
  <c r="U120" i="8" s="1"/>
  <c r="T119" i="8"/>
  <c r="T120" i="8" s="1"/>
  <c r="R118" i="8"/>
  <c r="Q118" i="8"/>
  <c r="O118" i="8"/>
  <c r="N118" i="8"/>
  <c r="L118" i="8"/>
  <c r="K118" i="8"/>
  <c r="U117" i="8"/>
  <c r="T117" i="8"/>
  <c r="U116" i="8"/>
  <c r="T116" i="8"/>
  <c r="R115" i="8"/>
  <c r="Q115" i="8"/>
  <c r="O115" i="8"/>
  <c r="N115" i="8"/>
  <c r="L115" i="8"/>
  <c r="K115" i="8"/>
  <c r="U114" i="8"/>
  <c r="U115" i="8" s="1"/>
  <c r="T114" i="8"/>
  <c r="T115" i="8" s="1"/>
  <c r="R113" i="8"/>
  <c r="Q113" i="8"/>
  <c r="O113" i="8"/>
  <c r="N113" i="8"/>
  <c r="L113" i="8"/>
  <c r="K113" i="8"/>
  <c r="U112" i="8"/>
  <c r="U113" i="8" s="1"/>
  <c r="T112" i="8"/>
  <c r="T113" i="8" s="1"/>
  <c r="R111" i="8"/>
  <c r="Q111" i="8"/>
  <c r="O111" i="8"/>
  <c r="N111" i="8"/>
  <c r="L111" i="8"/>
  <c r="K111" i="8"/>
  <c r="U110" i="8"/>
  <c r="T110" i="8"/>
  <c r="U109" i="8"/>
  <c r="T109" i="8"/>
  <c r="R108" i="8"/>
  <c r="Q108" i="8"/>
  <c r="O108" i="8"/>
  <c r="N108" i="8"/>
  <c r="L108" i="8"/>
  <c r="K108" i="8"/>
  <c r="U107" i="8"/>
  <c r="T107" i="8"/>
  <c r="U106" i="8"/>
  <c r="T106" i="8"/>
  <c r="R105" i="8"/>
  <c r="Q105" i="8"/>
  <c r="O105" i="8"/>
  <c r="N105" i="8"/>
  <c r="L105" i="8"/>
  <c r="K105" i="8"/>
  <c r="U104" i="8"/>
  <c r="T104" i="8"/>
  <c r="U103" i="8"/>
  <c r="T103" i="8"/>
  <c r="R102" i="8"/>
  <c r="Q102" i="8"/>
  <c r="O102" i="8"/>
  <c r="N102" i="8"/>
  <c r="L102" i="8"/>
  <c r="K102" i="8"/>
  <c r="U101" i="8"/>
  <c r="U102" i="8" s="1"/>
  <c r="T101" i="8"/>
  <c r="T102" i="8" s="1"/>
  <c r="R100" i="8"/>
  <c r="Q100" i="8"/>
  <c r="O100" i="8"/>
  <c r="N100" i="8"/>
  <c r="L100" i="8"/>
  <c r="K100" i="8"/>
  <c r="U99" i="8"/>
  <c r="U100" i="8" s="1"/>
  <c r="T99" i="8"/>
  <c r="T100" i="8" s="1"/>
  <c r="R97" i="8"/>
  <c r="Q97" i="8"/>
  <c r="O97" i="8"/>
  <c r="N97" i="8"/>
  <c r="L97" i="8"/>
  <c r="K97" i="8"/>
  <c r="U96" i="8"/>
  <c r="U97" i="8" s="1"/>
  <c r="T96" i="8"/>
  <c r="T97" i="8" s="1"/>
  <c r="R95" i="8"/>
  <c r="Q95" i="8"/>
  <c r="O95" i="8"/>
  <c r="N95" i="8"/>
  <c r="L95" i="8"/>
  <c r="K95" i="8"/>
  <c r="U94" i="8"/>
  <c r="U95" i="8" s="1"/>
  <c r="T94" i="8"/>
  <c r="T95" i="8" s="1"/>
  <c r="R93" i="8"/>
  <c r="Q93" i="8"/>
  <c r="O93" i="8"/>
  <c r="N93" i="8"/>
  <c r="L93" i="8"/>
  <c r="K93" i="8"/>
  <c r="U92" i="8"/>
  <c r="U93" i="8" s="1"/>
  <c r="T92" i="8"/>
  <c r="T93" i="8" s="1"/>
  <c r="R91" i="8"/>
  <c r="Q91" i="8"/>
  <c r="O91" i="8"/>
  <c r="N91" i="8"/>
  <c r="L91" i="8"/>
  <c r="K91" i="8"/>
  <c r="U90" i="8"/>
  <c r="U91" i="8" s="1"/>
  <c r="T90" i="8"/>
  <c r="T91" i="8" s="1"/>
  <c r="R89" i="8"/>
  <c r="Q89" i="8"/>
  <c r="O89" i="8"/>
  <c r="N89" i="8"/>
  <c r="L89" i="8"/>
  <c r="K89" i="8"/>
  <c r="U88" i="8"/>
  <c r="U89" i="8" s="1"/>
  <c r="T88" i="8"/>
  <c r="T89" i="8" s="1"/>
  <c r="R87" i="8"/>
  <c r="Q87" i="8"/>
  <c r="O87" i="8"/>
  <c r="N87" i="8"/>
  <c r="L87" i="8"/>
  <c r="K87" i="8"/>
  <c r="U86" i="8"/>
  <c r="U87" i="8" s="1"/>
  <c r="T86" i="8"/>
  <c r="T87" i="8" s="1"/>
  <c r="R85" i="8"/>
  <c r="R98" i="8" s="1"/>
  <c r="Q85" i="8"/>
  <c r="Q98" i="8" s="1"/>
  <c r="O85" i="8"/>
  <c r="O98" i="8" s="1"/>
  <c r="N85" i="8"/>
  <c r="N98" i="8" s="1"/>
  <c r="L85" i="8"/>
  <c r="L98" i="8" s="1"/>
  <c r="K85" i="8"/>
  <c r="K98" i="8" s="1"/>
  <c r="U84" i="8"/>
  <c r="T84" i="8"/>
  <c r="U83" i="8"/>
  <c r="T83" i="8"/>
  <c r="R81" i="8"/>
  <c r="Q81" i="8"/>
  <c r="O81" i="8"/>
  <c r="N81" i="8"/>
  <c r="U80" i="8"/>
  <c r="U81" i="8" s="1"/>
  <c r="T80" i="8"/>
  <c r="R79" i="8"/>
  <c r="Q79" i="8"/>
  <c r="O79" i="8"/>
  <c r="N79" i="8"/>
  <c r="L79" i="8"/>
  <c r="K79" i="8"/>
  <c r="U78" i="8"/>
  <c r="U79" i="8" s="1"/>
  <c r="T78" i="8"/>
  <c r="T79" i="8" s="1"/>
  <c r="R77" i="8"/>
  <c r="Q77" i="8"/>
  <c r="O77" i="8"/>
  <c r="N77" i="8"/>
  <c r="L77" i="8"/>
  <c r="K77" i="8"/>
  <c r="U76" i="8"/>
  <c r="U77" i="8" s="1"/>
  <c r="T76" i="8"/>
  <c r="T77" i="8" s="1"/>
  <c r="R75" i="8"/>
  <c r="Q75" i="8"/>
  <c r="U74" i="8"/>
  <c r="T74" i="8"/>
  <c r="U73" i="8"/>
  <c r="T73" i="8"/>
  <c r="R72" i="8"/>
  <c r="Q72" i="8"/>
  <c r="O72" i="8"/>
  <c r="N72" i="8"/>
  <c r="L72" i="8"/>
  <c r="K72" i="8"/>
  <c r="U71" i="8"/>
  <c r="U72" i="8" s="1"/>
  <c r="T71" i="8"/>
  <c r="T72" i="8" s="1"/>
  <c r="R70" i="8"/>
  <c r="Q70" i="8"/>
  <c r="O70" i="8"/>
  <c r="N70" i="8"/>
  <c r="L70" i="8"/>
  <c r="K70" i="8"/>
  <c r="U69" i="8"/>
  <c r="T69" i="8"/>
  <c r="U68" i="8"/>
  <c r="T68" i="8"/>
  <c r="R67" i="8"/>
  <c r="Q67" i="8"/>
  <c r="O67" i="8"/>
  <c r="N67" i="8"/>
  <c r="L67" i="8"/>
  <c r="K67" i="8"/>
  <c r="U66" i="8"/>
  <c r="U67" i="8" s="1"/>
  <c r="T66" i="8"/>
  <c r="T67" i="8" s="1"/>
  <c r="R65" i="8"/>
  <c r="Q65" i="8"/>
  <c r="O65" i="8"/>
  <c r="N65" i="8"/>
  <c r="L65" i="8"/>
  <c r="K65" i="8"/>
  <c r="U64" i="8"/>
  <c r="U65" i="8" s="1"/>
  <c r="T64" i="8"/>
  <c r="T65" i="8" s="1"/>
  <c r="R63" i="8"/>
  <c r="Q63" i="8"/>
  <c r="O63" i="8"/>
  <c r="N63" i="8"/>
  <c r="L63" i="8"/>
  <c r="K63" i="8"/>
  <c r="U62" i="8"/>
  <c r="U63" i="8" s="1"/>
  <c r="T62" i="8"/>
  <c r="T63" i="8" s="1"/>
  <c r="R61" i="8"/>
  <c r="Q61" i="8"/>
  <c r="O61" i="8"/>
  <c r="N61" i="8"/>
  <c r="L61" i="8"/>
  <c r="K61" i="8"/>
  <c r="U60" i="8"/>
  <c r="T60" i="8"/>
  <c r="U59" i="8"/>
  <c r="T59" i="8"/>
  <c r="R58" i="8"/>
  <c r="Q58" i="8"/>
  <c r="O58" i="8"/>
  <c r="N58" i="8"/>
  <c r="L58" i="8"/>
  <c r="K58" i="8"/>
  <c r="R57" i="8"/>
  <c r="Q57" i="8"/>
  <c r="O57" i="8"/>
  <c r="N57" i="8"/>
  <c r="L57" i="8"/>
  <c r="K57" i="8"/>
  <c r="U56" i="8"/>
  <c r="T56" i="8"/>
  <c r="U55" i="8"/>
  <c r="T55" i="8"/>
  <c r="R53" i="8"/>
  <c r="Q53" i="8"/>
  <c r="O53" i="8"/>
  <c r="N53" i="8"/>
  <c r="L53" i="8"/>
  <c r="K53" i="8"/>
  <c r="U52" i="8"/>
  <c r="U53" i="8" s="1"/>
  <c r="T52" i="8"/>
  <c r="T53" i="8" s="1"/>
  <c r="R51" i="8"/>
  <c r="Q51" i="8"/>
  <c r="O51" i="8"/>
  <c r="N51" i="8"/>
  <c r="L51" i="8"/>
  <c r="K51" i="8"/>
  <c r="U50" i="8"/>
  <c r="U51" i="8" s="1"/>
  <c r="T50" i="8"/>
  <c r="T51" i="8" s="1"/>
  <c r="R49" i="8"/>
  <c r="R54" i="8" s="1"/>
  <c r="Q49" i="8"/>
  <c r="Q54" i="8" s="1"/>
  <c r="O49" i="8"/>
  <c r="O54" i="8" s="1"/>
  <c r="N49" i="8"/>
  <c r="N54" i="8" s="1"/>
  <c r="L49" i="8"/>
  <c r="L54" i="8" s="1"/>
  <c r="K49" i="8"/>
  <c r="K54" i="8" s="1"/>
  <c r="U48" i="8"/>
  <c r="T48" i="8"/>
  <c r="U47" i="8"/>
  <c r="T47" i="8"/>
  <c r="R45" i="8"/>
  <c r="Q45" i="8"/>
  <c r="O45" i="8"/>
  <c r="N45" i="8"/>
  <c r="L45" i="8"/>
  <c r="K45" i="8"/>
  <c r="U44" i="8"/>
  <c r="U45" i="8" s="1"/>
  <c r="T44" i="8"/>
  <c r="T45" i="8" s="1"/>
  <c r="R43" i="8"/>
  <c r="Q43" i="8"/>
  <c r="O43" i="8"/>
  <c r="N43" i="8"/>
  <c r="L43" i="8"/>
  <c r="K43" i="8"/>
  <c r="U42" i="8"/>
  <c r="U43" i="8" s="1"/>
  <c r="T42" i="8"/>
  <c r="T43" i="8" s="1"/>
  <c r="R41" i="8"/>
  <c r="Q41" i="8"/>
  <c r="O41" i="8"/>
  <c r="N41" i="8"/>
  <c r="L41" i="8"/>
  <c r="K41" i="8"/>
  <c r="U40" i="8"/>
  <c r="T40" i="8"/>
  <c r="U39" i="8"/>
  <c r="T39" i="8"/>
  <c r="R38" i="8"/>
  <c r="Q38" i="8"/>
  <c r="O38" i="8"/>
  <c r="N38" i="8"/>
  <c r="L38" i="8"/>
  <c r="K38" i="8"/>
  <c r="U37" i="8"/>
  <c r="T37" i="8"/>
  <c r="U36" i="8"/>
  <c r="T36" i="8"/>
  <c r="R35" i="8"/>
  <c r="Q35" i="8"/>
  <c r="O35" i="8"/>
  <c r="N35" i="8"/>
  <c r="L35" i="8"/>
  <c r="K35" i="8"/>
  <c r="U34" i="8"/>
  <c r="T34" i="8"/>
  <c r="U33" i="8"/>
  <c r="T33" i="8"/>
  <c r="R31" i="8"/>
  <c r="Q31" i="8"/>
  <c r="O31" i="8"/>
  <c r="N31" i="8"/>
  <c r="L31" i="8"/>
  <c r="K31" i="8"/>
  <c r="U30" i="8"/>
  <c r="U31" i="8" s="1"/>
  <c r="T30" i="8"/>
  <c r="T31" i="8" s="1"/>
  <c r="R29" i="8"/>
  <c r="Q29" i="8"/>
  <c r="O29" i="8"/>
  <c r="N29" i="8"/>
  <c r="L29" i="8"/>
  <c r="K29" i="8"/>
  <c r="U28" i="8"/>
  <c r="T28" i="8"/>
  <c r="U27" i="8"/>
  <c r="T27" i="8"/>
  <c r="R26" i="8"/>
  <c r="Q26" i="8"/>
  <c r="O26" i="8"/>
  <c r="N26" i="8"/>
  <c r="L26" i="8"/>
  <c r="K26" i="8"/>
  <c r="U25" i="8"/>
  <c r="U26" i="8" s="1"/>
  <c r="T25" i="8"/>
  <c r="T26" i="8" s="1"/>
  <c r="R24" i="8"/>
  <c r="Q24" i="8"/>
  <c r="O24" i="8"/>
  <c r="N24" i="8"/>
  <c r="L24" i="8"/>
  <c r="K24" i="8"/>
  <c r="U23" i="8"/>
  <c r="U24" i="8" s="1"/>
  <c r="T23" i="8"/>
  <c r="T24" i="8" s="1"/>
  <c r="R22" i="8"/>
  <c r="Q22" i="8"/>
  <c r="O22" i="8"/>
  <c r="N22" i="8"/>
  <c r="L22" i="8"/>
  <c r="K22" i="8"/>
  <c r="U21" i="8"/>
  <c r="U22" i="8" s="1"/>
  <c r="T21" i="8"/>
  <c r="T22" i="8" s="1"/>
  <c r="R20" i="8"/>
  <c r="Q20" i="8"/>
  <c r="O20" i="8"/>
  <c r="N20" i="8"/>
  <c r="L20" i="8"/>
  <c r="K20" i="8"/>
  <c r="U19" i="8"/>
  <c r="U20" i="8" s="1"/>
  <c r="T19" i="8"/>
  <c r="T20" i="8" s="1"/>
  <c r="R18" i="8"/>
  <c r="Q18" i="8"/>
  <c r="O18" i="8"/>
  <c r="N18" i="8"/>
  <c r="L18" i="8"/>
  <c r="K18" i="8"/>
  <c r="U17" i="8"/>
  <c r="U18" i="8" s="1"/>
  <c r="T17" i="8"/>
  <c r="T18" i="8" s="1"/>
  <c r="R16" i="8"/>
  <c r="Q16" i="8"/>
  <c r="O16" i="8"/>
  <c r="N16" i="8"/>
  <c r="L16" i="8"/>
  <c r="K16" i="8"/>
  <c r="U15" i="8"/>
  <c r="T15" i="8"/>
  <c r="U14" i="8"/>
  <c r="T14" i="8"/>
  <c r="R12" i="8"/>
  <c r="Q12" i="8"/>
  <c r="O12" i="8"/>
  <c r="N12" i="8"/>
  <c r="L12" i="8"/>
  <c r="K12" i="8"/>
  <c r="U11" i="8"/>
  <c r="T11" i="8"/>
  <c r="U10" i="8"/>
  <c r="T10" i="8"/>
  <c r="R9" i="8"/>
  <c r="R13" i="8" s="1"/>
  <c r="Q9" i="8"/>
  <c r="Q13" i="8" s="1"/>
  <c r="O9" i="8"/>
  <c r="O13" i="8" s="1"/>
  <c r="N9" i="8"/>
  <c r="N13" i="8" s="1"/>
  <c r="L9" i="8"/>
  <c r="L13" i="8" s="1"/>
  <c r="K9" i="8"/>
  <c r="K13" i="8" s="1"/>
  <c r="U8" i="8"/>
  <c r="T8" i="8"/>
  <c r="U7" i="8"/>
  <c r="T7" i="8"/>
  <c r="R5" i="8"/>
  <c r="Q5" i="8"/>
  <c r="O5" i="8"/>
  <c r="N5" i="8"/>
  <c r="L5" i="8"/>
  <c r="K5" i="8"/>
  <c r="U4" i="8"/>
  <c r="U5" i="8" s="1"/>
  <c r="T4" i="8"/>
  <c r="T5" i="8" s="1"/>
  <c r="R3" i="8"/>
  <c r="R6" i="8" s="1"/>
  <c r="Q3" i="8"/>
  <c r="Q6" i="8" s="1"/>
  <c r="O3" i="8"/>
  <c r="O6" i="8" s="1"/>
  <c r="N3" i="8"/>
  <c r="N6" i="8" s="1"/>
  <c r="L3" i="8"/>
  <c r="L6" i="8" s="1"/>
  <c r="K3" i="8"/>
  <c r="K6" i="8" s="1"/>
  <c r="U2" i="8"/>
  <c r="T2" i="8"/>
  <c r="L200" i="8" l="1"/>
  <c r="O243" i="8"/>
  <c r="Q200" i="8"/>
  <c r="K32" i="8"/>
  <c r="Q32" i="8"/>
  <c r="T29" i="8"/>
  <c r="K46" i="8"/>
  <c r="Q46" i="8"/>
  <c r="K82" i="8"/>
  <c r="Q82" i="8"/>
  <c r="T70" i="8"/>
  <c r="T136" i="8"/>
  <c r="L185" i="8"/>
  <c r="R185" i="8"/>
  <c r="U149" i="8"/>
  <c r="U158" i="8"/>
  <c r="U174" i="8"/>
  <c r="U179" i="8"/>
  <c r="L214" i="8"/>
  <c r="U209" i="8"/>
  <c r="O230" i="8"/>
  <c r="M280" i="8"/>
  <c r="U223" i="8"/>
  <c r="U229" i="8"/>
  <c r="P213" i="8"/>
  <c r="P218" i="8"/>
  <c r="V220" i="8"/>
  <c r="M223" i="8"/>
  <c r="S223" i="8"/>
  <c r="M229" i="8"/>
  <c r="S229" i="8"/>
  <c r="V234" i="8"/>
  <c r="M236" i="8"/>
  <c r="S236" i="8"/>
  <c r="S240" i="8"/>
  <c r="M245" i="8"/>
  <c r="S245" i="8"/>
  <c r="M249" i="8"/>
  <c r="S249" i="8"/>
  <c r="V253" i="8"/>
  <c r="P254" i="8"/>
  <c r="M259" i="8"/>
  <c r="S259" i="8"/>
  <c r="V263" i="8"/>
  <c r="P264" i="8"/>
  <c r="V266" i="8"/>
  <c r="V267" i="8"/>
  <c r="P268" i="8"/>
  <c r="V270" i="8"/>
  <c r="V271" i="8"/>
  <c r="P272" i="8"/>
  <c r="V277" i="8"/>
  <c r="P278" i="8"/>
  <c r="V280" i="8"/>
  <c r="V281" i="8"/>
  <c r="P282" i="8"/>
  <c r="V284" i="8"/>
  <c r="V213" i="8"/>
  <c r="V218" i="8"/>
  <c r="L32" i="8"/>
  <c r="R32" i="8"/>
  <c r="S32" i="8" s="1"/>
  <c r="L46" i="8"/>
  <c r="R46" i="8"/>
  <c r="L82" i="8"/>
  <c r="M82" i="8" s="1"/>
  <c r="R82" i="8"/>
  <c r="K230" i="8"/>
  <c r="Q230" i="8"/>
  <c r="T236" i="8"/>
  <c r="N285" i="8"/>
  <c r="T288" i="8"/>
  <c r="T291" i="8" s="1"/>
  <c r="P13" i="8"/>
  <c r="V18" i="8"/>
  <c r="V20" i="8"/>
  <c r="P20" i="8"/>
  <c r="V22" i="8"/>
  <c r="V24" i="8"/>
  <c r="P24" i="8"/>
  <c r="V26" i="8"/>
  <c r="M29" i="8"/>
  <c r="S29" i="8"/>
  <c r="U118" i="8"/>
  <c r="U136" i="8"/>
  <c r="V136" i="8" s="1"/>
  <c r="K185" i="8"/>
  <c r="Q185" i="8"/>
  <c r="M89" i="8"/>
  <c r="M93" i="8"/>
  <c r="S93" i="8"/>
  <c r="M97" i="8"/>
  <c r="S97" i="8"/>
  <c r="V106" i="8"/>
  <c r="S108" i="8"/>
  <c r="P113" i="8"/>
  <c r="V116" i="8"/>
  <c r="M118" i="8"/>
  <c r="S118" i="8"/>
  <c r="M122" i="8"/>
  <c r="S122" i="8"/>
  <c r="M126" i="8"/>
  <c r="S126" i="8"/>
  <c r="K144" i="8"/>
  <c r="Q144" i="8"/>
  <c r="M131" i="8"/>
  <c r="S131" i="8"/>
  <c r="P136" i="8"/>
  <c r="S211" i="8"/>
  <c r="M220" i="8"/>
  <c r="S220" i="8"/>
  <c r="M226" i="8"/>
  <c r="S226" i="8"/>
  <c r="V231" i="8"/>
  <c r="V238" i="8"/>
  <c r="P238" i="8"/>
  <c r="V240" i="8"/>
  <c r="V241" i="8"/>
  <c r="P242" i="8"/>
  <c r="V246" i="8"/>
  <c r="P247" i="8"/>
  <c r="V249" i="8"/>
  <c r="M252" i="8"/>
  <c r="S252" i="8"/>
  <c r="V256" i="8"/>
  <c r="P257" i="8"/>
  <c r="V259" i="8"/>
  <c r="M262" i="8"/>
  <c r="S262" i="8"/>
  <c r="M266" i="8"/>
  <c r="S266" i="8"/>
  <c r="M270" i="8"/>
  <c r="S270" i="8"/>
  <c r="S276" i="8"/>
  <c r="M20" i="8"/>
  <c r="S20" i="8"/>
  <c r="M24" i="8"/>
  <c r="S24" i="8"/>
  <c r="P29" i="8"/>
  <c r="V33" i="8"/>
  <c r="V39" i="8"/>
  <c r="M41" i="8"/>
  <c r="S41" i="8"/>
  <c r="M45" i="8"/>
  <c r="S45" i="8"/>
  <c r="P51" i="8"/>
  <c r="V55" i="8"/>
  <c r="M57" i="8"/>
  <c r="P98" i="8"/>
  <c r="V87" i="8"/>
  <c r="V89" i="8"/>
  <c r="P89" i="8"/>
  <c r="V91" i="8"/>
  <c r="V93" i="8"/>
  <c r="P93" i="8"/>
  <c r="V95" i="8"/>
  <c r="V97" i="8"/>
  <c r="P97" i="8"/>
  <c r="V102" i="8"/>
  <c r="P108" i="8"/>
  <c r="M113" i="8"/>
  <c r="S113" i="8"/>
  <c r="P118" i="8"/>
  <c r="V120" i="8"/>
  <c r="V122" i="8"/>
  <c r="P122" i="8"/>
  <c r="V124" i="8"/>
  <c r="V126" i="8"/>
  <c r="P126" i="8"/>
  <c r="V131" i="8"/>
  <c r="P131" i="8"/>
  <c r="V133" i="8"/>
  <c r="M136" i="8"/>
  <c r="S136" i="8"/>
  <c r="M53" i="8"/>
  <c r="S53" i="8"/>
  <c r="M58" i="8"/>
  <c r="S58" i="8"/>
  <c r="P63" i="8"/>
  <c r="P67" i="8"/>
  <c r="M72" i="8"/>
  <c r="S72" i="8"/>
  <c r="M138" i="8"/>
  <c r="S138" i="8"/>
  <c r="P143" i="8"/>
  <c r="V147" i="8"/>
  <c r="M149" i="8"/>
  <c r="S149" i="8"/>
  <c r="M153" i="8"/>
  <c r="S153" i="8"/>
  <c r="P158" i="8"/>
  <c r="P163" i="8"/>
  <c r="O32" i="8"/>
  <c r="S57" i="8"/>
  <c r="V59" i="8"/>
  <c r="M65" i="8"/>
  <c r="S65" i="8"/>
  <c r="P70" i="8"/>
  <c r="S75" i="8"/>
  <c r="M79" i="8"/>
  <c r="S79" i="8"/>
  <c r="O144" i="8"/>
  <c r="K214" i="8"/>
  <c r="M214" i="8" s="1"/>
  <c r="Q214" i="8"/>
  <c r="N230" i="8"/>
  <c r="P230" i="8" s="1"/>
  <c r="K285" i="8"/>
  <c r="Q285" i="8"/>
  <c r="T257" i="8"/>
  <c r="T262" i="8"/>
  <c r="N32" i="8"/>
  <c r="N82" i="8"/>
  <c r="P77" i="8"/>
  <c r="V80" i="8"/>
  <c r="S81" i="8"/>
  <c r="L144" i="8"/>
  <c r="O46" i="8"/>
  <c r="U41" i="8"/>
  <c r="P41" i="8"/>
  <c r="V43" i="8"/>
  <c r="V45" i="8"/>
  <c r="O82" i="8"/>
  <c r="S280" i="8"/>
  <c r="M284" i="8"/>
  <c r="S284" i="8"/>
  <c r="P291" i="8"/>
  <c r="V289" i="8"/>
  <c r="P290" i="8"/>
  <c r="V139" i="8"/>
  <c r="M141" i="8"/>
  <c r="S141" i="8"/>
  <c r="P151" i="8"/>
  <c r="P155" i="8"/>
  <c r="S161" i="8"/>
  <c r="V169" i="8"/>
  <c r="M171" i="8"/>
  <c r="S171" i="8"/>
  <c r="P176" i="8"/>
  <c r="P182" i="8"/>
  <c r="P191" i="8"/>
  <c r="P195" i="8"/>
  <c r="P199" i="8"/>
  <c r="T206" i="8"/>
  <c r="P206" i="8"/>
  <c r="T276" i="8"/>
  <c r="M13" i="8"/>
  <c r="S13" i="8"/>
  <c r="U12" i="8"/>
  <c r="P12" i="8"/>
  <c r="M32" i="8"/>
  <c r="M18" i="8"/>
  <c r="U276" i="8"/>
  <c r="U288" i="8"/>
  <c r="M5" i="8"/>
  <c r="S5" i="8"/>
  <c r="N46" i="8"/>
  <c r="M98" i="8"/>
  <c r="S98" i="8"/>
  <c r="M87" i="8"/>
  <c r="S87" i="8"/>
  <c r="M91" i="8"/>
  <c r="R144" i="8"/>
  <c r="S144" i="8" s="1"/>
  <c r="M168" i="8"/>
  <c r="S168" i="8"/>
  <c r="V172" i="8"/>
  <c r="M174" i="8"/>
  <c r="S174" i="8"/>
  <c r="P179" i="8"/>
  <c r="M184" i="8"/>
  <c r="S184" i="8"/>
  <c r="S189" i="8"/>
  <c r="M193" i="8"/>
  <c r="S193" i="8"/>
  <c r="M197" i="8"/>
  <c r="S197" i="8"/>
  <c r="P203" i="8"/>
  <c r="P209" i="8"/>
  <c r="T223" i="8"/>
  <c r="T229" i="8"/>
  <c r="P45" i="8"/>
  <c r="M54" i="8"/>
  <c r="U58" i="8"/>
  <c r="U70" i="8"/>
  <c r="V70" i="8" s="1"/>
  <c r="O214" i="8"/>
  <c r="U206" i="8"/>
  <c r="M6" i="8"/>
  <c r="S6" i="8"/>
  <c r="V7" i="8"/>
  <c r="V14" i="8"/>
  <c r="O127" i="8"/>
  <c r="S18" i="8"/>
  <c r="M22" i="8"/>
  <c r="S22" i="8"/>
  <c r="M26" i="8"/>
  <c r="S26" i="8"/>
  <c r="V31" i="8"/>
  <c r="P31" i="8"/>
  <c r="U38" i="8"/>
  <c r="P38" i="8"/>
  <c r="M43" i="8"/>
  <c r="S43" i="8"/>
  <c r="P54" i="8"/>
  <c r="V51" i="8"/>
  <c r="V53" i="8"/>
  <c r="P53" i="8"/>
  <c r="P58" i="8"/>
  <c r="S82" i="8"/>
  <c r="M63" i="8"/>
  <c r="S63" i="8"/>
  <c r="M67" i="8"/>
  <c r="S67" i="8"/>
  <c r="P72" i="8"/>
  <c r="M77" i="8"/>
  <c r="S77" i="8"/>
  <c r="P81" i="8"/>
  <c r="V83" i="8"/>
  <c r="S89" i="8"/>
  <c r="K127" i="8"/>
  <c r="K292" i="8" s="1"/>
  <c r="Q127" i="8"/>
  <c r="P5" i="8"/>
  <c r="V10" i="8"/>
  <c r="M12" i="8"/>
  <c r="S12" i="8"/>
  <c r="P18" i="8"/>
  <c r="P22" i="8"/>
  <c r="P26" i="8"/>
  <c r="M31" i="8"/>
  <c r="S31" i="8"/>
  <c r="V36" i="8"/>
  <c r="M38" i="8"/>
  <c r="S38" i="8"/>
  <c r="P43" i="8"/>
  <c r="V47" i="8"/>
  <c r="S91" i="8"/>
  <c r="M95" i="8"/>
  <c r="S95" i="8"/>
  <c r="L127" i="8"/>
  <c r="R127" i="8"/>
  <c r="U105" i="8"/>
  <c r="P105" i="8"/>
  <c r="U111" i="8"/>
  <c r="P111" i="8"/>
  <c r="V113" i="8"/>
  <c r="V115" i="8"/>
  <c r="P115" i="8"/>
  <c r="M120" i="8"/>
  <c r="S120" i="8"/>
  <c r="M124" i="8"/>
  <c r="S124" i="8"/>
  <c r="U29" i="8"/>
  <c r="V29" i="8" s="1"/>
  <c r="S54" i="8"/>
  <c r="M51" i="8"/>
  <c r="S51" i="8"/>
  <c r="P57" i="8"/>
  <c r="V63" i="8"/>
  <c r="V65" i="8"/>
  <c r="P65" i="8"/>
  <c r="V67" i="8"/>
  <c r="S70" i="8"/>
  <c r="P79" i="8"/>
  <c r="P87" i="8"/>
  <c r="P91" i="8"/>
  <c r="P95" i="8"/>
  <c r="P100" i="8"/>
  <c r="V103" i="8"/>
  <c r="M105" i="8"/>
  <c r="S105" i="8"/>
  <c r="V109" i="8"/>
  <c r="M111" i="8"/>
  <c r="S111" i="8"/>
  <c r="M115" i="8"/>
  <c r="S115" i="8"/>
  <c r="P120" i="8"/>
  <c r="P124" i="8"/>
  <c r="N144" i="8"/>
  <c r="P133" i="8"/>
  <c r="U141" i="8"/>
  <c r="P141" i="8"/>
  <c r="V143" i="8"/>
  <c r="O185" i="8"/>
  <c r="O292" i="8" s="1"/>
  <c r="M151" i="8"/>
  <c r="S151" i="8"/>
  <c r="M155" i="8"/>
  <c r="S155" i="8"/>
  <c r="U166" i="8"/>
  <c r="S166" i="8"/>
  <c r="U171" i="8"/>
  <c r="P171" i="8"/>
  <c r="M176" i="8"/>
  <c r="S176" i="8"/>
  <c r="U182" i="8"/>
  <c r="S182" i="8"/>
  <c r="M191" i="8"/>
  <c r="S191" i="8"/>
  <c r="M195" i="8"/>
  <c r="S195" i="8"/>
  <c r="M199" i="8"/>
  <c r="S199" i="8"/>
  <c r="M206" i="8"/>
  <c r="S206" i="8"/>
  <c r="M213" i="8"/>
  <c r="S213" i="8"/>
  <c r="P220" i="8"/>
  <c r="S232" i="8"/>
  <c r="M238" i="8"/>
  <c r="S238" i="8"/>
  <c r="M242" i="8"/>
  <c r="S242" i="8"/>
  <c r="M247" i="8"/>
  <c r="S247" i="8"/>
  <c r="P252" i="8"/>
  <c r="M257" i="8"/>
  <c r="S257" i="8"/>
  <c r="P262" i="8"/>
  <c r="P266" i="8"/>
  <c r="P270" i="8"/>
  <c r="V275" i="8"/>
  <c r="P280" i="8"/>
  <c r="P284" i="8"/>
  <c r="M290" i="8"/>
  <c r="S290" i="8"/>
  <c r="M291" i="8"/>
  <c r="S291" i="8"/>
  <c r="P138" i="8"/>
  <c r="M143" i="8"/>
  <c r="S143" i="8"/>
  <c r="P149" i="8"/>
  <c r="P153" i="8"/>
  <c r="S158" i="8"/>
  <c r="M163" i="8"/>
  <c r="S163" i="8"/>
  <c r="P168" i="8"/>
  <c r="P174" i="8"/>
  <c r="M179" i="8"/>
  <c r="S179" i="8"/>
  <c r="P184" i="8"/>
  <c r="P193" i="8"/>
  <c r="P197" i="8"/>
  <c r="R214" i="8"/>
  <c r="M209" i="8"/>
  <c r="S209" i="8"/>
  <c r="P211" i="8"/>
  <c r="M218" i="8"/>
  <c r="S218" i="8"/>
  <c r="P223" i="8"/>
  <c r="P229" i="8"/>
  <c r="V235" i="8"/>
  <c r="P236" i="8"/>
  <c r="P249" i="8"/>
  <c r="M254" i="8"/>
  <c r="S254" i="8"/>
  <c r="P259" i="8"/>
  <c r="M264" i="8"/>
  <c r="S264" i="8"/>
  <c r="M268" i="8"/>
  <c r="S268" i="8"/>
  <c r="M272" i="8"/>
  <c r="S272" i="8"/>
  <c r="M278" i="8"/>
  <c r="S278" i="8"/>
  <c r="M282" i="8"/>
  <c r="S282" i="8"/>
  <c r="M133" i="8"/>
  <c r="S133" i="8"/>
  <c r="N185" i="8"/>
  <c r="T179" i="8"/>
  <c r="V179" i="8" s="1"/>
  <c r="T203" i="8"/>
  <c r="T209" i="8"/>
  <c r="T214" i="8" s="1"/>
  <c r="L230" i="8"/>
  <c r="M230" i="8" s="1"/>
  <c r="R230" i="8"/>
  <c r="S230" i="8" s="1"/>
  <c r="U226" i="8"/>
  <c r="U236" i="8"/>
  <c r="V236" i="8" s="1"/>
  <c r="O285" i="8"/>
  <c r="P285" i="8" s="1"/>
  <c r="U252" i="8"/>
  <c r="U262" i="8"/>
  <c r="M70" i="8"/>
  <c r="V274" i="8"/>
  <c r="T252" i="8"/>
  <c r="T226" i="8"/>
  <c r="V226" i="8" s="1"/>
  <c r="P226" i="8"/>
  <c r="V211" i="8"/>
  <c r="M182" i="8"/>
  <c r="T182" i="8"/>
  <c r="T166" i="8"/>
  <c r="M158" i="8"/>
  <c r="T158" i="8"/>
  <c r="U108" i="8"/>
  <c r="M108" i="8"/>
  <c r="V73" i="8"/>
  <c r="U75" i="8"/>
  <c r="V5" i="8"/>
  <c r="P6" i="8"/>
  <c r="V100" i="8"/>
  <c r="S185" i="8"/>
  <c r="V151" i="8"/>
  <c r="V153" i="8"/>
  <c r="V155" i="8"/>
  <c r="V163" i="8"/>
  <c r="V168" i="8"/>
  <c r="V176" i="8"/>
  <c r="V184" i="8"/>
  <c r="M200" i="8"/>
  <c r="P200" i="8"/>
  <c r="S200" i="8"/>
  <c r="V189" i="8"/>
  <c r="V191" i="8"/>
  <c r="V193" i="8"/>
  <c r="V195" i="8"/>
  <c r="V197" i="8"/>
  <c r="V199" i="8"/>
  <c r="V206" i="8"/>
  <c r="V72" i="8"/>
  <c r="V77" i="8"/>
  <c r="V79" i="8"/>
  <c r="M3" i="8"/>
  <c r="S3" i="8"/>
  <c r="U3" i="8"/>
  <c r="V4" i="8"/>
  <c r="V8" i="8"/>
  <c r="P9" i="8"/>
  <c r="T9" i="8"/>
  <c r="T13" i="8" s="1"/>
  <c r="V11" i="8"/>
  <c r="T12" i="8"/>
  <c r="V15" i="8"/>
  <c r="P16" i="8"/>
  <c r="T16" i="8"/>
  <c r="T32" i="8" s="1"/>
  <c r="V19" i="8"/>
  <c r="V23" i="8"/>
  <c r="V27" i="8"/>
  <c r="V30" i="8"/>
  <c r="V34" i="8"/>
  <c r="P35" i="8"/>
  <c r="T35" i="8"/>
  <c r="V37" i="8"/>
  <c r="T38" i="8"/>
  <c r="V40" i="8"/>
  <c r="T41" i="8"/>
  <c r="V44" i="8"/>
  <c r="V48" i="8"/>
  <c r="P49" i="8"/>
  <c r="T49" i="8"/>
  <c r="T54" i="8" s="1"/>
  <c r="V52" i="8"/>
  <c r="V56" i="8"/>
  <c r="T57" i="8"/>
  <c r="T58" i="8"/>
  <c r="V60" i="8"/>
  <c r="P61" i="8"/>
  <c r="T61" i="8"/>
  <c r="V64" i="8"/>
  <c r="V68" i="8"/>
  <c r="V71" i="8"/>
  <c r="V74" i="8"/>
  <c r="T75" i="8"/>
  <c r="V78" i="8"/>
  <c r="T81" i="8"/>
  <c r="V81" i="8" s="1"/>
  <c r="V84" i="8"/>
  <c r="P85" i="8"/>
  <c r="T85" i="8"/>
  <c r="T98" i="8" s="1"/>
  <c r="V88" i="8"/>
  <c r="V92" i="8"/>
  <c r="V96" i="8"/>
  <c r="M100" i="8"/>
  <c r="S100" i="8"/>
  <c r="V101" i="8"/>
  <c r="P102" i="8"/>
  <c r="V104" i="8"/>
  <c r="T105" i="8"/>
  <c r="V105" i="8" s="1"/>
  <c r="V107" i="8"/>
  <c r="T108" i="8"/>
  <c r="V110" i="8"/>
  <c r="T111" i="8"/>
  <c r="V114" i="8"/>
  <c r="V117" i="8"/>
  <c r="T118" i="8"/>
  <c r="V118" i="8" s="1"/>
  <c r="V121" i="8"/>
  <c r="V125" i="8"/>
  <c r="N127" i="8"/>
  <c r="M129" i="8"/>
  <c r="S129" i="8"/>
  <c r="U129" i="8"/>
  <c r="V130" i="8"/>
  <c r="V134" i="8"/>
  <c r="V140" i="8"/>
  <c r="T141" i="8"/>
  <c r="V145" i="8"/>
  <c r="P146" i="8"/>
  <c r="T146" i="8"/>
  <c r="V148" i="8"/>
  <c r="T149" i="8"/>
  <c r="V152" i="8"/>
  <c r="V156" i="8"/>
  <c r="V164" i="8"/>
  <c r="V167" i="8"/>
  <c r="V170" i="8"/>
  <c r="T171" i="8"/>
  <c r="V173" i="8"/>
  <c r="T174" i="8"/>
  <c r="V174" i="8" s="1"/>
  <c r="V177" i="8"/>
  <c r="V180" i="8"/>
  <c r="V183" i="8"/>
  <c r="M187" i="8"/>
  <c r="S187" i="8"/>
  <c r="U187" i="8"/>
  <c r="V188" i="8"/>
  <c r="V192" i="8"/>
  <c r="V196" i="8"/>
  <c r="V201" i="8"/>
  <c r="M203" i="8"/>
  <c r="S203" i="8"/>
  <c r="U203" i="8"/>
  <c r="V203" i="8" s="1"/>
  <c r="V204" i="8"/>
  <c r="V207" i="8"/>
  <c r="V210" i="8"/>
  <c r="V212" i="8"/>
  <c r="N214" i="8"/>
  <c r="P214" i="8" s="1"/>
  <c r="M216" i="8"/>
  <c r="S216" i="8"/>
  <c r="U216" i="8"/>
  <c r="V217" i="8"/>
  <c r="V221" i="8"/>
  <c r="V224" i="8"/>
  <c r="V227" i="8"/>
  <c r="L243" i="8"/>
  <c r="M243" i="8" s="1"/>
  <c r="N243" i="8"/>
  <c r="P243" i="8" s="1"/>
  <c r="P232" i="8"/>
  <c r="R243" i="8"/>
  <c r="T232" i="8"/>
  <c r="T243" i="8" s="1"/>
  <c r="V237" i="8"/>
  <c r="U242" i="8"/>
  <c r="V242" i="8" s="1"/>
  <c r="Q243" i="8"/>
  <c r="V2" i="8"/>
  <c r="P3" i="8"/>
  <c r="T3" i="8"/>
  <c r="T6" i="8" s="1"/>
  <c r="M9" i="8"/>
  <c r="S9" i="8"/>
  <c r="U9" i="8"/>
  <c r="M16" i="8"/>
  <c r="S16" i="8"/>
  <c r="U16" i="8"/>
  <c r="V17" i="8"/>
  <c r="V21" i="8"/>
  <c r="V25" i="8"/>
  <c r="V28" i="8"/>
  <c r="M35" i="8"/>
  <c r="S35" i="8"/>
  <c r="U35" i="8"/>
  <c r="V42" i="8"/>
  <c r="M49" i="8"/>
  <c r="S49" i="8"/>
  <c r="U49" i="8"/>
  <c r="V50" i="8"/>
  <c r="U57" i="8"/>
  <c r="V57" i="8" s="1"/>
  <c r="M61" i="8"/>
  <c r="S61" i="8"/>
  <c r="U61" i="8"/>
  <c r="V62" i="8"/>
  <c r="V66" i="8"/>
  <c r="V69" i="8"/>
  <c r="V76" i="8"/>
  <c r="M85" i="8"/>
  <c r="S85" i="8"/>
  <c r="U85" i="8"/>
  <c r="V86" i="8"/>
  <c r="V90" i="8"/>
  <c r="V94" i="8"/>
  <c r="V99" i="8"/>
  <c r="M102" i="8"/>
  <c r="S102" i="8"/>
  <c r="V112" i="8"/>
  <c r="V119" i="8"/>
  <c r="V123" i="8"/>
  <c r="V128" i="8"/>
  <c r="P129" i="8"/>
  <c r="T129" i="8"/>
  <c r="V132" i="8"/>
  <c r="V135" i="8"/>
  <c r="V142" i="8"/>
  <c r="M146" i="8"/>
  <c r="S146" i="8"/>
  <c r="U146" i="8"/>
  <c r="V150" i="8"/>
  <c r="V154" i="8"/>
  <c r="V157" i="8"/>
  <c r="V162" i="8"/>
  <c r="V165" i="8"/>
  <c r="V175" i="8"/>
  <c r="V178" i="8"/>
  <c r="V181" i="8"/>
  <c r="V186" i="8"/>
  <c r="P187" i="8"/>
  <c r="T187" i="8"/>
  <c r="T200" i="8" s="1"/>
  <c r="V190" i="8"/>
  <c r="V194" i="8"/>
  <c r="V198" i="8"/>
  <c r="V202" i="8"/>
  <c r="V205" i="8"/>
  <c r="V208" i="8"/>
  <c r="V215" i="8"/>
  <c r="P216" i="8"/>
  <c r="T216" i="8"/>
  <c r="V219" i="8"/>
  <c r="V222" i="8"/>
  <c r="V225" i="8"/>
  <c r="V228" i="8"/>
  <c r="M232" i="8"/>
  <c r="U232" i="8"/>
  <c r="V233" i="8"/>
  <c r="V239" i="8"/>
  <c r="V244" i="8"/>
  <c r="P245" i="8"/>
  <c r="T245" i="8"/>
  <c r="T285" i="8" s="1"/>
  <c r="U247" i="8"/>
  <c r="V247" i="8" s="1"/>
  <c r="V248" i="8"/>
  <c r="V251" i="8"/>
  <c r="U254" i="8"/>
  <c r="V254" i="8" s="1"/>
  <c r="V255" i="8"/>
  <c r="U257" i="8"/>
  <c r="V257" i="8" s="1"/>
  <c r="V258" i="8"/>
  <c r="V261" i="8"/>
  <c r="U264" i="8"/>
  <c r="V264" i="8" s="1"/>
  <c r="V265" i="8"/>
  <c r="U268" i="8"/>
  <c r="V268" i="8" s="1"/>
  <c r="V269" i="8"/>
  <c r="U272" i="8"/>
  <c r="V272" i="8" s="1"/>
  <c r="V273" i="8"/>
  <c r="U278" i="8"/>
  <c r="V278" i="8" s="1"/>
  <c r="V279" i="8"/>
  <c r="U282" i="8"/>
  <c r="V282" i="8" s="1"/>
  <c r="V283" i="8"/>
  <c r="L285" i="8"/>
  <c r="R285" i="8"/>
  <c r="V287" i="8"/>
  <c r="P288" i="8"/>
  <c r="U290" i="8"/>
  <c r="V290" i="8" s="1"/>
  <c r="U291" i="8"/>
  <c r="U245" i="8"/>
  <c r="V250" i="8"/>
  <c r="V260" i="8"/>
  <c r="V286" i="8"/>
  <c r="M288" i="8"/>
  <c r="S288" i="8"/>
  <c r="V158" i="8" l="1"/>
  <c r="T127" i="8"/>
  <c r="P46" i="8"/>
  <c r="V61" i="8"/>
  <c r="V276" i="8"/>
  <c r="S46" i="8"/>
  <c r="S214" i="8"/>
  <c r="M185" i="8"/>
  <c r="V229" i="8"/>
  <c r="V232" i="8"/>
  <c r="V49" i="8"/>
  <c r="V35" i="8"/>
  <c r="U230" i="8"/>
  <c r="N292" i="8"/>
  <c r="P292" i="8" s="1"/>
  <c r="M46" i="8"/>
  <c r="V149" i="8"/>
  <c r="V223" i="8"/>
  <c r="P82" i="8"/>
  <c r="V38" i="8"/>
  <c r="V12" i="8"/>
  <c r="V146" i="8"/>
  <c r="V9" i="8"/>
  <c r="V252" i="8"/>
  <c r="M144" i="8"/>
  <c r="V141" i="8"/>
  <c r="V166" i="8"/>
  <c r="P127" i="8"/>
  <c r="V291" i="8"/>
  <c r="S285" i="8"/>
  <c r="T230" i="8"/>
  <c r="V230" i="8" s="1"/>
  <c r="V16" i="8"/>
  <c r="V75" i="8"/>
  <c r="V58" i="8"/>
  <c r="V41" i="8"/>
  <c r="P185" i="8"/>
  <c r="V288" i="8"/>
  <c r="U127" i="8"/>
  <c r="V127" i="8" s="1"/>
  <c r="M285" i="8"/>
  <c r="P144" i="8"/>
  <c r="V245" i="8"/>
  <c r="T144" i="8"/>
  <c r="V85" i="8"/>
  <c r="V171" i="8"/>
  <c r="V209" i="8"/>
  <c r="V262" i="8"/>
  <c r="U144" i="8"/>
  <c r="Q292" i="8"/>
  <c r="Q293" i="8" s="1"/>
  <c r="V111" i="8"/>
  <c r="V182" i="8"/>
  <c r="P32" i="8"/>
  <c r="T46" i="8"/>
  <c r="S127" i="8"/>
  <c r="M127" i="8"/>
  <c r="T185" i="8"/>
  <c r="V108" i="8"/>
  <c r="T82" i="8"/>
  <c r="U243" i="8"/>
  <c r="V243" i="8" s="1"/>
  <c r="L292" i="8"/>
  <c r="M292" i="8" s="1"/>
  <c r="S243" i="8"/>
  <c r="V187" i="8"/>
  <c r="U82" i="8"/>
  <c r="U54" i="8"/>
  <c r="V54" i="8" s="1"/>
  <c r="U214" i="8"/>
  <c r="V214" i="8" s="1"/>
  <c r="U200" i="8"/>
  <c r="V200" i="8" s="1"/>
  <c r="U185" i="8"/>
  <c r="U98" i="8"/>
  <c r="V98" i="8" s="1"/>
  <c r="U32" i="8"/>
  <c r="V32" i="8" s="1"/>
  <c r="U285" i="8"/>
  <c r="V285" i="8" s="1"/>
  <c r="R292" i="8"/>
  <c r="S292" i="8" s="1"/>
  <c r="V216" i="8"/>
  <c r="V129" i="8"/>
  <c r="U6" i="8"/>
  <c r="V6" i="8" s="1"/>
  <c r="V3" i="8"/>
  <c r="O293" i="8"/>
  <c r="U46" i="8"/>
  <c r="U13" i="8"/>
  <c r="V13" i="8" s="1"/>
  <c r="T292" i="8" l="1"/>
  <c r="N293" i="8"/>
  <c r="P293" i="8" s="1"/>
  <c r="V185" i="8"/>
  <c r="V144" i="8"/>
  <c r="V46" i="8"/>
  <c r="V82" i="8"/>
  <c r="R293" i="8"/>
  <c r="S293" i="8" s="1"/>
  <c r="U292" i="8"/>
  <c r="V292" i="8" s="1"/>
  <c r="L293" i="8"/>
  <c r="K293" i="8"/>
  <c r="T293" i="8"/>
  <c r="M293" i="8" l="1"/>
  <c r="U293" i="8"/>
  <c r="V293" i="8" s="1"/>
  <c r="R287" i="6" l="1"/>
  <c r="Q287" i="6"/>
  <c r="O287" i="6"/>
  <c r="N287" i="6"/>
  <c r="L287" i="6"/>
  <c r="K287" i="6"/>
  <c r="U286" i="6"/>
  <c r="T286" i="6"/>
  <c r="U285" i="6"/>
  <c r="T285" i="6"/>
  <c r="R284" i="6"/>
  <c r="R288" i="6" s="1"/>
  <c r="Q284" i="6"/>
  <c r="Q288" i="6" s="1"/>
  <c r="O284" i="6"/>
  <c r="O288" i="6" s="1"/>
  <c r="N284" i="6"/>
  <c r="N288" i="6" s="1"/>
  <c r="L284" i="6"/>
  <c r="L288" i="6" s="1"/>
  <c r="K284" i="6"/>
  <c r="K288" i="6" s="1"/>
  <c r="U283" i="6"/>
  <c r="T283" i="6"/>
  <c r="U282" i="6"/>
  <c r="T282" i="6"/>
  <c r="R280" i="6"/>
  <c r="Q280" i="6"/>
  <c r="O280" i="6"/>
  <c r="N280" i="6"/>
  <c r="L280" i="6"/>
  <c r="K280" i="6"/>
  <c r="U279" i="6"/>
  <c r="U280" i="6" s="1"/>
  <c r="T279" i="6"/>
  <c r="T280" i="6" s="1"/>
  <c r="R278" i="6"/>
  <c r="Q278" i="6"/>
  <c r="O278" i="6"/>
  <c r="N278" i="6"/>
  <c r="L278" i="6"/>
  <c r="K278" i="6"/>
  <c r="U277" i="6"/>
  <c r="U278" i="6" s="1"/>
  <c r="T277" i="6"/>
  <c r="T278" i="6" s="1"/>
  <c r="R276" i="6"/>
  <c r="Q276" i="6"/>
  <c r="O276" i="6"/>
  <c r="N276" i="6"/>
  <c r="L276" i="6"/>
  <c r="K276" i="6"/>
  <c r="U275" i="6"/>
  <c r="U276" i="6" s="1"/>
  <c r="T275" i="6"/>
  <c r="T276" i="6" s="1"/>
  <c r="R274" i="6"/>
  <c r="Q274" i="6"/>
  <c r="O274" i="6"/>
  <c r="N274" i="6"/>
  <c r="L274" i="6"/>
  <c r="K274" i="6"/>
  <c r="U273" i="6"/>
  <c r="U274" i="6" s="1"/>
  <c r="T273" i="6"/>
  <c r="T274" i="6" s="1"/>
  <c r="R272" i="6"/>
  <c r="Q272" i="6"/>
  <c r="O272" i="6"/>
  <c r="N272" i="6"/>
  <c r="L272" i="6"/>
  <c r="K272" i="6"/>
  <c r="U271" i="6"/>
  <c r="T271" i="6"/>
  <c r="U270" i="6"/>
  <c r="T270" i="6"/>
  <c r="U269" i="6"/>
  <c r="T269" i="6"/>
  <c r="R268" i="6"/>
  <c r="Q268" i="6"/>
  <c r="O268" i="6"/>
  <c r="N268" i="6"/>
  <c r="L268" i="6"/>
  <c r="K268" i="6"/>
  <c r="U267" i="6"/>
  <c r="U268" i="6" s="1"/>
  <c r="T267" i="6"/>
  <c r="T268" i="6" s="1"/>
  <c r="R266" i="6"/>
  <c r="Q266" i="6"/>
  <c r="O266" i="6"/>
  <c r="N266" i="6"/>
  <c r="L266" i="6"/>
  <c r="K266" i="6"/>
  <c r="U265" i="6"/>
  <c r="U266" i="6" s="1"/>
  <c r="T265" i="6"/>
  <c r="T266" i="6" s="1"/>
  <c r="R264" i="6"/>
  <c r="Q264" i="6"/>
  <c r="O264" i="6"/>
  <c r="N264" i="6"/>
  <c r="L264" i="6"/>
  <c r="K264" i="6"/>
  <c r="U263" i="6"/>
  <c r="U264" i="6" s="1"/>
  <c r="T263" i="6"/>
  <c r="T264" i="6" s="1"/>
  <c r="R262" i="6"/>
  <c r="Q262" i="6"/>
  <c r="O262" i="6"/>
  <c r="N262" i="6"/>
  <c r="L262" i="6"/>
  <c r="K262" i="6"/>
  <c r="U261" i="6"/>
  <c r="U262" i="6" s="1"/>
  <c r="T261" i="6"/>
  <c r="T262" i="6" s="1"/>
  <c r="R260" i="6"/>
  <c r="Q260" i="6"/>
  <c r="O260" i="6"/>
  <c r="N260" i="6"/>
  <c r="L260" i="6"/>
  <c r="K260" i="6"/>
  <c r="U259" i="6"/>
  <c r="U260" i="6" s="1"/>
  <c r="T259" i="6"/>
  <c r="T260" i="6" s="1"/>
  <c r="R258" i="6"/>
  <c r="Q258" i="6"/>
  <c r="O258" i="6"/>
  <c r="N258" i="6"/>
  <c r="L258" i="6"/>
  <c r="K258" i="6"/>
  <c r="U257" i="6"/>
  <c r="T257" i="6"/>
  <c r="U256" i="6"/>
  <c r="T256" i="6"/>
  <c r="R255" i="6"/>
  <c r="Q255" i="6"/>
  <c r="O255" i="6"/>
  <c r="N255" i="6"/>
  <c r="L255" i="6"/>
  <c r="K255" i="6"/>
  <c r="U254" i="6"/>
  <c r="U255" i="6" s="1"/>
  <c r="T254" i="6"/>
  <c r="T255" i="6" s="1"/>
  <c r="R253" i="6"/>
  <c r="Q253" i="6"/>
  <c r="O253" i="6"/>
  <c r="N253" i="6"/>
  <c r="L253" i="6"/>
  <c r="K253" i="6"/>
  <c r="U252" i="6"/>
  <c r="U253" i="6" s="1"/>
  <c r="T252" i="6"/>
  <c r="T253" i="6" s="1"/>
  <c r="R251" i="6"/>
  <c r="Q251" i="6"/>
  <c r="O251" i="6"/>
  <c r="N251" i="6"/>
  <c r="L251" i="6"/>
  <c r="K251" i="6"/>
  <c r="U250" i="6"/>
  <c r="T250" i="6"/>
  <c r="U249" i="6"/>
  <c r="T249" i="6"/>
  <c r="R248" i="6"/>
  <c r="Q248" i="6"/>
  <c r="O248" i="6"/>
  <c r="N248" i="6"/>
  <c r="L248" i="6"/>
  <c r="K248" i="6"/>
  <c r="U247" i="6"/>
  <c r="U248" i="6" s="1"/>
  <c r="T247" i="6"/>
  <c r="T248" i="6" s="1"/>
  <c r="R246" i="6"/>
  <c r="Q246" i="6"/>
  <c r="O246" i="6"/>
  <c r="N246" i="6"/>
  <c r="L246" i="6"/>
  <c r="K246" i="6"/>
  <c r="U245" i="6"/>
  <c r="U246" i="6" s="1"/>
  <c r="T245" i="6"/>
  <c r="T246" i="6" s="1"/>
  <c r="R244" i="6"/>
  <c r="Q244" i="6"/>
  <c r="O244" i="6"/>
  <c r="N244" i="6"/>
  <c r="N281" i="6" s="1"/>
  <c r="L244" i="6"/>
  <c r="K244" i="6"/>
  <c r="U243" i="6"/>
  <c r="T243" i="6"/>
  <c r="R241" i="6"/>
  <c r="Q241" i="6"/>
  <c r="O241" i="6"/>
  <c r="N241" i="6"/>
  <c r="L241" i="6"/>
  <c r="K241" i="6"/>
  <c r="U240" i="6"/>
  <c r="U241" i="6" s="1"/>
  <c r="T240" i="6"/>
  <c r="T241" i="6" s="1"/>
  <c r="R239" i="6"/>
  <c r="Q239" i="6"/>
  <c r="O239" i="6"/>
  <c r="N239" i="6"/>
  <c r="L239" i="6"/>
  <c r="K239" i="6"/>
  <c r="U238" i="6"/>
  <c r="U239" i="6" s="1"/>
  <c r="T238" i="6"/>
  <c r="T239" i="6" s="1"/>
  <c r="R237" i="6"/>
  <c r="Q237" i="6"/>
  <c r="O237" i="6"/>
  <c r="N237" i="6"/>
  <c r="L237" i="6"/>
  <c r="K237" i="6"/>
  <c r="U236" i="6"/>
  <c r="U237" i="6" s="1"/>
  <c r="T236" i="6"/>
  <c r="T237" i="6" s="1"/>
  <c r="R235" i="6"/>
  <c r="Q235" i="6"/>
  <c r="O235" i="6"/>
  <c r="N235" i="6"/>
  <c r="L235" i="6"/>
  <c r="K235" i="6"/>
  <c r="U234" i="6"/>
  <c r="T234" i="6"/>
  <c r="U233" i="6"/>
  <c r="T233" i="6"/>
  <c r="R232" i="6"/>
  <c r="Q232" i="6"/>
  <c r="O232" i="6"/>
  <c r="N232" i="6"/>
  <c r="L232" i="6"/>
  <c r="K232" i="6"/>
  <c r="U231" i="6"/>
  <c r="U232" i="6" s="1"/>
  <c r="T231" i="6"/>
  <c r="T232" i="6" s="1"/>
  <c r="R229" i="6"/>
  <c r="Q229" i="6"/>
  <c r="O229" i="6"/>
  <c r="N229" i="6"/>
  <c r="L229" i="6"/>
  <c r="K229" i="6"/>
  <c r="U228" i="6"/>
  <c r="T228" i="6"/>
  <c r="U227" i="6"/>
  <c r="T227" i="6"/>
  <c r="R226" i="6"/>
  <c r="Q226" i="6"/>
  <c r="O226" i="6"/>
  <c r="N226" i="6"/>
  <c r="L226" i="6"/>
  <c r="K226" i="6"/>
  <c r="U225" i="6"/>
  <c r="T225" i="6"/>
  <c r="U224" i="6"/>
  <c r="T224" i="6"/>
  <c r="R223" i="6"/>
  <c r="Q223" i="6"/>
  <c r="O223" i="6"/>
  <c r="N223" i="6"/>
  <c r="L223" i="6"/>
  <c r="K223" i="6"/>
  <c r="U222" i="6"/>
  <c r="U223" i="6" s="1"/>
  <c r="T222" i="6"/>
  <c r="T223" i="6" s="1"/>
  <c r="R221" i="6"/>
  <c r="Q221" i="6"/>
  <c r="O221" i="6"/>
  <c r="N221" i="6"/>
  <c r="L221" i="6"/>
  <c r="K221" i="6"/>
  <c r="U220" i="6"/>
  <c r="T220" i="6"/>
  <c r="T221" i="6" s="1"/>
  <c r="R219" i="6"/>
  <c r="Q219" i="6"/>
  <c r="O219" i="6"/>
  <c r="N219" i="6"/>
  <c r="L219" i="6"/>
  <c r="K219" i="6"/>
  <c r="U218" i="6"/>
  <c r="T218" i="6"/>
  <c r="R216" i="6"/>
  <c r="Q216" i="6"/>
  <c r="O216" i="6"/>
  <c r="N216" i="6"/>
  <c r="L216" i="6"/>
  <c r="K216" i="6"/>
  <c r="U215" i="6"/>
  <c r="T215" i="6"/>
  <c r="T216" i="6" s="1"/>
  <c r="R214" i="6"/>
  <c r="Q214" i="6"/>
  <c r="O214" i="6"/>
  <c r="N214" i="6"/>
  <c r="L214" i="6"/>
  <c r="K214" i="6"/>
  <c r="U213" i="6"/>
  <c r="U214" i="6" s="1"/>
  <c r="T213" i="6"/>
  <c r="T214" i="6" s="1"/>
  <c r="R212" i="6"/>
  <c r="Q212" i="6"/>
  <c r="O212" i="6"/>
  <c r="N212" i="6"/>
  <c r="L212" i="6"/>
  <c r="K212" i="6"/>
  <c r="U211" i="6"/>
  <c r="T211" i="6"/>
  <c r="U210" i="6"/>
  <c r="T210" i="6"/>
  <c r="R209" i="6"/>
  <c r="Q209" i="6"/>
  <c r="O209" i="6"/>
  <c r="N209" i="6"/>
  <c r="L209" i="6"/>
  <c r="K209" i="6"/>
  <c r="U208" i="6"/>
  <c r="T208" i="6"/>
  <c r="U207" i="6"/>
  <c r="T207" i="6"/>
  <c r="R206" i="6"/>
  <c r="Q206" i="6"/>
  <c r="O206" i="6"/>
  <c r="N206" i="6"/>
  <c r="L206" i="6"/>
  <c r="K206" i="6"/>
  <c r="U205" i="6"/>
  <c r="T205" i="6"/>
  <c r="U204" i="6"/>
  <c r="T204" i="6"/>
  <c r="R202" i="6"/>
  <c r="Q202" i="6"/>
  <c r="O202" i="6"/>
  <c r="N202" i="6"/>
  <c r="L202" i="6"/>
  <c r="K202" i="6"/>
  <c r="U201" i="6"/>
  <c r="U202" i="6" s="1"/>
  <c r="T201" i="6"/>
  <c r="T202" i="6" s="1"/>
  <c r="R200" i="6"/>
  <c r="Q200" i="6"/>
  <c r="O200" i="6"/>
  <c r="N200" i="6"/>
  <c r="L200" i="6"/>
  <c r="K200" i="6"/>
  <c r="U199" i="6"/>
  <c r="T199" i="6"/>
  <c r="R198" i="6"/>
  <c r="Q198" i="6"/>
  <c r="O198" i="6"/>
  <c r="N198" i="6"/>
  <c r="L198" i="6"/>
  <c r="K198" i="6"/>
  <c r="U197" i="6"/>
  <c r="U198" i="6" s="1"/>
  <c r="T197" i="6"/>
  <c r="T198" i="6" s="1"/>
  <c r="R196" i="6"/>
  <c r="Q196" i="6"/>
  <c r="O196" i="6"/>
  <c r="N196" i="6"/>
  <c r="L196" i="6"/>
  <c r="K196" i="6"/>
  <c r="U195" i="6"/>
  <c r="U196" i="6" s="1"/>
  <c r="T195" i="6"/>
  <c r="T196" i="6" s="1"/>
  <c r="R194" i="6"/>
  <c r="Q194" i="6"/>
  <c r="O194" i="6"/>
  <c r="N194" i="6"/>
  <c r="L194" i="6"/>
  <c r="K194" i="6"/>
  <c r="U193" i="6"/>
  <c r="U194" i="6" s="1"/>
  <c r="T193" i="6"/>
  <c r="T194" i="6" s="1"/>
  <c r="R192" i="6"/>
  <c r="Q192" i="6"/>
  <c r="O192" i="6"/>
  <c r="N192" i="6"/>
  <c r="L192" i="6"/>
  <c r="K192" i="6"/>
  <c r="U191" i="6"/>
  <c r="U192" i="6" s="1"/>
  <c r="T191" i="6"/>
  <c r="T192" i="6" s="1"/>
  <c r="R190" i="6"/>
  <c r="R203" i="6" s="1"/>
  <c r="Q190" i="6"/>
  <c r="Q203" i="6" s="1"/>
  <c r="O190" i="6"/>
  <c r="O203" i="6" s="1"/>
  <c r="N190" i="6"/>
  <c r="N203" i="6" s="1"/>
  <c r="L190" i="6"/>
  <c r="K190" i="6"/>
  <c r="K203" i="6" s="1"/>
  <c r="U189" i="6"/>
  <c r="T189" i="6"/>
  <c r="R187" i="6"/>
  <c r="Q187" i="6"/>
  <c r="O187" i="6"/>
  <c r="N187" i="6"/>
  <c r="L187" i="6"/>
  <c r="K187" i="6"/>
  <c r="U186" i="6"/>
  <c r="U187" i="6" s="1"/>
  <c r="T186" i="6"/>
  <c r="T187" i="6" s="1"/>
  <c r="R185" i="6"/>
  <c r="Q185" i="6"/>
  <c r="O185" i="6"/>
  <c r="N185" i="6"/>
  <c r="L185" i="6"/>
  <c r="K185" i="6"/>
  <c r="U184" i="6"/>
  <c r="T184" i="6"/>
  <c r="U183" i="6"/>
  <c r="T183" i="6"/>
  <c r="U182" i="6"/>
  <c r="T182" i="6"/>
  <c r="R181" i="6"/>
  <c r="Q181" i="6"/>
  <c r="O181" i="6"/>
  <c r="N181" i="6"/>
  <c r="L181" i="6"/>
  <c r="K181" i="6"/>
  <c r="U180" i="6"/>
  <c r="T180" i="6"/>
  <c r="U179" i="6"/>
  <c r="T179" i="6"/>
  <c r="R178" i="6"/>
  <c r="Q178" i="6"/>
  <c r="O178" i="6"/>
  <c r="N178" i="6"/>
  <c r="L178" i="6"/>
  <c r="K178" i="6"/>
  <c r="U177" i="6"/>
  <c r="U178" i="6" s="1"/>
  <c r="T177" i="6"/>
  <c r="T178" i="6" s="1"/>
  <c r="R176" i="6"/>
  <c r="Q176" i="6"/>
  <c r="O176" i="6"/>
  <c r="N176" i="6"/>
  <c r="L176" i="6"/>
  <c r="K176" i="6"/>
  <c r="U175" i="6"/>
  <c r="T175" i="6"/>
  <c r="U174" i="6"/>
  <c r="T174" i="6"/>
  <c r="U173" i="6"/>
  <c r="T173" i="6"/>
  <c r="R172" i="6"/>
  <c r="Q172" i="6"/>
  <c r="O172" i="6"/>
  <c r="N172" i="6"/>
  <c r="L172" i="6"/>
  <c r="K172" i="6"/>
  <c r="U171" i="6"/>
  <c r="T171" i="6"/>
  <c r="U170" i="6"/>
  <c r="T170" i="6"/>
  <c r="R169" i="6"/>
  <c r="Q169" i="6"/>
  <c r="O169" i="6"/>
  <c r="N169" i="6"/>
  <c r="L169" i="6"/>
  <c r="K169" i="6"/>
  <c r="U168" i="6"/>
  <c r="U169" i="6" s="1"/>
  <c r="T168" i="6"/>
  <c r="T169" i="6" s="1"/>
  <c r="R167" i="6"/>
  <c r="Q167" i="6"/>
  <c r="O167" i="6"/>
  <c r="N167" i="6"/>
  <c r="L167" i="6"/>
  <c r="K167" i="6"/>
  <c r="U166" i="6"/>
  <c r="T166" i="6"/>
  <c r="U165" i="6"/>
  <c r="T165" i="6"/>
  <c r="R164" i="6"/>
  <c r="Q164" i="6"/>
  <c r="O164" i="6"/>
  <c r="N164" i="6"/>
  <c r="L164" i="6"/>
  <c r="K164" i="6"/>
  <c r="U163" i="6"/>
  <c r="U164" i="6" s="1"/>
  <c r="T163" i="6"/>
  <c r="T164" i="6" s="1"/>
  <c r="R162" i="6"/>
  <c r="Q162" i="6"/>
  <c r="O162" i="6"/>
  <c r="N162" i="6"/>
  <c r="L162" i="6"/>
  <c r="K162" i="6"/>
  <c r="U161" i="6"/>
  <c r="T161" i="6"/>
  <c r="U160" i="6"/>
  <c r="T160" i="6"/>
  <c r="R159" i="6"/>
  <c r="Q159" i="6"/>
  <c r="O159" i="6"/>
  <c r="N159" i="6"/>
  <c r="L159" i="6"/>
  <c r="K159" i="6"/>
  <c r="U158" i="6"/>
  <c r="U159" i="6" s="1"/>
  <c r="T158" i="6"/>
  <c r="T159" i="6" s="1"/>
  <c r="R157" i="6"/>
  <c r="Q157" i="6"/>
  <c r="O157" i="6"/>
  <c r="N157" i="6"/>
  <c r="L157" i="6"/>
  <c r="K157" i="6"/>
  <c r="U156" i="6"/>
  <c r="U157" i="6" s="1"/>
  <c r="T156" i="6"/>
  <c r="T157" i="6" s="1"/>
  <c r="R155" i="6"/>
  <c r="Q155" i="6"/>
  <c r="O155" i="6"/>
  <c r="N155" i="6"/>
  <c r="L155" i="6"/>
  <c r="K155" i="6"/>
  <c r="U154" i="6"/>
  <c r="U155" i="6" s="1"/>
  <c r="T154" i="6"/>
  <c r="T155" i="6" s="1"/>
  <c r="R153" i="6"/>
  <c r="Q153" i="6"/>
  <c r="O153" i="6"/>
  <c r="N153" i="6"/>
  <c r="L153" i="6"/>
  <c r="K153" i="6"/>
  <c r="U152" i="6"/>
  <c r="U153" i="6" s="1"/>
  <c r="T152" i="6"/>
  <c r="T153" i="6" s="1"/>
  <c r="R151" i="6"/>
  <c r="Q151" i="6"/>
  <c r="O151" i="6"/>
  <c r="N151" i="6"/>
  <c r="L151" i="6"/>
  <c r="K151" i="6"/>
  <c r="U150" i="6"/>
  <c r="T150" i="6"/>
  <c r="U149" i="6"/>
  <c r="T149" i="6"/>
  <c r="R148" i="6"/>
  <c r="Q148" i="6"/>
  <c r="O148" i="6"/>
  <c r="N148" i="6"/>
  <c r="L148" i="6"/>
  <c r="K148" i="6"/>
  <c r="U147" i="6"/>
  <c r="T147" i="6"/>
  <c r="R145" i="6"/>
  <c r="Q145" i="6"/>
  <c r="O145" i="6"/>
  <c r="N145" i="6"/>
  <c r="L145" i="6"/>
  <c r="K145" i="6"/>
  <c r="U144" i="6"/>
  <c r="U145" i="6" s="1"/>
  <c r="T144" i="6"/>
  <c r="T145" i="6" s="1"/>
  <c r="R143" i="6"/>
  <c r="Q143" i="6"/>
  <c r="O143" i="6"/>
  <c r="N143" i="6"/>
  <c r="L143" i="6"/>
  <c r="K143" i="6"/>
  <c r="U142" i="6"/>
  <c r="T142" i="6"/>
  <c r="U141" i="6"/>
  <c r="T141" i="6"/>
  <c r="R140" i="6"/>
  <c r="Q140" i="6"/>
  <c r="O140" i="6"/>
  <c r="N140" i="6"/>
  <c r="L140" i="6"/>
  <c r="K140" i="6"/>
  <c r="U139" i="6"/>
  <c r="U140" i="6" s="1"/>
  <c r="T139" i="6"/>
  <c r="T140" i="6" s="1"/>
  <c r="R138" i="6"/>
  <c r="Q138" i="6"/>
  <c r="O138" i="6"/>
  <c r="N138" i="6"/>
  <c r="L138" i="6"/>
  <c r="K138" i="6"/>
  <c r="U137" i="6"/>
  <c r="T137" i="6"/>
  <c r="U136" i="6"/>
  <c r="T136" i="6"/>
  <c r="R135" i="6"/>
  <c r="Q135" i="6"/>
  <c r="O135" i="6"/>
  <c r="N135" i="6"/>
  <c r="L135" i="6"/>
  <c r="K135" i="6"/>
  <c r="U134" i="6"/>
  <c r="U135" i="6" s="1"/>
  <c r="T134" i="6"/>
  <c r="T135" i="6" s="1"/>
  <c r="R133" i="6"/>
  <c r="Q133" i="6"/>
  <c r="O133" i="6"/>
  <c r="N133" i="6"/>
  <c r="L133" i="6"/>
  <c r="K133" i="6"/>
  <c r="U132" i="6"/>
  <c r="U133" i="6" s="1"/>
  <c r="T132" i="6"/>
  <c r="T133" i="6" s="1"/>
  <c r="R131" i="6"/>
  <c r="Q131" i="6"/>
  <c r="Q146" i="6" s="1"/>
  <c r="O131" i="6"/>
  <c r="N131" i="6"/>
  <c r="L131" i="6"/>
  <c r="K131" i="6"/>
  <c r="U130" i="6"/>
  <c r="T130" i="6"/>
  <c r="R128" i="6"/>
  <c r="Q128" i="6"/>
  <c r="O128" i="6"/>
  <c r="N128" i="6"/>
  <c r="L128" i="6"/>
  <c r="K128" i="6"/>
  <c r="U127" i="6"/>
  <c r="U128" i="6" s="1"/>
  <c r="T127" i="6"/>
  <c r="T128" i="6" s="1"/>
  <c r="R126" i="6"/>
  <c r="Q126" i="6"/>
  <c r="O126" i="6"/>
  <c r="N126" i="6"/>
  <c r="L126" i="6"/>
  <c r="K126" i="6"/>
  <c r="U125" i="6"/>
  <c r="U126" i="6" s="1"/>
  <c r="T125" i="6"/>
  <c r="T126" i="6" s="1"/>
  <c r="R124" i="6"/>
  <c r="Q124" i="6"/>
  <c r="O124" i="6"/>
  <c r="N124" i="6"/>
  <c r="L124" i="6"/>
  <c r="K124" i="6"/>
  <c r="U123" i="6"/>
  <c r="U124" i="6" s="1"/>
  <c r="T123" i="6"/>
  <c r="T124" i="6" s="1"/>
  <c r="R122" i="6"/>
  <c r="Q122" i="6"/>
  <c r="O122" i="6"/>
  <c r="N122" i="6"/>
  <c r="L122" i="6"/>
  <c r="K122" i="6"/>
  <c r="U121" i="6"/>
  <c r="U122" i="6" s="1"/>
  <c r="T121" i="6"/>
  <c r="T122" i="6" s="1"/>
  <c r="R120" i="6"/>
  <c r="Q120" i="6"/>
  <c r="O120" i="6"/>
  <c r="N120" i="6"/>
  <c r="L120" i="6"/>
  <c r="K120" i="6"/>
  <c r="U119" i="6"/>
  <c r="T119" i="6"/>
  <c r="U118" i="6"/>
  <c r="T118" i="6"/>
  <c r="R117" i="6"/>
  <c r="Q117" i="6"/>
  <c r="O117" i="6"/>
  <c r="N117" i="6"/>
  <c r="L117" i="6"/>
  <c r="K117" i="6"/>
  <c r="U116" i="6"/>
  <c r="U117" i="6" s="1"/>
  <c r="T116" i="6"/>
  <c r="T117" i="6" s="1"/>
  <c r="R115" i="6"/>
  <c r="Q115" i="6"/>
  <c r="O115" i="6"/>
  <c r="N115" i="6"/>
  <c r="L115" i="6"/>
  <c r="K115" i="6"/>
  <c r="U114" i="6"/>
  <c r="U115" i="6" s="1"/>
  <c r="T114" i="6"/>
  <c r="T115" i="6" s="1"/>
  <c r="R113" i="6"/>
  <c r="Q113" i="6"/>
  <c r="O113" i="6"/>
  <c r="N113" i="6"/>
  <c r="L113" i="6"/>
  <c r="K113" i="6"/>
  <c r="U112" i="6"/>
  <c r="T112" i="6"/>
  <c r="U111" i="6"/>
  <c r="T111" i="6"/>
  <c r="R110" i="6"/>
  <c r="Q110" i="6"/>
  <c r="O110" i="6"/>
  <c r="N110" i="6"/>
  <c r="L110" i="6"/>
  <c r="K110" i="6"/>
  <c r="U109" i="6"/>
  <c r="T109" i="6"/>
  <c r="U108" i="6"/>
  <c r="T108" i="6"/>
  <c r="R107" i="6"/>
  <c r="Q107" i="6"/>
  <c r="O107" i="6"/>
  <c r="N107" i="6"/>
  <c r="L107" i="6"/>
  <c r="K107" i="6"/>
  <c r="U106" i="6"/>
  <c r="T106" i="6"/>
  <c r="U105" i="6"/>
  <c r="T105" i="6"/>
  <c r="R104" i="6"/>
  <c r="Q104" i="6"/>
  <c r="O104" i="6"/>
  <c r="N104" i="6"/>
  <c r="L104" i="6"/>
  <c r="K104" i="6"/>
  <c r="U103" i="6"/>
  <c r="U104" i="6" s="1"/>
  <c r="T103" i="6"/>
  <c r="T104" i="6" s="1"/>
  <c r="R102" i="6"/>
  <c r="Q102" i="6"/>
  <c r="O102" i="6"/>
  <c r="N102" i="6"/>
  <c r="L102" i="6"/>
  <c r="K102" i="6"/>
  <c r="U101" i="6"/>
  <c r="U102" i="6" s="1"/>
  <c r="T101" i="6"/>
  <c r="R99" i="6"/>
  <c r="Q99" i="6"/>
  <c r="O99" i="6"/>
  <c r="N99" i="6"/>
  <c r="L99" i="6"/>
  <c r="K99" i="6"/>
  <c r="U98" i="6"/>
  <c r="U99" i="6" s="1"/>
  <c r="T98" i="6"/>
  <c r="T99" i="6" s="1"/>
  <c r="R97" i="6"/>
  <c r="Q97" i="6"/>
  <c r="O97" i="6"/>
  <c r="N97" i="6"/>
  <c r="L97" i="6"/>
  <c r="K97" i="6"/>
  <c r="U96" i="6"/>
  <c r="U97" i="6" s="1"/>
  <c r="T96" i="6"/>
  <c r="T97" i="6" s="1"/>
  <c r="R95" i="6"/>
  <c r="Q95" i="6"/>
  <c r="O95" i="6"/>
  <c r="N95" i="6"/>
  <c r="L95" i="6"/>
  <c r="K95" i="6"/>
  <c r="U94" i="6"/>
  <c r="U95" i="6" s="1"/>
  <c r="T94" i="6"/>
  <c r="T95" i="6" s="1"/>
  <c r="R93" i="6"/>
  <c r="Q93" i="6"/>
  <c r="O93" i="6"/>
  <c r="N93" i="6"/>
  <c r="L93" i="6"/>
  <c r="K93" i="6"/>
  <c r="U92" i="6"/>
  <c r="U93" i="6" s="1"/>
  <c r="T92" i="6"/>
  <c r="T93" i="6" s="1"/>
  <c r="R91" i="6"/>
  <c r="Q91" i="6"/>
  <c r="O91" i="6"/>
  <c r="N91" i="6"/>
  <c r="L91" i="6"/>
  <c r="K91" i="6"/>
  <c r="U90" i="6"/>
  <c r="U91" i="6" s="1"/>
  <c r="T90" i="6"/>
  <c r="T91" i="6" s="1"/>
  <c r="R89" i="6"/>
  <c r="Q89" i="6"/>
  <c r="O89" i="6"/>
  <c r="N89" i="6"/>
  <c r="L89" i="6"/>
  <c r="K89" i="6"/>
  <c r="U88" i="6"/>
  <c r="U89" i="6" s="1"/>
  <c r="T88" i="6"/>
  <c r="T89" i="6" s="1"/>
  <c r="R87" i="6"/>
  <c r="R100" i="6" s="1"/>
  <c r="Q87" i="6"/>
  <c r="Q100" i="6" s="1"/>
  <c r="O87" i="6"/>
  <c r="O100" i="6" s="1"/>
  <c r="N87" i="6"/>
  <c r="N100" i="6" s="1"/>
  <c r="L87" i="6"/>
  <c r="L100" i="6" s="1"/>
  <c r="K87" i="6"/>
  <c r="K100" i="6" s="1"/>
  <c r="U86" i="6"/>
  <c r="T86" i="6"/>
  <c r="U85" i="6"/>
  <c r="T85" i="6"/>
  <c r="R83" i="6"/>
  <c r="Q83" i="6"/>
  <c r="O83" i="6"/>
  <c r="N83" i="6"/>
  <c r="L83" i="6"/>
  <c r="K83" i="6"/>
  <c r="U82" i="6"/>
  <c r="U83" i="6" s="1"/>
  <c r="T82" i="6"/>
  <c r="T83" i="6" s="1"/>
  <c r="R81" i="6"/>
  <c r="Q81" i="6"/>
  <c r="O81" i="6"/>
  <c r="N81" i="6"/>
  <c r="L81" i="6"/>
  <c r="K81" i="6"/>
  <c r="U80" i="6"/>
  <c r="U81" i="6" s="1"/>
  <c r="T80" i="6"/>
  <c r="T81" i="6" s="1"/>
  <c r="R79" i="6"/>
  <c r="Q79" i="6"/>
  <c r="O79" i="6"/>
  <c r="N79" i="6"/>
  <c r="L79" i="6"/>
  <c r="K79" i="6"/>
  <c r="U78" i="6"/>
  <c r="U79" i="6" s="1"/>
  <c r="T78" i="6"/>
  <c r="T79" i="6" s="1"/>
  <c r="R77" i="6"/>
  <c r="Q77" i="6"/>
  <c r="O77" i="6"/>
  <c r="N77" i="6"/>
  <c r="L77" i="6"/>
  <c r="K77" i="6"/>
  <c r="U76" i="6"/>
  <c r="T76" i="6"/>
  <c r="U75" i="6"/>
  <c r="T75" i="6"/>
  <c r="R74" i="6"/>
  <c r="Q74" i="6"/>
  <c r="O74" i="6"/>
  <c r="N74" i="6"/>
  <c r="L74" i="6"/>
  <c r="K74" i="6"/>
  <c r="U73" i="6"/>
  <c r="U74" i="6" s="1"/>
  <c r="T73" i="6"/>
  <c r="T74" i="6" s="1"/>
  <c r="R72" i="6"/>
  <c r="Q72" i="6"/>
  <c r="O72" i="6"/>
  <c r="N72" i="6"/>
  <c r="L72" i="6"/>
  <c r="K72" i="6"/>
  <c r="U71" i="6"/>
  <c r="T71" i="6"/>
  <c r="U70" i="6"/>
  <c r="T70" i="6"/>
  <c r="R69" i="6"/>
  <c r="Q69" i="6"/>
  <c r="O69" i="6"/>
  <c r="N69" i="6"/>
  <c r="L69" i="6"/>
  <c r="K69" i="6"/>
  <c r="U68" i="6"/>
  <c r="U69" i="6" s="1"/>
  <c r="T68" i="6"/>
  <c r="T69" i="6" s="1"/>
  <c r="R67" i="6"/>
  <c r="Q67" i="6"/>
  <c r="O67" i="6"/>
  <c r="N67" i="6"/>
  <c r="L67" i="6"/>
  <c r="K67" i="6"/>
  <c r="U66" i="6"/>
  <c r="U67" i="6" s="1"/>
  <c r="T66" i="6"/>
  <c r="T67" i="6" s="1"/>
  <c r="R65" i="6"/>
  <c r="Q65" i="6"/>
  <c r="O65" i="6"/>
  <c r="N65" i="6"/>
  <c r="L65" i="6"/>
  <c r="K65" i="6"/>
  <c r="U64" i="6"/>
  <c r="U65" i="6" s="1"/>
  <c r="T64" i="6"/>
  <c r="T65" i="6" s="1"/>
  <c r="R63" i="6"/>
  <c r="Q63" i="6"/>
  <c r="O63" i="6"/>
  <c r="N63" i="6"/>
  <c r="L63" i="6"/>
  <c r="K63" i="6"/>
  <c r="U62" i="6"/>
  <c r="T62" i="6"/>
  <c r="U61" i="6"/>
  <c r="T61" i="6"/>
  <c r="R60" i="6"/>
  <c r="Q60" i="6"/>
  <c r="O60" i="6"/>
  <c r="N60" i="6"/>
  <c r="L60" i="6"/>
  <c r="K60" i="6"/>
  <c r="R59" i="6"/>
  <c r="Q59" i="6"/>
  <c r="O59" i="6"/>
  <c r="N59" i="6"/>
  <c r="L59" i="6"/>
  <c r="K59" i="6"/>
  <c r="U58" i="6"/>
  <c r="T58" i="6"/>
  <c r="U57" i="6"/>
  <c r="T57" i="6"/>
  <c r="R55" i="6"/>
  <c r="Q55" i="6"/>
  <c r="O55" i="6"/>
  <c r="N55" i="6"/>
  <c r="L55" i="6"/>
  <c r="K55" i="6"/>
  <c r="U54" i="6"/>
  <c r="U55" i="6" s="1"/>
  <c r="T54" i="6"/>
  <c r="T55" i="6" s="1"/>
  <c r="R53" i="6"/>
  <c r="Q53" i="6"/>
  <c r="O53" i="6"/>
  <c r="N53" i="6"/>
  <c r="L53" i="6"/>
  <c r="K53" i="6"/>
  <c r="U52" i="6"/>
  <c r="U53" i="6" s="1"/>
  <c r="T52" i="6"/>
  <c r="T53" i="6" s="1"/>
  <c r="R51" i="6"/>
  <c r="R56" i="6" s="1"/>
  <c r="Q51" i="6"/>
  <c r="Q56" i="6" s="1"/>
  <c r="O51" i="6"/>
  <c r="O56" i="6" s="1"/>
  <c r="N51" i="6"/>
  <c r="N56" i="6" s="1"/>
  <c r="L51" i="6"/>
  <c r="L56" i="6" s="1"/>
  <c r="K51" i="6"/>
  <c r="K56" i="6" s="1"/>
  <c r="U50" i="6"/>
  <c r="T50" i="6"/>
  <c r="U49" i="6"/>
  <c r="T49" i="6"/>
  <c r="R47" i="6"/>
  <c r="Q47" i="6"/>
  <c r="O47" i="6"/>
  <c r="N47" i="6"/>
  <c r="L47" i="6"/>
  <c r="K47" i="6"/>
  <c r="U46" i="6"/>
  <c r="U47" i="6" s="1"/>
  <c r="T46" i="6"/>
  <c r="T47" i="6" s="1"/>
  <c r="R45" i="6"/>
  <c r="Q45" i="6"/>
  <c r="O45" i="6"/>
  <c r="N45" i="6"/>
  <c r="L45" i="6"/>
  <c r="K45" i="6"/>
  <c r="U44" i="6"/>
  <c r="U45" i="6" s="1"/>
  <c r="T44" i="6"/>
  <c r="T45" i="6" s="1"/>
  <c r="R43" i="6"/>
  <c r="Q43" i="6"/>
  <c r="O43" i="6"/>
  <c r="N43" i="6"/>
  <c r="L43" i="6"/>
  <c r="K43" i="6"/>
  <c r="U42" i="6"/>
  <c r="T42" i="6"/>
  <c r="U41" i="6"/>
  <c r="T41" i="6"/>
  <c r="R40" i="6"/>
  <c r="Q40" i="6"/>
  <c r="O40" i="6"/>
  <c r="N40" i="6"/>
  <c r="L40" i="6"/>
  <c r="K40" i="6"/>
  <c r="U39" i="6"/>
  <c r="T39" i="6"/>
  <c r="U38" i="6"/>
  <c r="T38" i="6"/>
  <c r="R37" i="6"/>
  <c r="Q37" i="6"/>
  <c r="O37" i="6"/>
  <c r="N37" i="6"/>
  <c r="L37" i="6"/>
  <c r="K37" i="6"/>
  <c r="U36" i="6"/>
  <c r="T36" i="6"/>
  <c r="U35" i="6"/>
  <c r="T35" i="6"/>
  <c r="R33" i="6"/>
  <c r="Q33" i="6"/>
  <c r="O33" i="6"/>
  <c r="N33" i="6"/>
  <c r="L33" i="6"/>
  <c r="K33" i="6"/>
  <c r="U32" i="6"/>
  <c r="U33" i="6" s="1"/>
  <c r="T32" i="6"/>
  <c r="T33" i="6" s="1"/>
  <c r="R31" i="6"/>
  <c r="Q31" i="6"/>
  <c r="O31" i="6"/>
  <c r="N31" i="6"/>
  <c r="L31" i="6"/>
  <c r="K31" i="6"/>
  <c r="U30" i="6"/>
  <c r="T30" i="6"/>
  <c r="U29" i="6"/>
  <c r="T29" i="6"/>
  <c r="R28" i="6"/>
  <c r="Q28" i="6"/>
  <c r="O28" i="6"/>
  <c r="N28" i="6"/>
  <c r="L28" i="6"/>
  <c r="K28" i="6"/>
  <c r="U27" i="6"/>
  <c r="U28" i="6" s="1"/>
  <c r="T27" i="6"/>
  <c r="T28" i="6" s="1"/>
  <c r="R26" i="6"/>
  <c r="Q26" i="6"/>
  <c r="O26" i="6"/>
  <c r="N26" i="6"/>
  <c r="L26" i="6"/>
  <c r="K26" i="6"/>
  <c r="U25" i="6"/>
  <c r="U26" i="6" s="1"/>
  <c r="T25" i="6"/>
  <c r="T26" i="6" s="1"/>
  <c r="R24" i="6"/>
  <c r="Q24" i="6"/>
  <c r="O24" i="6"/>
  <c r="N24" i="6"/>
  <c r="L24" i="6"/>
  <c r="K24" i="6"/>
  <c r="U23" i="6"/>
  <c r="U24" i="6" s="1"/>
  <c r="T23" i="6"/>
  <c r="T24" i="6" s="1"/>
  <c r="R22" i="6"/>
  <c r="Q22" i="6"/>
  <c r="O22" i="6"/>
  <c r="N22" i="6"/>
  <c r="L22" i="6"/>
  <c r="K22" i="6"/>
  <c r="U21" i="6"/>
  <c r="U22" i="6" s="1"/>
  <c r="T21" i="6"/>
  <c r="T22" i="6" s="1"/>
  <c r="R20" i="6"/>
  <c r="Q20" i="6"/>
  <c r="O20" i="6"/>
  <c r="N20" i="6"/>
  <c r="L20" i="6"/>
  <c r="K20" i="6"/>
  <c r="U19" i="6"/>
  <c r="U20" i="6" s="1"/>
  <c r="T19" i="6"/>
  <c r="T20" i="6" s="1"/>
  <c r="R18" i="6"/>
  <c r="Q18" i="6"/>
  <c r="O18" i="6"/>
  <c r="N18" i="6"/>
  <c r="L18" i="6"/>
  <c r="K18" i="6"/>
  <c r="U17" i="6"/>
  <c r="T17" i="6"/>
  <c r="U16" i="6"/>
  <c r="T16" i="6"/>
  <c r="R15" i="6"/>
  <c r="Q15" i="6"/>
  <c r="O15" i="6"/>
  <c r="N15" i="6"/>
  <c r="L15" i="6"/>
  <c r="K15" i="6"/>
  <c r="U14" i="6"/>
  <c r="T14" i="6"/>
  <c r="R12" i="6"/>
  <c r="Q12" i="6"/>
  <c r="O12" i="6"/>
  <c r="N12" i="6"/>
  <c r="L12" i="6"/>
  <c r="K12" i="6"/>
  <c r="U11" i="6"/>
  <c r="T11" i="6"/>
  <c r="U10" i="6"/>
  <c r="T10" i="6"/>
  <c r="R9" i="6"/>
  <c r="R13" i="6" s="1"/>
  <c r="Q9" i="6"/>
  <c r="Q13" i="6" s="1"/>
  <c r="O9" i="6"/>
  <c r="O13" i="6" s="1"/>
  <c r="N9" i="6"/>
  <c r="N13" i="6" s="1"/>
  <c r="L9" i="6"/>
  <c r="L13" i="6" s="1"/>
  <c r="K9" i="6"/>
  <c r="K13" i="6" s="1"/>
  <c r="U8" i="6"/>
  <c r="T8" i="6"/>
  <c r="U7" i="6"/>
  <c r="T7" i="6"/>
  <c r="R5" i="6"/>
  <c r="Q5" i="6"/>
  <c r="O5" i="6"/>
  <c r="N5" i="6"/>
  <c r="L5" i="6"/>
  <c r="K5" i="6"/>
  <c r="U4" i="6"/>
  <c r="U5" i="6" s="1"/>
  <c r="T4" i="6"/>
  <c r="T5" i="6" s="1"/>
  <c r="R3" i="6"/>
  <c r="R6" i="6" s="1"/>
  <c r="Q3" i="6"/>
  <c r="Q6" i="6" s="1"/>
  <c r="O3" i="6"/>
  <c r="O6" i="6" s="1"/>
  <c r="N3" i="6"/>
  <c r="N6" i="6" s="1"/>
  <c r="L3" i="6"/>
  <c r="L6" i="6" s="1"/>
  <c r="K3" i="6"/>
  <c r="K6" i="6" s="1"/>
  <c r="U2" i="6"/>
  <c r="T2" i="6"/>
  <c r="K146" i="6" l="1"/>
  <c r="T272" i="6"/>
  <c r="M214" i="6"/>
  <c r="N129" i="6"/>
  <c r="N146" i="6"/>
  <c r="N188" i="6"/>
  <c r="T229" i="6"/>
  <c r="K281" i="6"/>
  <c r="Q281" i="6"/>
  <c r="M5" i="6"/>
  <c r="S5" i="6"/>
  <c r="S214" i="6"/>
  <c r="L203" i="6"/>
  <c r="M203" i="6" s="1"/>
  <c r="U12" i="6"/>
  <c r="L34" i="6"/>
  <c r="R34" i="6"/>
  <c r="U18" i="6"/>
  <c r="U31" i="6"/>
  <c r="O48" i="6"/>
  <c r="U43" i="6"/>
  <c r="U60" i="6"/>
  <c r="U63" i="6"/>
  <c r="O84" i="6"/>
  <c r="U72" i="6"/>
  <c r="U77" i="6"/>
  <c r="L129" i="6"/>
  <c r="R129" i="6"/>
  <c r="U110" i="6"/>
  <c r="U120" i="6"/>
  <c r="L146" i="6"/>
  <c r="R146" i="6"/>
  <c r="S146" i="6" s="1"/>
  <c r="U138" i="6"/>
  <c r="U143" i="6"/>
  <c r="L188" i="6"/>
  <c r="R188" i="6"/>
  <c r="U162" i="6"/>
  <c r="U172" i="6"/>
  <c r="U212" i="6"/>
  <c r="U229" i="6"/>
  <c r="U235" i="6"/>
  <c r="U242" i="6" s="1"/>
  <c r="O281" i="6"/>
  <c r="P281" i="6" s="1"/>
  <c r="U258" i="6"/>
  <c r="U272" i="6"/>
  <c r="P12" i="6"/>
  <c r="V16" i="6"/>
  <c r="M18" i="6"/>
  <c r="S18" i="6"/>
  <c r="M22" i="6"/>
  <c r="S22" i="6"/>
  <c r="M26" i="6"/>
  <c r="S26" i="6"/>
  <c r="P31" i="6"/>
  <c r="V35" i="6"/>
  <c r="V41" i="6"/>
  <c r="M43" i="6"/>
  <c r="S43" i="6"/>
  <c r="M47" i="6"/>
  <c r="S47" i="6"/>
  <c r="P53" i="6"/>
  <c r="V57" i="6"/>
  <c r="M59" i="6"/>
  <c r="S59" i="6"/>
  <c r="M63" i="6"/>
  <c r="S63" i="6"/>
  <c r="M67" i="6"/>
  <c r="S67" i="6"/>
  <c r="P72" i="6"/>
  <c r="V75" i="6"/>
  <c r="M77" i="6"/>
  <c r="S77" i="6"/>
  <c r="P110" i="6"/>
  <c r="M115" i="6"/>
  <c r="S115" i="6"/>
  <c r="P120" i="6"/>
  <c r="P124" i="6"/>
  <c r="P128" i="6"/>
  <c r="V136" i="6"/>
  <c r="M153" i="6"/>
  <c r="S153" i="6"/>
  <c r="M157" i="6"/>
  <c r="S157" i="6"/>
  <c r="V183" i="6"/>
  <c r="M185" i="6"/>
  <c r="S185" i="6"/>
  <c r="M194" i="6"/>
  <c r="S194" i="6"/>
  <c r="M198" i="6"/>
  <c r="S198" i="6"/>
  <c r="M202" i="6"/>
  <c r="S202" i="6"/>
  <c r="V207" i="6"/>
  <c r="M209" i="6"/>
  <c r="S209" i="6"/>
  <c r="K34" i="6"/>
  <c r="Q34" i="6"/>
  <c r="N48" i="6"/>
  <c r="K188" i="6"/>
  <c r="M188" i="6" s="1"/>
  <c r="O129" i="6"/>
  <c r="O146" i="6"/>
  <c r="O188" i="6"/>
  <c r="P188" i="6" s="1"/>
  <c r="U151" i="6"/>
  <c r="U176" i="6"/>
  <c r="U181" i="6"/>
  <c r="T107" i="6"/>
  <c r="P151" i="6"/>
  <c r="P155" i="6"/>
  <c r="M164" i="6"/>
  <c r="S164" i="6"/>
  <c r="P169" i="6"/>
  <c r="V174" i="6"/>
  <c r="M176" i="6"/>
  <c r="S176" i="6"/>
  <c r="P181" i="6"/>
  <c r="P187" i="6"/>
  <c r="P192" i="6"/>
  <c r="P196" i="6"/>
  <c r="V199" i="6"/>
  <c r="S206" i="6"/>
  <c r="M212" i="6"/>
  <c r="S212" i="6"/>
  <c r="M81" i="6"/>
  <c r="P91" i="6"/>
  <c r="P95" i="6"/>
  <c r="P133" i="6"/>
  <c r="M138" i="6"/>
  <c r="S138" i="6"/>
  <c r="P143" i="6"/>
  <c r="P162" i="6"/>
  <c r="V165" i="6"/>
  <c r="M167" i="6"/>
  <c r="S167" i="6"/>
  <c r="P172" i="6"/>
  <c r="P178" i="6"/>
  <c r="S81" i="6"/>
  <c r="M74" i="6"/>
  <c r="P79" i="6"/>
  <c r="P83" i="6"/>
  <c r="M89" i="6"/>
  <c r="S89" i="6"/>
  <c r="M93" i="6"/>
  <c r="S102" i="6"/>
  <c r="P107" i="6"/>
  <c r="P113" i="6"/>
  <c r="M122" i="6"/>
  <c r="S122" i="6"/>
  <c r="M126" i="6"/>
  <c r="S126" i="6"/>
  <c r="M135" i="6"/>
  <c r="P140" i="6"/>
  <c r="M145" i="6"/>
  <c r="S145" i="6"/>
  <c r="P20" i="6"/>
  <c r="P24" i="6"/>
  <c r="M33" i="6"/>
  <c r="S33" i="6"/>
  <c r="V38" i="6"/>
  <c r="T113" i="6"/>
  <c r="Q188" i="6"/>
  <c r="T151" i="6"/>
  <c r="L281" i="6"/>
  <c r="M281" i="6" s="1"/>
  <c r="U185" i="6"/>
  <c r="N34" i="6"/>
  <c r="K48" i="6"/>
  <c r="Q48" i="6"/>
  <c r="P99" i="6"/>
  <c r="P104" i="6"/>
  <c r="O34" i="6"/>
  <c r="U107" i="6"/>
  <c r="V107" i="6" s="1"/>
  <c r="U113" i="6"/>
  <c r="P28" i="6"/>
  <c r="M40" i="6"/>
  <c r="S40" i="6"/>
  <c r="P45" i="6"/>
  <c r="V49" i="6"/>
  <c r="M55" i="6"/>
  <c r="S55" i="6"/>
  <c r="M60" i="6"/>
  <c r="S60" i="6"/>
  <c r="P69" i="6"/>
  <c r="S74" i="6"/>
  <c r="S93" i="6"/>
  <c r="M97" i="6"/>
  <c r="S97" i="6"/>
  <c r="M102" i="6"/>
  <c r="P117" i="6"/>
  <c r="S135" i="6"/>
  <c r="P159" i="6"/>
  <c r="T181" i="6"/>
  <c r="T185" i="6"/>
  <c r="T206" i="6"/>
  <c r="K217" i="6"/>
  <c r="V215" i="6"/>
  <c r="P216" i="6"/>
  <c r="P221" i="6"/>
  <c r="O242" i="6"/>
  <c r="R281" i="6"/>
  <c r="L48" i="6"/>
  <c r="R48" i="6"/>
  <c r="P223" i="6"/>
  <c r="P229" i="6"/>
  <c r="V233" i="6"/>
  <c r="M235" i="6"/>
  <c r="S235" i="6"/>
  <c r="M239" i="6"/>
  <c r="S239" i="6"/>
  <c r="M248" i="6"/>
  <c r="S248" i="6"/>
  <c r="P253" i="6"/>
  <c r="V256" i="6"/>
  <c r="M258" i="6"/>
  <c r="S258" i="6"/>
  <c r="M262" i="6"/>
  <c r="S262" i="6"/>
  <c r="M266" i="6"/>
  <c r="S266" i="6"/>
  <c r="V270" i="6"/>
  <c r="M272" i="6"/>
  <c r="S272" i="6"/>
  <c r="M276" i="6"/>
  <c r="S276" i="6"/>
  <c r="M280" i="6"/>
  <c r="S280" i="6"/>
  <c r="V285" i="6"/>
  <c r="M287" i="6"/>
  <c r="S287" i="6"/>
  <c r="T200" i="6"/>
  <c r="T212" i="6"/>
  <c r="U167" i="6"/>
  <c r="M232" i="6"/>
  <c r="S232" i="6"/>
  <c r="P241" i="6"/>
  <c r="P246" i="6"/>
  <c r="M251" i="6"/>
  <c r="S251" i="6"/>
  <c r="M255" i="6"/>
  <c r="S255" i="6"/>
  <c r="P260" i="6"/>
  <c r="P264" i="6"/>
  <c r="P268" i="6"/>
  <c r="P274" i="6"/>
  <c r="P278" i="6"/>
  <c r="V282" i="6"/>
  <c r="P6" i="6"/>
  <c r="T162" i="6"/>
  <c r="U287" i="6"/>
  <c r="P5" i="6"/>
  <c r="M13" i="6"/>
  <c r="S13" i="6"/>
  <c r="M20" i="6"/>
  <c r="S20" i="6"/>
  <c r="M24" i="6"/>
  <c r="S24" i="6"/>
  <c r="M28" i="6"/>
  <c r="S28" i="6"/>
  <c r="V33" i="6"/>
  <c r="P33" i="6"/>
  <c r="U40" i="6"/>
  <c r="P40" i="6"/>
  <c r="M45" i="6"/>
  <c r="S45" i="6"/>
  <c r="P56" i="6"/>
  <c r="V53" i="6"/>
  <c r="V55" i="6"/>
  <c r="P55" i="6"/>
  <c r="P60" i="6"/>
  <c r="L84" i="6"/>
  <c r="R84" i="6"/>
  <c r="M69" i="6"/>
  <c r="S69" i="6"/>
  <c r="V74" i="6"/>
  <c r="P74" i="6"/>
  <c r="M79" i="6"/>
  <c r="S79" i="6"/>
  <c r="M83" i="6"/>
  <c r="S83" i="6"/>
  <c r="P100" i="6"/>
  <c r="V89" i="6"/>
  <c r="P89" i="6"/>
  <c r="V91" i="6"/>
  <c r="V93" i="6"/>
  <c r="P93" i="6"/>
  <c r="V95" i="6"/>
  <c r="V97" i="6"/>
  <c r="P97" i="6"/>
  <c r="V99" i="6"/>
  <c r="V104" i="6"/>
  <c r="M107" i="6"/>
  <c r="S107" i="6"/>
  <c r="M113" i="6"/>
  <c r="S113" i="6"/>
  <c r="M117" i="6"/>
  <c r="S117" i="6"/>
  <c r="V122" i="6"/>
  <c r="P122" i="6"/>
  <c r="V124" i="6"/>
  <c r="V126" i="6"/>
  <c r="P126" i="6"/>
  <c r="V128" i="6"/>
  <c r="V133" i="6"/>
  <c r="V135" i="6"/>
  <c r="P135" i="6"/>
  <c r="M140" i="6"/>
  <c r="S140" i="6"/>
  <c r="V145" i="6"/>
  <c r="P145" i="6"/>
  <c r="M151" i="6"/>
  <c r="S151" i="6"/>
  <c r="M155" i="6"/>
  <c r="S155" i="6"/>
  <c r="M159" i="6"/>
  <c r="S159" i="6"/>
  <c r="V164" i="6"/>
  <c r="P164" i="6"/>
  <c r="M169" i="6"/>
  <c r="S169" i="6"/>
  <c r="V175" i="6"/>
  <c r="V178" i="6"/>
  <c r="M181" i="6"/>
  <c r="S181" i="6"/>
  <c r="M187" i="6"/>
  <c r="S187" i="6"/>
  <c r="S203" i="6"/>
  <c r="M192" i="6"/>
  <c r="S192" i="6"/>
  <c r="M196" i="6"/>
  <c r="S196" i="6"/>
  <c r="U200" i="6"/>
  <c r="S200" i="6"/>
  <c r="O217" i="6"/>
  <c r="N84" i="6"/>
  <c r="V220" i="6"/>
  <c r="U221" i="6"/>
  <c r="V221" i="6" s="1"/>
  <c r="P13" i="6"/>
  <c r="M12" i="6"/>
  <c r="S12" i="6"/>
  <c r="M34" i="6"/>
  <c r="P18" i="6"/>
  <c r="V20" i="6"/>
  <c r="V22" i="6"/>
  <c r="P22" i="6"/>
  <c r="V24" i="6"/>
  <c r="V26" i="6"/>
  <c r="P26" i="6"/>
  <c r="V28" i="6"/>
  <c r="M31" i="6"/>
  <c r="S31" i="6"/>
  <c r="P43" i="6"/>
  <c r="V45" i="6"/>
  <c r="V47" i="6"/>
  <c r="P47" i="6"/>
  <c r="M56" i="6"/>
  <c r="S56" i="6"/>
  <c r="M53" i="6"/>
  <c r="S53" i="6"/>
  <c r="P59" i="6"/>
  <c r="V65" i="6"/>
  <c r="V67" i="6"/>
  <c r="P67" i="6"/>
  <c r="V69" i="6"/>
  <c r="M72" i="6"/>
  <c r="S72" i="6"/>
  <c r="P77" i="6"/>
  <c r="V79" i="6"/>
  <c r="V81" i="6"/>
  <c r="P81" i="6"/>
  <c r="V83" i="6"/>
  <c r="M100" i="6"/>
  <c r="S100" i="6"/>
  <c r="M91" i="6"/>
  <c r="S91" i="6"/>
  <c r="M95" i="6"/>
  <c r="S95" i="6"/>
  <c r="M99" i="6"/>
  <c r="S99" i="6"/>
  <c r="M104" i="6"/>
  <c r="S104" i="6"/>
  <c r="M110" i="6"/>
  <c r="S110" i="6"/>
  <c r="V115" i="6"/>
  <c r="P115" i="6"/>
  <c r="V117" i="6"/>
  <c r="M120" i="6"/>
  <c r="S120" i="6"/>
  <c r="M124" i="6"/>
  <c r="S124" i="6"/>
  <c r="M128" i="6"/>
  <c r="S128" i="6"/>
  <c r="M146" i="6"/>
  <c r="M133" i="6"/>
  <c r="S133" i="6"/>
  <c r="P138" i="6"/>
  <c r="V140" i="6"/>
  <c r="M143" i="6"/>
  <c r="S143" i="6"/>
  <c r="V153" i="6"/>
  <c r="P153" i="6"/>
  <c r="V155" i="6"/>
  <c r="V157" i="6"/>
  <c r="P157" i="6"/>
  <c r="V159" i="6"/>
  <c r="M162" i="6"/>
  <c r="S162" i="6"/>
  <c r="P167" i="6"/>
  <c r="V169" i="6"/>
  <c r="M172" i="6"/>
  <c r="S172" i="6"/>
  <c r="M178" i="6"/>
  <c r="S178" i="6"/>
  <c r="V187" i="6"/>
  <c r="P203" i="6"/>
  <c r="V192" i="6"/>
  <c r="V194" i="6"/>
  <c r="P194" i="6"/>
  <c r="V196" i="6"/>
  <c r="V198" i="6"/>
  <c r="P198" i="6"/>
  <c r="V202" i="6"/>
  <c r="P202" i="6"/>
  <c r="L217" i="6"/>
  <c r="T12" i="6"/>
  <c r="V12" i="6" s="1"/>
  <c r="T31" i="6"/>
  <c r="V31" i="6" s="1"/>
  <c r="T72" i="6"/>
  <c r="T120" i="6"/>
  <c r="T143" i="6"/>
  <c r="T172" i="6"/>
  <c r="T176" i="6"/>
  <c r="V212" i="6"/>
  <c r="U209" i="6"/>
  <c r="P209" i="6"/>
  <c r="M216" i="6"/>
  <c r="S216" i="6"/>
  <c r="Q230" i="6"/>
  <c r="M221" i="6"/>
  <c r="S221" i="6"/>
  <c r="V223" i="6"/>
  <c r="S226" i="6"/>
  <c r="V232" i="6"/>
  <c r="L242" i="6"/>
  <c r="R242" i="6"/>
  <c r="M241" i="6"/>
  <c r="S241" i="6"/>
  <c r="M246" i="6"/>
  <c r="S246" i="6"/>
  <c r="V253" i="6"/>
  <c r="V255" i="6"/>
  <c r="P255" i="6"/>
  <c r="M260" i="6"/>
  <c r="S260" i="6"/>
  <c r="M264" i="6"/>
  <c r="S264" i="6"/>
  <c r="M268" i="6"/>
  <c r="S268" i="6"/>
  <c r="M274" i="6"/>
  <c r="S274" i="6"/>
  <c r="M278" i="6"/>
  <c r="S278" i="6"/>
  <c r="P288" i="6"/>
  <c r="N242" i="6"/>
  <c r="V211" i="6"/>
  <c r="P212" i="6"/>
  <c r="P214" i="6"/>
  <c r="M223" i="6"/>
  <c r="S223" i="6"/>
  <c r="M229" i="6"/>
  <c r="S229" i="6"/>
  <c r="P235" i="6"/>
  <c r="V237" i="6"/>
  <c r="V239" i="6"/>
  <c r="P239" i="6"/>
  <c r="V241" i="6"/>
  <c r="V246" i="6"/>
  <c r="V248" i="6"/>
  <c r="P248" i="6"/>
  <c r="M253" i="6"/>
  <c r="S253" i="6"/>
  <c r="P258" i="6"/>
  <c r="V260" i="6"/>
  <c r="V262" i="6"/>
  <c r="P262" i="6"/>
  <c r="V264" i="6"/>
  <c r="V266" i="6"/>
  <c r="P266" i="6"/>
  <c r="V268" i="6"/>
  <c r="V271" i="6"/>
  <c r="P272" i="6"/>
  <c r="V274" i="6"/>
  <c r="V276" i="6"/>
  <c r="P276" i="6"/>
  <c r="V278" i="6"/>
  <c r="V280" i="6"/>
  <c r="P280" i="6"/>
  <c r="M288" i="6"/>
  <c r="S288" i="6"/>
  <c r="P287" i="6"/>
  <c r="U206" i="6"/>
  <c r="V184" i="6"/>
  <c r="P176" i="6"/>
  <c r="M226" i="6"/>
  <c r="V249" i="6"/>
  <c r="U251" i="6"/>
  <c r="P251" i="6"/>
  <c r="O230" i="6"/>
  <c r="T226" i="6"/>
  <c r="P226" i="6"/>
  <c r="P185" i="6"/>
  <c r="T110" i="6"/>
  <c r="V5" i="6"/>
  <c r="V214" i="6"/>
  <c r="M6" i="6"/>
  <c r="S6" i="6"/>
  <c r="V2" i="6"/>
  <c r="P3" i="6"/>
  <c r="T3" i="6"/>
  <c r="T6" i="6" s="1"/>
  <c r="V7" i="6"/>
  <c r="M9" i="6"/>
  <c r="S9" i="6"/>
  <c r="U9" i="6"/>
  <c r="V10" i="6"/>
  <c r="V14" i="6"/>
  <c r="P15" i="6"/>
  <c r="T15" i="6"/>
  <c r="V17" i="6"/>
  <c r="T18" i="6"/>
  <c r="V21" i="6"/>
  <c r="V25" i="6"/>
  <c r="V29" i="6"/>
  <c r="V32" i="6"/>
  <c r="V36" i="6"/>
  <c r="P37" i="6"/>
  <c r="T37" i="6"/>
  <c r="V39" i="6"/>
  <c r="T40" i="6"/>
  <c r="V42" i="6"/>
  <c r="T43" i="6"/>
  <c r="V46" i="6"/>
  <c r="V50" i="6"/>
  <c r="P51" i="6"/>
  <c r="T51" i="6"/>
  <c r="T56" i="6" s="1"/>
  <c r="V54" i="6"/>
  <c r="V58" i="6"/>
  <c r="T59" i="6"/>
  <c r="T60" i="6"/>
  <c r="V62" i="6"/>
  <c r="P63" i="6"/>
  <c r="T63" i="6"/>
  <c r="M65" i="6"/>
  <c r="S65" i="6"/>
  <c r="V66" i="6"/>
  <c r="V70" i="6"/>
  <c r="V73" i="6"/>
  <c r="V76" i="6"/>
  <c r="T77" i="6"/>
  <c r="V80" i="6"/>
  <c r="K84" i="6"/>
  <c r="M84" i="6" s="1"/>
  <c r="Q84" i="6"/>
  <c r="V85" i="6"/>
  <c r="M87" i="6"/>
  <c r="S87" i="6"/>
  <c r="U87" i="6"/>
  <c r="V88" i="6"/>
  <c r="V92" i="6"/>
  <c r="V96" i="6"/>
  <c r="V101" i="6"/>
  <c r="P102" i="6"/>
  <c r="T102" i="6"/>
  <c r="V105" i="6"/>
  <c r="V108" i="6"/>
  <c r="V111" i="6"/>
  <c r="V114" i="6"/>
  <c r="V118" i="6"/>
  <c r="V121" i="6"/>
  <c r="V125" i="6"/>
  <c r="K129" i="6"/>
  <c r="M129" i="6" s="1"/>
  <c r="Q129" i="6"/>
  <c r="V130" i="6"/>
  <c r="P131" i="6"/>
  <c r="T131" i="6"/>
  <c r="V134" i="6"/>
  <c r="V137" i="6"/>
  <c r="T138" i="6"/>
  <c r="V141" i="6"/>
  <c r="V144" i="6"/>
  <c r="M148" i="6"/>
  <c r="S148" i="6"/>
  <c r="U148" i="6"/>
  <c r="V149" i="6"/>
  <c r="V152" i="6"/>
  <c r="V156" i="6"/>
  <c r="V160" i="6"/>
  <c r="V163" i="6"/>
  <c r="V166" i="6"/>
  <c r="T167" i="6"/>
  <c r="V167" i="6" s="1"/>
  <c r="V170" i="6"/>
  <c r="V173" i="6"/>
  <c r="V179" i="6"/>
  <c r="V182" i="6"/>
  <c r="V189" i="6"/>
  <c r="P190" i="6"/>
  <c r="T190" i="6"/>
  <c r="V193" i="6"/>
  <c r="V197" i="6"/>
  <c r="M200" i="6"/>
  <c r="V201" i="6"/>
  <c r="V205" i="6"/>
  <c r="N217" i="6"/>
  <c r="P206" i="6"/>
  <c r="R217" i="6"/>
  <c r="V208" i="6"/>
  <c r="T209" i="6"/>
  <c r="V210" i="6"/>
  <c r="V213" i="6"/>
  <c r="U216" i="6"/>
  <c r="V216" i="6" s="1"/>
  <c r="Q217" i="6"/>
  <c r="K230" i="6"/>
  <c r="N230" i="6"/>
  <c r="P230" i="6" s="1"/>
  <c r="P219" i="6"/>
  <c r="R230" i="6"/>
  <c r="S219" i="6"/>
  <c r="V222" i="6"/>
  <c r="V225" i="6"/>
  <c r="M3" i="6"/>
  <c r="S3" i="6"/>
  <c r="U3" i="6"/>
  <c r="V4" i="6"/>
  <c r="V8" i="6"/>
  <c r="P9" i="6"/>
  <c r="T9" i="6"/>
  <c r="T13" i="6" s="1"/>
  <c r="V11" i="6"/>
  <c r="M15" i="6"/>
  <c r="S15" i="6"/>
  <c r="U15" i="6"/>
  <c r="V19" i="6"/>
  <c r="V23" i="6"/>
  <c r="V27" i="6"/>
  <c r="V30" i="6"/>
  <c r="M37" i="6"/>
  <c r="S37" i="6"/>
  <c r="U37" i="6"/>
  <c r="V37" i="6" s="1"/>
  <c r="V44" i="6"/>
  <c r="M51" i="6"/>
  <c r="S51" i="6"/>
  <c r="U51" i="6"/>
  <c r="V51" i="6" s="1"/>
  <c r="V52" i="6"/>
  <c r="U59" i="6"/>
  <c r="V61" i="6"/>
  <c r="V64" i="6"/>
  <c r="P65" i="6"/>
  <c r="V68" i="6"/>
  <c r="V71" i="6"/>
  <c r="V78" i="6"/>
  <c r="V82" i="6"/>
  <c r="V86" i="6"/>
  <c r="P87" i="6"/>
  <c r="T87" i="6"/>
  <c r="T100" i="6" s="1"/>
  <c r="V90" i="6"/>
  <c r="V94" i="6"/>
  <c r="V98" i="6"/>
  <c r="V103" i="6"/>
  <c r="V106" i="6"/>
  <c r="V109" i="6"/>
  <c r="V112" i="6"/>
  <c r="V116" i="6"/>
  <c r="V119" i="6"/>
  <c r="V123" i="6"/>
  <c r="V127" i="6"/>
  <c r="M131" i="6"/>
  <c r="S131" i="6"/>
  <c r="U131" i="6"/>
  <c r="V132" i="6"/>
  <c r="V139" i="6"/>
  <c r="V142" i="6"/>
  <c r="V147" i="6"/>
  <c r="P148" i="6"/>
  <c r="T148" i="6"/>
  <c r="V150" i="6"/>
  <c r="V154" i="6"/>
  <c r="V158" i="6"/>
  <c r="V161" i="6"/>
  <c r="V168" i="6"/>
  <c r="V171" i="6"/>
  <c r="V177" i="6"/>
  <c r="V180" i="6"/>
  <c r="V186" i="6"/>
  <c r="M190" i="6"/>
  <c r="S190" i="6"/>
  <c r="U190" i="6"/>
  <c r="V191" i="6"/>
  <c r="V195" i="6"/>
  <c r="P200" i="6"/>
  <c r="V204" i="6"/>
  <c r="M206" i="6"/>
  <c r="V218" i="6"/>
  <c r="L230" i="6"/>
  <c r="M219" i="6"/>
  <c r="T219" i="6"/>
  <c r="T230" i="6" s="1"/>
  <c r="U226" i="6"/>
  <c r="V224" i="6"/>
  <c r="U219" i="6"/>
  <c r="V227" i="6"/>
  <c r="V231" i="6"/>
  <c r="P232" i="6"/>
  <c r="V234" i="6"/>
  <c r="T235" i="6"/>
  <c r="T242" i="6" s="1"/>
  <c r="M237" i="6"/>
  <c r="S237" i="6"/>
  <c r="V238" i="6"/>
  <c r="K242" i="6"/>
  <c r="Q242" i="6"/>
  <c r="V243" i="6"/>
  <c r="P244" i="6"/>
  <c r="T244" i="6"/>
  <c r="V247" i="6"/>
  <c r="V250" i="6"/>
  <c r="T251" i="6"/>
  <c r="V254" i="6"/>
  <c r="V257" i="6"/>
  <c r="T258" i="6"/>
  <c r="V258" i="6" s="1"/>
  <c r="V261" i="6"/>
  <c r="V265" i="6"/>
  <c r="V269" i="6"/>
  <c r="V275" i="6"/>
  <c r="V279" i="6"/>
  <c r="V283" i="6"/>
  <c r="P284" i="6"/>
  <c r="T284" i="6"/>
  <c r="T288" i="6" s="1"/>
  <c r="V286" i="6"/>
  <c r="T287" i="6"/>
  <c r="V228" i="6"/>
  <c r="V236" i="6"/>
  <c r="P237" i="6"/>
  <c r="V240" i="6"/>
  <c r="M244" i="6"/>
  <c r="S244" i="6"/>
  <c r="U244" i="6"/>
  <c r="V245" i="6"/>
  <c r="V252" i="6"/>
  <c r="V259" i="6"/>
  <c r="V263" i="6"/>
  <c r="V267" i="6"/>
  <c r="V273" i="6"/>
  <c r="V277" i="6"/>
  <c r="M284" i="6"/>
  <c r="S284" i="6"/>
  <c r="U284" i="6"/>
  <c r="T217" i="6" l="1"/>
  <c r="U217" i="6"/>
  <c r="M48" i="6"/>
  <c r="V138" i="6"/>
  <c r="P242" i="6"/>
  <c r="P146" i="6"/>
  <c r="S281" i="6"/>
  <c r="S230" i="6"/>
  <c r="V209" i="6"/>
  <c r="P217" i="6"/>
  <c r="S48" i="6"/>
  <c r="P129" i="6"/>
  <c r="V172" i="6"/>
  <c r="V272" i="6"/>
  <c r="V143" i="6"/>
  <c r="V77" i="6"/>
  <c r="V59" i="6"/>
  <c r="T203" i="6"/>
  <c r="V18" i="6"/>
  <c r="V120" i="6"/>
  <c r="V40" i="6"/>
  <c r="V60" i="6"/>
  <c r="V229" i="6"/>
  <c r="V200" i="6"/>
  <c r="V181" i="6"/>
  <c r="P48" i="6"/>
  <c r="U129" i="6"/>
  <c r="U84" i="6"/>
  <c r="V185" i="6"/>
  <c r="V113" i="6"/>
  <c r="V162" i="6"/>
  <c r="V15" i="6"/>
  <c r="V3" i="6"/>
  <c r="V110" i="6"/>
  <c r="S34" i="6"/>
  <c r="V190" i="6"/>
  <c r="S84" i="6"/>
  <c r="V244" i="6"/>
  <c r="V43" i="6"/>
  <c r="V176" i="6"/>
  <c r="V72" i="6"/>
  <c r="O289" i="6"/>
  <c r="V151" i="6"/>
  <c r="S188" i="6"/>
  <c r="V287" i="6"/>
  <c r="S129" i="6"/>
  <c r="P84" i="6"/>
  <c r="V251" i="6"/>
  <c r="M242" i="6"/>
  <c r="V226" i="6"/>
  <c r="T188" i="6"/>
  <c r="M217" i="6"/>
  <c r="V131" i="6"/>
  <c r="P34" i="6"/>
  <c r="V284" i="6"/>
  <c r="T129" i="6"/>
  <c r="T84" i="6"/>
  <c r="T48" i="6"/>
  <c r="V219" i="6"/>
  <c r="T146" i="6"/>
  <c r="T34" i="6"/>
  <c r="V217" i="6"/>
  <c r="V206" i="6"/>
  <c r="M230" i="6"/>
  <c r="T281" i="6"/>
  <c r="Q289" i="6"/>
  <c r="V242" i="6"/>
  <c r="U288" i="6"/>
  <c r="V288" i="6" s="1"/>
  <c r="S242" i="6"/>
  <c r="V235" i="6"/>
  <c r="K289" i="6"/>
  <c r="K290" i="6" s="1"/>
  <c r="U230" i="6"/>
  <c r="V230" i="6" s="1"/>
  <c r="V87" i="6"/>
  <c r="V9" i="6"/>
  <c r="L289" i="6"/>
  <c r="V102" i="6"/>
  <c r="U56" i="6"/>
  <c r="V56" i="6" s="1"/>
  <c r="U13" i="6"/>
  <c r="V13" i="6" s="1"/>
  <c r="U281" i="6"/>
  <c r="S217" i="6"/>
  <c r="V148" i="6"/>
  <c r="R289" i="6"/>
  <c r="N289" i="6"/>
  <c r="P289" i="6" s="1"/>
  <c r="U203" i="6"/>
  <c r="V203" i="6" s="1"/>
  <c r="U188" i="6"/>
  <c r="U146" i="6"/>
  <c r="V146" i="6" s="1"/>
  <c r="U100" i="6"/>
  <c r="V100" i="6" s="1"/>
  <c r="V63" i="6"/>
  <c r="U48" i="6"/>
  <c r="U34" i="6"/>
  <c r="V34" i="6" s="1"/>
  <c r="U6" i="6"/>
  <c r="V6" i="6" s="1"/>
  <c r="V48" i="6" l="1"/>
  <c r="V84" i="6"/>
  <c r="V129" i="6"/>
  <c r="M289" i="6"/>
  <c r="V281" i="6"/>
  <c r="T289" i="6"/>
  <c r="V188" i="6"/>
  <c r="Q290" i="6"/>
  <c r="S289" i="6"/>
  <c r="L290" i="6"/>
  <c r="M290" i="6" s="1"/>
  <c r="U289" i="6"/>
  <c r="N290" i="6"/>
  <c r="R290" i="6"/>
  <c r="O290" i="6"/>
  <c r="V289" i="6" l="1"/>
  <c r="S290" i="6"/>
  <c r="P290" i="6"/>
  <c r="U290" i="6"/>
  <c r="T290" i="6"/>
  <c r="V290" i="6" l="1"/>
  <c r="R286" i="7"/>
  <c r="Q286" i="7"/>
  <c r="O286" i="7"/>
  <c r="N286" i="7"/>
  <c r="L286" i="7"/>
  <c r="K286" i="7"/>
  <c r="U285" i="7"/>
  <c r="T285" i="7"/>
  <c r="T286" i="7" s="1"/>
  <c r="S285" i="7"/>
  <c r="P285" i="7"/>
  <c r="M285" i="7"/>
  <c r="R284" i="7"/>
  <c r="R287" i="7" s="1"/>
  <c r="Q284" i="7"/>
  <c r="Q287" i="7" s="1"/>
  <c r="O284" i="7"/>
  <c r="N284" i="7"/>
  <c r="N287" i="7" s="1"/>
  <c r="L284" i="7"/>
  <c r="L287" i="7" s="1"/>
  <c r="K284" i="7"/>
  <c r="K287" i="7" s="1"/>
  <c r="U283" i="7"/>
  <c r="T283" i="7"/>
  <c r="S283" i="7"/>
  <c r="P283" i="7"/>
  <c r="M283" i="7"/>
  <c r="U282" i="7"/>
  <c r="T282" i="7"/>
  <c r="S282" i="7"/>
  <c r="P282" i="7"/>
  <c r="M282" i="7"/>
  <c r="R280" i="7"/>
  <c r="Q280" i="7"/>
  <c r="O280" i="7"/>
  <c r="N280" i="7"/>
  <c r="L280" i="7"/>
  <c r="K280" i="7"/>
  <c r="U279" i="7"/>
  <c r="T279" i="7"/>
  <c r="T280" i="7" s="1"/>
  <c r="S279" i="7"/>
  <c r="P279" i="7"/>
  <c r="M279" i="7"/>
  <c r="R278" i="7"/>
  <c r="Q278" i="7"/>
  <c r="O278" i="7"/>
  <c r="N278" i="7"/>
  <c r="L278" i="7"/>
  <c r="K278" i="7"/>
  <c r="U277" i="7"/>
  <c r="T277" i="7"/>
  <c r="T278" i="7" s="1"/>
  <c r="S277" i="7"/>
  <c r="P277" i="7"/>
  <c r="M277" i="7"/>
  <c r="R276" i="7"/>
  <c r="Q276" i="7"/>
  <c r="O276" i="7"/>
  <c r="N276" i="7"/>
  <c r="L276" i="7"/>
  <c r="K276" i="7"/>
  <c r="U275" i="7"/>
  <c r="T275" i="7"/>
  <c r="T276" i="7" s="1"/>
  <c r="S275" i="7"/>
  <c r="P275" i="7"/>
  <c r="M275" i="7"/>
  <c r="R274" i="7"/>
  <c r="Q274" i="7"/>
  <c r="O274" i="7"/>
  <c r="N274" i="7"/>
  <c r="L274" i="7"/>
  <c r="K274" i="7"/>
  <c r="U273" i="7"/>
  <c r="T273" i="7"/>
  <c r="T274" i="7" s="1"/>
  <c r="S273" i="7"/>
  <c r="P273" i="7"/>
  <c r="M273" i="7"/>
  <c r="R272" i="7"/>
  <c r="Q272" i="7"/>
  <c r="O272" i="7"/>
  <c r="N272" i="7"/>
  <c r="L272" i="7"/>
  <c r="K272" i="7"/>
  <c r="U271" i="7"/>
  <c r="T271" i="7"/>
  <c r="T272" i="7" s="1"/>
  <c r="S271" i="7"/>
  <c r="P271" i="7"/>
  <c r="M271" i="7"/>
  <c r="R270" i="7"/>
  <c r="Q270" i="7"/>
  <c r="U269" i="7"/>
  <c r="T269" i="7"/>
  <c r="T270" i="7" s="1"/>
  <c r="S269" i="7"/>
  <c r="R268" i="7"/>
  <c r="Q268" i="7"/>
  <c r="O268" i="7"/>
  <c r="N268" i="7"/>
  <c r="L268" i="7"/>
  <c r="K268" i="7"/>
  <c r="U267" i="7"/>
  <c r="T267" i="7"/>
  <c r="T268" i="7" s="1"/>
  <c r="S267" i="7"/>
  <c r="P267" i="7"/>
  <c r="M267" i="7"/>
  <c r="R266" i="7"/>
  <c r="Q266" i="7"/>
  <c r="O266" i="7"/>
  <c r="N266" i="7"/>
  <c r="L266" i="7"/>
  <c r="K266" i="7"/>
  <c r="U265" i="7"/>
  <c r="T265" i="7"/>
  <c r="T266" i="7" s="1"/>
  <c r="S265" i="7"/>
  <c r="P265" i="7"/>
  <c r="M265" i="7"/>
  <c r="R264" i="7"/>
  <c r="Q264" i="7"/>
  <c r="U263" i="7"/>
  <c r="T263" i="7"/>
  <c r="T264" i="7" s="1"/>
  <c r="S263" i="7"/>
  <c r="R262" i="7"/>
  <c r="Q262" i="7"/>
  <c r="O262" i="7"/>
  <c r="N262" i="7"/>
  <c r="L262" i="7"/>
  <c r="K262" i="7"/>
  <c r="U261" i="7"/>
  <c r="T261" i="7"/>
  <c r="S261" i="7"/>
  <c r="P261" i="7"/>
  <c r="M261" i="7"/>
  <c r="U260" i="7"/>
  <c r="T260" i="7"/>
  <c r="S260" i="7"/>
  <c r="P260" i="7"/>
  <c r="M260" i="7"/>
  <c r="R259" i="7"/>
  <c r="Q259" i="7"/>
  <c r="O259" i="7"/>
  <c r="N259" i="7"/>
  <c r="L259" i="7"/>
  <c r="K259" i="7"/>
  <c r="U258" i="7"/>
  <c r="T258" i="7"/>
  <c r="T259" i="7" s="1"/>
  <c r="S258" i="7"/>
  <c r="P258" i="7"/>
  <c r="M258" i="7"/>
  <c r="R257" i="7"/>
  <c r="Q257" i="7"/>
  <c r="O257" i="7"/>
  <c r="N257" i="7"/>
  <c r="L257" i="7"/>
  <c r="K257" i="7"/>
  <c r="U256" i="7"/>
  <c r="T256" i="7"/>
  <c r="S256" i="7"/>
  <c r="P256" i="7"/>
  <c r="M256" i="7"/>
  <c r="U255" i="7"/>
  <c r="T255" i="7"/>
  <c r="S255" i="7"/>
  <c r="P255" i="7"/>
  <c r="M255" i="7"/>
  <c r="R254" i="7"/>
  <c r="Q254" i="7"/>
  <c r="O254" i="7"/>
  <c r="N254" i="7"/>
  <c r="L254" i="7"/>
  <c r="K254" i="7"/>
  <c r="U253" i="7"/>
  <c r="T253" i="7"/>
  <c r="T254" i="7" s="1"/>
  <c r="S253" i="7"/>
  <c r="P253" i="7"/>
  <c r="M253" i="7"/>
  <c r="R252" i="7"/>
  <c r="Q252" i="7"/>
  <c r="O252" i="7"/>
  <c r="N252" i="7"/>
  <c r="L252" i="7"/>
  <c r="K252" i="7"/>
  <c r="U251" i="7"/>
  <c r="T251" i="7"/>
  <c r="S251" i="7"/>
  <c r="P251" i="7"/>
  <c r="U250" i="7"/>
  <c r="T250" i="7"/>
  <c r="T252" i="7" s="1"/>
  <c r="M250" i="7"/>
  <c r="R249" i="7"/>
  <c r="Q249" i="7"/>
  <c r="O249" i="7"/>
  <c r="N249" i="7"/>
  <c r="L249" i="7"/>
  <c r="K249" i="7"/>
  <c r="U248" i="7"/>
  <c r="U249" i="7" s="1"/>
  <c r="T248" i="7"/>
  <c r="T249" i="7" s="1"/>
  <c r="S248" i="7"/>
  <c r="P248" i="7"/>
  <c r="M248" i="7"/>
  <c r="R247" i="7"/>
  <c r="Q247" i="7"/>
  <c r="O247" i="7"/>
  <c r="N247" i="7"/>
  <c r="L247" i="7"/>
  <c r="K247" i="7"/>
  <c r="U246" i="7"/>
  <c r="U247" i="7" s="1"/>
  <c r="T246" i="7"/>
  <c r="T247" i="7" s="1"/>
  <c r="S246" i="7"/>
  <c r="P246" i="7"/>
  <c r="M246" i="7"/>
  <c r="R245" i="7"/>
  <c r="Q245" i="7"/>
  <c r="O245" i="7"/>
  <c r="N245" i="7"/>
  <c r="L245" i="7"/>
  <c r="K245" i="7"/>
  <c r="U244" i="7"/>
  <c r="U245" i="7" s="1"/>
  <c r="T244" i="7"/>
  <c r="S244" i="7"/>
  <c r="P244" i="7"/>
  <c r="M244" i="7"/>
  <c r="R242" i="7"/>
  <c r="Q242" i="7"/>
  <c r="O242" i="7"/>
  <c r="N242" i="7"/>
  <c r="L242" i="7"/>
  <c r="K242" i="7"/>
  <c r="U241" i="7"/>
  <c r="U242" i="7" s="1"/>
  <c r="T241" i="7"/>
  <c r="T242" i="7" s="1"/>
  <c r="S241" i="7"/>
  <c r="P241" i="7"/>
  <c r="M241" i="7"/>
  <c r="R240" i="7"/>
  <c r="Q240" i="7"/>
  <c r="O240" i="7"/>
  <c r="N240" i="7"/>
  <c r="L240" i="7"/>
  <c r="K240" i="7"/>
  <c r="U239" i="7"/>
  <c r="T239" i="7"/>
  <c r="P239" i="7"/>
  <c r="M239" i="7"/>
  <c r="U238" i="7"/>
  <c r="U240" i="7" s="1"/>
  <c r="T238" i="7"/>
  <c r="S238" i="7"/>
  <c r="R237" i="7"/>
  <c r="Q237" i="7"/>
  <c r="O237" i="7"/>
  <c r="N237" i="7"/>
  <c r="L237" i="7"/>
  <c r="K237" i="7"/>
  <c r="U236" i="7"/>
  <c r="T236" i="7"/>
  <c r="T237" i="7" s="1"/>
  <c r="S236" i="7"/>
  <c r="P236" i="7"/>
  <c r="M236" i="7"/>
  <c r="R235" i="7"/>
  <c r="Q235" i="7"/>
  <c r="O235" i="7"/>
  <c r="N235" i="7"/>
  <c r="L235" i="7"/>
  <c r="K235" i="7"/>
  <c r="U234" i="7"/>
  <c r="T234" i="7"/>
  <c r="S234" i="7"/>
  <c r="P234" i="7"/>
  <c r="M234" i="7"/>
  <c r="U233" i="7"/>
  <c r="T233" i="7"/>
  <c r="S233" i="7"/>
  <c r="P233" i="7"/>
  <c r="M233" i="7"/>
  <c r="R232" i="7"/>
  <c r="Q232" i="7"/>
  <c r="O232" i="7"/>
  <c r="N232" i="7"/>
  <c r="L232" i="7"/>
  <c r="K232" i="7"/>
  <c r="U231" i="7"/>
  <c r="T231" i="7"/>
  <c r="T232" i="7" s="1"/>
  <c r="S231" i="7"/>
  <c r="P231" i="7"/>
  <c r="M231" i="7"/>
  <c r="R229" i="7"/>
  <c r="Q229" i="7"/>
  <c r="O229" i="7"/>
  <c r="N229" i="7"/>
  <c r="L229" i="7"/>
  <c r="K229" i="7"/>
  <c r="U228" i="7"/>
  <c r="T228" i="7"/>
  <c r="S228" i="7"/>
  <c r="P228" i="7"/>
  <c r="M228" i="7"/>
  <c r="U227" i="7"/>
  <c r="T227" i="7"/>
  <c r="S227" i="7"/>
  <c r="P227" i="7"/>
  <c r="M227" i="7"/>
  <c r="R226" i="7"/>
  <c r="Q226" i="7"/>
  <c r="O226" i="7"/>
  <c r="N226" i="7"/>
  <c r="L226" i="7"/>
  <c r="K226" i="7"/>
  <c r="U225" i="7"/>
  <c r="T225" i="7"/>
  <c r="S225" i="7"/>
  <c r="P225" i="7"/>
  <c r="U224" i="7"/>
  <c r="T224" i="7"/>
  <c r="M224" i="7"/>
  <c r="R223" i="7"/>
  <c r="Q223" i="7"/>
  <c r="O223" i="7"/>
  <c r="N223" i="7"/>
  <c r="L223" i="7"/>
  <c r="K223" i="7"/>
  <c r="U222" i="7"/>
  <c r="T222" i="7"/>
  <c r="S222" i="7"/>
  <c r="P222" i="7"/>
  <c r="M222" i="7"/>
  <c r="U221" i="7"/>
  <c r="T221" i="7"/>
  <c r="S221" i="7"/>
  <c r="P221" i="7"/>
  <c r="M221" i="7"/>
  <c r="R220" i="7"/>
  <c r="Q220" i="7"/>
  <c r="O220" i="7"/>
  <c r="N220" i="7"/>
  <c r="U219" i="7"/>
  <c r="U220" i="7" s="1"/>
  <c r="T219" i="7"/>
  <c r="T220" i="7" s="1"/>
  <c r="S219" i="7"/>
  <c r="R218" i="7"/>
  <c r="Q218" i="7"/>
  <c r="O218" i="7"/>
  <c r="N218" i="7"/>
  <c r="L218" i="7"/>
  <c r="K218" i="7"/>
  <c r="U217" i="7"/>
  <c r="T217" i="7"/>
  <c r="T218" i="7" s="1"/>
  <c r="S217" i="7"/>
  <c r="P217" i="7"/>
  <c r="M217" i="7"/>
  <c r="R216" i="7"/>
  <c r="Q216" i="7"/>
  <c r="O216" i="7"/>
  <c r="N216" i="7"/>
  <c r="L216" i="7"/>
  <c r="K216" i="7"/>
  <c r="U215" i="7"/>
  <c r="T215" i="7"/>
  <c r="S215" i="7"/>
  <c r="P215" i="7"/>
  <c r="M215" i="7"/>
  <c r="R213" i="7"/>
  <c r="Q213" i="7"/>
  <c r="O213" i="7"/>
  <c r="N213" i="7"/>
  <c r="L213" i="7"/>
  <c r="K213" i="7"/>
  <c r="U212" i="7"/>
  <c r="T212" i="7"/>
  <c r="T213" i="7" s="1"/>
  <c r="S212" i="7"/>
  <c r="P212" i="7"/>
  <c r="M212" i="7"/>
  <c r="R211" i="7"/>
  <c r="Q211" i="7"/>
  <c r="O211" i="7"/>
  <c r="N211" i="7"/>
  <c r="L211" i="7"/>
  <c r="K211" i="7"/>
  <c r="U210" i="7"/>
  <c r="T210" i="7"/>
  <c r="T211" i="7" s="1"/>
  <c r="S210" i="7"/>
  <c r="P210" i="7"/>
  <c r="M210" i="7"/>
  <c r="R209" i="7"/>
  <c r="Q209" i="7"/>
  <c r="O209" i="7"/>
  <c r="N209" i="7"/>
  <c r="L209" i="7"/>
  <c r="K209" i="7"/>
  <c r="U208" i="7"/>
  <c r="T208" i="7"/>
  <c r="S208" i="7"/>
  <c r="P208" i="7"/>
  <c r="M208" i="7"/>
  <c r="U207" i="7"/>
  <c r="T207" i="7"/>
  <c r="S207" i="7"/>
  <c r="P207" i="7"/>
  <c r="M207" i="7"/>
  <c r="R206" i="7"/>
  <c r="Q206" i="7"/>
  <c r="O206" i="7"/>
  <c r="N206" i="7"/>
  <c r="L206" i="7"/>
  <c r="K206" i="7"/>
  <c r="U205" i="7"/>
  <c r="T205" i="7"/>
  <c r="S205" i="7"/>
  <c r="P205" i="7"/>
  <c r="M205" i="7"/>
  <c r="U204" i="7"/>
  <c r="T204" i="7"/>
  <c r="S204" i="7"/>
  <c r="P204" i="7"/>
  <c r="M204" i="7"/>
  <c r="R203" i="7"/>
  <c r="Q203" i="7"/>
  <c r="U202" i="7"/>
  <c r="T202" i="7"/>
  <c r="S202" i="7"/>
  <c r="U201" i="7"/>
  <c r="T201" i="7"/>
  <c r="S201" i="7"/>
  <c r="R199" i="7"/>
  <c r="Q199" i="7"/>
  <c r="O199" i="7"/>
  <c r="N199" i="7"/>
  <c r="L199" i="7"/>
  <c r="K199" i="7"/>
  <c r="U198" i="7"/>
  <c r="T198" i="7"/>
  <c r="T199" i="7" s="1"/>
  <c r="S198" i="7"/>
  <c r="P198" i="7"/>
  <c r="M198" i="7"/>
  <c r="R197" i="7"/>
  <c r="Q197" i="7"/>
  <c r="O197" i="7"/>
  <c r="N197" i="7"/>
  <c r="L197" i="7"/>
  <c r="K197" i="7"/>
  <c r="U196" i="7"/>
  <c r="T196" i="7"/>
  <c r="T197" i="7" s="1"/>
  <c r="S196" i="7"/>
  <c r="P196" i="7"/>
  <c r="R195" i="7"/>
  <c r="Q195" i="7"/>
  <c r="O195" i="7"/>
  <c r="N195" i="7"/>
  <c r="L195" i="7"/>
  <c r="K195" i="7"/>
  <c r="U194" i="7"/>
  <c r="U195" i="7" s="1"/>
  <c r="T194" i="7"/>
  <c r="T195" i="7" s="1"/>
  <c r="S194" i="7"/>
  <c r="P194" i="7"/>
  <c r="M194" i="7"/>
  <c r="R193" i="7"/>
  <c r="Q193" i="7"/>
  <c r="O193" i="7"/>
  <c r="N193" i="7"/>
  <c r="L193" i="7"/>
  <c r="K193" i="7"/>
  <c r="U192" i="7"/>
  <c r="U193" i="7" s="1"/>
  <c r="T192" i="7"/>
  <c r="T193" i="7" s="1"/>
  <c r="S192" i="7"/>
  <c r="P192" i="7"/>
  <c r="M192" i="7"/>
  <c r="R191" i="7"/>
  <c r="Q191" i="7"/>
  <c r="O191" i="7"/>
  <c r="N191" i="7"/>
  <c r="L191" i="7"/>
  <c r="K191" i="7"/>
  <c r="U190" i="7"/>
  <c r="U191" i="7" s="1"/>
  <c r="T190" i="7"/>
  <c r="T191" i="7" s="1"/>
  <c r="S190" i="7"/>
  <c r="P190" i="7"/>
  <c r="M190" i="7"/>
  <c r="R189" i="7"/>
  <c r="Q189" i="7"/>
  <c r="U188" i="7"/>
  <c r="U189" i="7" s="1"/>
  <c r="T188" i="7"/>
  <c r="T189" i="7" s="1"/>
  <c r="S188" i="7"/>
  <c r="R187" i="7"/>
  <c r="Q187" i="7"/>
  <c r="O187" i="7"/>
  <c r="N187" i="7"/>
  <c r="L187" i="7"/>
  <c r="K187" i="7"/>
  <c r="U186" i="7"/>
  <c r="T186" i="7"/>
  <c r="S186" i="7"/>
  <c r="P186" i="7"/>
  <c r="M186" i="7"/>
  <c r="R184" i="7"/>
  <c r="Q184" i="7"/>
  <c r="O184" i="7"/>
  <c r="N184" i="7"/>
  <c r="L184" i="7"/>
  <c r="K184" i="7"/>
  <c r="U183" i="7"/>
  <c r="U184" i="7" s="1"/>
  <c r="T183" i="7"/>
  <c r="T184" i="7" s="1"/>
  <c r="S183" i="7"/>
  <c r="P183" i="7"/>
  <c r="M183" i="7"/>
  <c r="R182" i="7"/>
  <c r="Q182" i="7"/>
  <c r="O182" i="7"/>
  <c r="N182" i="7"/>
  <c r="L182" i="7"/>
  <c r="K182" i="7"/>
  <c r="U181" i="7"/>
  <c r="T181" i="7"/>
  <c r="P181" i="7"/>
  <c r="M181" i="7"/>
  <c r="U180" i="7"/>
  <c r="T180" i="7"/>
  <c r="S180" i="7"/>
  <c r="R179" i="7"/>
  <c r="Q179" i="7"/>
  <c r="O179" i="7"/>
  <c r="N179" i="7"/>
  <c r="L179" i="7"/>
  <c r="K179" i="7"/>
  <c r="U178" i="7"/>
  <c r="T178" i="7"/>
  <c r="S178" i="7"/>
  <c r="P178" i="7"/>
  <c r="M178" i="7"/>
  <c r="U177" i="7"/>
  <c r="T177" i="7"/>
  <c r="S177" i="7"/>
  <c r="P177" i="7"/>
  <c r="R176" i="7"/>
  <c r="Q176" i="7"/>
  <c r="O176" i="7"/>
  <c r="N176" i="7"/>
  <c r="L176" i="7"/>
  <c r="K176" i="7"/>
  <c r="U175" i="7"/>
  <c r="U176" i="7" s="1"/>
  <c r="T175" i="7"/>
  <c r="T176" i="7" s="1"/>
  <c r="S175" i="7"/>
  <c r="P175" i="7"/>
  <c r="M175" i="7"/>
  <c r="R174" i="7"/>
  <c r="Q174" i="7"/>
  <c r="O174" i="7"/>
  <c r="N174" i="7"/>
  <c r="L174" i="7"/>
  <c r="K174" i="7"/>
  <c r="U173" i="7"/>
  <c r="T173" i="7"/>
  <c r="S173" i="7"/>
  <c r="P173" i="7"/>
  <c r="M173" i="7"/>
  <c r="U172" i="7"/>
  <c r="T172" i="7"/>
  <c r="S172" i="7"/>
  <c r="P172" i="7"/>
  <c r="U171" i="7"/>
  <c r="T171" i="7"/>
  <c r="S171" i="7"/>
  <c r="P171" i="7"/>
  <c r="M171" i="7"/>
  <c r="R170" i="7"/>
  <c r="Q170" i="7"/>
  <c r="O170" i="7"/>
  <c r="N170" i="7"/>
  <c r="L170" i="7"/>
  <c r="K170" i="7"/>
  <c r="U169" i="7"/>
  <c r="T169" i="7"/>
  <c r="S169" i="7"/>
  <c r="P169" i="7"/>
  <c r="M169" i="7"/>
  <c r="U168" i="7"/>
  <c r="T168" i="7"/>
  <c r="S168" i="7"/>
  <c r="P168" i="7"/>
  <c r="M168" i="7"/>
  <c r="R167" i="7"/>
  <c r="Q167" i="7"/>
  <c r="O167" i="7"/>
  <c r="N167" i="7"/>
  <c r="L167" i="7"/>
  <c r="K167" i="7"/>
  <c r="U166" i="7"/>
  <c r="U167" i="7" s="1"/>
  <c r="T166" i="7"/>
  <c r="T167" i="7" s="1"/>
  <c r="S166" i="7"/>
  <c r="P166" i="7"/>
  <c r="M166" i="7"/>
  <c r="R165" i="7"/>
  <c r="Q165" i="7"/>
  <c r="U164" i="7"/>
  <c r="T164" i="7"/>
  <c r="S164" i="7"/>
  <c r="U163" i="7"/>
  <c r="T163" i="7"/>
  <c r="S163" i="7"/>
  <c r="R162" i="7"/>
  <c r="Q162" i="7"/>
  <c r="O162" i="7"/>
  <c r="N162" i="7"/>
  <c r="L162" i="7"/>
  <c r="K162" i="7"/>
  <c r="U161" i="7"/>
  <c r="U162" i="7" s="1"/>
  <c r="T161" i="7"/>
  <c r="T162" i="7" s="1"/>
  <c r="S161" i="7"/>
  <c r="P161" i="7"/>
  <c r="M161" i="7"/>
  <c r="R160" i="7"/>
  <c r="Q160" i="7"/>
  <c r="O160" i="7"/>
  <c r="N160" i="7"/>
  <c r="U159" i="7"/>
  <c r="T159" i="7"/>
  <c r="S159" i="7"/>
  <c r="P159" i="7"/>
  <c r="U158" i="7"/>
  <c r="U160" i="7" s="1"/>
  <c r="T158" i="7"/>
  <c r="T160" i="7" s="1"/>
  <c r="S158" i="7"/>
  <c r="R157" i="7"/>
  <c r="Q157" i="7"/>
  <c r="O157" i="7"/>
  <c r="N157" i="7"/>
  <c r="L157" i="7"/>
  <c r="K157" i="7"/>
  <c r="U156" i="7"/>
  <c r="U157" i="7" s="1"/>
  <c r="T156" i="7"/>
  <c r="T157" i="7" s="1"/>
  <c r="S156" i="7"/>
  <c r="P156" i="7"/>
  <c r="M156" i="7"/>
  <c r="R155" i="7"/>
  <c r="Q155" i="7"/>
  <c r="O155" i="7"/>
  <c r="N155" i="7"/>
  <c r="L155" i="7"/>
  <c r="K155" i="7"/>
  <c r="U154" i="7"/>
  <c r="U155" i="7" s="1"/>
  <c r="T154" i="7"/>
  <c r="T155" i="7" s="1"/>
  <c r="S154" i="7"/>
  <c r="P154" i="7"/>
  <c r="M154" i="7"/>
  <c r="R153" i="7"/>
  <c r="Q153" i="7"/>
  <c r="U152" i="7"/>
  <c r="U153" i="7" s="1"/>
  <c r="T152" i="7"/>
  <c r="T153" i="7" s="1"/>
  <c r="S152" i="7"/>
  <c r="R151" i="7"/>
  <c r="Q151" i="7"/>
  <c r="O151" i="7"/>
  <c r="N151" i="7"/>
  <c r="L151" i="7"/>
  <c r="K151" i="7"/>
  <c r="U150" i="7"/>
  <c r="U151" i="7" s="1"/>
  <c r="T150" i="7"/>
  <c r="T151" i="7" s="1"/>
  <c r="S150" i="7"/>
  <c r="P150" i="7"/>
  <c r="M150" i="7"/>
  <c r="R149" i="7"/>
  <c r="Q149" i="7"/>
  <c r="O149" i="7"/>
  <c r="N149" i="7"/>
  <c r="L149" i="7"/>
  <c r="K149" i="7"/>
  <c r="U148" i="7"/>
  <c r="T148" i="7"/>
  <c r="S148" i="7"/>
  <c r="P148" i="7"/>
  <c r="M148" i="7"/>
  <c r="U147" i="7"/>
  <c r="T147" i="7"/>
  <c r="S147" i="7"/>
  <c r="P147" i="7"/>
  <c r="M147" i="7"/>
  <c r="R146" i="7"/>
  <c r="Q146" i="7"/>
  <c r="O146" i="7"/>
  <c r="N146" i="7"/>
  <c r="L146" i="7"/>
  <c r="K146" i="7"/>
  <c r="U145" i="7"/>
  <c r="T145" i="7"/>
  <c r="T146" i="7" s="1"/>
  <c r="S145" i="7"/>
  <c r="P145" i="7"/>
  <c r="M145" i="7"/>
  <c r="R143" i="7"/>
  <c r="Q143" i="7"/>
  <c r="U142" i="7"/>
  <c r="U143" i="7" s="1"/>
  <c r="T142" i="7"/>
  <c r="T143" i="7" s="1"/>
  <c r="S142" i="7"/>
  <c r="R141" i="7"/>
  <c r="Q141" i="7"/>
  <c r="O141" i="7"/>
  <c r="N141" i="7"/>
  <c r="L141" i="7"/>
  <c r="K141" i="7"/>
  <c r="U140" i="7"/>
  <c r="T140" i="7"/>
  <c r="S140" i="7"/>
  <c r="P140" i="7"/>
  <c r="M140" i="7"/>
  <c r="U139" i="7"/>
  <c r="T139" i="7"/>
  <c r="S139" i="7"/>
  <c r="P139" i="7"/>
  <c r="M139" i="7"/>
  <c r="R138" i="7"/>
  <c r="Q138" i="7"/>
  <c r="O138" i="7"/>
  <c r="N138" i="7"/>
  <c r="L138" i="7"/>
  <c r="K138" i="7"/>
  <c r="U137" i="7"/>
  <c r="U138" i="7" s="1"/>
  <c r="T137" i="7"/>
  <c r="T138" i="7" s="1"/>
  <c r="S137" i="7"/>
  <c r="P137" i="7"/>
  <c r="M137" i="7"/>
  <c r="R136" i="7"/>
  <c r="Q136" i="7"/>
  <c r="O136" i="7"/>
  <c r="N136" i="7"/>
  <c r="L136" i="7"/>
  <c r="K136" i="7"/>
  <c r="U135" i="7"/>
  <c r="T135" i="7"/>
  <c r="S135" i="7"/>
  <c r="P135" i="7"/>
  <c r="M135" i="7"/>
  <c r="U134" i="7"/>
  <c r="T134" i="7"/>
  <c r="S134" i="7"/>
  <c r="P134" i="7"/>
  <c r="M134" i="7"/>
  <c r="R133" i="7"/>
  <c r="Q133" i="7"/>
  <c r="O133" i="7"/>
  <c r="N133" i="7"/>
  <c r="L133" i="7"/>
  <c r="K133" i="7"/>
  <c r="U132" i="7"/>
  <c r="U133" i="7" s="1"/>
  <c r="T132" i="7"/>
  <c r="T133" i="7" s="1"/>
  <c r="S132" i="7"/>
  <c r="P132" i="7"/>
  <c r="M132" i="7"/>
  <c r="R131" i="7"/>
  <c r="Q131" i="7"/>
  <c r="O131" i="7"/>
  <c r="N131" i="7"/>
  <c r="L131" i="7"/>
  <c r="K131" i="7"/>
  <c r="U130" i="7"/>
  <c r="U131" i="7" s="1"/>
  <c r="T130" i="7"/>
  <c r="T131" i="7" s="1"/>
  <c r="S130" i="7"/>
  <c r="P130" i="7"/>
  <c r="M130" i="7"/>
  <c r="R129" i="7"/>
  <c r="Q129" i="7"/>
  <c r="O129" i="7"/>
  <c r="N129" i="7"/>
  <c r="L129" i="7"/>
  <c r="K129" i="7"/>
  <c r="U128" i="7"/>
  <c r="T128" i="7"/>
  <c r="S128" i="7"/>
  <c r="P128" i="7"/>
  <c r="M128" i="7"/>
  <c r="R126" i="7"/>
  <c r="Q126" i="7"/>
  <c r="O126" i="7"/>
  <c r="N126" i="7"/>
  <c r="L126" i="7"/>
  <c r="K126" i="7"/>
  <c r="U125" i="7"/>
  <c r="U126" i="7" s="1"/>
  <c r="T125" i="7"/>
  <c r="T126" i="7" s="1"/>
  <c r="S125" i="7"/>
  <c r="P125" i="7"/>
  <c r="M125" i="7"/>
  <c r="R124" i="7"/>
  <c r="Q124" i="7"/>
  <c r="O124" i="7"/>
  <c r="N124" i="7"/>
  <c r="L124" i="7"/>
  <c r="K124" i="7"/>
  <c r="U123" i="7"/>
  <c r="U124" i="7" s="1"/>
  <c r="T123" i="7"/>
  <c r="T124" i="7" s="1"/>
  <c r="S123" i="7"/>
  <c r="P123" i="7"/>
  <c r="M123" i="7"/>
  <c r="R122" i="7"/>
  <c r="Q122" i="7"/>
  <c r="O122" i="7"/>
  <c r="N122" i="7"/>
  <c r="L122" i="7"/>
  <c r="K122" i="7"/>
  <c r="U121" i="7"/>
  <c r="U122" i="7" s="1"/>
  <c r="T121" i="7"/>
  <c r="T122" i="7" s="1"/>
  <c r="S121" i="7"/>
  <c r="P121" i="7"/>
  <c r="M121" i="7"/>
  <c r="R120" i="7"/>
  <c r="Q120" i="7"/>
  <c r="O120" i="7"/>
  <c r="N120" i="7"/>
  <c r="T119" i="7"/>
  <c r="T120" i="7" s="1"/>
  <c r="P119" i="7"/>
  <c r="R118" i="7"/>
  <c r="Q118" i="7"/>
  <c r="O118" i="7"/>
  <c r="N118" i="7"/>
  <c r="U117" i="7"/>
  <c r="T117" i="7"/>
  <c r="S117" i="7"/>
  <c r="P117" i="7"/>
  <c r="M117" i="7"/>
  <c r="U116" i="7"/>
  <c r="T116" i="7"/>
  <c r="S116" i="7"/>
  <c r="P116" i="7"/>
  <c r="M116" i="7"/>
  <c r="R115" i="7"/>
  <c r="Q115" i="7"/>
  <c r="O115" i="7"/>
  <c r="N115" i="7"/>
  <c r="L115" i="7"/>
  <c r="K115" i="7"/>
  <c r="U114" i="7"/>
  <c r="U115" i="7" s="1"/>
  <c r="T114" i="7"/>
  <c r="T115" i="7" s="1"/>
  <c r="S114" i="7"/>
  <c r="P114" i="7"/>
  <c r="M114" i="7"/>
  <c r="R113" i="7"/>
  <c r="Q113" i="7"/>
  <c r="O113" i="7"/>
  <c r="N113" i="7"/>
  <c r="L113" i="7"/>
  <c r="K113" i="7"/>
  <c r="U112" i="7"/>
  <c r="U113" i="7" s="1"/>
  <c r="T112" i="7"/>
  <c r="T113" i="7" s="1"/>
  <c r="S112" i="7"/>
  <c r="P112" i="7"/>
  <c r="M112" i="7"/>
  <c r="R111" i="7"/>
  <c r="Q111" i="7"/>
  <c r="O111" i="7"/>
  <c r="N111" i="7"/>
  <c r="L111" i="7"/>
  <c r="K111" i="7"/>
  <c r="U110" i="7"/>
  <c r="T110" i="7"/>
  <c r="S110" i="7"/>
  <c r="P110" i="7"/>
  <c r="M110" i="7"/>
  <c r="U109" i="7"/>
  <c r="T109" i="7"/>
  <c r="S109" i="7"/>
  <c r="P109" i="7"/>
  <c r="M109" i="7"/>
  <c r="R108" i="7"/>
  <c r="Q108" i="7"/>
  <c r="O108" i="7"/>
  <c r="N108" i="7"/>
  <c r="L108" i="7"/>
  <c r="K108" i="7"/>
  <c r="U107" i="7"/>
  <c r="T107" i="7"/>
  <c r="S107" i="7"/>
  <c r="P107" i="7"/>
  <c r="U106" i="7"/>
  <c r="U108" i="7" s="1"/>
  <c r="T106" i="7"/>
  <c r="P106" i="7"/>
  <c r="M106" i="7"/>
  <c r="R105" i="7"/>
  <c r="Q105" i="7"/>
  <c r="O105" i="7"/>
  <c r="N105" i="7"/>
  <c r="L105" i="7"/>
  <c r="K105" i="7"/>
  <c r="U104" i="7"/>
  <c r="T104" i="7"/>
  <c r="S104" i="7"/>
  <c r="P104" i="7"/>
  <c r="M104" i="7"/>
  <c r="U103" i="7"/>
  <c r="T103" i="7"/>
  <c r="S103" i="7"/>
  <c r="P103" i="7"/>
  <c r="M103" i="7"/>
  <c r="R102" i="7"/>
  <c r="Q102" i="7"/>
  <c r="O102" i="7"/>
  <c r="N102" i="7"/>
  <c r="L102" i="7"/>
  <c r="K102" i="7"/>
  <c r="U101" i="7"/>
  <c r="U102" i="7" s="1"/>
  <c r="T101" i="7"/>
  <c r="T102" i="7" s="1"/>
  <c r="S101" i="7"/>
  <c r="P101" i="7"/>
  <c r="M101" i="7"/>
  <c r="R100" i="7"/>
  <c r="Q100" i="7"/>
  <c r="O100" i="7"/>
  <c r="N100" i="7"/>
  <c r="L100" i="7"/>
  <c r="K100" i="7"/>
  <c r="U99" i="7"/>
  <c r="U100" i="7" s="1"/>
  <c r="T99" i="7"/>
  <c r="S99" i="7"/>
  <c r="P99" i="7"/>
  <c r="M99" i="7"/>
  <c r="R97" i="7"/>
  <c r="Q97" i="7"/>
  <c r="O97" i="7"/>
  <c r="N97" i="7"/>
  <c r="L97" i="7"/>
  <c r="K97" i="7"/>
  <c r="U96" i="7"/>
  <c r="U97" i="7" s="1"/>
  <c r="T96" i="7"/>
  <c r="T97" i="7" s="1"/>
  <c r="S96" i="7"/>
  <c r="P96" i="7"/>
  <c r="M96" i="7"/>
  <c r="R95" i="7"/>
  <c r="Q95" i="7"/>
  <c r="O95" i="7"/>
  <c r="N95" i="7"/>
  <c r="L95" i="7"/>
  <c r="K95" i="7"/>
  <c r="U94" i="7"/>
  <c r="U95" i="7" s="1"/>
  <c r="T94" i="7"/>
  <c r="T95" i="7" s="1"/>
  <c r="S94" i="7"/>
  <c r="P94" i="7"/>
  <c r="M94" i="7"/>
  <c r="R93" i="7"/>
  <c r="Q93" i="7"/>
  <c r="O93" i="7"/>
  <c r="N93" i="7"/>
  <c r="L93" i="7"/>
  <c r="K93" i="7"/>
  <c r="U92" i="7"/>
  <c r="U93" i="7" s="1"/>
  <c r="T92" i="7"/>
  <c r="T93" i="7" s="1"/>
  <c r="S92" i="7"/>
  <c r="P92" i="7"/>
  <c r="M92" i="7"/>
  <c r="R91" i="7"/>
  <c r="Q91" i="7"/>
  <c r="O91" i="7"/>
  <c r="N91" i="7"/>
  <c r="L91" i="7"/>
  <c r="K91" i="7"/>
  <c r="U90" i="7"/>
  <c r="U91" i="7" s="1"/>
  <c r="T90" i="7"/>
  <c r="T91" i="7" s="1"/>
  <c r="S90" i="7"/>
  <c r="P90" i="7"/>
  <c r="M90" i="7"/>
  <c r="R89" i="7"/>
  <c r="Q89" i="7"/>
  <c r="O89" i="7"/>
  <c r="N89" i="7"/>
  <c r="L89" i="7"/>
  <c r="K89" i="7"/>
  <c r="U88" i="7"/>
  <c r="U89" i="7" s="1"/>
  <c r="T88" i="7"/>
  <c r="T89" i="7" s="1"/>
  <c r="S88" i="7"/>
  <c r="P88" i="7"/>
  <c r="M88" i="7"/>
  <c r="R87" i="7"/>
  <c r="Q87" i="7"/>
  <c r="O87" i="7"/>
  <c r="N87" i="7"/>
  <c r="L87" i="7"/>
  <c r="K87" i="7"/>
  <c r="U86" i="7"/>
  <c r="U87" i="7" s="1"/>
  <c r="T86" i="7"/>
  <c r="T87" i="7" s="1"/>
  <c r="S86" i="7"/>
  <c r="P86" i="7"/>
  <c r="M86" i="7"/>
  <c r="R85" i="7"/>
  <c r="Q85" i="7"/>
  <c r="O85" i="7"/>
  <c r="N85" i="7"/>
  <c r="L85" i="7"/>
  <c r="K85" i="7"/>
  <c r="U84" i="7"/>
  <c r="T84" i="7"/>
  <c r="S84" i="7"/>
  <c r="P84" i="7"/>
  <c r="M84" i="7"/>
  <c r="U83" i="7"/>
  <c r="T83" i="7"/>
  <c r="S83" i="7"/>
  <c r="P83" i="7"/>
  <c r="M83" i="7"/>
  <c r="R81" i="7"/>
  <c r="Q81" i="7"/>
  <c r="O81" i="7"/>
  <c r="N81" i="7"/>
  <c r="L81" i="7"/>
  <c r="K81" i="7"/>
  <c r="U80" i="7"/>
  <c r="U81" i="7" s="1"/>
  <c r="T80" i="7"/>
  <c r="S80" i="7"/>
  <c r="P80" i="7"/>
  <c r="R79" i="7"/>
  <c r="Q79" i="7"/>
  <c r="O79" i="7"/>
  <c r="N79" i="7"/>
  <c r="L79" i="7"/>
  <c r="K79" i="7"/>
  <c r="U78" i="7"/>
  <c r="U79" i="7" s="1"/>
  <c r="T78" i="7"/>
  <c r="T79" i="7" s="1"/>
  <c r="S78" i="7"/>
  <c r="P78" i="7"/>
  <c r="M78" i="7"/>
  <c r="R77" i="7"/>
  <c r="Q77" i="7"/>
  <c r="O77" i="7"/>
  <c r="N77" i="7"/>
  <c r="L77" i="7"/>
  <c r="K77" i="7"/>
  <c r="U76" i="7"/>
  <c r="U77" i="7" s="1"/>
  <c r="T76" i="7"/>
  <c r="T77" i="7" s="1"/>
  <c r="S76" i="7"/>
  <c r="R75" i="7"/>
  <c r="Q75" i="7"/>
  <c r="U74" i="7"/>
  <c r="T74" i="7"/>
  <c r="S74" i="7"/>
  <c r="U73" i="7"/>
  <c r="T73" i="7"/>
  <c r="S73" i="7"/>
  <c r="R72" i="7"/>
  <c r="Q72" i="7"/>
  <c r="O72" i="7"/>
  <c r="N72" i="7"/>
  <c r="L72" i="7"/>
  <c r="K72" i="7"/>
  <c r="U72" i="7"/>
  <c r="T72" i="7"/>
  <c r="P71" i="7"/>
  <c r="M71" i="7"/>
  <c r="R70" i="7"/>
  <c r="Q70" i="7"/>
  <c r="O70" i="7"/>
  <c r="N70" i="7"/>
  <c r="L70" i="7"/>
  <c r="K70" i="7"/>
  <c r="P69" i="7"/>
  <c r="V68" i="7"/>
  <c r="P68" i="7"/>
  <c r="M68" i="7"/>
  <c r="R67" i="7"/>
  <c r="Q67" i="7"/>
  <c r="O67" i="7"/>
  <c r="N67" i="7"/>
  <c r="L67" i="7"/>
  <c r="K67" i="7"/>
  <c r="P66" i="7"/>
  <c r="M66" i="7"/>
  <c r="R65" i="7"/>
  <c r="Q65" i="7"/>
  <c r="O65" i="7"/>
  <c r="N65" i="7"/>
  <c r="L65" i="7"/>
  <c r="K65" i="7"/>
  <c r="P64" i="7"/>
  <c r="M64" i="7"/>
  <c r="R63" i="7"/>
  <c r="Q63" i="7"/>
  <c r="O63" i="7"/>
  <c r="N63" i="7"/>
  <c r="L63" i="7"/>
  <c r="K63" i="7"/>
  <c r="U62" i="7"/>
  <c r="T62" i="7"/>
  <c r="T63" i="7" s="1"/>
  <c r="S62" i="7"/>
  <c r="P62" i="7"/>
  <c r="M62" i="7"/>
  <c r="R61" i="7"/>
  <c r="Q61" i="7"/>
  <c r="O61" i="7"/>
  <c r="N61" i="7"/>
  <c r="L61" i="7"/>
  <c r="K61" i="7"/>
  <c r="U60" i="7"/>
  <c r="T60" i="7"/>
  <c r="S60" i="7"/>
  <c r="P60" i="7"/>
  <c r="M60" i="7"/>
  <c r="U59" i="7"/>
  <c r="T59" i="7"/>
  <c r="S59" i="7"/>
  <c r="P59" i="7"/>
  <c r="M59" i="7"/>
  <c r="R58" i="7"/>
  <c r="Q58" i="7"/>
  <c r="O58" i="7"/>
  <c r="N58" i="7"/>
  <c r="L58" i="7"/>
  <c r="K58" i="7"/>
  <c r="R57" i="7"/>
  <c r="Q57" i="7"/>
  <c r="O57" i="7"/>
  <c r="N57" i="7"/>
  <c r="L57" i="7"/>
  <c r="K57" i="7"/>
  <c r="U56" i="7"/>
  <c r="T56" i="7"/>
  <c r="S56" i="7"/>
  <c r="P56" i="7"/>
  <c r="M56" i="7"/>
  <c r="U55" i="7"/>
  <c r="T55" i="7"/>
  <c r="S55" i="7"/>
  <c r="P55" i="7"/>
  <c r="M55" i="7"/>
  <c r="R53" i="7"/>
  <c r="Q53" i="7"/>
  <c r="O53" i="7"/>
  <c r="N53" i="7"/>
  <c r="L53" i="7"/>
  <c r="K53" i="7"/>
  <c r="U52" i="7"/>
  <c r="U53" i="7" s="1"/>
  <c r="T52" i="7"/>
  <c r="T53" i="7" s="1"/>
  <c r="S52" i="7"/>
  <c r="P52" i="7"/>
  <c r="M52" i="7"/>
  <c r="R51" i="7"/>
  <c r="Q51" i="7"/>
  <c r="O51" i="7"/>
  <c r="N51" i="7"/>
  <c r="L51" i="7"/>
  <c r="K51" i="7"/>
  <c r="U50" i="7"/>
  <c r="U51" i="7" s="1"/>
  <c r="T50" i="7"/>
  <c r="T51" i="7" s="1"/>
  <c r="S50" i="7"/>
  <c r="P50" i="7"/>
  <c r="M50" i="7"/>
  <c r="R49" i="7"/>
  <c r="Q49" i="7"/>
  <c r="O49" i="7"/>
  <c r="N49" i="7"/>
  <c r="L49" i="7"/>
  <c r="K49" i="7"/>
  <c r="U48" i="7"/>
  <c r="T48" i="7"/>
  <c r="S48" i="7"/>
  <c r="P48" i="7"/>
  <c r="M48" i="7"/>
  <c r="U47" i="7"/>
  <c r="T47" i="7"/>
  <c r="S47" i="7"/>
  <c r="P47" i="7"/>
  <c r="M47" i="7"/>
  <c r="R45" i="7"/>
  <c r="Q45" i="7"/>
  <c r="O45" i="7"/>
  <c r="N45" i="7"/>
  <c r="L45" i="7"/>
  <c r="K45" i="7"/>
  <c r="U44" i="7"/>
  <c r="U45" i="7" s="1"/>
  <c r="T44" i="7"/>
  <c r="T45" i="7" s="1"/>
  <c r="S44" i="7"/>
  <c r="P44" i="7"/>
  <c r="M44" i="7"/>
  <c r="R43" i="7"/>
  <c r="Q43" i="7"/>
  <c r="O43" i="7"/>
  <c r="N43" i="7"/>
  <c r="L43" i="7"/>
  <c r="K43" i="7"/>
  <c r="U42" i="7"/>
  <c r="U43" i="7" s="1"/>
  <c r="T42" i="7"/>
  <c r="T43" i="7" s="1"/>
  <c r="S42" i="7"/>
  <c r="P42" i="7"/>
  <c r="M42" i="7"/>
  <c r="R41" i="7"/>
  <c r="Q41" i="7"/>
  <c r="O41" i="7"/>
  <c r="N41" i="7"/>
  <c r="L41" i="7"/>
  <c r="K41" i="7"/>
  <c r="U40" i="7"/>
  <c r="T40" i="7"/>
  <c r="S40" i="7"/>
  <c r="P40" i="7"/>
  <c r="M40" i="7"/>
  <c r="U39" i="7"/>
  <c r="T39" i="7"/>
  <c r="S39" i="7"/>
  <c r="P39" i="7"/>
  <c r="M39" i="7"/>
  <c r="R38" i="7"/>
  <c r="Q38" i="7"/>
  <c r="O38" i="7"/>
  <c r="N38" i="7"/>
  <c r="L38" i="7"/>
  <c r="K38" i="7"/>
  <c r="U37" i="7"/>
  <c r="T37" i="7"/>
  <c r="S37" i="7"/>
  <c r="P37" i="7"/>
  <c r="M37" i="7"/>
  <c r="U36" i="7"/>
  <c r="T36" i="7"/>
  <c r="S36" i="7"/>
  <c r="P36" i="7"/>
  <c r="M36" i="7"/>
  <c r="R35" i="7"/>
  <c r="Q35" i="7"/>
  <c r="O35" i="7"/>
  <c r="N35" i="7"/>
  <c r="L35" i="7"/>
  <c r="K35" i="7"/>
  <c r="U34" i="7"/>
  <c r="T34" i="7"/>
  <c r="S34" i="7"/>
  <c r="P34" i="7"/>
  <c r="M34" i="7"/>
  <c r="U33" i="7"/>
  <c r="T33" i="7"/>
  <c r="S33" i="7"/>
  <c r="P33" i="7"/>
  <c r="M33" i="7"/>
  <c r="R31" i="7"/>
  <c r="Q31" i="7"/>
  <c r="O31" i="7"/>
  <c r="N31" i="7"/>
  <c r="L31" i="7"/>
  <c r="K31" i="7"/>
  <c r="U30" i="7"/>
  <c r="U31" i="7" s="1"/>
  <c r="T30" i="7"/>
  <c r="T31" i="7" s="1"/>
  <c r="S30" i="7"/>
  <c r="P30" i="7"/>
  <c r="M30" i="7"/>
  <c r="R29" i="7"/>
  <c r="Q29" i="7"/>
  <c r="O29" i="7"/>
  <c r="N29" i="7"/>
  <c r="L29" i="7"/>
  <c r="K29" i="7"/>
  <c r="U28" i="7"/>
  <c r="T28" i="7"/>
  <c r="S28" i="7"/>
  <c r="P28" i="7"/>
  <c r="M28" i="7"/>
  <c r="U27" i="7"/>
  <c r="T27" i="7"/>
  <c r="S27" i="7"/>
  <c r="P27" i="7"/>
  <c r="R26" i="7"/>
  <c r="Q26" i="7"/>
  <c r="O26" i="7"/>
  <c r="N26" i="7"/>
  <c r="L26" i="7"/>
  <c r="K26" i="7"/>
  <c r="U25" i="7"/>
  <c r="U26" i="7" s="1"/>
  <c r="T25" i="7"/>
  <c r="T26" i="7" s="1"/>
  <c r="S25" i="7"/>
  <c r="P25" i="7"/>
  <c r="M25" i="7"/>
  <c r="R24" i="7"/>
  <c r="Q24" i="7"/>
  <c r="U23" i="7"/>
  <c r="U24" i="7" s="1"/>
  <c r="T23" i="7"/>
  <c r="T24" i="7" s="1"/>
  <c r="S23" i="7"/>
  <c r="R22" i="7"/>
  <c r="Q22" i="7"/>
  <c r="O22" i="7"/>
  <c r="N22" i="7"/>
  <c r="L22" i="7"/>
  <c r="K22" i="7"/>
  <c r="U21" i="7"/>
  <c r="U22" i="7" s="1"/>
  <c r="T21" i="7"/>
  <c r="T22" i="7" s="1"/>
  <c r="S21" i="7"/>
  <c r="P21" i="7"/>
  <c r="M21" i="7"/>
  <c r="R20" i="7"/>
  <c r="Q20" i="7"/>
  <c r="O20" i="7"/>
  <c r="N20" i="7"/>
  <c r="L20" i="7"/>
  <c r="K20" i="7"/>
  <c r="U19" i="7"/>
  <c r="U20" i="7" s="1"/>
  <c r="T19" i="7"/>
  <c r="T20" i="7" s="1"/>
  <c r="S19" i="7"/>
  <c r="P19" i="7"/>
  <c r="M19" i="7"/>
  <c r="R18" i="7"/>
  <c r="Q18" i="7"/>
  <c r="O18" i="7"/>
  <c r="N18" i="7"/>
  <c r="L18" i="7"/>
  <c r="K18" i="7"/>
  <c r="U17" i="7"/>
  <c r="U18" i="7" s="1"/>
  <c r="T17" i="7"/>
  <c r="T18" i="7" s="1"/>
  <c r="S17" i="7"/>
  <c r="P17" i="7"/>
  <c r="M17" i="7"/>
  <c r="R16" i="7"/>
  <c r="Q16" i="7"/>
  <c r="O16" i="7"/>
  <c r="N16" i="7"/>
  <c r="L16" i="7"/>
  <c r="K16" i="7"/>
  <c r="U15" i="7"/>
  <c r="T15" i="7"/>
  <c r="S15" i="7"/>
  <c r="P15" i="7"/>
  <c r="M15" i="7"/>
  <c r="U14" i="7"/>
  <c r="T14" i="7"/>
  <c r="S14" i="7"/>
  <c r="P14" i="7"/>
  <c r="M14" i="7"/>
  <c r="R12" i="7"/>
  <c r="Q12" i="7"/>
  <c r="O12" i="7"/>
  <c r="N12" i="7"/>
  <c r="L12" i="7"/>
  <c r="K12" i="7"/>
  <c r="U11" i="7"/>
  <c r="T11" i="7"/>
  <c r="S11" i="7"/>
  <c r="P11" i="7"/>
  <c r="M11" i="7"/>
  <c r="U10" i="7"/>
  <c r="T10" i="7"/>
  <c r="S10" i="7"/>
  <c r="P10" i="7"/>
  <c r="M10" i="7"/>
  <c r="R9" i="7"/>
  <c r="R13" i="7" s="1"/>
  <c r="Q9" i="7"/>
  <c r="Q13" i="7" s="1"/>
  <c r="O13" i="7"/>
  <c r="N13" i="7"/>
  <c r="L13" i="7"/>
  <c r="K13" i="7"/>
  <c r="T8" i="7"/>
  <c r="S8" i="7"/>
  <c r="T7" i="7"/>
  <c r="S7" i="7"/>
  <c r="R5" i="7"/>
  <c r="Q5" i="7"/>
  <c r="O5" i="7"/>
  <c r="N5" i="7"/>
  <c r="L5" i="7"/>
  <c r="K5" i="7"/>
  <c r="U4" i="7"/>
  <c r="U5" i="7" s="1"/>
  <c r="T4" i="7"/>
  <c r="T5" i="7" s="1"/>
  <c r="S4" i="7"/>
  <c r="P4" i="7"/>
  <c r="M4" i="7"/>
  <c r="R3" i="7"/>
  <c r="Q3" i="7"/>
  <c r="O3" i="7"/>
  <c r="N3" i="7"/>
  <c r="L3" i="7"/>
  <c r="K3" i="7"/>
  <c r="U2" i="7"/>
  <c r="T2" i="7"/>
  <c r="S2" i="7"/>
  <c r="P2" i="7"/>
  <c r="M2" i="7"/>
  <c r="P5" i="7" l="1"/>
  <c r="P20" i="7"/>
  <c r="M29" i="7"/>
  <c r="S29" i="7"/>
  <c r="T38" i="7"/>
  <c r="T41" i="7"/>
  <c r="M51" i="7"/>
  <c r="S51" i="7"/>
  <c r="T58" i="7"/>
  <c r="M63" i="7"/>
  <c r="M65" i="7"/>
  <c r="M67" i="7"/>
  <c r="M72" i="7"/>
  <c r="S72" i="7"/>
  <c r="S75" i="7"/>
  <c r="M79" i="7"/>
  <c r="S79" i="7"/>
  <c r="V80" i="7"/>
  <c r="M89" i="7"/>
  <c r="S89" i="7"/>
  <c r="M97" i="7"/>
  <c r="S97" i="7"/>
  <c r="U105" i="7"/>
  <c r="M108" i="7"/>
  <c r="S108" i="7"/>
  <c r="M111" i="7"/>
  <c r="S111" i="7"/>
  <c r="U118" i="7"/>
  <c r="S118" i="7"/>
  <c r="P120" i="7"/>
  <c r="O214" i="7"/>
  <c r="T226" i="7"/>
  <c r="U12" i="7"/>
  <c r="V11" i="7"/>
  <c r="P12" i="7"/>
  <c r="P16" i="7"/>
  <c r="M3" i="7"/>
  <c r="Q32" i="7"/>
  <c r="S18" i="7"/>
  <c r="V22" i="7"/>
  <c r="V26" i="7"/>
  <c r="L46" i="7"/>
  <c r="R46" i="7"/>
  <c r="V45" i="7"/>
  <c r="P45" i="7"/>
  <c r="V48" i="7"/>
  <c r="O54" i="7"/>
  <c r="P58" i="7"/>
  <c r="V60" i="7"/>
  <c r="O82" i="7"/>
  <c r="U75" i="7"/>
  <c r="P77" i="7"/>
  <c r="N98" i="7"/>
  <c r="V87" i="7"/>
  <c r="P87" i="7"/>
  <c r="V95" i="7"/>
  <c r="P95" i="7"/>
  <c r="L127" i="7"/>
  <c r="R127" i="7"/>
  <c r="M126" i="7"/>
  <c r="S126" i="7"/>
  <c r="N144" i="7"/>
  <c r="V131" i="7"/>
  <c r="M138" i="7"/>
  <c r="S138" i="7"/>
  <c r="M141" i="7"/>
  <c r="S141" i="7"/>
  <c r="L185" i="7"/>
  <c r="S3" i="7"/>
  <c r="K32" i="7"/>
  <c r="M18" i="7"/>
  <c r="R185" i="7"/>
  <c r="S185" i="7" s="1"/>
  <c r="M149" i="7"/>
  <c r="S149" i="7"/>
  <c r="S153" i="7"/>
  <c r="V157" i="7"/>
  <c r="M162" i="7"/>
  <c r="S162" i="7"/>
  <c r="S165" i="7"/>
  <c r="L200" i="7"/>
  <c r="M22" i="7"/>
  <c r="U29" i="7"/>
  <c r="O46" i="7"/>
  <c r="M122" i="7"/>
  <c r="P124" i="7"/>
  <c r="P133" i="7"/>
  <c r="U136" i="7"/>
  <c r="V135" i="7"/>
  <c r="P136" i="7"/>
  <c r="P160" i="7"/>
  <c r="R214" i="7"/>
  <c r="L214" i="7"/>
  <c r="T141" i="7"/>
  <c r="T149" i="7"/>
  <c r="P151" i="7"/>
  <c r="T206" i="7"/>
  <c r="T209" i="7"/>
  <c r="N214" i="7"/>
  <c r="V212" i="7"/>
  <c r="P213" i="7"/>
  <c r="K230" i="7"/>
  <c r="Q230" i="7"/>
  <c r="U223" i="7"/>
  <c r="V222" i="7"/>
  <c r="P223" i="7"/>
  <c r="T229" i="7"/>
  <c r="N243" i="7"/>
  <c r="V233" i="7"/>
  <c r="V236" i="7"/>
  <c r="P237" i="7"/>
  <c r="P240" i="7"/>
  <c r="V242" i="7"/>
  <c r="K281" i="7"/>
  <c r="Q281" i="7"/>
  <c r="M247" i="7"/>
  <c r="S247" i="7"/>
  <c r="P249" i="7"/>
  <c r="V255" i="7"/>
  <c r="V258" i="7"/>
  <c r="P259" i="7"/>
  <c r="V261" i="7"/>
  <c r="P262" i="7"/>
  <c r="V265" i="7"/>
  <c r="P266" i="7"/>
  <c r="M268" i="7"/>
  <c r="S268" i="7"/>
  <c r="S122" i="7"/>
  <c r="M131" i="7"/>
  <c r="S131" i="7"/>
  <c r="V138" i="7"/>
  <c r="V205" i="7"/>
  <c r="P206" i="7"/>
  <c r="V208" i="7"/>
  <c r="P209" i="7"/>
  <c r="M211" i="7"/>
  <c r="S211" i="7"/>
  <c r="V217" i="7"/>
  <c r="P218" i="7"/>
  <c r="V228" i="7"/>
  <c r="P229" i="7"/>
  <c r="K243" i="7"/>
  <c r="Q243" i="7"/>
  <c r="M235" i="7"/>
  <c r="S235" i="7"/>
  <c r="M242" i="7"/>
  <c r="S242" i="7"/>
  <c r="N281" i="7"/>
  <c r="V247" i="7"/>
  <c r="P252" i="7"/>
  <c r="M254" i="7"/>
  <c r="S254" i="7"/>
  <c r="M257" i="7"/>
  <c r="S257" i="7"/>
  <c r="T262" i="7"/>
  <c r="M20" i="7"/>
  <c r="S20" i="7"/>
  <c r="S24" i="7"/>
  <c r="V28" i="7"/>
  <c r="P29" i="7"/>
  <c r="K46" i="7"/>
  <c r="M46" i="7" s="1"/>
  <c r="Q46" i="7"/>
  <c r="N54" i="7"/>
  <c r="P51" i="7"/>
  <c r="P63" i="7"/>
  <c r="P65" i="7"/>
  <c r="P67" i="7"/>
  <c r="S70" i="7"/>
  <c r="P72" i="7"/>
  <c r="T75" i="7"/>
  <c r="V79" i="7"/>
  <c r="P79" i="7"/>
  <c r="P195" i="7"/>
  <c r="M197" i="7"/>
  <c r="S197" i="7"/>
  <c r="S46" i="7"/>
  <c r="P54" i="7"/>
  <c r="T12" i="7"/>
  <c r="T16" i="7"/>
  <c r="P18" i="7"/>
  <c r="T29" i="7"/>
  <c r="U38" i="7"/>
  <c r="U41" i="7"/>
  <c r="M45" i="7"/>
  <c r="S45" i="7"/>
  <c r="U58" i="7"/>
  <c r="M58" i="7"/>
  <c r="S58" i="7"/>
  <c r="S77" i="7"/>
  <c r="M87" i="7"/>
  <c r="V198" i="7"/>
  <c r="P199" i="7"/>
  <c r="V202" i="7"/>
  <c r="O185" i="7"/>
  <c r="V153" i="7"/>
  <c r="M157" i="7"/>
  <c r="S157" i="7"/>
  <c r="V162" i="7"/>
  <c r="T165" i="7"/>
  <c r="M174" i="7"/>
  <c r="S174" i="7"/>
  <c r="U179" i="7"/>
  <c r="V178" i="7"/>
  <c r="P179" i="7"/>
  <c r="V186" i="7"/>
  <c r="O200" i="7"/>
  <c r="P191" i="7"/>
  <c r="M193" i="7"/>
  <c r="O32" i="7"/>
  <c r="N82" i="7"/>
  <c r="P82" i="7" s="1"/>
  <c r="L98" i="7"/>
  <c r="R98" i="7"/>
  <c r="P89" i="7"/>
  <c r="P97" i="7"/>
  <c r="T105" i="7"/>
  <c r="P108" i="7"/>
  <c r="V110" i="7"/>
  <c r="P111" i="7"/>
  <c r="S264" i="7"/>
  <c r="V273" i="7"/>
  <c r="P274" i="7"/>
  <c r="M276" i="7"/>
  <c r="S276" i="7"/>
  <c r="V282" i="7"/>
  <c r="V285" i="7"/>
  <c r="P286" i="7"/>
  <c r="P155" i="7"/>
  <c r="P167" i="7"/>
  <c r="U170" i="7"/>
  <c r="V169" i="7"/>
  <c r="P170" i="7"/>
  <c r="P176" i="7"/>
  <c r="P182" i="7"/>
  <c r="M184" i="7"/>
  <c r="S184" i="7"/>
  <c r="R200" i="7"/>
  <c r="S189" i="7"/>
  <c r="P193" i="7"/>
  <c r="N46" i="7"/>
  <c r="P46" i="7" s="1"/>
  <c r="S87" i="7"/>
  <c r="M95" i="7"/>
  <c r="S95" i="7"/>
  <c r="N127" i="7"/>
  <c r="T111" i="7"/>
  <c r="V269" i="7"/>
  <c r="M272" i="7"/>
  <c r="S272" i="7"/>
  <c r="V277" i="7"/>
  <c r="P278" i="7"/>
  <c r="M280" i="7"/>
  <c r="S280" i="7"/>
  <c r="V12" i="7"/>
  <c r="V15" i="7"/>
  <c r="V18" i="7"/>
  <c r="S22" i="7"/>
  <c r="M26" i="7"/>
  <c r="S26" i="7"/>
  <c r="V31" i="7"/>
  <c r="P31" i="7"/>
  <c r="V34" i="7"/>
  <c r="V37" i="7"/>
  <c r="P38" i="7"/>
  <c r="V40" i="7"/>
  <c r="P41" i="7"/>
  <c r="M43" i="7"/>
  <c r="S43" i="7"/>
  <c r="L54" i="7"/>
  <c r="R54" i="7"/>
  <c r="V53" i="7"/>
  <c r="P53" i="7"/>
  <c r="V56" i="7"/>
  <c r="P57" i="7"/>
  <c r="L82" i="7"/>
  <c r="R82" i="7"/>
  <c r="M70" i="7"/>
  <c r="S81" i="7"/>
  <c r="K98" i="7"/>
  <c r="Q98" i="7"/>
  <c r="V91" i="7"/>
  <c r="P91" i="7"/>
  <c r="M93" i="7"/>
  <c r="S93" i="7"/>
  <c r="O127" i="7"/>
  <c r="M102" i="7"/>
  <c r="S102" i="7"/>
  <c r="M105" i="7"/>
  <c r="S105" i="7"/>
  <c r="V106" i="7"/>
  <c r="U111" i="7"/>
  <c r="V113" i="7"/>
  <c r="P113" i="7"/>
  <c r="M115" i="7"/>
  <c r="S115" i="7"/>
  <c r="K144" i="7"/>
  <c r="Q144" i="7"/>
  <c r="M5" i="7"/>
  <c r="S5" i="7"/>
  <c r="P22" i="7"/>
  <c r="P26" i="7"/>
  <c r="M31" i="7"/>
  <c r="S31" i="7"/>
  <c r="M38" i="7"/>
  <c r="S38" i="7"/>
  <c r="M41" i="7"/>
  <c r="S41" i="7"/>
  <c r="M53" i="7"/>
  <c r="S53" i="7"/>
  <c r="M57" i="7"/>
  <c r="S57" i="7"/>
  <c r="U63" i="7"/>
  <c r="V63" i="7" s="1"/>
  <c r="M91" i="7"/>
  <c r="S91" i="7"/>
  <c r="M100" i="7"/>
  <c r="S100" i="7"/>
  <c r="M113" i="7"/>
  <c r="S113" i="7"/>
  <c r="T118" i="7"/>
  <c r="M12" i="7"/>
  <c r="S12" i="7"/>
  <c r="L32" i="7"/>
  <c r="M32" i="7" s="1"/>
  <c r="R32" i="7"/>
  <c r="S32" i="7" s="1"/>
  <c r="P43" i="7"/>
  <c r="K54" i="7"/>
  <c r="Q54" i="7"/>
  <c r="K82" i="7"/>
  <c r="Q82" i="7"/>
  <c r="S63" i="7"/>
  <c r="S65" i="7"/>
  <c r="S67" i="7"/>
  <c r="P70" i="7"/>
  <c r="P81" i="7"/>
  <c r="V84" i="7"/>
  <c r="O98" i="7"/>
  <c r="P98" i="7" s="1"/>
  <c r="P93" i="7"/>
  <c r="P102" i="7"/>
  <c r="V104" i="7"/>
  <c r="P105" i="7"/>
  <c r="P115" i="7"/>
  <c r="P118" i="7"/>
  <c r="S120" i="7"/>
  <c r="P122" i="7"/>
  <c r="V124" i="7"/>
  <c r="L144" i="7"/>
  <c r="R144" i="7"/>
  <c r="P131" i="7"/>
  <c r="K185" i="7"/>
  <c r="Q185" i="7"/>
  <c r="M151" i="7"/>
  <c r="S151" i="7"/>
  <c r="M155" i="7"/>
  <c r="S155" i="7"/>
  <c r="P157" i="7"/>
  <c r="U165" i="7"/>
  <c r="V165" i="7" s="1"/>
  <c r="M167" i="7"/>
  <c r="S167" i="7"/>
  <c r="T170" i="7"/>
  <c r="V170" i="7" s="1"/>
  <c r="M170" i="7"/>
  <c r="S170" i="7"/>
  <c r="V171" i="7"/>
  <c r="V184" i="7"/>
  <c r="P184" i="7"/>
  <c r="K200" i="7"/>
  <c r="Q200" i="7"/>
  <c r="V189" i="7"/>
  <c r="M191" i="7"/>
  <c r="S191" i="7"/>
  <c r="S193" i="7"/>
  <c r="M195" i="7"/>
  <c r="S195" i="7"/>
  <c r="V196" i="7"/>
  <c r="P197" i="7"/>
  <c r="M199" i="7"/>
  <c r="S199" i="7"/>
  <c r="K214" i="7"/>
  <c r="Q214" i="7"/>
  <c r="M206" i="7"/>
  <c r="S206" i="7"/>
  <c r="M209" i="7"/>
  <c r="S209" i="7"/>
  <c r="V215" i="7"/>
  <c r="P216" i="7"/>
  <c r="M218" i="7"/>
  <c r="S218" i="7"/>
  <c r="S220" i="7"/>
  <c r="T223" i="7"/>
  <c r="M223" i="7"/>
  <c r="S223" i="7"/>
  <c r="M226" i="7"/>
  <c r="S226" i="7"/>
  <c r="M229" i="7"/>
  <c r="S229" i="7"/>
  <c r="L243" i="7"/>
  <c r="R243" i="7"/>
  <c r="S243" i="7" s="1"/>
  <c r="T235" i="7"/>
  <c r="S240" i="7"/>
  <c r="P242" i="7"/>
  <c r="M249" i="7"/>
  <c r="S249" i="7"/>
  <c r="M252" i="7"/>
  <c r="T257" i="7"/>
  <c r="V260" i="7"/>
  <c r="V267" i="7"/>
  <c r="P268" i="7"/>
  <c r="V271" i="7"/>
  <c r="P272" i="7"/>
  <c r="M274" i="7"/>
  <c r="S274" i="7"/>
  <c r="V279" i="7"/>
  <c r="P280" i="7"/>
  <c r="V283" i="7"/>
  <c r="P284" i="7"/>
  <c r="M286" i="7"/>
  <c r="S286" i="7"/>
  <c r="U174" i="7"/>
  <c r="V117" i="7"/>
  <c r="M124" i="7"/>
  <c r="S124" i="7"/>
  <c r="P126" i="7"/>
  <c r="O144" i="7"/>
  <c r="P144" i="7" s="1"/>
  <c r="M133" i="7"/>
  <c r="S133" i="7"/>
  <c r="T136" i="7"/>
  <c r="M136" i="7"/>
  <c r="S136" i="7"/>
  <c r="P138" i="7"/>
  <c r="U141" i="7"/>
  <c r="V140" i="7"/>
  <c r="P141" i="7"/>
  <c r="S143" i="7"/>
  <c r="P146" i="7"/>
  <c r="U149" i="7"/>
  <c r="V148" i="7"/>
  <c r="P149" i="7"/>
  <c r="S160" i="7"/>
  <c r="P162" i="7"/>
  <c r="V164" i="7"/>
  <c r="V173" i="7"/>
  <c r="P174" i="7"/>
  <c r="M176" i="7"/>
  <c r="S176" i="7"/>
  <c r="T179" i="7"/>
  <c r="V179" i="7" s="1"/>
  <c r="M179" i="7"/>
  <c r="S179" i="7"/>
  <c r="M182" i="7"/>
  <c r="S182" i="7"/>
  <c r="V193" i="7"/>
  <c r="V204" i="7"/>
  <c r="V207" i="7"/>
  <c r="V210" i="7"/>
  <c r="P211" i="7"/>
  <c r="M213" i="7"/>
  <c r="S213" i="7"/>
  <c r="L230" i="7"/>
  <c r="M230" i="7" s="1"/>
  <c r="R230" i="7"/>
  <c r="S230" i="7" s="1"/>
  <c r="V227" i="7"/>
  <c r="O243" i="7"/>
  <c r="P243" i="7" s="1"/>
  <c r="V234" i="7"/>
  <c r="P235" i="7"/>
  <c r="M237" i="7"/>
  <c r="S237" i="7"/>
  <c r="L281" i="7"/>
  <c r="M281" i="7" s="1"/>
  <c r="P247" i="7"/>
  <c r="V253" i="7"/>
  <c r="P254" i="7"/>
  <c r="V256" i="7"/>
  <c r="P257" i="7"/>
  <c r="M259" i="7"/>
  <c r="S259" i="7"/>
  <c r="M262" i="7"/>
  <c r="S262" i="7"/>
  <c r="V263" i="7"/>
  <c r="M266" i="7"/>
  <c r="S266" i="7"/>
  <c r="S270" i="7"/>
  <c r="V275" i="7"/>
  <c r="P276" i="7"/>
  <c r="M278" i="7"/>
  <c r="S278" i="7"/>
  <c r="N230" i="7"/>
  <c r="V251" i="7"/>
  <c r="O281" i="7"/>
  <c r="P281" i="7" s="1"/>
  <c r="R281" i="7"/>
  <c r="S252" i="7"/>
  <c r="T240" i="7"/>
  <c r="V240" i="7" s="1"/>
  <c r="M240" i="7"/>
  <c r="V225" i="7"/>
  <c r="P226" i="7"/>
  <c r="V220" i="7"/>
  <c r="V201" i="7"/>
  <c r="V180" i="7"/>
  <c r="U182" i="7"/>
  <c r="V159" i="7"/>
  <c r="V160" i="7"/>
  <c r="V107" i="7"/>
  <c r="V74" i="7"/>
  <c r="M77" i="7"/>
  <c r="V65" i="7"/>
  <c r="V72" i="7"/>
  <c r="V122" i="7"/>
  <c r="V126" i="7"/>
  <c r="V176" i="7"/>
  <c r="V191" i="7"/>
  <c r="V5" i="7"/>
  <c r="M13" i="7"/>
  <c r="P13" i="7"/>
  <c r="S13" i="7"/>
  <c r="V20" i="7"/>
  <c r="V24" i="7"/>
  <c r="V38" i="7"/>
  <c r="V43" i="7"/>
  <c r="V51" i="7"/>
  <c r="V58" i="7"/>
  <c r="V67" i="7"/>
  <c r="V75" i="7"/>
  <c r="V77" i="7"/>
  <c r="M98" i="7"/>
  <c r="V89" i="7"/>
  <c r="V93" i="7"/>
  <c r="V97" i="7"/>
  <c r="V102" i="7"/>
  <c r="V115" i="7"/>
  <c r="V133" i="7"/>
  <c r="V143" i="7"/>
  <c r="V151" i="7"/>
  <c r="V155" i="7"/>
  <c r="V167" i="7"/>
  <c r="V195" i="7"/>
  <c r="U3" i="7"/>
  <c r="U6" i="7" s="1"/>
  <c r="K6" i="7"/>
  <c r="O6" i="7"/>
  <c r="Q6" i="7"/>
  <c r="S9" i="7"/>
  <c r="M16" i="7"/>
  <c r="S16" i="7"/>
  <c r="U16" i="7"/>
  <c r="V16" i="7" s="1"/>
  <c r="V27" i="7"/>
  <c r="V30" i="7"/>
  <c r="N32" i="7"/>
  <c r="V33" i="7"/>
  <c r="P35" i="7"/>
  <c r="T35" i="7"/>
  <c r="T46" i="7" s="1"/>
  <c r="V36" i="7"/>
  <c r="V39" i="7"/>
  <c r="V42" i="7"/>
  <c r="V44" i="7"/>
  <c r="V47" i="7"/>
  <c r="P49" i="7"/>
  <c r="T49" i="7"/>
  <c r="T54" i="7" s="1"/>
  <c r="V50" i="7"/>
  <c r="V52" i="7"/>
  <c r="V55" i="7"/>
  <c r="T57" i="7"/>
  <c r="V59" i="7"/>
  <c r="P61" i="7"/>
  <c r="T61" i="7"/>
  <c r="T82" i="7" s="1"/>
  <c r="V62" i="7"/>
  <c r="V64" i="7"/>
  <c r="V66" i="7"/>
  <c r="V69" i="7"/>
  <c r="V70" i="7"/>
  <c r="V71" i="7"/>
  <c r="V73" i="7"/>
  <c r="V76" i="7"/>
  <c r="V78" i="7"/>
  <c r="T81" i="7"/>
  <c r="V81" i="7" s="1"/>
  <c r="V83" i="7"/>
  <c r="P85" i="7"/>
  <c r="T85" i="7"/>
  <c r="T98" i="7" s="1"/>
  <c r="V86" i="7"/>
  <c r="V88" i="7"/>
  <c r="V90" i="7"/>
  <c r="V92" i="7"/>
  <c r="V94" i="7"/>
  <c r="V96" i="7"/>
  <c r="V99" i="7"/>
  <c r="P100" i="7"/>
  <c r="T100" i="7"/>
  <c r="V100" i="7" s="1"/>
  <c r="V101" i="7"/>
  <c r="V103" i="7"/>
  <c r="T108" i="7"/>
  <c r="V108" i="7" s="1"/>
  <c r="V109" i="7"/>
  <c r="V112" i="7"/>
  <c r="V114" i="7"/>
  <c r="V116" i="7"/>
  <c r="K127" i="7"/>
  <c r="M127" i="7" s="1"/>
  <c r="Q127" i="7"/>
  <c r="M129" i="7"/>
  <c r="S129" i="7"/>
  <c r="U129" i="7"/>
  <c r="M146" i="7"/>
  <c r="S146" i="7"/>
  <c r="U146" i="7"/>
  <c r="V146" i="7" s="1"/>
  <c r="V172" i="7"/>
  <c r="T174" i="7"/>
  <c r="V175" i="7"/>
  <c r="V181" i="7"/>
  <c r="T182" i="7"/>
  <c r="V183" i="7"/>
  <c r="N185" i="7"/>
  <c r="P185" i="7" s="1"/>
  <c r="N200" i="7"/>
  <c r="P200" i="7" s="1"/>
  <c r="P187" i="7"/>
  <c r="T187" i="7"/>
  <c r="T200" i="7" s="1"/>
  <c r="V188" i="7"/>
  <c r="V190" i="7"/>
  <c r="V192" i="7"/>
  <c r="V194" i="7"/>
  <c r="U197" i="7"/>
  <c r="V197" i="7" s="1"/>
  <c r="U199" i="7"/>
  <c r="V199" i="7" s="1"/>
  <c r="V249" i="7"/>
  <c r="M287" i="7"/>
  <c r="S287" i="7"/>
  <c r="V2" i="7"/>
  <c r="P3" i="7"/>
  <c r="T3" i="7"/>
  <c r="V4" i="7"/>
  <c r="L6" i="7"/>
  <c r="N6" i="7"/>
  <c r="R6" i="7"/>
  <c r="T9" i="7"/>
  <c r="T13" i="7" s="1"/>
  <c r="V10" i="7"/>
  <c r="V14" i="7"/>
  <c r="V17" i="7"/>
  <c r="V19" i="7"/>
  <c r="V21" i="7"/>
  <c r="V23" i="7"/>
  <c r="V25" i="7"/>
  <c r="M35" i="7"/>
  <c r="S35" i="7"/>
  <c r="U35" i="7"/>
  <c r="M49" i="7"/>
  <c r="S49" i="7"/>
  <c r="U49" i="7"/>
  <c r="U57" i="7"/>
  <c r="M61" i="7"/>
  <c r="S61" i="7"/>
  <c r="U61" i="7"/>
  <c r="V61" i="7" s="1"/>
  <c r="M85" i="7"/>
  <c r="S85" i="7"/>
  <c r="U85" i="7"/>
  <c r="V121" i="7"/>
  <c r="V123" i="7"/>
  <c r="V125" i="7"/>
  <c r="V128" i="7"/>
  <c r="P129" i="7"/>
  <c r="T129" i="7"/>
  <c r="V130" i="7"/>
  <c r="V132" i="7"/>
  <c r="V134" i="7"/>
  <c r="V137" i="7"/>
  <c r="V139" i="7"/>
  <c r="V142" i="7"/>
  <c r="V145" i="7"/>
  <c r="V147" i="7"/>
  <c r="V150" i="7"/>
  <c r="V152" i="7"/>
  <c r="V154" i="7"/>
  <c r="V156" i="7"/>
  <c r="V158" i="7"/>
  <c r="V161" i="7"/>
  <c r="V163" i="7"/>
  <c r="V166" i="7"/>
  <c r="V168" i="7"/>
  <c r="V177" i="7"/>
  <c r="M187" i="7"/>
  <c r="S187" i="7"/>
  <c r="U187" i="7"/>
  <c r="S203" i="7"/>
  <c r="U203" i="7"/>
  <c r="U206" i="7"/>
  <c r="U209" i="7"/>
  <c r="U211" i="7"/>
  <c r="V211" i="7" s="1"/>
  <c r="U213" i="7"/>
  <c r="V213" i="7" s="1"/>
  <c r="M216" i="7"/>
  <c r="S216" i="7"/>
  <c r="U216" i="7"/>
  <c r="U218" i="7"/>
  <c r="V218" i="7" s="1"/>
  <c r="V221" i="7"/>
  <c r="V224" i="7"/>
  <c r="U226" i="7"/>
  <c r="U229" i="7"/>
  <c r="V229" i="7" s="1"/>
  <c r="O230" i="7"/>
  <c r="P230" i="7" s="1"/>
  <c r="M232" i="7"/>
  <c r="S232" i="7"/>
  <c r="U232" i="7"/>
  <c r="V232" i="7" s="1"/>
  <c r="U235" i="7"/>
  <c r="V235" i="7" s="1"/>
  <c r="U237" i="7"/>
  <c r="V237" i="7" s="1"/>
  <c r="V239" i="7"/>
  <c r="V241" i="7"/>
  <c r="T243" i="7"/>
  <c r="V244" i="7"/>
  <c r="P245" i="7"/>
  <c r="T245" i="7"/>
  <c r="V245" i="7" s="1"/>
  <c r="V246" i="7"/>
  <c r="V248" i="7"/>
  <c r="V250" i="7"/>
  <c r="U252" i="7"/>
  <c r="V252" i="7" s="1"/>
  <c r="U254" i="7"/>
  <c r="V254" i="7" s="1"/>
  <c r="U257" i="7"/>
  <c r="U259" i="7"/>
  <c r="V259" i="7" s="1"/>
  <c r="U262" i="7"/>
  <c r="V262" i="7" s="1"/>
  <c r="U264" i="7"/>
  <c r="V264" i="7" s="1"/>
  <c r="U266" i="7"/>
  <c r="V266" i="7" s="1"/>
  <c r="U268" i="7"/>
  <c r="V268" i="7" s="1"/>
  <c r="U270" i="7"/>
  <c r="V270" i="7" s="1"/>
  <c r="U272" i="7"/>
  <c r="V272" i="7" s="1"/>
  <c r="U274" i="7"/>
  <c r="V274" i="7" s="1"/>
  <c r="U276" i="7"/>
  <c r="V276" i="7" s="1"/>
  <c r="U278" i="7"/>
  <c r="V278" i="7" s="1"/>
  <c r="U280" i="7"/>
  <c r="V280" i="7" s="1"/>
  <c r="M284" i="7"/>
  <c r="S284" i="7"/>
  <c r="U284" i="7"/>
  <c r="U287" i="7" s="1"/>
  <c r="U286" i="7"/>
  <c r="V286" i="7" s="1"/>
  <c r="O287" i="7"/>
  <c r="P287" i="7" s="1"/>
  <c r="T203" i="7"/>
  <c r="T216" i="7"/>
  <c r="V219" i="7"/>
  <c r="V231" i="7"/>
  <c r="P232" i="7"/>
  <c r="V238" i="7"/>
  <c r="M245" i="7"/>
  <c r="S245" i="7"/>
  <c r="T284" i="7"/>
  <c r="T287" i="7" s="1"/>
  <c r="V206" i="7" l="1"/>
  <c r="P214" i="7"/>
  <c r="V105" i="7"/>
  <c r="T32" i="7"/>
  <c r="S200" i="7"/>
  <c r="S98" i="7"/>
  <c r="S214" i="7"/>
  <c r="S127" i="7"/>
  <c r="V136" i="7"/>
  <c r="T230" i="7"/>
  <c r="T214" i="7"/>
  <c r="S6" i="7"/>
  <c r="V223" i="7"/>
  <c r="M214" i="7"/>
  <c r="M200" i="7"/>
  <c r="V41" i="7"/>
  <c r="V118" i="7"/>
  <c r="V226" i="7"/>
  <c r="S281" i="7"/>
  <c r="M243" i="7"/>
  <c r="V149" i="7"/>
  <c r="V57" i="7"/>
  <c r="S144" i="7"/>
  <c r="V111" i="7"/>
  <c r="V141" i="7"/>
  <c r="M6" i="7"/>
  <c r="V174" i="7"/>
  <c r="M144" i="7"/>
  <c r="V257" i="7"/>
  <c r="V209" i="7"/>
  <c r="V49" i="7"/>
  <c r="U127" i="7"/>
  <c r="V29" i="7"/>
  <c r="M185" i="7"/>
  <c r="V85" i="7"/>
  <c r="P32" i="7"/>
  <c r="T144" i="7"/>
  <c r="V35" i="7"/>
  <c r="V187" i="7"/>
  <c r="V182" i="7"/>
  <c r="P127" i="7"/>
  <c r="U214" i="7"/>
  <c r="M54" i="7"/>
  <c r="S82" i="7"/>
  <c r="M82" i="7"/>
  <c r="S54" i="7"/>
  <c r="U230" i="7"/>
  <c r="V230" i="7" s="1"/>
  <c r="T185" i="7"/>
  <c r="K288" i="7"/>
  <c r="K289" i="7" s="1"/>
  <c r="Q288" i="7"/>
  <c r="V287" i="7"/>
  <c r="U281" i="7"/>
  <c r="V216" i="7"/>
  <c r="V203" i="7"/>
  <c r="T281" i="7"/>
  <c r="T6" i="7"/>
  <c r="V6" i="7" s="1"/>
  <c r="R288" i="7"/>
  <c r="N288" i="7"/>
  <c r="V129" i="7"/>
  <c r="P6" i="7"/>
  <c r="V3" i="7"/>
  <c r="O288" i="7"/>
  <c r="U144" i="7"/>
  <c r="T127" i="7"/>
  <c r="V127" i="7" s="1"/>
  <c r="U54" i="7"/>
  <c r="V54" i="7" s="1"/>
  <c r="U46" i="7"/>
  <c r="V46" i="7" s="1"/>
  <c r="U98" i="7"/>
  <c r="V98" i="7" s="1"/>
  <c r="U32" i="7"/>
  <c r="V32" i="7" s="1"/>
  <c r="V284" i="7"/>
  <c r="U200" i="7"/>
  <c r="V200" i="7" s="1"/>
  <c r="L288" i="7"/>
  <c r="U243" i="7"/>
  <c r="V243" i="7" s="1"/>
  <c r="U82" i="7"/>
  <c r="V82" i="7" s="1"/>
  <c r="U185" i="7"/>
  <c r="U13" i="7"/>
  <c r="V13" i="7" s="1"/>
  <c r="V214" i="7" l="1"/>
  <c r="S288" i="7"/>
  <c r="V144" i="7"/>
  <c r="N289" i="7"/>
  <c r="Q289" i="7"/>
  <c r="V185" i="7"/>
  <c r="M288" i="7"/>
  <c r="T288" i="7"/>
  <c r="T289" i="7" s="1"/>
  <c r="R289" i="7"/>
  <c r="P288" i="7"/>
  <c r="U288" i="7"/>
  <c r="V281" i="7"/>
  <c r="L289" i="7"/>
  <c r="M289" i="7" s="1"/>
  <c r="O289" i="7"/>
  <c r="S289" i="7" l="1"/>
  <c r="P289" i="7"/>
  <c r="V288" i="7"/>
  <c r="U289" i="7"/>
  <c r="V289" i="7" s="1"/>
  <c r="O241" i="1" l="1"/>
  <c r="N241" i="1"/>
  <c r="L241" i="1"/>
  <c r="K241" i="1"/>
  <c r="R240" i="1"/>
  <c r="Q240" i="1"/>
  <c r="Q241" i="1" s="1"/>
  <c r="P240" i="1"/>
  <c r="M240" i="1"/>
  <c r="O239" i="1"/>
  <c r="O242" i="1" s="1"/>
  <c r="N239" i="1"/>
  <c r="L239" i="1"/>
  <c r="L242" i="1" s="1"/>
  <c r="K239" i="1"/>
  <c r="K242" i="1" s="1"/>
  <c r="R238" i="1"/>
  <c r="Q238" i="1"/>
  <c r="P238" i="1"/>
  <c r="M238" i="1"/>
  <c r="R237" i="1"/>
  <c r="R239" i="1" s="1"/>
  <c r="Q237" i="1"/>
  <c r="P237" i="1"/>
  <c r="M237" i="1"/>
  <c r="O235" i="1"/>
  <c r="N235" i="1"/>
  <c r="L235" i="1"/>
  <c r="K235" i="1"/>
  <c r="R234" i="1"/>
  <c r="Q234" i="1"/>
  <c r="Q235" i="1" s="1"/>
  <c r="P234" i="1"/>
  <c r="O233" i="1"/>
  <c r="N233" i="1"/>
  <c r="L233" i="1"/>
  <c r="K233" i="1"/>
  <c r="R232" i="1"/>
  <c r="R233" i="1" s="1"/>
  <c r="Q232" i="1"/>
  <c r="Q233" i="1" s="1"/>
  <c r="P232" i="1"/>
  <c r="M232" i="1"/>
  <c r="O231" i="1"/>
  <c r="N231" i="1"/>
  <c r="L231" i="1"/>
  <c r="K231" i="1"/>
  <c r="R230" i="1"/>
  <c r="R231" i="1" s="1"/>
  <c r="Q230" i="1"/>
  <c r="Q231" i="1" s="1"/>
  <c r="P230" i="1"/>
  <c r="M230" i="1"/>
  <c r="O229" i="1"/>
  <c r="N229" i="1"/>
  <c r="L229" i="1"/>
  <c r="K229" i="1"/>
  <c r="R228" i="1"/>
  <c r="R229" i="1" s="1"/>
  <c r="Q228" i="1"/>
  <c r="Q229" i="1" s="1"/>
  <c r="P228" i="1"/>
  <c r="M228" i="1"/>
  <c r="O227" i="1"/>
  <c r="N227" i="1"/>
  <c r="L227" i="1"/>
  <c r="K227" i="1"/>
  <c r="R226" i="1"/>
  <c r="R227" i="1" s="1"/>
  <c r="Q226" i="1"/>
  <c r="Q227" i="1" s="1"/>
  <c r="P226" i="1"/>
  <c r="M226" i="1"/>
  <c r="O225" i="1"/>
  <c r="N225" i="1"/>
  <c r="L225" i="1"/>
  <c r="K225" i="1"/>
  <c r="R224" i="1"/>
  <c r="R225" i="1" s="1"/>
  <c r="Q224" i="1"/>
  <c r="Q225" i="1" s="1"/>
  <c r="P224" i="1"/>
  <c r="M224" i="1"/>
  <c r="O223" i="1"/>
  <c r="N223" i="1"/>
  <c r="L223" i="1"/>
  <c r="K223" i="1"/>
  <c r="R222" i="1"/>
  <c r="R223" i="1" s="1"/>
  <c r="Q222" i="1"/>
  <c r="Q223" i="1" s="1"/>
  <c r="P222" i="1"/>
  <c r="M222" i="1"/>
  <c r="O221" i="1"/>
  <c r="N221" i="1"/>
  <c r="L221" i="1"/>
  <c r="K221" i="1"/>
  <c r="R220" i="1"/>
  <c r="R221" i="1" s="1"/>
  <c r="Q220" i="1"/>
  <c r="Q221" i="1" s="1"/>
  <c r="P220" i="1"/>
  <c r="M220" i="1"/>
  <c r="O219" i="1"/>
  <c r="N219" i="1"/>
  <c r="L219" i="1"/>
  <c r="K219" i="1"/>
  <c r="R218" i="1"/>
  <c r="R219" i="1" s="1"/>
  <c r="Q218" i="1"/>
  <c r="Q219" i="1" s="1"/>
  <c r="P218" i="1"/>
  <c r="M218" i="1"/>
  <c r="O217" i="1"/>
  <c r="N217" i="1"/>
  <c r="L217" i="1"/>
  <c r="K217" i="1"/>
  <c r="R216" i="1"/>
  <c r="R217" i="1" s="1"/>
  <c r="Q216" i="1"/>
  <c r="Q217" i="1" s="1"/>
  <c r="P216" i="1"/>
  <c r="M216" i="1"/>
  <c r="O215" i="1"/>
  <c r="N215" i="1"/>
  <c r="L215" i="1"/>
  <c r="K215" i="1"/>
  <c r="R214" i="1"/>
  <c r="R215" i="1" s="1"/>
  <c r="Q214" i="1"/>
  <c r="Q215" i="1" s="1"/>
  <c r="P214" i="1"/>
  <c r="M214" i="1"/>
  <c r="O213" i="1"/>
  <c r="N213" i="1"/>
  <c r="L213" i="1"/>
  <c r="K213" i="1"/>
  <c r="R212" i="1"/>
  <c r="R213" i="1" s="1"/>
  <c r="Q212" i="1"/>
  <c r="Q213" i="1" s="1"/>
  <c r="P212" i="1"/>
  <c r="M212" i="1"/>
  <c r="O211" i="1"/>
  <c r="N211" i="1"/>
  <c r="L211" i="1"/>
  <c r="K211" i="1"/>
  <c r="R210" i="1"/>
  <c r="R211" i="1" s="1"/>
  <c r="Q210" i="1"/>
  <c r="Q211" i="1" s="1"/>
  <c r="P210" i="1"/>
  <c r="M210" i="1"/>
  <c r="O209" i="1"/>
  <c r="O236" i="1" s="1"/>
  <c r="N209" i="1"/>
  <c r="N236" i="1" s="1"/>
  <c r="L209" i="1"/>
  <c r="L236" i="1" s="1"/>
  <c r="K209" i="1"/>
  <c r="K236" i="1" s="1"/>
  <c r="R208" i="1"/>
  <c r="Q208" i="1"/>
  <c r="P208" i="1"/>
  <c r="M208" i="1"/>
  <c r="O206" i="1"/>
  <c r="N206" i="1"/>
  <c r="L206" i="1"/>
  <c r="K206" i="1"/>
  <c r="R205" i="1"/>
  <c r="R206" i="1" s="1"/>
  <c r="Q205" i="1"/>
  <c r="Q206" i="1" s="1"/>
  <c r="P205" i="1"/>
  <c r="M205" i="1"/>
  <c r="O204" i="1"/>
  <c r="N204" i="1"/>
  <c r="L204" i="1"/>
  <c r="K204" i="1"/>
  <c r="R203" i="1"/>
  <c r="Q203" i="1"/>
  <c r="P203" i="1"/>
  <c r="M203" i="1"/>
  <c r="R202" i="1"/>
  <c r="Q202" i="1"/>
  <c r="P202" i="1"/>
  <c r="M202" i="1"/>
  <c r="O201" i="1"/>
  <c r="N201" i="1"/>
  <c r="N207" i="1" s="1"/>
  <c r="L201" i="1"/>
  <c r="L207" i="1" s="1"/>
  <c r="K201" i="1"/>
  <c r="R200" i="1"/>
  <c r="R201" i="1" s="1"/>
  <c r="Q200" i="1"/>
  <c r="P200" i="1"/>
  <c r="M200" i="1"/>
  <c r="O198" i="1"/>
  <c r="N198" i="1"/>
  <c r="L198" i="1"/>
  <c r="K198" i="1"/>
  <c r="R197" i="1"/>
  <c r="Q197" i="1"/>
  <c r="P197" i="1"/>
  <c r="M197" i="1"/>
  <c r="R196" i="1"/>
  <c r="Q196" i="1"/>
  <c r="Q198" i="1" s="1"/>
  <c r="P196" i="1"/>
  <c r="M196" i="1"/>
  <c r="O195" i="1"/>
  <c r="N195" i="1"/>
  <c r="L195" i="1"/>
  <c r="K195" i="1"/>
  <c r="R194" i="1"/>
  <c r="R195" i="1" s="1"/>
  <c r="Q194" i="1"/>
  <c r="Q195" i="1" s="1"/>
  <c r="P194" i="1"/>
  <c r="M194" i="1"/>
  <c r="O193" i="1"/>
  <c r="N193" i="1"/>
  <c r="L193" i="1"/>
  <c r="K193" i="1"/>
  <c r="R192" i="1"/>
  <c r="R193" i="1" s="1"/>
  <c r="Q192" i="1"/>
  <c r="P192" i="1"/>
  <c r="O191" i="1"/>
  <c r="N191" i="1"/>
  <c r="L191" i="1"/>
  <c r="K191" i="1"/>
  <c r="R190" i="1"/>
  <c r="R191" i="1" s="1"/>
  <c r="Q190" i="1"/>
  <c r="Q191" i="1" s="1"/>
  <c r="P190" i="1"/>
  <c r="M190" i="1"/>
  <c r="O189" i="1"/>
  <c r="N189" i="1"/>
  <c r="L189" i="1"/>
  <c r="K189" i="1"/>
  <c r="R188" i="1"/>
  <c r="R189" i="1" s="1"/>
  <c r="Q188" i="1"/>
  <c r="Q189" i="1" s="1"/>
  <c r="P188" i="1"/>
  <c r="M188" i="1"/>
  <c r="O187" i="1"/>
  <c r="N187" i="1"/>
  <c r="L187" i="1"/>
  <c r="K187" i="1"/>
  <c r="R186" i="1"/>
  <c r="R187" i="1" s="1"/>
  <c r="Q186" i="1"/>
  <c r="P186" i="1"/>
  <c r="M186" i="1"/>
  <c r="O184" i="1"/>
  <c r="N184" i="1"/>
  <c r="L184" i="1"/>
  <c r="K184" i="1"/>
  <c r="R183" i="1"/>
  <c r="R184" i="1" s="1"/>
  <c r="Q183" i="1"/>
  <c r="P183" i="1"/>
  <c r="M183" i="1"/>
  <c r="O182" i="1"/>
  <c r="N182" i="1"/>
  <c r="L182" i="1"/>
  <c r="K182" i="1"/>
  <c r="R181" i="1"/>
  <c r="Q181" i="1"/>
  <c r="Q182" i="1" s="1"/>
  <c r="P181" i="1"/>
  <c r="O180" i="1"/>
  <c r="N180" i="1"/>
  <c r="L180" i="1"/>
  <c r="K180" i="1"/>
  <c r="R179" i="1"/>
  <c r="Q179" i="1"/>
  <c r="P179" i="1"/>
  <c r="M179" i="1"/>
  <c r="R178" i="1"/>
  <c r="R180" i="1" s="1"/>
  <c r="Q178" i="1"/>
  <c r="P178" i="1"/>
  <c r="M178" i="1"/>
  <c r="O177" i="1"/>
  <c r="N177" i="1"/>
  <c r="L177" i="1"/>
  <c r="K177" i="1"/>
  <c r="R176" i="1"/>
  <c r="R177" i="1" s="1"/>
  <c r="Q176" i="1"/>
  <c r="Q177" i="1" s="1"/>
  <c r="P176" i="1"/>
  <c r="M176" i="1"/>
  <c r="O175" i="1"/>
  <c r="N175" i="1"/>
  <c r="L175" i="1"/>
  <c r="K175" i="1"/>
  <c r="R174" i="1"/>
  <c r="Q174" i="1"/>
  <c r="P174" i="1"/>
  <c r="M174" i="1"/>
  <c r="R173" i="1"/>
  <c r="Q173" i="1"/>
  <c r="P173" i="1"/>
  <c r="M173" i="1"/>
  <c r="O171" i="1"/>
  <c r="N171" i="1"/>
  <c r="L171" i="1"/>
  <c r="K171" i="1"/>
  <c r="R170" i="1"/>
  <c r="R171" i="1" s="1"/>
  <c r="Q170" i="1"/>
  <c r="Q171" i="1" s="1"/>
  <c r="P170" i="1"/>
  <c r="M170" i="1"/>
  <c r="O169" i="1"/>
  <c r="N169" i="1"/>
  <c r="L169" i="1"/>
  <c r="K169" i="1"/>
  <c r="R168" i="1"/>
  <c r="R169" i="1" s="1"/>
  <c r="Q168" i="1"/>
  <c r="Q169" i="1" s="1"/>
  <c r="P168" i="1"/>
  <c r="M168" i="1"/>
  <c r="O167" i="1"/>
  <c r="N167" i="1"/>
  <c r="L167" i="1"/>
  <c r="K167" i="1"/>
  <c r="R166" i="1"/>
  <c r="R167" i="1" s="1"/>
  <c r="Q166" i="1"/>
  <c r="Q167" i="1" s="1"/>
  <c r="P166" i="1"/>
  <c r="M166" i="1"/>
  <c r="O165" i="1"/>
  <c r="N165" i="1"/>
  <c r="L165" i="1"/>
  <c r="K165" i="1"/>
  <c r="R164" i="1"/>
  <c r="R165" i="1" s="1"/>
  <c r="Q164" i="1"/>
  <c r="Q165" i="1" s="1"/>
  <c r="P164" i="1"/>
  <c r="M164" i="1"/>
  <c r="O163" i="1"/>
  <c r="O172" i="1" s="1"/>
  <c r="N163" i="1"/>
  <c r="L163" i="1"/>
  <c r="L172" i="1" s="1"/>
  <c r="K163" i="1"/>
  <c r="R162" i="1"/>
  <c r="Q162" i="1"/>
  <c r="Q163" i="1" s="1"/>
  <c r="Q172" i="1" s="1"/>
  <c r="P162" i="1"/>
  <c r="M162" i="1"/>
  <c r="O160" i="1"/>
  <c r="N160" i="1"/>
  <c r="L160" i="1"/>
  <c r="K160" i="1"/>
  <c r="R159" i="1"/>
  <c r="R160" i="1" s="1"/>
  <c r="Q159" i="1"/>
  <c r="Q160" i="1" s="1"/>
  <c r="P159" i="1"/>
  <c r="M159" i="1"/>
  <c r="O158" i="1"/>
  <c r="N158" i="1"/>
  <c r="L158" i="1"/>
  <c r="K158" i="1"/>
  <c r="R157" i="1"/>
  <c r="R158" i="1" s="1"/>
  <c r="Q157" i="1"/>
  <c r="Q158" i="1" s="1"/>
  <c r="P157" i="1"/>
  <c r="M157" i="1"/>
  <c r="O156" i="1"/>
  <c r="N156" i="1"/>
  <c r="L156" i="1"/>
  <c r="K156" i="1"/>
  <c r="R155" i="1"/>
  <c r="R156" i="1" s="1"/>
  <c r="Q155" i="1"/>
  <c r="Q156" i="1" s="1"/>
  <c r="P155" i="1"/>
  <c r="M155" i="1"/>
  <c r="O154" i="1"/>
  <c r="N154" i="1"/>
  <c r="L154" i="1"/>
  <c r="K154" i="1"/>
  <c r="R153" i="1"/>
  <c r="Q153" i="1"/>
  <c r="P153" i="1"/>
  <c r="M153" i="1"/>
  <c r="R152" i="1"/>
  <c r="R154" i="1" s="1"/>
  <c r="Q152" i="1"/>
  <c r="P152" i="1"/>
  <c r="M152" i="1"/>
  <c r="O151" i="1"/>
  <c r="N151" i="1"/>
  <c r="L151" i="1"/>
  <c r="K151" i="1"/>
  <c r="R150" i="1"/>
  <c r="R151" i="1" s="1"/>
  <c r="Q150" i="1"/>
  <c r="Q151" i="1" s="1"/>
  <c r="P150" i="1"/>
  <c r="M150" i="1"/>
  <c r="O149" i="1"/>
  <c r="N149" i="1"/>
  <c r="L149" i="1"/>
  <c r="K149" i="1"/>
  <c r="R148" i="1"/>
  <c r="R149" i="1" s="1"/>
  <c r="Q148" i="1"/>
  <c r="Q149" i="1" s="1"/>
  <c r="P148" i="1"/>
  <c r="M148" i="1"/>
  <c r="O147" i="1"/>
  <c r="N147" i="1"/>
  <c r="L147" i="1"/>
  <c r="K147" i="1"/>
  <c r="R146" i="1"/>
  <c r="Q146" i="1"/>
  <c r="Q147" i="1" s="1"/>
  <c r="P146" i="1"/>
  <c r="O145" i="1"/>
  <c r="N145" i="1"/>
  <c r="L145" i="1"/>
  <c r="K145" i="1"/>
  <c r="R144" i="1"/>
  <c r="R145" i="1" s="1"/>
  <c r="Q144" i="1"/>
  <c r="Q145" i="1" s="1"/>
  <c r="P144" i="1"/>
  <c r="M144" i="1"/>
  <c r="O143" i="1"/>
  <c r="N143" i="1"/>
  <c r="L143" i="1"/>
  <c r="K143" i="1"/>
  <c r="R142" i="1"/>
  <c r="Q142" i="1"/>
  <c r="P142" i="1"/>
  <c r="R141" i="1"/>
  <c r="Q141" i="1"/>
  <c r="P141" i="1"/>
  <c r="O140" i="1"/>
  <c r="N140" i="1"/>
  <c r="L140" i="1"/>
  <c r="K140" i="1"/>
  <c r="R139" i="1"/>
  <c r="R140" i="1" s="1"/>
  <c r="Q139" i="1"/>
  <c r="Q140" i="1" s="1"/>
  <c r="P139" i="1"/>
  <c r="M139" i="1"/>
  <c r="O138" i="1"/>
  <c r="N138" i="1"/>
  <c r="L138" i="1"/>
  <c r="K138" i="1"/>
  <c r="R137" i="1"/>
  <c r="R138" i="1" s="1"/>
  <c r="Q137" i="1"/>
  <c r="Q138" i="1" s="1"/>
  <c r="P137" i="1"/>
  <c r="M137" i="1"/>
  <c r="O136" i="1"/>
  <c r="N136" i="1"/>
  <c r="L136" i="1"/>
  <c r="R135" i="1"/>
  <c r="R136" i="1" s="1"/>
  <c r="Q135" i="1"/>
  <c r="Q136" i="1" s="1"/>
  <c r="P135" i="1"/>
  <c r="M135" i="1"/>
  <c r="O134" i="1"/>
  <c r="N134" i="1"/>
  <c r="L134" i="1"/>
  <c r="K134" i="1"/>
  <c r="R133" i="1"/>
  <c r="R134" i="1" s="1"/>
  <c r="Q133" i="1"/>
  <c r="Q134" i="1" s="1"/>
  <c r="P133" i="1"/>
  <c r="M133" i="1"/>
  <c r="O132" i="1"/>
  <c r="N132" i="1"/>
  <c r="L132" i="1"/>
  <c r="K132" i="1"/>
  <c r="R131" i="1"/>
  <c r="Q131" i="1"/>
  <c r="P131" i="1"/>
  <c r="M131" i="1"/>
  <c r="R130" i="1"/>
  <c r="Q130" i="1"/>
  <c r="P130" i="1"/>
  <c r="M130" i="1"/>
  <c r="O129" i="1"/>
  <c r="N129" i="1"/>
  <c r="L129" i="1"/>
  <c r="K129" i="1"/>
  <c r="R128" i="1"/>
  <c r="Q128" i="1"/>
  <c r="Q129" i="1" s="1"/>
  <c r="P128" i="1"/>
  <c r="M128" i="1"/>
  <c r="O126" i="1"/>
  <c r="N126" i="1"/>
  <c r="L126" i="1"/>
  <c r="K126" i="1"/>
  <c r="R125" i="1"/>
  <c r="Q125" i="1"/>
  <c r="P125" i="1"/>
  <c r="M125" i="1"/>
  <c r="R124" i="1"/>
  <c r="R126" i="1" s="1"/>
  <c r="Q124" i="1"/>
  <c r="P124" i="1"/>
  <c r="M124" i="1"/>
  <c r="O123" i="1"/>
  <c r="N123" i="1"/>
  <c r="L123" i="1"/>
  <c r="K123" i="1"/>
  <c r="R122" i="1"/>
  <c r="R123" i="1" s="1"/>
  <c r="Q122" i="1"/>
  <c r="Q123" i="1" s="1"/>
  <c r="P122" i="1"/>
  <c r="M122" i="1"/>
  <c r="O121" i="1"/>
  <c r="N121" i="1"/>
  <c r="L121" i="1"/>
  <c r="K121" i="1"/>
  <c r="R120" i="1"/>
  <c r="R121" i="1" s="1"/>
  <c r="Q120" i="1"/>
  <c r="Q121" i="1" s="1"/>
  <c r="P120" i="1"/>
  <c r="M120" i="1"/>
  <c r="O119" i="1"/>
  <c r="N119" i="1"/>
  <c r="L119" i="1"/>
  <c r="K119" i="1"/>
  <c r="R118" i="1"/>
  <c r="R119" i="1" s="1"/>
  <c r="Q118" i="1"/>
  <c r="Q119" i="1" s="1"/>
  <c r="P118" i="1"/>
  <c r="M118" i="1"/>
  <c r="O117" i="1"/>
  <c r="N117" i="1"/>
  <c r="L117" i="1"/>
  <c r="K117" i="1"/>
  <c r="R116" i="1"/>
  <c r="R117" i="1" s="1"/>
  <c r="Q116" i="1"/>
  <c r="Q117" i="1" s="1"/>
  <c r="P116" i="1"/>
  <c r="M116" i="1"/>
  <c r="O115" i="1"/>
  <c r="N115" i="1"/>
  <c r="N127" i="1" s="1"/>
  <c r="L115" i="1"/>
  <c r="K115" i="1"/>
  <c r="K127" i="1" s="1"/>
  <c r="R114" i="1"/>
  <c r="Q114" i="1"/>
  <c r="P114" i="1"/>
  <c r="M114" i="1"/>
  <c r="O112" i="1"/>
  <c r="N112" i="1"/>
  <c r="L112" i="1"/>
  <c r="K112" i="1"/>
  <c r="R111" i="1"/>
  <c r="R112" i="1" s="1"/>
  <c r="Q111" i="1"/>
  <c r="Q112" i="1" s="1"/>
  <c r="P111" i="1"/>
  <c r="M111" i="1"/>
  <c r="O110" i="1"/>
  <c r="N110" i="1"/>
  <c r="L110" i="1"/>
  <c r="K110" i="1"/>
  <c r="R109" i="1"/>
  <c r="Q109" i="1"/>
  <c r="P109" i="1"/>
  <c r="M109" i="1"/>
  <c r="R108" i="1"/>
  <c r="Q108" i="1"/>
  <c r="P108" i="1"/>
  <c r="M108" i="1"/>
  <c r="O107" i="1"/>
  <c r="N107" i="1"/>
  <c r="L107" i="1"/>
  <c r="K107" i="1"/>
  <c r="R106" i="1"/>
  <c r="R107" i="1" s="1"/>
  <c r="Q106" i="1"/>
  <c r="P106" i="1"/>
  <c r="M106" i="1"/>
  <c r="O105" i="1"/>
  <c r="N105" i="1"/>
  <c r="L105" i="1"/>
  <c r="K105" i="1"/>
  <c r="R104" i="1"/>
  <c r="R105" i="1" s="1"/>
  <c r="Q104" i="1"/>
  <c r="Q105" i="1" s="1"/>
  <c r="P104" i="1"/>
  <c r="M104" i="1"/>
  <c r="O103" i="1"/>
  <c r="N103" i="1"/>
  <c r="L103" i="1"/>
  <c r="K103" i="1"/>
  <c r="Q102" i="1"/>
  <c r="P102" i="1"/>
  <c r="R101" i="1"/>
  <c r="R103" i="1" s="1"/>
  <c r="Q101" i="1"/>
  <c r="P101" i="1"/>
  <c r="M101" i="1"/>
  <c r="O100" i="1"/>
  <c r="N100" i="1"/>
  <c r="L100" i="1"/>
  <c r="K100" i="1"/>
  <c r="R99" i="1"/>
  <c r="R100" i="1" s="1"/>
  <c r="Q99" i="1"/>
  <c r="Q100" i="1" s="1"/>
  <c r="P99" i="1"/>
  <c r="M99" i="1"/>
  <c r="O98" i="1"/>
  <c r="N98" i="1"/>
  <c r="L98" i="1"/>
  <c r="K98" i="1"/>
  <c r="R97" i="1"/>
  <c r="Q97" i="1"/>
  <c r="P97" i="1"/>
  <c r="M97" i="1"/>
  <c r="R96" i="1"/>
  <c r="R98" i="1" s="1"/>
  <c r="Q96" i="1"/>
  <c r="P96" i="1"/>
  <c r="M96" i="1"/>
  <c r="O95" i="1"/>
  <c r="N95" i="1"/>
  <c r="L95" i="1"/>
  <c r="K95" i="1"/>
  <c r="R94" i="1"/>
  <c r="R95" i="1" s="1"/>
  <c r="Q94" i="1"/>
  <c r="Q95" i="1" s="1"/>
  <c r="P94" i="1"/>
  <c r="M94" i="1"/>
  <c r="O93" i="1"/>
  <c r="N93" i="1"/>
  <c r="L93" i="1"/>
  <c r="K93" i="1"/>
  <c r="R92" i="1"/>
  <c r="R93" i="1" s="1"/>
  <c r="Q92" i="1"/>
  <c r="Q93" i="1" s="1"/>
  <c r="P92" i="1"/>
  <c r="M92" i="1"/>
  <c r="O90" i="1"/>
  <c r="N90" i="1"/>
  <c r="L90" i="1"/>
  <c r="K90" i="1"/>
  <c r="R89" i="1"/>
  <c r="R90" i="1" s="1"/>
  <c r="Q89" i="1"/>
  <c r="Q90" i="1" s="1"/>
  <c r="P89" i="1"/>
  <c r="M89" i="1"/>
  <c r="O88" i="1"/>
  <c r="N88" i="1"/>
  <c r="L88" i="1"/>
  <c r="K88" i="1"/>
  <c r="R87" i="1"/>
  <c r="R88" i="1" s="1"/>
  <c r="Q87" i="1"/>
  <c r="Q88" i="1" s="1"/>
  <c r="P87" i="1"/>
  <c r="M87" i="1"/>
  <c r="O86" i="1"/>
  <c r="N86" i="1"/>
  <c r="L86" i="1"/>
  <c r="K86" i="1"/>
  <c r="R85" i="1"/>
  <c r="R86" i="1" s="1"/>
  <c r="Q85" i="1"/>
  <c r="Q86" i="1" s="1"/>
  <c r="P85" i="1"/>
  <c r="M85" i="1"/>
  <c r="O84" i="1"/>
  <c r="N84" i="1"/>
  <c r="L84" i="1"/>
  <c r="K84" i="1"/>
  <c r="R83" i="1"/>
  <c r="R84" i="1" s="1"/>
  <c r="Q83" i="1"/>
  <c r="Q84" i="1" s="1"/>
  <c r="P83" i="1"/>
  <c r="M83" i="1"/>
  <c r="O82" i="1"/>
  <c r="N82" i="1"/>
  <c r="L82" i="1"/>
  <c r="K82" i="1"/>
  <c r="R81" i="1"/>
  <c r="R82" i="1" s="1"/>
  <c r="Q81" i="1"/>
  <c r="Q82" i="1" s="1"/>
  <c r="P81" i="1"/>
  <c r="M81" i="1"/>
  <c r="O80" i="1"/>
  <c r="N80" i="1"/>
  <c r="L80" i="1"/>
  <c r="K80" i="1"/>
  <c r="R79" i="1"/>
  <c r="R80" i="1" s="1"/>
  <c r="Q79" i="1"/>
  <c r="Q80" i="1" s="1"/>
  <c r="P79" i="1"/>
  <c r="M79" i="1"/>
  <c r="O78" i="1"/>
  <c r="N78" i="1"/>
  <c r="L78" i="1"/>
  <c r="L91" i="1" s="1"/>
  <c r="K78" i="1"/>
  <c r="R77" i="1"/>
  <c r="R78" i="1" s="1"/>
  <c r="Q77" i="1"/>
  <c r="P77" i="1"/>
  <c r="M77" i="1"/>
  <c r="O75" i="1"/>
  <c r="N75" i="1"/>
  <c r="L75" i="1"/>
  <c r="K75" i="1"/>
  <c r="R74" i="1"/>
  <c r="R75" i="1" s="1"/>
  <c r="Q74" i="1"/>
  <c r="Q75" i="1" s="1"/>
  <c r="P74" i="1"/>
  <c r="M74" i="1"/>
  <c r="O73" i="1"/>
  <c r="N73" i="1"/>
  <c r="L73" i="1"/>
  <c r="K73" i="1"/>
  <c r="R72" i="1"/>
  <c r="R73" i="1" s="1"/>
  <c r="Q72" i="1"/>
  <c r="Q73" i="1" s="1"/>
  <c r="P72" i="1"/>
  <c r="M72" i="1"/>
  <c r="O71" i="1"/>
  <c r="N71" i="1"/>
  <c r="L71" i="1"/>
  <c r="K71" i="1"/>
  <c r="R70" i="1"/>
  <c r="R71" i="1" s="1"/>
  <c r="Q70" i="1"/>
  <c r="Q71" i="1" s="1"/>
  <c r="P70" i="1"/>
  <c r="O69" i="1"/>
  <c r="N69" i="1"/>
  <c r="L69" i="1"/>
  <c r="K69" i="1"/>
  <c r="R68" i="1"/>
  <c r="R69" i="1" s="1"/>
  <c r="Q68" i="1"/>
  <c r="Q69" i="1" s="1"/>
  <c r="P68" i="1"/>
  <c r="M68" i="1"/>
  <c r="O67" i="1"/>
  <c r="N67" i="1"/>
  <c r="L67" i="1"/>
  <c r="K67" i="1"/>
  <c r="R66" i="1"/>
  <c r="R67" i="1" s="1"/>
  <c r="Q66" i="1"/>
  <c r="Q67" i="1" s="1"/>
  <c r="P66" i="1"/>
  <c r="M66" i="1"/>
  <c r="O65" i="1"/>
  <c r="N65" i="1"/>
  <c r="L65" i="1"/>
  <c r="K65" i="1"/>
  <c r="R64" i="1"/>
  <c r="R65" i="1" s="1"/>
  <c r="Q64" i="1"/>
  <c r="Q65" i="1" s="1"/>
  <c r="P64" i="1"/>
  <c r="M64" i="1"/>
  <c r="O63" i="1"/>
  <c r="N63" i="1"/>
  <c r="L63" i="1"/>
  <c r="K63" i="1"/>
  <c r="R62" i="1"/>
  <c r="R63" i="1" s="1"/>
  <c r="Q62" i="1"/>
  <c r="Q63" i="1" s="1"/>
  <c r="P62" i="1"/>
  <c r="M62" i="1"/>
  <c r="O61" i="1"/>
  <c r="N61" i="1"/>
  <c r="L61" i="1"/>
  <c r="K61" i="1"/>
  <c r="R60" i="1"/>
  <c r="R61" i="1" s="1"/>
  <c r="Q60" i="1"/>
  <c r="Q61" i="1" s="1"/>
  <c r="P60" i="1"/>
  <c r="M60" i="1"/>
  <c r="O59" i="1"/>
  <c r="N59" i="1"/>
  <c r="L59" i="1"/>
  <c r="K59" i="1"/>
  <c r="R58" i="1"/>
  <c r="Q58" i="1"/>
  <c r="P58" i="1"/>
  <c r="M58" i="1"/>
  <c r="R57" i="1"/>
  <c r="Q57" i="1"/>
  <c r="P57" i="1"/>
  <c r="M57" i="1"/>
  <c r="O56" i="1"/>
  <c r="N56" i="1"/>
  <c r="L56" i="1"/>
  <c r="K56" i="1"/>
  <c r="O55" i="1"/>
  <c r="N55" i="1"/>
  <c r="L55" i="1"/>
  <c r="K55" i="1"/>
  <c r="R54" i="1"/>
  <c r="Q54" i="1"/>
  <c r="P54" i="1"/>
  <c r="M54" i="1"/>
  <c r="R53" i="1"/>
  <c r="Q53" i="1"/>
  <c r="P53" i="1"/>
  <c r="M53" i="1"/>
  <c r="O51" i="1"/>
  <c r="N51" i="1"/>
  <c r="L51" i="1"/>
  <c r="K51" i="1"/>
  <c r="R50" i="1"/>
  <c r="R51" i="1" s="1"/>
  <c r="Q50" i="1"/>
  <c r="Q51" i="1" s="1"/>
  <c r="P50" i="1"/>
  <c r="M50" i="1"/>
  <c r="O49" i="1"/>
  <c r="N49" i="1"/>
  <c r="L49" i="1"/>
  <c r="K49" i="1"/>
  <c r="R48" i="1"/>
  <c r="R49" i="1" s="1"/>
  <c r="Q48" i="1"/>
  <c r="Q49" i="1" s="1"/>
  <c r="P48" i="1"/>
  <c r="M48" i="1"/>
  <c r="O47" i="1"/>
  <c r="N47" i="1"/>
  <c r="L47" i="1"/>
  <c r="L52" i="1" s="1"/>
  <c r="K47" i="1"/>
  <c r="R46" i="1"/>
  <c r="Q46" i="1"/>
  <c r="P46" i="1"/>
  <c r="M46" i="1"/>
  <c r="O44" i="1"/>
  <c r="N44" i="1"/>
  <c r="L44" i="1"/>
  <c r="K44" i="1"/>
  <c r="R43" i="1"/>
  <c r="R44" i="1" s="1"/>
  <c r="Q43" i="1"/>
  <c r="Q44" i="1" s="1"/>
  <c r="P43" i="1"/>
  <c r="M43" i="1"/>
  <c r="O42" i="1"/>
  <c r="N42" i="1"/>
  <c r="L42" i="1"/>
  <c r="K42" i="1"/>
  <c r="R41" i="1"/>
  <c r="R42" i="1" s="1"/>
  <c r="Q41" i="1"/>
  <c r="Q42" i="1" s="1"/>
  <c r="P41" i="1"/>
  <c r="M41" i="1"/>
  <c r="O40" i="1"/>
  <c r="N40" i="1"/>
  <c r="L40" i="1"/>
  <c r="K40" i="1"/>
  <c r="R39" i="1"/>
  <c r="Q39" i="1"/>
  <c r="P39" i="1"/>
  <c r="M39" i="1"/>
  <c r="R38" i="1"/>
  <c r="Q38" i="1"/>
  <c r="Q40" i="1" s="1"/>
  <c r="P38" i="1"/>
  <c r="M38" i="1"/>
  <c r="O37" i="1"/>
  <c r="N37" i="1"/>
  <c r="L37" i="1"/>
  <c r="K37" i="1"/>
  <c r="R36" i="1"/>
  <c r="Q36" i="1"/>
  <c r="P36" i="1"/>
  <c r="M36" i="1"/>
  <c r="R35" i="1"/>
  <c r="Q35" i="1"/>
  <c r="P35" i="1"/>
  <c r="M35" i="1"/>
  <c r="O34" i="1"/>
  <c r="N34" i="1"/>
  <c r="N45" i="1" s="1"/>
  <c r="L34" i="1"/>
  <c r="K34" i="1"/>
  <c r="R33" i="1"/>
  <c r="Q33" i="1"/>
  <c r="P33" i="1"/>
  <c r="M33" i="1"/>
  <c r="R32" i="1"/>
  <c r="Q32" i="1"/>
  <c r="P32" i="1"/>
  <c r="M32" i="1"/>
  <c r="O30" i="1"/>
  <c r="N30" i="1"/>
  <c r="L30" i="1"/>
  <c r="K30" i="1"/>
  <c r="R29" i="1"/>
  <c r="R30" i="1" s="1"/>
  <c r="Q29" i="1"/>
  <c r="Q30" i="1" s="1"/>
  <c r="P29" i="1"/>
  <c r="M29" i="1"/>
  <c r="O28" i="1"/>
  <c r="N28" i="1"/>
  <c r="L28" i="1"/>
  <c r="K28" i="1"/>
  <c r="R27" i="1"/>
  <c r="R28" i="1" s="1"/>
  <c r="Q27" i="1"/>
  <c r="Q28" i="1" s="1"/>
  <c r="P27" i="1"/>
  <c r="M27" i="1"/>
  <c r="O26" i="1"/>
  <c r="N26" i="1"/>
  <c r="L26" i="1"/>
  <c r="K26" i="1"/>
  <c r="R25" i="1"/>
  <c r="R26" i="1" s="1"/>
  <c r="Q25" i="1"/>
  <c r="Q26" i="1" s="1"/>
  <c r="P25" i="1"/>
  <c r="M25" i="1"/>
  <c r="O24" i="1"/>
  <c r="N24" i="1"/>
  <c r="L24" i="1"/>
  <c r="K24" i="1"/>
  <c r="R23" i="1"/>
  <c r="R24" i="1" s="1"/>
  <c r="Q23" i="1"/>
  <c r="Q24" i="1" s="1"/>
  <c r="P23" i="1"/>
  <c r="M23" i="1"/>
  <c r="O22" i="1"/>
  <c r="N22" i="1"/>
  <c r="L22" i="1"/>
  <c r="K22" i="1"/>
  <c r="R21" i="1"/>
  <c r="R22" i="1" s="1"/>
  <c r="Q21" i="1"/>
  <c r="Q22" i="1" s="1"/>
  <c r="P21" i="1"/>
  <c r="M21" i="1"/>
  <c r="O20" i="1"/>
  <c r="N20" i="1"/>
  <c r="L20" i="1"/>
  <c r="K20" i="1"/>
  <c r="R19" i="1"/>
  <c r="R20" i="1" s="1"/>
  <c r="Q19" i="1"/>
  <c r="Q20" i="1" s="1"/>
  <c r="P19" i="1"/>
  <c r="M19" i="1"/>
  <c r="O18" i="1"/>
  <c r="N18" i="1"/>
  <c r="L18" i="1"/>
  <c r="K18" i="1"/>
  <c r="R17" i="1"/>
  <c r="R18" i="1" s="1"/>
  <c r="Q17" i="1"/>
  <c r="Q18" i="1" s="1"/>
  <c r="P17" i="1"/>
  <c r="M17" i="1"/>
  <c r="O16" i="1"/>
  <c r="O31" i="1" s="1"/>
  <c r="N16" i="1"/>
  <c r="L16" i="1"/>
  <c r="K16" i="1"/>
  <c r="R15" i="1"/>
  <c r="Q15" i="1"/>
  <c r="P15" i="1"/>
  <c r="M15" i="1"/>
  <c r="R14" i="1"/>
  <c r="Q14" i="1"/>
  <c r="P14" i="1"/>
  <c r="M14" i="1"/>
  <c r="O12" i="1"/>
  <c r="N12" i="1"/>
  <c r="L12" i="1"/>
  <c r="K12" i="1"/>
  <c r="R11" i="1"/>
  <c r="Q11" i="1"/>
  <c r="P11" i="1"/>
  <c r="M11" i="1"/>
  <c r="R10" i="1"/>
  <c r="Q10" i="1"/>
  <c r="Q12" i="1" s="1"/>
  <c r="P10" i="1"/>
  <c r="M10" i="1"/>
  <c r="O9" i="1"/>
  <c r="N9" i="1"/>
  <c r="N13" i="1" s="1"/>
  <c r="L9" i="1"/>
  <c r="K9" i="1"/>
  <c r="K13" i="1" s="1"/>
  <c r="R8" i="1"/>
  <c r="Q8" i="1"/>
  <c r="P8" i="1"/>
  <c r="M8" i="1"/>
  <c r="R7" i="1"/>
  <c r="Q7" i="1"/>
  <c r="P7" i="1"/>
  <c r="M7" i="1"/>
  <c r="O5" i="1"/>
  <c r="N5" i="1"/>
  <c r="L5" i="1"/>
  <c r="K5" i="1"/>
  <c r="R4" i="1"/>
  <c r="R5" i="1" s="1"/>
  <c r="Q4" i="1"/>
  <c r="Q5" i="1" s="1"/>
  <c r="P4" i="1"/>
  <c r="M4" i="1"/>
  <c r="O3" i="1"/>
  <c r="O6" i="1" s="1"/>
  <c r="N3" i="1"/>
  <c r="N6" i="1" s="1"/>
  <c r="L3" i="1"/>
  <c r="K3" i="1"/>
  <c r="R2" i="1"/>
  <c r="Q2" i="1"/>
  <c r="Q3" i="1" s="1"/>
  <c r="P2" i="1"/>
  <c r="M2" i="1"/>
  <c r="R198" i="1" l="1"/>
  <c r="O207" i="1"/>
  <c r="R16" i="1"/>
  <c r="R31" i="1" s="1"/>
  <c r="R56" i="1"/>
  <c r="Q110" i="1"/>
  <c r="Q132" i="1"/>
  <c r="N91" i="1"/>
  <c r="Q16" i="1"/>
  <c r="Q37" i="1"/>
  <c r="R110" i="1"/>
  <c r="S110" i="1" s="1"/>
  <c r="Q98" i="1"/>
  <c r="Q204" i="1"/>
  <c r="R12" i="1"/>
  <c r="S12" i="1" s="1"/>
  <c r="R34" i="1"/>
  <c r="R40" i="1"/>
  <c r="Q154" i="1"/>
  <c r="Q180" i="1"/>
  <c r="S180" i="1" s="1"/>
  <c r="K207" i="1"/>
  <c r="M207" i="1" s="1"/>
  <c r="Q59" i="1"/>
  <c r="K91" i="1"/>
  <c r="Q126" i="1"/>
  <c r="S126" i="1" s="1"/>
  <c r="R143" i="1"/>
  <c r="S93" i="1"/>
  <c r="S73" i="1"/>
  <c r="S8" i="1"/>
  <c r="S36" i="1"/>
  <c r="P40" i="1"/>
  <c r="P51" i="1"/>
  <c r="P73" i="1"/>
  <c r="M42" i="1"/>
  <c r="M95" i="1"/>
  <c r="O113" i="1"/>
  <c r="P165" i="1"/>
  <c r="S174" i="1"/>
  <c r="P177" i="1"/>
  <c r="M184" i="1"/>
  <c r="L199" i="1"/>
  <c r="M47" i="1"/>
  <c r="M73" i="1"/>
  <c r="P12" i="1"/>
  <c r="P55" i="1"/>
  <c r="P56" i="1"/>
  <c r="P63" i="1"/>
  <c r="S65" i="1"/>
  <c r="P65" i="1"/>
  <c r="S69" i="1"/>
  <c r="P182" i="1"/>
  <c r="P184" i="1"/>
  <c r="O199" i="1"/>
  <c r="S189" i="1"/>
  <c r="P189" i="1"/>
  <c r="M211" i="1"/>
  <c r="L113" i="1"/>
  <c r="M56" i="1"/>
  <c r="M63" i="1"/>
  <c r="M65" i="1"/>
  <c r="Q143" i="1"/>
  <c r="Q161" i="1" s="1"/>
  <c r="M160" i="1"/>
  <c r="M180" i="1"/>
  <c r="P193" i="1"/>
  <c r="P217" i="1"/>
  <c r="P225" i="1"/>
  <c r="P233" i="1"/>
  <c r="P235" i="1"/>
  <c r="S240" i="1"/>
  <c r="P241" i="1"/>
  <c r="S192" i="1"/>
  <c r="S181" i="1"/>
  <c r="P80" i="1"/>
  <c r="P84" i="1"/>
  <c r="P88" i="1"/>
  <c r="P20" i="1"/>
  <c r="M22" i="1"/>
  <c r="P28" i="1"/>
  <c r="M30" i="1"/>
  <c r="M107" i="1"/>
  <c r="P107" i="1"/>
  <c r="S109" i="1"/>
  <c r="M110" i="1"/>
  <c r="P110" i="1"/>
  <c r="M112" i="1"/>
  <c r="P112" i="1"/>
  <c r="P117" i="1"/>
  <c r="P121" i="1"/>
  <c r="M123" i="1"/>
  <c r="P123" i="1"/>
  <c r="S125" i="1"/>
  <c r="M126" i="1"/>
  <c r="P126" i="1"/>
  <c r="O161" i="1"/>
  <c r="M132" i="1"/>
  <c r="P132" i="1"/>
  <c r="S136" i="1"/>
  <c r="S138" i="1"/>
  <c r="M138" i="1"/>
  <c r="P138" i="1"/>
  <c r="M140" i="1"/>
  <c r="P140" i="1"/>
  <c r="S146" i="1"/>
  <c r="P147" i="1"/>
  <c r="S149" i="1"/>
  <c r="M149" i="1"/>
  <c r="P149" i="1"/>
  <c r="M151" i="1"/>
  <c r="P151" i="1"/>
  <c r="M154" i="1"/>
  <c r="P154" i="1"/>
  <c r="M156" i="1"/>
  <c r="P6" i="1"/>
  <c r="N31" i="1"/>
  <c r="P31" i="1" s="1"/>
  <c r="Q34" i="1"/>
  <c r="S156" i="1"/>
  <c r="M3" i="1"/>
  <c r="M9" i="1"/>
  <c r="P9" i="1"/>
  <c r="S16" i="1"/>
  <c r="S15" i="1"/>
  <c r="M16" i="1"/>
  <c r="M18" i="1"/>
  <c r="P22" i="1"/>
  <c r="S24" i="1"/>
  <c r="M24" i="1"/>
  <c r="P24" i="1"/>
  <c r="M26" i="1"/>
  <c r="P30" i="1"/>
  <c r="M34" i="1"/>
  <c r="M37" i="1"/>
  <c r="P37" i="1"/>
  <c r="P42" i="1"/>
  <c r="S44" i="1"/>
  <c r="M44" i="1"/>
  <c r="P44" i="1"/>
  <c r="P47" i="1"/>
  <c r="M51" i="1"/>
  <c r="Q56" i="1"/>
  <c r="M55" i="1"/>
  <c r="K76" i="1"/>
  <c r="P59" i="1"/>
  <c r="P67" i="1"/>
  <c r="P69" i="1"/>
  <c r="M80" i="1"/>
  <c r="M84" i="1"/>
  <c r="M88" i="1"/>
  <c r="K113" i="1"/>
  <c r="S98" i="1"/>
  <c r="S97" i="1"/>
  <c r="M98" i="1"/>
  <c r="P98" i="1"/>
  <c r="S100" i="1"/>
  <c r="M100" i="1"/>
  <c r="Q103" i="1"/>
  <c r="S103" i="1" s="1"/>
  <c r="M103" i="1"/>
  <c r="P103" i="1"/>
  <c r="S105" i="1"/>
  <c r="M105" i="1"/>
  <c r="M117" i="1"/>
  <c r="M121" i="1"/>
  <c r="K161" i="1"/>
  <c r="S131" i="1"/>
  <c r="P134" i="1"/>
  <c r="S142" i="1"/>
  <c r="P143" i="1"/>
  <c r="S145" i="1"/>
  <c r="M145" i="1"/>
  <c r="P145" i="1"/>
  <c r="S153" i="1"/>
  <c r="P156" i="1"/>
  <c r="M169" i="1"/>
  <c r="P169" i="1"/>
  <c r="S171" i="1"/>
  <c r="M171" i="1"/>
  <c r="P171" i="1"/>
  <c r="M175" i="1"/>
  <c r="P175" i="1"/>
  <c r="P180" i="1"/>
  <c r="P191" i="1"/>
  <c r="S195" i="1"/>
  <c r="S198" i="1"/>
  <c r="S197" i="1"/>
  <c r="M198" i="1"/>
  <c r="P198" i="1"/>
  <c r="R204" i="1"/>
  <c r="R207" i="1" s="1"/>
  <c r="M204" i="1"/>
  <c r="S206" i="1"/>
  <c r="M206" i="1"/>
  <c r="P206" i="1"/>
  <c r="S211" i="1"/>
  <c r="S213" i="1"/>
  <c r="M213" i="1"/>
  <c r="P213" i="1"/>
  <c r="M215" i="1"/>
  <c r="P215" i="1"/>
  <c r="M221" i="1"/>
  <c r="P221" i="1"/>
  <c r="S223" i="1"/>
  <c r="M223" i="1"/>
  <c r="P223" i="1"/>
  <c r="S227" i="1"/>
  <c r="M229" i="1"/>
  <c r="P229" i="1"/>
  <c r="S231" i="1"/>
  <c r="M231" i="1"/>
  <c r="P231" i="1"/>
  <c r="P239" i="1"/>
  <c r="N242" i="1"/>
  <c r="P242" i="1" s="1"/>
  <c r="S18" i="1"/>
  <c r="S22" i="1"/>
  <c r="S26" i="1"/>
  <c r="S30" i="1"/>
  <c r="S42" i="1"/>
  <c r="P3" i="1"/>
  <c r="S5" i="1"/>
  <c r="S4" i="1"/>
  <c r="M5" i="1"/>
  <c r="P5" i="1"/>
  <c r="K6" i="1"/>
  <c r="S7" i="1"/>
  <c r="R9" i="1"/>
  <c r="R13" i="1" s="1"/>
  <c r="S11" i="1"/>
  <c r="M12" i="1"/>
  <c r="K31" i="1"/>
  <c r="P16" i="1"/>
  <c r="P18" i="1"/>
  <c r="S20" i="1"/>
  <c r="M20" i="1"/>
  <c r="S21" i="1"/>
  <c r="P26" i="1"/>
  <c r="S28" i="1"/>
  <c r="M28" i="1"/>
  <c r="S29" i="1"/>
  <c r="S32" i="1"/>
  <c r="P34" i="1"/>
  <c r="S35" i="1"/>
  <c r="K45" i="1"/>
  <c r="R37" i="1"/>
  <c r="S39" i="1"/>
  <c r="M40" i="1"/>
  <c r="S41" i="1"/>
  <c r="N52" i="1"/>
  <c r="S49" i="1"/>
  <c r="S48" i="1"/>
  <c r="M49" i="1"/>
  <c r="P49" i="1"/>
  <c r="S53" i="1"/>
  <c r="S54" i="1"/>
  <c r="S58" i="1"/>
  <c r="O76" i="1"/>
  <c r="Q76" i="1"/>
  <c r="S60" i="1"/>
  <c r="M61" i="1"/>
  <c r="M67" i="1"/>
  <c r="S68" i="1"/>
  <c r="M69" i="1"/>
  <c r="S70" i="1"/>
  <c r="P71" i="1"/>
  <c r="M75" i="1"/>
  <c r="M91" i="1"/>
  <c r="O91" i="1"/>
  <c r="P91" i="1" s="1"/>
  <c r="S80" i="1"/>
  <c r="S82" i="1"/>
  <c r="M82" i="1"/>
  <c r="P82" i="1"/>
  <c r="S84" i="1"/>
  <c r="M86" i="1"/>
  <c r="P86" i="1"/>
  <c r="S88" i="1"/>
  <c r="S90" i="1"/>
  <c r="M90" i="1"/>
  <c r="P90" i="1"/>
  <c r="N113" i="1"/>
  <c r="P93" i="1"/>
  <c r="P95" i="1"/>
  <c r="P100" i="1"/>
  <c r="S101" i="1"/>
  <c r="P105" i="1"/>
  <c r="S106" i="1"/>
  <c r="M115" i="1"/>
  <c r="P115" i="1"/>
  <c r="S117" i="1"/>
  <c r="M119" i="1"/>
  <c r="P119" i="1"/>
  <c r="S121" i="1"/>
  <c r="S123" i="1"/>
  <c r="N161" i="1"/>
  <c r="S130" i="1"/>
  <c r="R132" i="1"/>
  <c r="M134" i="1"/>
  <c r="S135" i="1"/>
  <c r="M136" i="1"/>
  <c r="P136" i="1"/>
  <c r="S154" i="1"/>
  <c r="S157" i="1"/>
  <c r="M158" i="1"/>
  <c r="P158" i="1"/>
  <c r="S160" i="1"/>
  <c r="P160" i="1"/>
  <c r="M163" i="1"/>
  <c r="N172" i="1"/>
  <c r="P172" i="1" s="1"/>
  <c r="R163" i="1"/>
  <c r="R172" i="1" s="1"/>
  <c r="S172" i="1" s="1"/>
  <c r="S165" i="1"/>
  <c r="M165" i="1"/>
  <c r="S166" i="1"/>
  <c r="M167" i="1"/>
  <c r="P167" i="1"/>
  <c r="S173" i="1"/>
  <c r="K185" i="1"/>
  <c r="N185" i="1"/>
  <c r="R175" i="1"/>
  <c r="S177" i="1"/>
  <c r="M177" i="1"/>
  <c r="S178" i="1"/>
  <c r="S179" i="1"/>
  <c r="S183" i="1"/>
  <c r="K199" i="1"/>
  <c r="P187" i="1"/>
  <c r="M189" i="1"/>
  <c r="N199" i="1"/>
  <c r="M191" i="1"/>
  <c r="S194" i="1"/>
  <c r="M195" i="1"/>
  <c r="P195" i="1"/>
  <c r="P201" i="1"/>
  <c r="P204" i="1"/>
  <c r="M236" i="1"/>
  <c r="S210" i="1"/>
  <c r="P211" i="1"/>
  <c r="S217" i="1"/>
  <c r="M217" i="1"/>
  <c r="S218" i="1"/>
  <c r="M219" i="1"/>
  <c r="P219" i="1"/>
  <c r="M225" i="1"/>
  <c r="S226" i="1"/>
  <c r="M227" i="1"/>
  <c r="P227" i="1"/>
  <c r="S233" i="1"/>
  <c r="M233" i="1"/>
  <c r="S234" i="1"/>
  <c r="Q239" i="1"/>
  <c r="Q242" i="1" s="1"/>
  <c r="S17" i="1"/>
  <c r="S25" i="1"/>
  <c r="S33" i="1"/>
  <c r="Q47" i="1"/>
  <c r="Q52" i="1" s="1"/>
  <c r="K52" i="1"/>
  <c r="M52" i="1" s="1"/>
  <c r="S51" i="1"/>
  <c r="Q55" i="1"/>
  <c r="S64" i="1"/>
  <c r="S71" i="1"/>
  <c r="S74" i="1"/>
  <c r="S94" i="1"/>
  <c r="S111" i="1"/>
  <c r="S122" i="1"/>
  <c r="M129" i="1"/>
  <c r="S139" i="1"/>
  <c r="S144" i="1"/>
  <c r="S150" i="1"/>
  <c r="S162" i="1"/>
  <c r="S170" i="1"/>
  <c r="S188" i="1"/>
  <c r="P207" i="1"/>
  <c r="S202" i="1"/>
  <c r="P209" i="1"/>
  <c r="S214" i="1"/>
  <c r="S222" i="1"/>
  <c r="S230" i="1"/>
  <c r="S238" i="1"/>
  <c r="M242" i="1"/>
  <c r="M241" i="1"/>
  <c r="Q31" i="1"/>
  <c r="S40" i="1"/>
  <c r="Q6" i="1"/>
  <c r="L31" i="1"/>
  <c r="O52" i="1"/>
  <c r="R59" i="1"/>
  <c r="S57" i="1"/>
  <c r="S75" i="1"/>
  <c r="S112" i="1"/>
  <c r="S140" i="1"/>
  <c r="S151" i="1"/>
  <c r="S215" i="1"/>
  <c r="O13" i="1"/>
  <c r="P13" i="1" s="1"/>
  <c r="O45" i="1"/>
  <c r="P45" i="1" s="1"/>
  <c r="S95" i="1"/>
  <c r="S229" i="1"/>
  <c r="S2" i="1"/>
  <c r="R3" i="1"/>
  <c r="S3" i="1" s="1"/>
  <c r="S10" i="1"/>
  <c r="L13" i="1"/>
  <c r="M13" i="1" s="1"/>
  <c r="S14" i="1"/>
  <c r="S38" i="1"/>
  <c r="L45" i="1"/>
  <c r="S46" i="1"/>
  <c r="R47" i="1"/>
  <c r="S50" i="1"/>
  <c r="R55" i="1"/>
  <c r="L76" i="1"/>
  <c r="M59" i="1"/>
  <c r="P61" i="1"/>
  <c r="S67" i="1"/>
  <c r="R91" i="1"/>
  <c r="S86" i="1"/>
  <c r="S119" i="1"/>
  <c r="S134" i="1"/>
  <c r="S191" i="1"/>
  <c r="S225" i="1"/>
  <c r="L6" i="1"/>
  <c r="Q9" i="1"/>
  <c r="S19" i="1"/>
  <c r="S23" i="1"/>
  <c r="S27" i="1"/>
  <c r="S43" i="1"/>
  <c r="N76" i="1"/>
  <c r="S61" i="1"/>
  <c r="S63" i="1"/>
  <c r="P75" i="1"/>
  <c r="S158" i="1"/>
  <c r="S167" i="1"/>
  <c r="S169" i="1"/>
  <c r="R199" i="1"/>
  <c r="S219" i="1"/>
  <c r="S221" i="1"/>
  <c r="P236" i="1"/>
  <c r="O127" i="1"/>
  <c r="P127" i="1" s="1"/>
  <c r="R147" i="1"/>
  <c r="S147" i="1" s="1"/>
  <c r="L161" i="1"/>
  <c r="P78" i="1"/>
  <c r="S79" i="1"/>
  <c r="S83" i="1"/>
  <c r="S87" i="1"/>
  <c r="M93" i="1"/>
  <c r="S99" i="1"/>
  <c r="S104" i="1"/>
  <c r="S108" i="1"/>
  <c r="R113" i="1"/>
  <c r="S116" i="1"/>
  <c r="S120" i="1"/>
  <c r="S124" i="1"/>
  <c r="L127" i="1"/>
  <c r="M127" i="1" s="1"/>
  <c r="S128" i="1"/>
  <c r="R129" i="1"/>
  <c r="S129" i="1" s="1"/>
  <c r="S141" i="1"/>
  <c r="S155" i="1"/>
  <c r="S159" i="1"/>
  <c r="R182" i="1"/>
  <c r="S182" i="1" s="1"/>
  <c r="O185" i="1"/>
  <c r="M187" i="1"/>
  <c r="Q187" i="1"/>
  <c r="S187" i="1" s="1"/>
  <c r="Q193" i="1"/>
  <c r="S193" i="1" s="1"/>
  <c r="M201" i="1"/>
  <c r="Q201" i="1"/>
  <c r="S201" i="1" s="1"/>
  <c r="S203" i="1"/>
  <c r="M209" i="1"/>
  <c r="Q209" i="1"/>
  <c r="Q236" i="1" s="1"/>
  <c r="S237" i="1"/>
  <c r="M239" i="1"/>
  <c r="S62" i="1"/>
  <c r="S66" i="1"/>
  <c r="S72" i="1"/>
  <c r="M78" i="1"/>
  <c r="Q78" i="1"/>
  <c r="Q91" i="1" s="1"/>
  <c r="S92" i="1"/>
  <c r="S96" i="1"/>
  <c r="Q107" i="1"/>
  <c r="Q115" i="1"/>
  <c r="Q127" i="1" s="1"/>
  <c r="S133" i="1"/>
  <c r="S137" i="1"/>
  <c r="S148" i="1"/>
  <c r="S152" i="1"/>
  <c r="P163" i="1"/>
  <c r="S164" i="1"/>
  <c r="S168" i="1"/>
  <c r="K172" i="1"/>
  <c r="M172" i="1" s="1"/>
  <c r="S176" i="1"/>
  <c r="Q184" i="1"/>
  <c r="S184" i="1" s="1"/>
  <c r="L185" i="1"/>
  <c r="S186" i="1"/>
  <c r="S190" i="1"/>
  <c r="S196" i="1"/>
  <c r="S200" i="1"/>
  <c r="S208" i="1"/>
  <c r="R209" i="1"/>
  <c r="S212" i="1"/>
  <c r="S216" i="1"/>
  <c r="S220" i="1"/>
  <c r="S224" i="1"/>
  <c r="S228" i="1"/>
  <c r="S232" i="1"/>
  <c r="R235" i="1"/>
  <c r="S235" i="1" s="1"/>
  <c r="R241" i="1"/>
  <c r="S241" i="1" s="1"/>
  <c r="S77" i="1"/>
  <c r="S81" i="1"/>
  <c r="S85" i="1"/>
  <c r="S89" i="1"/>
  <c r="S114" i="1"/>
  <c r="R115" i="1"/>
  <c r="S118" i="1"/>
  <c r="P129" i="1"/>
  <c r="Q175" i="1"/>
  <c r="Q185" i="1" s="1"/>
  <c r="S205" i="1"/>
  <c r="R242" i="1"/>
  <c r="S59" i="1" l="1"/>
  <c r="S56" i="1"/>
  <c r="Q45" i="1"/>
  <c r="S132" i="1"/>
  <c r="R45" i="1"/>
  <c r="S45" i="1" s="1"/>
  <c r="M199" i="1"/>
  <c r="P199" i="1"/>
  <c r="S143" i="1"/>
  <c r="S9" i="1"/>
  <c r="M31" i="1"/>
  <c r="M45" i="1"/>
  <c r="S239" i="1"/>
  <c r="P161" i="1"/>
  <c r="M113" i="1"/>
  <c r="P113" i="1"/>
  <c r="M185" i="1"/>
  <c r="M76" i="1"/>
  <c r="M161" i="1"/>
  <c r="S55" i="1"/>
  <c r="P185" i="1"/>
  <c r="M6" i="1"/>
  <c r="P52" i="1"/>
  <c r="S163" i="1"/>
  <c r="S204" i="1"/>
  <c r="S34" i="1"/>
  <c r="S47" i="1"/>
  <c r="Q113" i="1"/>
  <c r="S113" i="1" s="1"/>
  <c r="S31" i="1"/>
  <c r="N243" i="1"/>
  <c r="S115" i="1"/>
  <c r="S209" i="1"/>
  <c r="S37" i="1"/>
  <c r="S242" i="1"/>
  <c r="R76" i="1"/>
  <c r="S76" i="1" s="1"/>
  <c r="O243" i="1"/>
  <c r="S78" i="1"/>
  <c r="S107" i="1"/>
  <c r="Q207" i="1"/>
  <c r="S207" i="1" s="1"/>
  <c r="P76" i="1"/>
  <c r="L243" i="1"/>
  <c r="K243" i="1"/>
  <c r="R161" i="1"/>
  <c r="S161" i="1" s="1"/>
  <c r="S91" i="1"/>
  <c r="R6" i="1"/>
  <c r="S6" i="1" s="1"/>
  <c r="S175" i="1"/>
  <c r="R127" i="1"/>
  <c r="S127" i="1" s="1"/>
  <c r="R52" i="1"/>
  <c r="S52" i="1" s="1"/>
  <c r="Q199" i="1"/>
  <c r="S199" i="1" s="1"/>
  <c r="R185" i="1"/>
  <c r="S185" i="1" s="1"/>
  <c r="R236" i="1"/>
  <c r="S236" i="1" s="1"/>
  <c r="Q13" i="1"/>
  <c r="S13" i="1" s="1"/>
  <c r="K244" i="1" l="1"/>
  <c r="P243" i="1"/>
  <c r="N244" i="1"/>
  <c r="O244" i="1"/>
  <c r="Q243" i="1"/>
  <c r="M243" i="1"/>
  <c r="R243" i="1"/>
  <c r="L244" i="1"/>
  <c r="M244" i="1" l="1"/>
  <c r="P244" i="1"/>
  <c r="Q244" i="1"/>
  <c r="S243" i="1"/>
  <c r="R244" i="1"/>
  <c r="S244" i="1" l="1"/>
</calcChain>
</file>

<file path=xl/sharedStrings.xml><?xml version="1.0" encoding="utf-8"?>
<sst xmlns="http://schemas.openxmlformats.org/spreadsheetml/2006/main" count="13920" uniqueCount="397">
  <si>
    <t>CNUTSII_2013</t>
  </si>
  <si>
    <t>NUTSII_2013</t>
  </si>
  <si>
    <t>CNUTSIII_2013</t>
  </si>
  <si>
    <t>NUTSIII_2013</t>
  </si>
  <si>
    <t>Código de Município</t>
  </si>
  <si>
    <t>Município</t>
  </si>
  <si>
    <t>C_UO</t>
  </si>
  <si>
    <t>UO</t>
  </si>
  <si>
    <t>CESCOLA</t>
  </si>
  <si>
    <t>ESCOLA</t>
  </si>
  <si>
    <t>Alunos_Ano5</t>
  </si>
  <si>
    <t>Neg_Ano5</t>
  </si>
  <si>
    <t>%de alunos com ≥ 1 negativa_Ano5</t>
  </si>
  <si>
    <t>Alunos_Ano6</t>
  </si>
  <si>
    <t>Neg_Ano6</t>
  </si>
  <si>
    <t>%de alunos com ≥ 1 negativa_Ano6</t>
  </si>
  <si>
    <t>Alunos_2º ciclo</t>
  </si>
  <si>
    <t xml:space="preserve">Níveis negat. </t>
  </si>
  <si>
    <t>%de alunos com ≥ 1 negativa</t>
  </si>
  <si>
    <t>Norte</t>
  </si>
  <si>
    <t>Arcos de Valdevez</t>
  </si>
  <si>
    <t>Escolas de Valdevez, Arcos de Valdevez</t>
  </si>
  <si>
    <t>Escola Básica Padre Himalaya, Távora, Arcos de Valdevez</t>
  </si>
  <si>
    <t>...</t>
  </si>
  <si>
    <t>Total_Agrupamento</t>
  </si>
  <si>
    <t>Total_Município</t>
  </si>
  <si>
    <t>Total_NUTSIII</t>
  </si>
  <si>
    <t>…</t>
  </si>
  <si>
    <t>-</t>
  </si>
  <si>
    <t>Área Metropolitana do Porto</t>
  </si>
  <si>
    <t>Arouca</t>
  </si>
  <si>
    <t>Escolas de Escariz, Arouca</t>
  </si>
  <si>
    <t>Escola Básica e Secundária de Escariz, Arouca</t>
  </si>
  <si>
    <t>Escolas de Arouca</t>
  </si>
  <si>
    <t>Escola Básica de Arouca</t>
  </si>
  <si>
    <t>Espinho</t>
  </si>
  <si>
    <t>Escolas Dr. Manuel Gomes de Almeida, Espinho</t>
  </si>
  <si>
    <t>Escola Básica e Secundária Dr. Manuel Gomes Almeida, Espinho</t>
  </si>
  <si>
    <t>Escola Básica Domingos Capela, Silvalde, Espinho</t>
  </si>
  <si>
    <t>Escolas Dr. Manuel Laranjeira, Espinho</t>
  </si>
  <si>
    <t>Escola Básica e Secundária Dr. Manuel Laranjeira, Espinho</t>
  </si>
  <si>
    <t>Escola Básica Sá Couto, Espinho</t>
  </si>
  <si>
    <t>Santa Maria da Feira</t>
  </si>
  <si>
    <t>Escolas de Arrifana, Santa Maria da Feira</t>
  </si>
  <si>
    <t>Escola Básica de Arrifana, Santa Maria da Feira</t>
  </si>
  <si>
    <t>Escola Básica de Milheirós de Poiares, Santa Maria da Feira</t>
  </si>
  <si>
    <t>Escolas de Paços de Brandão, Santa Maria da Feira</t>
  </si>
  <si>
    <t>Escola Básica de Paços de Brandão, Santa Maria da Feira</t>
  </si>
  <si>
    <t>Escolas de Corga do Lobão, Santa Maria da Feira</t>
  </si>
  <si>
    <t>Escola Básica de Corga do Lobão, Santa Maria da Feira</t>
  </si>
  <si>
    <t>Escolas de Argoncilhe, Santa Maria da Feira</t>
  </si>
  <si>
    <t>Escola Básica de Argoncilhe, Santa Maria da Feira</t>
  </si>
  <si>
    <t>Escolas de Canedo, Santa Maria da Feira</t>
  </si>
  <si>
    <t>Escola Básica de Canedo, Santa Maria da Feira</t>
  </si>
  <si>
    <t>Escolas Coelho e Castro, Santa Maria da Feira</t>
  </si>
  <si>
    <t>Escola Básica e Secundária Coelho e Castro, Fiães, Santa Maria da Feira</t>
  </si>
  <si>
    <t>Escolas de Santa Maria da Feira</t>
  </si>
  <si>
    <t>Escola Básica e Secundária de Santa Maria da Feira</t>
  </si>
  <si>
    <t>Escolas Fernando Pessoa, Santa Maria da Feira</t>
  </si>
  <si>
    <t>Escola Básica Fernando Pessoa, Santa Maria da Feira</t>
  </si>
  <si>
    <t>Oliveira de Azeméis</t>
  </si>
  <si>
    <t>Escolas Dr. Ferreira da Silva, Oliveira de Azeméis</t>
  </si>
  <si>
    <t>Escola Básica Comendador Ângelo Azevedo, Oliveira de Azeméis</t>
  </si>
  <si>
    <t>Escola Básica e Secundária Dr. Ferreira da Silva, Cucujães, Oliveira de Azeméis</t>
  </si>
  <si>
    <t>Escolas de Fajões, Oliveira de Azeméis</t>
  </si>
  <si>
    <t>Escola Básica e Secundária de Fajões, Oliveira de Azeméis</t>
  </si>
  <si>
    <t>Escola Básica de Carregosa, Oliveira de Azeméis</t>
  </si>
  <si>
    <t>Escolas de Loureiro, Oliveira de Azeméis</t>
  </si>
  <si>
    <t>Escola Básica Dr. José Pereira Tavares, Pinheiro da Bemposta, Oliveira de Azeméis</t>
  </si>
  <si>
    <t>Escola Básica de Loureiro, Alumieira, Oliveira de Azeméis</t>
  </si>
  <si>
    <t>Escolas Soares Basto, Oliveira de Azeméis</t>
  </si>
  <si>
    <t>Escola Básica e Secundária Soares Basto, Oliveira de Azeméis</t>
  </si>
  <si>
    <t>Escolas Ferreira de Castro, Oliveira de Azeméis</t>
  </si>
  <si>
    <t>Escola Básica e Secundária Ferreira de Castro, Oliveira de Azeméis</t>
  </si>
  <si>
    <t>São João da Madeira</t>
  </si>
  <si>
    <t>Escolas João Silva Correia, São João da Madeira</t>
  </si>
  <si>
    <t>Escola Básica de São João da Madeira</t>
  </si>
  <si>
    <t>Escolas Oliveira Júnior, São João da Madeira</t>
  </si>
  <si>
    <t>Escola Básica e Secundária Oliveira Júnior, São João da Madeira</t>
  </si>
  <si>
    <t>Escolas Dr. Serafim Leite, São João da Madeira</t>
  </si>
  <si>
    <t>Escola Básica e Secundária Dr. Serafim Leite, São João da Madeira</t>
  </si>
  <si>
    <t>Vale de Cambra</t>
  </si>
  <si>
    <t>Escolas de Búzio, Vale de Cambra</t>
  </si>
  <si>
    <t>Escola Básica das Dairas, Vale de Cambra</t>
  </si>
  <si>
    <t>Escola Básica e Secundária de Búzio, Vale de Cambra</t>
  </si>
  <si>
    <t>Gondomar</t>
  </si>
  <si>
    <t>Escolas n.º 3 de Rio Tinto, Gondomar</t>
  </si>
  <si>
    <t>Escola Básica Frei Manuel de Santa Inês, Baguim do Monte, Gondomar</t>
  </si>
  <si>
    <t>Escola Básica e Secundária de Rio Tinto, Gondomar</t>
  </si>
  <si>
    <t>Escolas À Beira Douro, Gondomar</t>
  </si>
  <si>
    <t>Escola Básica e Secundária À Beira Douro, Gondomar</t>
  </si>
  <si>
    <t>Escolas Santa Bárbara, Gondomar</t>
  </si>
  <si>
    <t>Escola Básica Santa Bárbara, Fânzeres, Gondomar</t>
  </si>
  <si>
    <t>Escolas Júlio Dinis, Gondomar</t>
  </si>
  <si>
    <t>Escola Básica Júlio Dinis, Gondomar</t>
  </si>
  <si>
    <t>Escolas de Valbom, Gondomar</t>
  </si>
  <si>
    <t>Escola Básica Marques Leitão, Valbom, Gondomar</t>
  </si>
  <si>
    <t>Escolas Infanta D. Mafalda, Gondomar</t>
  </si>
  <si>
    <t>Escola Básica Infanta D. Mafalda, Rio Tinto, Gondomar</t>
  </si>
  <si>
    <t>Escolas n.º 1 de Gondomar</t>
  </si>
  <si>
    <t>Escola Básica de Jovim e Foz do Sousa, Gondomar</t>
  </si>
  <si>
    <t>Escolas de Rio Tinto, Gondomar</t>
  </si>
  <si>
    <t>Escola Básica de Rio Tinto, Gondomar</t>
  </si>
  <si>
    <t>Escolas de São Pedro da Cova, Gondomar</t>
  </si>
  <si>
    <t>Escola Básica de São Pedro da Cova, Gondomar</t>
  </si>
  <si>
    <t>Maia</t>
  </si>
  <si>
    <t>Escolas da Maia</t>
  </si>
  <si>
    <t>Escola Básica de Gueifães, Maia</t>
  </si>
  <si>
    <t>Escolas Gonçalo Mendes da Maia, Maia</t>
  </si>
  <si>
    <t>Escola Básica Gonçalo Mendes da Maia, Vermoim, Maia</t>
  </si>
  <si>
    <t>Escolas de Pedrouços, Maia</t>
  </si>
  <si>
    <t>Escola Básica de Pedrouços, Maia</t>
  </si>
  <si>
    <t>Escolas Dr. Vieira de Carvalho, Maia</t>
  </si>
  <si>
    <t>Escola Básica e Secundária Dr. Vieira de Carvalho, Moreira da Maia, Maia</t>
  </si>
  <si>
    <t>Escolas do Castêlo da Maia, Maia</t>
  </si>
  <si>
    <t>Escola Básica do Castêlo da Maia, Maia</t>
  </si>
  <si>
    <t>Escolas do Levante da Maia, Maia</t>
  </si>
  <si>
    <t>Escola Básica e Secundária do Levante da Maia, Nogueira da Maia, Maia</t>
  </si>
  <si>
    <t>Escolas de Águas Santas, Maia</t>
  </si>
  <si>
    <t>Escola Básica e Secundária de Águas Santas, Maia</t>
  </si>
  <si>
    <t>Matosinhos</t>
  </si>
  <si>
    <t>Escolas Dr. José Domingues dos Santos, Matosinhos</t>
  </si>
  <si>
    <t>Escola Básica Dr. José Domingues dos Santos, Cabanelas, Matosinhos</t>
  </si>
  <si>
    <t>Escolas de Perafita, Matosinhos</t>
  </si>
  <si>
    <t>Escola Básica de Perafita, Matosinhos</t>
  </si>
  <si>
    <t>Escolas de Padrão da Légua, Matosinhos</t>
  </si>
  <si>
    <t>Escola Básica de Leça do Balio, Matosinhos</t>
  </si>
  <si>
    <t>Escola Básica e Secundária de Padrão da Légua, Matosinhos</t>
  </si>
  <si>
    <t>Escolas Abel Salazar, Matosinhos</t>
  </si>
  <si>
    <t>Escola Básica Maria Manuela Sá, São Mamede de Infesta, Matosinhos</t>
  </si>
  <si>
    <t>Escolas da Senhora da Hora, Matosinhos</t>
  </si>
  <si>
    <t>Escola Básica da Senhora da Hora, Matosinhos</t>
  </si>
  <si>
    <t>Escola Básica da Barranha, Senhora da Hora, Matosinhos</t>
  </si>
  <si>
    <t>Escolas Engº Fernando Pinto de Oliveira, Matosinhos</t>
  </si>
  <si>
    <t>Escola Básica Engº Fernando Pinto de Oliveira, Leça da Palmeira, Matosinhos</t>
  </si>
  <si>
    <t>Escolas de Matosinhos</t>
  </si>
  <si>
    <t>Escola Básica de Matosinhos</t>
  </si>
  <si>
    <t>Escolas Irmãos Passos, Matosinhos</t>
  </si>
  <si>
    <t>Escola Básica de Custóias, Matosinhos</t>
  </si>
  <si>
    <t>Escola Básica Irmãos Passos, Guifões, Matosinhos</t>
  </si>
  <si>
    <t>Escolas Professor Óscar Lopes, Matosinhos</t>
  </si>
  <si>
    <t>Escola Básica Professor Óscar Lopes, Matosinhos</t>
  </si>
  <si>
    <t>Paredes</t>
  </si>
  <si>
    <t>Escolas de Cristelo, Paredes</t>
  </si>
  <si>
    <t>Escola Básica de Cristelo, Paredes</t>
  </si>
  <si>
    <t>Escolas de Sobreira, Paredes</t>
  </si>
  <si>
    <t>Escola Básica de Sobreira, Paredes</t>
  </si>
  <si>
    <t>Escolas de Lordelo, Paredes</t>
  </si>
  <si>
    <t>Escola Básica e Secundária de Lordelo, Paredes</t>
  </si>
  <si>
    <t>Escolas Daniel Faria, Paredes</t>
  </si>
  <si>
    <t>Escola Básica de Baltar, Paredes</t>
  </si>
  <si>
    <t>Escolas de Paredes</t>
  </si>
  <si>
    <t>Escola Básica de Paredes</t>
  </si>
  <si>
    <t>Escolas de Vilela, Paredes</t>
  </si>
  <si>
    <t>Escola Básica e Secundária de Rebordosa, Paredes</t>
  </si>
  <si>
    <t>Escola Básica e Secundária de Vilela, Paredes</t>
  </si>
  <si>
    <t>Porto</t>
  </si>
  <si>
    <t>Escolas do Viso, Porto</t>
  </si>
  <si>
    <t>Escola Básica do Viso, Porto</t>
  </si>
  <si>
    <t>Escolas Fontes Pereira de Melo, Porto</t>
  </si>
  <si>
    <t>Escola Básica e Secundária Fontes Pereira de Melo, Porto</t>
  </si>
  <si>
    <t>Escola Básica Maria Lamas, Porto</t>
  </si>
  <si>
    <t>Escolas Eugénio de Andrade, Porto</t>
  </si>
  <si>
    <t>Escola Básica Eugénio de Andrade, Porto</t>
  </si>
  <si>
    <t>Escolas do Cerco, Porto</t>
  </si>
  <si>
    <t>Escola Básica e Secundária do Cerco, Porto</t>
  </si>
  <si>
    <t>Escolas Pêro Vaz de Caminha, Porto</t>
  </si>
  <si>
    <t>Escola Básica Pêro Vaz de Caminha, Porto</t>
  </si>
  <si>
    <t>Escolas Infante D. Henrique, Porto</t>
  </si>
  <si>
    <t>Escola Básica Gomes Teixeira, Porto</t>
  </si>
  <si>
    <t>Escolas Carolina Michaelis, Porto</t>
  </si>
  <si>
    <t>Escola Básica e Secundária Carolina Michaelis, Porto</t>
  </si>
  <si>
    <t>Escola Básica Irene Lisboa, Porto</t>
  </si>
  <si>
    <t>Escolas Manoel de Oliveira, Porto</t>
  </si>
  <si>
    <t>Escola Básica Manoel de Oliveira, Porto</t>
  </si>
  <si>
    <t>Escolas Garcia de Orta, Porto</t>
  </si>
  <si>
    <t>Escola Básica Francisco Torrinha, Porto</t>
  </si>
  <si>
    <t>Escolas Leonardo Coimbra - Filho, Porto</t>
  </si>
  <si>
    <t>Escola Básica Leonardo Coimbra - Filho, Porto</t>
  </si>
  <si>
    <t>Escolas Aurélia de Sousa, Porto</t>
  </si>
  <si>
    <t>Escola Básica Augusto Gil, Porto</t>
  </si>
  <si>
    <t>Escolas António Nobre, Porto</t>
  </si>
  <si>
    <t>Escola Básica Nicolau Nasoni, Porto</t>
  </si>
  <si>
    <t>Escola Básica da Areosa, Porto</t>
  </si>
  <si>
    <t>Escolas Clara de Resende, Porto</t>
  </si>
  <si>
    <t>Escola Básica e Secundária Clara de Resende, Porto</t>
  </si>
  <si>
    <t>Escolas Rodrigues de Freitas, Porto</t>
  </si>
  <si>
    <t>Escola Básica e Secundária Rodrigues de Freitas, Porto</t>
  </si>
  <si>
    <t>Escolas Alexandre Herculano, Porto</t>
  </si>
  <si>
    <t>Escola Básica Dr. Augusto César Pires de Lima, Porto</t>
  </si>
  <si>
    <t>Póvoa de Varzim</t>
  </si>
  <si>
    <t>Escolas Dr. Flávio Gonçalves, Póvoa de Varzim</t>
  </si>
  <si>
    <t>Escola Básica Dr. Flávio Gonçalves, Povoa de Varzim</t>
  </si>
  <si>
    <t>Escolas Cego do Maio, Póvoa de Varzim</t>
  </si>
  <si>
    <t>Escola Básica Cego do Maio, Póvoa de Varzim</t>
  </si>
  <si>
    <t>Escolas de Aver-o-Mar, Póvoa de Varzim</t>
  </si>
  <si>
    <t>Escola Básica de Aver-o-Mar, Póvoa de Varzim</t>
  </si>
  <si>
    <t>Escolas Campo Aberto, Póvoa de Varzim</t>
  </si>
  <si>
    <t>Escola Básica Campo Aberto, Beiriz, Póvoa de Varzim</t>
  </si>
  <si>
    <t>Escolas de Rates, Póvoa de Varzim</t>
  </si>
  <si>
    <t>Escola Básica de Rates, Póvoa de Varzim</t>
  </si>
  <si>
    <t>Santo Tirso</t>
  </si>
  <si>
    <t>Escolas D. Afonso Henriques, Santo Tirso</t>
  </si>
  <si>
    <t>Escola Básica de S. Tomé de Negrelos, Santo Tirso</t>
  </si>
  <si>
    <t>Escola Básica Ave, Vila das Aves, Santo Tirso</t>
  </si>
  <si>
    <t>Escolas Tomaz Pelayo, Santo Tirso</t>
  </si>
  <si>
    <t>Escola Básica de Santo Tirso</t>
  </si>
  <si>
    <t>Escolas D. Dinis, Santo Tirso</t>
  </si>
  <si>
    <t>Escola Básica da Agrela e Vale do Leça, Santo Tirso</t>
  </si>
  <si>
    <t>Escola Básica e Secundária D. Dinis, Santo Tirso</t>
  </si>
  <si>
    <t>Escolas de São Martinho, Santo Tirso</t>
  </si>
  <si>
    <t>Escola Básica de São Martinho, São Martinho do Campo, Santo Tirso</t>
  </si>
  <si>
    <t>Escola Básica da Ponte, Vila das Aves, Santo Tirso</t>
  </si>
  <si>
    <t>Valongo</t>
  </si>
  <si>
    <t>Escolas de São Lourenço, Valongo</t>
  </si>
  <si>
    <t>Escola Básica de São Lourenço, Ermesinde, Valongo</t>
  </si>
  <si>
    <t>Escolas de Vallis Longus, Valongo</t>
  </si>
  <si>
    <t>Escola Básica de Vallis Longus, Valongo</t>
  </si>
  <si>
    <t>Escolas de Campo, Valongo</t>
  </si>
  <si>
    <t>Escola Básica e Secundária de Campo, Valongo</t>
  </si>
  <si>
    <t>Escolas de Valongo</t>
  </si>
  <si>
    <t>Escola Básica de São João do Sobrado, Sobrado, Valongo</t>
  </si>
  <si>
    <t>Escolas de Alfena, Valongo</t>
  </si>
  <si>
    <t>Escola Básica de Alfena, Valongo</t>
  </si>
  <si>
    <t>Escolas de Ermesinde, Valongo</t>
  </si>
  <si>
    <t>Escola Básica e Secundária de Ermesinde, Valongo</t>
  </si>
  <si>
    <t>Escola Básica D. António Ferreira Gomes, Ermesinde, Valongo</t>
  </si>
  <si>
    <t>Vila do Conde</t>
  </si>
  <si>
    <t>Escolas Dr. Carlos Pinto Ferreira, Vila do Conde</t>
  </si>
  <si>
    <t>Escola Básica Dr. Carlos Pinto Ferreira, Junqueira, Vila do Conde</t>
  </si>
  <si>
    <t>Escolas D. Pedro IV, Vila do Conde</t>
  </si>
  <si>
    <t>Escola Básica Maria Pais Ribeiro - A Ribeirinha, Macieira, Vila do Conde</t>
  </si>
  <si>
    <t>Escola Básica D. Pedro IV, Mindelo, Vila do Conde</t>
  </si>
  <si>
    <t>Escolas Frei João de Vila do Conde, Vila do Conde</t>
  </si>
  <si>
    <t>Escola Básica Frei João de Vila do Conde, Vila do Conde</t>
  </si>
  <si>
    <t>Vila Nova de Gaia</t>
  </si>
  <si>
    <t>Escolas Júlio Dinis, Vila Nova de Gaia</t>
  </si>
  <si>
    <t>Escola Básica Júlio Dinis, Grijó, Vila Nova de Gaia</t>
  </si>
  <si>
    <t>Escolas Sophia de Mello Breyner, Vila Nova de Gaia</t>
  </si>
  <si>
    <t>Escola Básica Sophia de Mello Breyner, Corvo, Vila Nova de Gaia</t>
  </si>
  <si>
    <t>Escolas da Madalena, Vila Nova de Gaia</t>
  </si>
  <si>
    <t>Escola Básica da Madalena, Vila Nova de Gaia</t>
  </si>
  <si>
    <t>Escolas Diogo de Macedo, Vila Nova de Gaia</t>
  </si>
  <si>
    <t>Escola Básica do Olival, Vila Nova de Gaia</t>
  </si>
  <si>
    <t>Escolas Escultor António Fernandes Sá, Vila Nova de Gaia</t>
  </si>
  <si>
    <t>Escola Básica Escultor António Fernandes Sá, Gervide, Vila Nova de Gaia</t>
  </si>
  <si>
    <t>Escolas António Sérgio, Vila Nova de Gaia</t>
  </si>
  <si>
    <t>Escola Básica de Santa Marinha, Vila Nova de Gaia</t>
  </si>
  <si>
    <t>Escolas de Valadares, Vila Nova de Gaia</t>
  </si>
  <si>
    <t>Escola Básica de Valadares, Vila Nova de Gaia</t>
  </si>
  <si>
    <t>Escolas de Carvalhos, Vila Nova de Gaia</t>
  </si>
  <si>
    <t>Escola Básica Padre António Luis Moreira, Carvalhos, Vila Nova de Gaia</t>
  </si>
  <si>
    <t>Escolas Soares dos Reis, Vila Nova de Gaia</t>
  </si>
  <si>
    <t>Escola Básica Soares dos Reis, Vila Nova de Gaia</t>
  </si>
  <si>
    <t>Escolas de Canelas, Vila Nova de Gaia</t>
  </si>
  <si>
    <t>Escola Básica e Secundária de Canelas, Vila Nova de Gaia</t>
  </si>
  <si>
    <t>Escolas de Vila D´Este, Vila Nova de Gaia</t>
  </si>
  <si>
    <t>Escola Básica de Vila D`Este, Vilar de Andorinho, Vila Nova de Gaia</t>
  </si>
  <si>
    <t>Escolas D. Pedro I, Vila Nova de Gaia</t>
  </si>
  <si>
    <t>Escola Básica D. Pedro I, Canidelo, Vila Nova de Gaia</t>
  </si>
  <si>
    <t>Escolas Dr. Costa Matos, Vila Nova de Gaia</t>
  </si>
  <si>
    <t>Escola Básica Dr. Costa Matos, Vila Nova de Gaia</t>
  </si>
  <si>
    <t>Escola Secundária Dr. Joaquim Gomes Ferreira Alves, Valadares, Vila Nova de Gaia</t>
  </si>
  <si>
    <t>Trofa</t>
  </si>
  <si>
    <t>Escolas de Coronado e Castro, Trofa</t>
  </si>
  <si>
    <t>Escola Básica do Castro, Alvarelhos, Trofa</t>
  </si>
  <si>
    <t>Escola Básica e Secundária de Coronado e Castro, São Romão do Coronado, Trofa</t>
  </si>
  <si>
    <t>Escolas da Trofa</t>
  </si>
  <si>
    <t>Escola Básica Prof. Napoleão Sousa Marques, São Martinho de Bougado, Trofa</t>
  </si>
  <si>
    <t>Total_NUTSII</t>
  </si>
  <si>
    <t>Nota:</t>
  </si>
  <si>
    <t>... dado confidencial</t>
  </si>
  <si>
    <t xml:space="preserve">-  dado nulo ou não aplicável </t>
  </si>
  <si>
    <t>Escola Básica e Secundária Domingos Capela, Silvalde, Espinho</t>
  </si>
  <si>
    <t>Escolas António Alves de Amorim, Santa Maria da Feira</t>
  </si>
  <si>
    <t>Escola Básica António Alves de Amorim, Lourosa, Santa Maria da Feira</t>
  </si>
  <si>
    <t>Escola Básica e Secundária de Arrifana, Santa Maria da Feira</t>
  </si>
  <si>
    <t>Escola Básica Professor Doutor Ferreira de Almeida, Santa Maria da Feira</t>
  </si>
  <si>
    <t>Escola Básica e Secundária de São João da Madeira</t>
  </si>
  <si>
    <t>Escola Básica e Secundária de Pedrouços, Maia</t>
  </si>
  <si>
    <t>Escolas Eng. Fernando Pinto de Oliveira, Matosinhos</t>
  </si>
  <si>
    <t>Escola Básica Eng. Fernando Pinto de Oliveira, Leça da Palmeira, Matosinhos</t>
  </si>
  <si>
    <t>Escola Básica e Secundária de Sobreira, Paredes</t>
  </si>
  <si>
    <t>Escola Básica e Secundária de Paredes</t>
  </si>
  <si>
    <t>Escola Básica e Secundária Maria Lamas, Porto</t>
  </si>
  <si>
    <t>Escolas do Cerco do Porto, Porto</t>
  </si>
  <si>
    <t>Escola Básica e Secundária do Cerco do Porto, Porto</t>
  </si>
  <si>
    <t>Escola Básica e Secundária Leonardo Coimbra - Filho, Porto</t>
  </si>
  <si>
    <t>Escola Básica e Secundária de Miragaia, Porto</t>
  </si>
  <si>
    <t>Escola Básica Ramalho Ortigão, Porto</t>
  </si>
  <si>
    <t>Escola Básica e Secudária Campo Aberto, Beiriz, Póvoa de Varzim</t>
  </si>
  <si>
    <t>Escolas D. Afonso Sanches, Vila do Conde</t>
  </si>
  <si>
    <t>Escola Básica Júlio Saúl Dias, Vila do Conde</t>
  </si>
  <si>
    <t>Escolas de Vila d´Este, Vila Nova de Gaia</t>
  </si>
  <si>
    <t>Escola Básica de Vila d’Este, Vilar de Andorinho, Vila Nova de Gaia</t>
  </si>
  <si>
    <t>Escolas Gaia Nascente, Vila Nova de Gaia</t>
  </si>
  <si>
    <t>Escola Básica Anes de Cernache, Vilar de Andorinho, Vila Nova de Gaia</t>
  </si>
  <si>
    <t>Escola Básica Adriano Correia de Oliveira, Avintes, Vila Nova de Gaia</t>
  </si>
  <si>
    <t>Alunos_Ano7</t>
  </si>
  <si>
    <t>Neg_Ano7</t>
  </si>
  <si>
    <t>%de alunos com ≥ 1 negativa_Ano7</t>
  </si>
  <si>
    <t>Alunos_Ano8</t>
  </si>
  <si>
    <t>Neg_Ano8</t>
  </si>
  <si>
    <t>%de alunos com ≥ 1 negativa_Ano8</t>
  </si>
  <si>
    <t>Alunos_Ano9</t>
  </si>
  <si>
    <t>Neg_Ano9</t>
  </si>
  <si>
    <t>%de alunos com ≥ 1 negativa_Ano9</t>
  </si>
  <si>
    <t>Alunos_3ºciclo</t>
  </si>
  <si>
    <t>Níveis negat.</t>
  </si>
  <si>
    <t>%de alunos com ≥1 negativa</t>
  </si>
  <si>
    <t>Escola Secundária de Arouca</t>
  </si>
  <si>
    <t>Escola Secundária João Silva Correia, São João da Madeira</t>
  </si>
  <si>
    <t>Escola Secundária de Valbom, Gondomar</t>
  </si>
  <si>
    <t>Escola Secundária de Gondomar</t>
  </si>
  <si>
    <t>Escola Secundária de São Pedro da Cova, Gondomar</t>
  </si>
  <si>
    <t>Escola Secundária da Maia</t>
  </si>
  <si>
    <t>Escola Secundária do Castêlo da Maia, Maia</t>
  </si>
  <si>
    <t>Escola Secundária Abel Salazar, São Mamede de Infesta, Matosinhos</t>
  </si>
  <si>
    <t>Escola Secundária de Senhora da Hora, Matosinhos</t>
  </si>
  <si>
    <t>Escola Secundária Augusto Gomes, Matosinhos</t>
  </si>
  <si>
    <t>Escola Secundária da Boa Nova, Leça da Palmeira, Matosinhos</t>
  </si>
  <si>
    <t>Escola Secundária João Gonçalves Zarco, Matosinhos</t>
  </si>
  <si>
    <t>Escola Secundária Daniel Faria, Baltar, Paredes</t>
  </si>
  <si>
    <t>Escola Secundária de Paredes</t>
  </si>
  <si>
    <t>Escola Secundária Garcia de Orta, Porto</t>
  </si>
  <si>
    <t>Escola Secundária Aurélia de Sousa, Porto</t>
  </si>
  <si>
    <t>Escola Secundária António Nobre, Porto</t>
  </si>
  <si>
    <t>Escola Básica de Miragaia, Porto</t>
  </si>
  <si>
    <t>Escola Secundária Alexandre Herculano, Porto</t>
  </si>
  <si>
    <t>Escola Secundária Filipa de Vilhena, Porto</t>
  </si>
  <si>
    <t>Escola Secundária Eça de Queirós, Póvoa de Varzim</t>
  </si>
  <si>
    <t>Escola Secundária Rocha Peixoto, Póvoa de Varzim</t>
  </si>
  <si>
    <t>Escola Secundária Tomaz Pelayo, Santo Tirso</t>
  </si>
  <si>
    <t>Escola Secundária de Valongo</t>
  </si>
  <si>
    <t>Escola Secundária de Alfena, Valongo</t>
  </si>
  <si>
    <t>Escola Secundária D. Afonso Sanches, Vila do Conde</t>
  </si>
  <si>
    <t>Escola Secundária José Régio, Vila do Conde</t>
  </si>
  <si>
    <t>Escola Secundária Diogo de Macedo, Olival, Vila Nova de Gaia</t>
  </si>
  <si>
    <t>Escola Secundária António Sérgio, Vila Nova de Gaia</t>
  </si>
  <si>
    <t>Escola Secundária de Carvalhos, Vila Nova de Gaia</t>
  </si>
  <si>
    <t>Escola Secundária Almeida Garrett, Vila Nova de Gaia</t>
  </si>
  <si>
    <t>Escola Secundária Inês de Castro, Canidelo, Vila Nova de Gaia</t>
  </si>
  <si>
    <t>Escola Secundária Arquitecto Oliveira Ferreira, Praia da Granja, Vila Nova de Gaia</t>
  </si>
  <si>
    <t>Escola Secundária da Trofa</t>
  </si>
  <si>
    <t>% alunos com ≥ 1 negativa_Ano7</t>
  </si>
  <si>
    <t>% alunos com ≥ 1 negativa_Ano8</t>
  </si>
  <si>
    <t>% alunos com ≥ 1 negativa_Ano9</t>
  </si>
  <si>
    <t>Alunos_3º ciclo</t>
  </si>
  <si>
    <t>% alunos com ≥ 1 negativa</t>
  </si>
  <si>
    <t xml:space="preserve">Arouca </t>
  </si>
  <si>
    <t xml:space="preserve">Espinho </t>
  </si>
  <si>
    <t xml:space="preserve">Santa Maria da Feira </t>
  </si>
  <si>
    <t xml:space="preserve">Oliveira de Azeméis </t>
  </si>
  <si>
    <t xml:space="preserve">Vale de Cambra </t>
  </si>
  <si>
    <t>Escolas de Gondomar</t>
  </si>
  <si>
    <t>Escola Básica de Gondomar</t>
  </si>
  <si>
    <t xml:space="preserve">Gondomar </t>
  </si>
  <si>
    <t xml:space="preserve">Matosinhos </t>
  </si>
  <si>
    <t xml:space="preserve">Póvoa de Varzim </t>
  </si>
  <si>
    <t xml:space="preserve">Vila do Conde </t>
  </si>
  <si>
    <t>Escola Secundária Gaia Nascente, Vila Nova de Gaia</t>
  </si>
  <si>
    <t xml:space="preserve">Vila Nova de Gaia </t>
  </si>
  <si>
    <t xml:space="preserve">Trofa </t>
  </si>
  <si>
    <t>Escola Secundária Infante D. Henrique, Porto</t>
  </si>
  <si>
    <t>Escola Básica de Mindelo, Vila do Conde</t>
  </si>
  <si>
    <t>% de alunos com ≥1 negativa</t>
  </si>
  <si>
    <t>Escola Secundária de Rio Tinto, Gondomar</t>
  </si>
  <si>
    <t>Total Geral</t>
  </si>
  <si>
    <t xml:space="preserve">Área Metropolitana do Porto </t>
  </si>
  <si>
    <t>Coluna1</t>
  </si>
  <si>
    <t>Notas:</t>
  </si>
  <si>
    <t>Metodologia:</t>
  </si>
  <si>
    <t>Os indicadores apresentados  foram calculados a partir dos dados reportados pelas escolas públicas, de Portugal continental, aos sistemas de informação do Ministério da Educação (ME). Abrangem os alunos matriculados no 2.º e 3. ciclo do ensino básico geral, nos anos letivos 2014/2015 - 2018/19</t>
  </si>
  <si>
    <t>Para o cálculo dos indicadores utilizou-se um subconjunto validado e consolidado  do universo total, constituído por todos os alunos pertencentes ao universo que satisfazem as seguintes condições adicionais:</t>
  </si>
  <si>
    <t>1.       Nome reportado da disciplina claramente identificável com o nome da disciplina em estudo;</t>
  </si>
  <si>
    <t>2.      Classificação final na disciplina reportada na escala quantitativa de 1 a 5;</t>
  </si>
  <si>
    <t xml:space="preserve">3. Alunos que tinham dados consolidados em, pelo menos uma das nove/onze disciplinas obrigatórias do plano curricular do 2.º e 3.º ciclo, respetivamente. </t>
  </si>
  <si>
    <t>Nº. de alunos total considerado e a percentagem de negativas a pelo menos uma disciplina, por ano curricular, ensino regular, continente 2014/15 - 2018/19</t>
  </si>
  <si>
    <t>2014/15</t>
  </si>
  <si>
    <t>2015/16</t>
  </si>
  <si>
    <t>2016/17</t>
  </si>
  <si>
    <t>2017/18</t>
  </si>
  <si>
    <t>2018/19</t>
  </si>
  <si>
    <t>N.º</t>
  </si>
  <si>
    <t>%</t>
  </si>
  <si>
    <t>5.º</t>
  </si>
  <si>
    <t>6.º</t>
  </si>
  <si>
    <t>7.º</t>
  </si>
  <si>
    <t>8.º</t>
  </si>
  <si>
    <t>9.º</t>
  </si>
  <si>
    <t>Univerno e subconjunto considerado dos alunos do 2.º e 3.º CEB, ensino regular público - continente, 2014/15-2018/19</t>
  </si>
  <si>
    <t>Universo</t>
  </si>
  <si>
    <t>n.º de alunos considerado</t>
  </si>
  <si>
    <t>TOTAL ALUNOS</t>
  </si>
  <si>
    <t>NEGATIVAS</t>
  </si>
  <si>
    <t>2CEB</t>
  </si>
  <si>
    <t>3CEB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</si>
</sst>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Trebuchet MS"/>
      <family val="2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Trebuchet MS"/>
      <family val="2"/>
    </font>
    <font>
      <b/>
      <sz val="10"/>
      <color theme="1"/>
      <name val="Calibri"/>
      <family val="2"/>
      <scheme val="minor"/>
    </font>
    <font>
      <b/>
      <sz val="9"/>
      <color theme="0"/>
      <name val="Trebuchet MS"/>
      <family val="2"/>
    </font>
    <font>
      <b/>
      <sz val="10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-0.249977111117893"/>
        <bgColor theme="0" tint="-0.14999847407452621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9" fontId="0" fillId="0" borderId="5" xfId="1" quotePrefix="1" applyFont="1" applyBorder="1" applyAlignment="1">
      <alignment horizontal="center" vertical="center"/>
    </xf>
    <xf numFmtId="9" fontId="0" fillId="0" borderId="6" xfId="1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9" fontId="0" fillId="4" borderId="5" xfId="1" quotePrefix="1" applyFont="1" applyFill="1" applyBorder="1" applyAlignment="1">
      <alignment horizontal="center" vertical="center"/>
    </xf>
    <xf numFmtId="9" fontId="0" fillId="4" borderId="6" xfId="1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9" fontId="0" fillId="5" borderId="5" xfId="1" quotePrefix="1" applyFon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 vertical="center"/>
    </xf>
    <xf numFmtId="9" fontId="0" fillId="6" borderId="5" xfId="1" quotePrefix="1" applyFont="1" applyFill="1" applyBorder="1" applyAlignment="1">
      <alignment horizontal="center" vertical="center"/>
    </xf>
    <xf numFmtId="9" fontId="0" fillId="6" borderId="6" xfId="1" applyFont="1" applyFill="1" applyBorder="1" applyAlignment="1">
      <alignment horizontal="center" vertical="center"/>
    </xf>
    <xf numFmtId="0" fontId="4" fillId="7" borderId="5" xfId="0" applyFont="1" applyFill="1" applyBorder="1"/>
    <xf numFmtId="0" fontId="4" fillId="7" borderId="5" xfId="0" applyFont="1" applyFill="1" applyBorder="1" applyAlignment="1">
      <alignment horizontal="center" vertical="center"/>
    </xf>
    <xf numFmtId="9" fontId="4" fillId="7" borderId="5" xfId="1" quotePrefix="1" applyFont="1" applyFill="1" applyBorder="1" applyAlignment="1">
      <alignment horizontal="center" vertical="center"/>
    </xf>
    <xf numFmtId="9" fontId="4" fillId="7" borderId="6" xfId="1" applyFont="1" applyFill="1" applyBorder="1" applyAlignment="1">
      <alignment horizontal="center" vertical="center"/>
    </xf>
    <xf numFmtId="0" fontId="0" fillId="0" borderId="7" xfId="0" applyBorder="1"/>
    <xf numFmtId="3" fontId="6" fillId="0" borderId="0" xfId="0" applyNumberFormat="1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0" xfId="0" quotePrefix="1" applyFont="1"/>
    <xf numFmtId="0" fontId="9" fillId="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6" xfId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4" borderId="6" xfId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1" fillId="5" borderId="5" xfId="1" applyFont="1" applyFill="1" applyBorder="1" applyAlignment="1">
      <alignment horizontal="center"/>
    </xf>
    <xf numFmtId="9" fontId="1" fillId="5" borderId="6" xfId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9" fontId="1" fillId="6" borderId="5" xfId="1" applyFont="1" applyFill="1" applyBorder="1" applyAlignment="1">
      <alignment horizontal="center"/>
    </xf>
    <xf numFmtId="9" fontId="1" fillId="6" borderId="6" xfId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9" fontId="4" fillId="7" borderId="5" xfId="1" applyFont="1" applyFill="1" applyBorder="1" applyAlignment="1">
      <alignment horizontal="center"/>
    </xf>
    <xf numFmtId="9" fontId="4" fillId="7" borderId="6" xfId="1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9" fontId="3" fillId="2" borderId="3" xfId="1" applyFont="1" applyFill="1" applyBorder="1" applyAlignment="1">
      <alignment horizontal="center" vertical="center" wrapText="1"/>
    </xf>
    <xf numFmtId="3" fontId="6" fillId="0" borderId="0" xfId="0" applyNumberFormat="1" applyFont="1"/>
    <xf numFmtId="9" fontId="0" fillId="0" borderId="0" xfId="1" applyFont="1"/>
    <xf numFmtId="0" fontId="10" fillId="2" borderId="9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12" xfId="0" applyFill="1" applyBorder="1"/>
    <xf numFmtId="0" fontId="0" fillId="8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6" fillId="8" borderId="0" xfId="0" applyFont="1" applyFill="1"/>
    <xf numFmtId="0" fontId="0" fillId="9" borderId="11" xfId="0" applyFill="1" applyBorder="1"/>
    <xf numFmtId="0" fontId="0" fillId="6" borderId="11" xfId="0" applyFill="1" applyBorder="1"/>
    <xf numFmtId="0" fontId="5" fillId="12" borderId="13" xfId="0" applyFont="1" applyFill="1" applyBorder="1"/>
    <xf numFmtId="0" fontId="5" fillId="13" borderId="13" xfId="0" applyFont="1" applyFill="1" applyBorder="1"/>
    <xf numFmtId="0" fontId="4" fillId="14" borderId="11" xfId="0" applyFont="1" applyFill="1" applyBorder="1"/>
    <xf numFmtId="0" fontId="0" fillId="0" borderId="5" xfId="0" applyFill="1" applyBorder="1"/>
    <xf numFmtId="0" fontId="0" fillId="0" borderId="0" xfId="0" applyFill="1"/>
    <xf numFmtId="9" fontId="0" fillId="0" borderId="5" xfId="1" quotePrefix="1" applyFont="1" applyBorder="1" applyAlignment="1">
      <alignment horizontal="center"/>
    </xf>
    <xf numFmtId="9" fontId="0" fillId="0" borderId="6" xfId="1" quotePrefix="1" applyFont="1" applyFill="1" applyBorder="1" applyAlignment="1">
      <alignment horizontal="center"/>
    </xf>
    <xf numFmtId="9" fontId="0" fillId="4" borderId="5" xfId="1" quotePrefix="1" applyFont="1" applyFill="1" applyBorder="1" applyAlignment="1">
      <alignment horizontal="center"/>
    </xf>
    <xf numFmtId="9" fontId="0" fillId="4" borderId="6" xfId="1" quotePrefix="1" applyFont="1" applyFill="1" applyBorder="1" applyAlignment="1">
      <alignment horizontal="center"/>
    </xf>
    <xf numFmtId="9" fontId="0" fillId="5" borderId="5" xfId="1" quotePrefix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9" fontId="0" fillId="0" borderId="0" xfId="1" quotePrefix="1" applyFont="1"/>
    <xf numFmtId="9" fontId="6" fillId="0" borderId="0" xfId="1" applyFont="1"/>
    <xf numFmtId="0" fontId="6" fillId="0" borderId="0" xfId="0" applyFont="1"/>
    <xf numFmtId="9" fontId="0" fillId="0" borderId="5" xfId="1" applyFont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9" fontId="0" fillId="5" borderId="5" xfId="1" applyFont="1" applyFill="1" applyBorder="1" applyAlignment="1">
      <alignment horizontal="center"/>
    </xf>
    <xf numFmtId="9" fontId="0" fillId="5" borderId="6" xfId="1" applyFont="1" applyFill="1" applyBorder="1" applyAlignment="1">
      <alignment horizontal="center"/>
    </xf>
    <xf numFmtId="9" fontId="0" fillId="6" borderId="5" xfId="1" applyFont="1" applyFill="1" applyBorder="1" applyAlignment="1">
      <alignment horizontal="center"/>
    </xf>
    <xf numFmtId="9" fontId="0" fillId="6" borderId="6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0" borderId="12" xfId="0" applyFill="1" applyBorder="1"/>
    <xf numFmtId="0" fontId="0" fillId="0" borderId="11" xfId="0" applyFill="1" applyBorder="1"/>
    <xf numFmtId="0" fontId="0" fillId="9" borderId="5" xfId="0" applyFill="1" applyBorder="1" applyAlignment="1">
      <alignment horizontal="center"/>
    </xf>
    <xf numFmtId="9" fontId="0" fillId="9" borderId="5" xfId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9" fontId="0" fillId="8" borderId="5" xfId="1" applyFont="1" applyFill="1" applyBorder="1" applyAlignment="1">
      <alignment horizontal="center"/>
    </xf>
    <xf numFmtId="9" fontId="0" fillId="10" borderId="5" xfId="1" applyFont="1" applyFill="1" applyBorder="1" applyAlignment="1">
      <alignment horizontal="center"/>
    </xf>
    <xf numFmtId="9" fontId="0" fillId="11" borderId="5" xfId="1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8" borderId="5" xfId="0" quotePrefix="1" applyFill="1" applyBorder="1" applyAlignment="1">
      <alignment horizontal="center"/>
    </xf>
    <xf numFmtId="9" fontId="0" fillId="8" borderId="5" xfId="1" quotePrefix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5" xfId="1" applyFont="1" applyFill="1" applyBorder="1" applyAlignment="1">
      <alignment horizontal="center"/>
    </xf>
    <xf numFmtId="9" fontId="0" fillId="0" borderId="5" xfId="1" quotePrefix="1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9" fontId="4" fillId="14" borderId="5" xfId="1" applyFont="1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6" xfId="1" quotePrefix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4" borderId="6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9" fontId="4" fillId="7" borderId="6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6" fillId="0" borderId="0" xfId="1" applyFont="1" applyFill="1" applyAlignment="1">
      <alignment horizontal="center"/>
    </xf>
    <xf numFmtId="9" fontId="0" fillId="0" borderId="6" xfId="0" quotePrefix="1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9" fontId="0" fillId="0" borderId="0" xfId="1" quotePrefix="1" applyFont="1" applyAlignment="1">
      <alignment horizontal="center"/>
    </xf>
    <xf numFmtId="9" fontId="6" fillId="0" borderId="0" xfId="1" applyFont="1" applyAlignment="1">
      <alignment horizontal="center"/>
    </xf>
    <xf numFmtId="0" fontId="0" fillId="0" borderId="14" xfId="0" applyBorder="1"/>
    <xf numFmtId="0" fontId="6" fillId="0" borderId="0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/>
    </xf>
    <xf numFmtId="3" fontId="0" fillId="0" borderId="8" xfId="0" applyNumberFormat="1" applyBorder="1"/>
    <xf numFmtId="9" fontId="0" fillId="0" borderId="7" xfId="1" applyFont="1" applyBorder="1"/>
    <xf numFmtId="9" fontId="0" fillId="0" borderId="16" xfId="1" applyFont="1" applyBorder="1"/>
    <xf numFmtId="9" fontId="0" fillId="0" borderId="8" xfId="1" applyFont="1" applyBorder="1"/>
    <xf numFmtId="0" fontId="0" fillId="0" borderId="17" xfId="0" applyBorder="1" applyAlignment="1">
      <alignment horizontal="left"/>
    </xf>
    <xf numFmtId="3" fontId="0" fillId="0" borderId="17" xfId="0" applyNumberFormat="1" applyBorder="1"/>
    <xf numFmtId="9" fontId="0" fillId="0" borderId="18" xfId="1" applyFont="1" applyBorder="1"/>
    <xf numFmtId="9" fontId="0" fillId="0" borderId="0" xfId="1" applyFont="1" applyBorder="1"/>
    <xf numFmtId="9" fontId="0" fillId="0" borderId="17" xfId="1" applyFont="1" applyBorder="1"/>
    <xf numFmtId="0" fontId="0" fillId="0" borderId="2" xfId="0" applyBorder="1" applyAlignment="1">
      <alignment horizontal="left"/>
    </xf>
    <xf numFmtId="3" fontId="0" fillId="0" borderId="2" xfId="0" applyNumberFormat="1" applyBorder="1"/>
    <xf numFmtId="9" fontId="0" fillId="0" borderId="1" xfId="1" applyFont="1" applyBorder="1"/>
    <xf numFmtId="9" fontId="0" fillId="0" borderId="19" xfId="1" applyFont="1" applyBorder="1"/>
    <xf numFmtId="9" fontId="0" fillId="0" borderId="2" xfId="1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9" xfId="0" applyBorder="1"/>
    <xf numFmtId="3" fontId="0" fillId="0" borderId="9" xfId="0" applyNumberFormat="1" applyBorder="1"/>
    <xf numFmtId="164" fontId="0" fillId="0" borderId="7" xfId="0" applyNumberFormat="1" applyBorder="1"/>
    <xf numFmtId="3" fontId="0" fillId="0" borderId="14" xfId="0" applyNumberFormat="1" applyBorder="1"/>
    <xf numFmtId="164" fontId="0" fillId="0" borderId="18" xfId="0" applyNumberFormat="1" applyBorder="1"/>
    <xf numFmtId="0" fontId="0" fillId="0" borderId="3" xfId="0" applyBorder="1"/>
    <xf numFmtId="3" fontId="0" fillId="0" borderId="3" xfId="0" applyNumberFormat="1" applyBorder="1"/>
    <xf numFmtId="164" fontId="0" fillId="0" borderId="1" xfId="0" applyNumberFormat="1" applyBorder="1"/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2" xfId="0" applyNumberFormat="1" applyBorder="1"/>
    <xf numFmtId="1" fontId="0" fillId="0" borderId="19" xfId="0" applyNumberFormat="1" applyBorder="1"/>
    <xf numFmtId="1" fontId="0" fillId="0" borderId="1" xfId="0" applyNumberFormat="1" applyBorder="1"/>
    <xf numFmtId="0" fontId="12" fillId="2" borderId="2" xfId="0" applyFont="1" applyFill="1" applyBorder="1" applyAlignment="1" applyProtection="1">
      <alignment horizontal="center" vertical="center" wrapText="1"/>
    </xf>
    <xf numFmtId="0" fontId="0" fillId="0" borderId="5" xfId="0" applyBorder="1" applyProtection="1"/>
    <xf numFmtId="0" fontId="0" fillId="0" borderId="0" xfId="0" applyProtection="1"/>
    <xf numFmtId="0" fontId="12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0" fillId="0" borderId="4" xfId="0" applyBorder="1" applyProtection="1"/>
    <xf numFmtId="0" fontId="0" fillId="0" borderId="5" xfId="0" applyBorder="1" applyAlignment="1" applyProtection="1">
      <alignment horizontal="center"/>
    </xf>
    <xf numFmtId="9" fontId="0" fillId="0" borderId="5" xfId="1" applyFont="1" applyBorder="1" applyAlignment="1" applyProtection="1">
      <alignment horizontal="center"/>
    </xf>
    <xf numFmtId="9" fontId="0" fillId="0" borderId="6" xfId="1" applyFont="1" applyBorder="1" applyAlignment="1" applyProtection="1">
      <alignment horizontal="center"/>
    </xf>
    <xf numFmtId="0" fontId="0" fillId="4" borderId="5" xfId="0" applyFill="1" applyBorder="1" applyProtection="1"/>
    <xf numFmtId="0" fontId="0" fillId="4" borderId="5" xfId="0" applyFill="1" applyBorder="1" applyAlignment="1" applyProtection="1">
      <alignment horizontal="center"/>
    </xf>
    <xf numFmtId="9" fontId="0" fillId="4" borderId="5" xfId="1" applyFont="1" applyFill="1" applyBorder="1" applyAlignment="1" applyProtection="1">
      <alignment horizontal="center"/>
    </xf>
    <xf numFmtId="9" fontId="0" fillId="4" borderId="6" xfId="1" applyFont="1" applyFill="1" applyBorder="1" applyAlignment="1" applyProtection="1">
      <alignment horizontal="center"/>
    </xf>
    <xf numFmtId="0" fontId="0" fillId="5" borderId="5" xfId="0" applyFill="1" applyBorder="1" applyProtection="1"/>
    <xf numFmtId="0" fontId="0" fillId="5" borderId="5" xfId="0" applyFill="1" applyBorder="1" applyAlignment="1" applyProtection="1">
      <alignment horizontal="center"/>
    </xf>
    <xf numFmtId="9" fontId="0" fillId="5" borderId="5" xfId="1" applyFont="1" applyFill="1" applyBorder="1" applyAlignment="1" applyProtection="1">
      <alignment horizontal="center"/>
    </xf>
    <xf numFmtId="9" fontId="0" fillId="5" borderId="6" xfId="1" applyFont="1" applyFill="1" applyBorder="1" applyAlignment="1" applyProtection="1">
      <alignment horizontal="center"/>
    </xf>
    <xf numFmtId="0" fontId="0" fillId="6" borderId="5" xfId="0" applyFill="1" applyBorder="1" applyProtection="1"/>
    <xf numFmtId="0" fontId="0" fillId="6" borderId="5" xfId="0" applyFill="1" applyBorder="1" applyAlignment="1" applyProtection="1">
      <alignment horizontal="center"/>
    </xf>
    <xf numFmtId="9" fontId="0" fillId="6" borderId="5" xfId="1" applyFont="1" applyFill="1" applyBorder="1" applyAlignment="1" applyProtection="1">
      <alignment horizontal="center"/>
    </xf>
    <xf numFmtId="9" fontId="0" fillId="6" borderId="6" xfId="1" applyFont="1" applyFill="1" applyBorder="1" applyAlignment="1" applyProtection="1">
      <alignment horizontal="center"/>
    </xf>
    <xf numFmtId="0" fontId="6" fillId="0" borderId="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251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0"/>
      </font>
      <fill>
        <patternFill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</font>
      <fill>
        <patternFill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9" displayName="Tabela9" ref="A1:S247" totalsRowShown="0" headerRowDxfId="250" dataDxfId="248" headerRowBorderDxfId="249" tableBorderDxfId="247" totalsRowBorderDxfId="246">
  <autoFilter ref="A1:S247" xr:uid="{00000000-000C-0000-FFFF-FFFF00000000}">
    <filterColumn colId="5">
      <filters>
        <filter val="Santa Maria da Feira"/>
      </filters>
    </filterColumn>
  </autoFilter>
  <tableColumns count="19">
    <tableColumn id="1" xr3:uid="{00000000-0010-0000-0000-000001000000}" name="CNUTSII_2013" dataDxfId="245"/>
    <tableColumn id="2" xr3:uid="{00000000-0010-0000-0000-000002000000}" name="NUTSII_2013" dataDxfId="244"/>
    <tableColumn id="3" xr3:uid="{00000000-0010-0000-0000-000003000000}" name="CNUTSIII_2013" dataDxfId="243"/>
    <tableColumn id="4" xr3:uid="{00000000-0010-0000-0000-000004000000}" name="NUTSIII_2013" dataDxfId="242"/>
    <tableColumn id="5" xr3:uid="{00000000-0010-0000-0000-000005000000}" name="Código de Município" dataDxfId="241"/>
    <tableColumn id="6" xr3:uid="{00000000-0010-0000-0000-000006000000}" name="Município" dataDxfId="240"/>
    <tableColumn id="7" xr3:uid="{00000000-0010-0000-0000-000007000000}" name="C_UO" dataDxfId="239"/>
    <tableColumn id="8" xr3:uid="{00000000-0010-0000-0000-000008000000}" name="UO" dataDxfId="238"/>
    <tableColumn id="9" xr3:uid="{00000000-0010-0000-0000-000009000000}" name="CESCOLA" dataDxfId="237"/>
    <tableColumn id="10" xr3:uid="{00000000-0010-0000-0000-00000A000000}" name="ESCOLA" dataDxfId="236"/>
    <tableColumn id="11" xr3:uid="{00000000-0010-0000-0000-00000B000000}" name="Alunos_Ano5" dataDxfId="235"/>
    <tableColumn id="12" xr3:uid="{00000000-0010-0000-0000-00000C000000}" name="Neg_Ano5" dataDxfId="234"/>
    <tableColumn id="13" xr3:uid="{00000000-0010-0000-0000-00000D000000}" name="%de alunos com ≥ 1 negativa_Ano5" dataDxfId="233">
      <calculatedColumnFormula>Tabela9[[#This Row],[Neg_Ano5]]/Tabela9[[#This Row],[Alunos_Ano5]]</calculatedColumnFormula>
    </tableColumn>
    <tableColumn id="14" xr3:uid="{00000000-0010-0000-0000-00000E000000}" name="Alunos_Ano6" dataDxfId="232"/>
    <tableColumn id="15" xr3:uid="{00000000-0010-0000-0000-00000F000000}" name="Neg_Ano6" dataDxfId="231"/>
    <tableColumn id="16" xr3:uid="{00000000-0010-0000-0000-000010000000}" name="%de alunos com ≥ 1 negativa_Ano6" dataDxfId="230">
      <calculatedColumnFormula>Tabela9[[#This Row],[Neg_Ano6]]/Tabela9[[#This Row],[Alunos_Ano6]]</calculatedColumnFormula>
    </tableColumn>
    <tableColumn id="17" xr3:uid="{00000000-0010-0000-0000-000011000000}" name="Alunos_2º ciclo" dataDxfId="229"/>
    <tableColumn id="18" xr3:uid="{00000000-0010-0000-0000-000012000000}" name="Níveis negat. " dataDxfId="228"/>
    <tableColumn id="19" xr3:uid="{00000000-0010-0000-0000-000013000000}" name="%de alunos com ≥ 1 negativa" dataDxfId="227">
      <calculatedColumnFormula>Tabela9[[#This Row],[Níveis negat. ]]/Tabela9[[#This Row],[Alunos_2º ciclo]]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ela5" displayName="Tabela5" ref="A1:W296" totalsRowShown="0" headerRowDxfId="25" headerRowBorderDxfId="24" tableBorderDxfId="23" totalsRowBorderDxfId="22">
  <tableColumns count="23">
    <tableColumn id="1" xr3:uid="{00000000-0010-0000-0900-000001000000}" name="CNUTSII_2013" dataDxfId="21"/>
    <tableColumn id="2" xr3:uid="{00000000-0010-0000-0900-000002000000}" name="NUTSII_2013" dataDxfId="20"/>
    <tableColumn id="3" xr3:uid="{00000000-0010-0000-0900-000003000000}" name="CNUTSIII_2013" dataDxfId="19"/>
    <tableColumn id="4" xr3:uid="{00000000-0010-0000-0900-000004000000}" name="NUTSIII_2013" dataDxfId="18"/>
    <tableColumn id="5" xr3:uid="{00000000-0010-0000-0900-000005000000}" name="Código de Município" dataDxfId="17"/>
    <tableColumn id="6" xr3:uid="{00000000-0010-0000-0900-000006000000}" name="Município" dataDxfId="16"/>
    <tableColumn id="7" xr3:uid="{00000000-0010-0000-0900-000007000000}" name="C_UO" dataDxfId="15"/>
    <tableColumn id="8" xr3:uid="{00000000-0010-0000-0900-000008000000}" name="UO" dataDxfId="14"/>
    <tableColumn id="9" xr3:uid="{00000000-0010-0000-0900-000009000000}" name="CESCOLA" dataDxfId="13"/>
    <tableColumn id="10" xr3:uid="{00000000-0010-0000-0900-00000A000000}" name="ESCOLA" dataDxfId="12"/>
    <tableColumn id="11" xr3:uid="{00000000-0010-0000-0900-00000B000000}" name="Alunos_Ano7" dataDxfId="11"/>
    <tableColumn id="12" xr3:uid="{00000000-0010-0000-0900-00000C000000}" name="Neg_Ano7" dataDxfId="10"/>
    <tableColumn id="13" xr3:uid="{00000000-0010-0000-0900-00000D000000}" name="%de alunos com ≥ 1 negativa_Ano7" dataDxfId="9"/>
    <tableColumn id="14" xr3:uid="{00000000-0010-0000-0900-00000E000000}" name="Alunos_Ano8" dataDxfId="8"/>
    <tableColumn id="15" xr3:uid="{00000000-0010-0000-0900-00000F000000}" name="Neg_Ano8" dataDxfId="7"/>
    <tableColumn id="16" xr3:uid="{00000000-0010-0000-0900-000010000000}" name="%de alunos com ≥ 1 negativa_Ano8" dataDxfId="6">
      <calculatedColumnFormula>Tabela5[[#This Row],[Neg_Ano8]]/Tabela5[[#This Row],[Alunos_Ano8]]</calculatedColumnFormula>
    </tableColumn>
    <tableColumn id="17" xr3:uid="{00000000-0010-0000-0900-000011000000}" name="Alunos_Ano9" dataDxfId="5"/>
    <tableColumn id="18" xr3:uid="{00000000-0010-0000-0900-000012000000}" name="Neg_Ano9" dataDxfId="4"/>
    <tableColumn id="19" xr3:uid="{00000000-0010-0000-0900-000013000000}" name="%de alunos com ≥ 1 negativa_Ano9" dataDxfId="3">
      <calculatedColumnFormula>Tabela5[[#This Row],[Neg_Ano9]]/Tabela5[[#This Row],[Alunos_Ano9]]</calculatedColumnFormula>
    </tableColumn>
    <tableColumn id="20" xr3:uid="{00000000-0010-0000-0900-000014000000}" name="Alunos_3ºciclo" dataDxfId="2"/>
    <tableColumn id="21" xr3:uid="{00000000-0010-0000-0900-000015000000}" name="Níveis negat." dataDxfId="1"/>
    <tableColumn id="22" xr3:uid="{00000000-0010-0000-0900-000016000000}" name="% de alunos com ≥1 negativa" dataDxfId="0">
      <calculatedColumnFormula>Tabela5[[#This Row],[Níveis negat.]]/Tabela5[[#This Row],[Alunos_3ºciclo]]</calculatedColumnFormula>
    </tableColumn>
    <tableColumn id="23" xr3:uid="{00000000-0010-0000-0900-000017000000}" name="Coluna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ela910" displayName="Tabela910" ref="A1:S247" totalsRowShown="0" headerRowDxfId="226" dataDxfId="224" headerRowBorderDxfId="225" tableBorderDxfId="223" totalsRowBorderDxfId="222">
  <tableColumns count="19">
    <tableColumn id="1" xr3:uid="{00000000-0010-0000-0100-000001000000}" name="CNUTSII_2013" dataDxfId="221"/>
    <tableColumn id="2" xr3:uid="{00000000-0010-0000-0100-000002000000}" name="NUTSII_2013" dataDxfId="220"/>
    <tableColumn id="3" xr3:uid="{00000000-0010-0000-0100-000003000000}" name="CNUTSIII_2013" dataDxfId="219"/>
    <tableColumn id="4" xr3:uid="{00000000-0010-0000-0100-000004000000}" name="NUTSIII_2013" dataDxfId="218"/>
    <tableColumn id="5" xr3:uid="{00000000-0010-0000-0100-000005000000}" name="Código de Município" dataDxfId="217"/>
    <tableColumn id="6" xr3:uid="{00000000-0010-0000-0100-000006000000}" name="Município" dataDxfId="216"/>
    <tableColumn id="7" xr3:uid="{00000000-0010-0000-0100-000007000000}" name="C_UO" dataDxfId="215"/>
    <tableColumn id="8" xr3:uid="{00000000-0010-0000-0100-000008000000}" name="UO" dataDxfId="214"/>
    <tableColumn id="9" xr3:uid="{00000000-0010-0000-0100-000009000000}" name="CESCOLA" dataDxfId="213"/>
    <tableColumn id="10" xr3:uid="{00000000-0010-0000-0100-00000A000000}" name="ESCOLA" dataDxfId="212"/>
    <tableColumn id="11" xr3:uid="{00000000-0010-0000-0100-00000B000000}" name="Alunos_Ano5" dataDxfId="211"/>
    <tableColumn id="12" xr3:uid="{00000000-0010-0000-0100-00000C000000}" name="Neg_Ano5" dataDxfId="210"/>
    <tableColumn id="13" xr3:uid="{00000000-0010-0000-0100-00000D000000}" name="%de alunos com ≥ 1 negativa_Ano5" dataDxfId="209">
      <calculatedColumnFormula>Tabela910[[#This Row],[Neg_Ano5]]/Tabela910[[#This Row],[Alunos_Ano5]]</calculatedColumnFormula>
    </tableColumn>
    <tableColumn id="14" xr3:uid="{00000000-0010-0000-0100-00000E000000}" name="Alunos_Ano6" dataDxfId="208"/>
    <tableColumn id="15" xr3:uid="{00000000-0010-0000-0100-00000F000000}" name="Neg_Ano6" dataDxfId="207"/>
    <tableColumn id="16" xr3:uid="{00000000-0010-0000-0100-000010000000}" name="%de alunos com ≥ 1 negativa_Ano6" dataDxfId="206">
      <calculatedColumnFormula>Tabela910[[#This Row],[Neg_Ano6]]/Tabela910[[#This Row],[Alunos_Ano6]]</calculatedColumnFormula>
    </tableColumn>
    <tableColumn id="17" xr3:uid="{00000000-0010-0000-0100-000011000000}" name="Alunos_2º ciclo" dataDxfId="205"/>
    <tableColumn id="18" xr3:uid="{00000000-0010-0000-0100-000012000000}" name="Níveis negat. " dataDxfId="204"/>
    <tableColumn id="19" xr3:uid="{00000000-0010-0000-0100-000013000000}" name="%de alunos com ≥ 1 negativa" dataDxfId="203">
      <calculatedColumnFormula>Tabela910[[#This Row],[Níveis negat. ]]/Tabela910[[#This Row],[Alunos_2º ciclo]]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6" displayName="Tabela6" ref="A1:S244" totalsRowShown="0" headerRowDxfId="202" headerRowBorderDxfId="201" tableBorderDxfId="200" totalsRowBorderDxfId="199">
  <tableColumns count="19">
    <tableColumn id="1" xr3:uid="{00000000-0010-0000-0200-000001000000}" name="CNUTSII_2013" dataDxfId="198"/>
    <tableColumn id="2" xr3:uid="{00000000-0010-0000-0200-000002000000}" name="NUTSII_2013" dataDxfId="197"/>
    <tableColumn id="3" xr3:uid="{00000000-0010-0000-0200-000003000000}" name="CNUTSIII_2013" dataDxfId="196"/>
    <tableColumn id="4" xr3:uid="{00000000-0010-0000-0200-000004000000}" name="NUTSIII_2013" dataDxfId="195"/>
    <tableColumn id="5" xr3:uid="{00000000-0010-0000-0200-000005000000}" name="Código de Município" dataDxfId="194"/>
    <tableColumn id="6" xr3:uid="{00000000-0010-0000-0200-000006000000}" name="Município" dataDxfId="193"/>
    <tableColumn id="7" xr3:uid="{00000000-0010-0000-0200-000007000000}" name="C_UO" dataDxfId="192"/>
    <tableColumn id="8" xr3:uid="{00000000-0010-0000-0200-000008000000}" name="UO" dataDxfId="191"/>
    <tableColumn id="9" xr3:uid="{00000000-0010-0000-0200-000009000000}" name="CESCOLA" dataDxfId="190"/>
    <tableColumn id="10" xr3:uid="{00000000-0010-0000-0200-00000A000000}" name="ESCOLA" dataDxfId="189"/>
    <tableColumn id="11" xr3:uid="{00000000-0010-0000-0200-00000B000000}" name="Alunos_Ano5" dataDxfId="188"/>
    <tableColumn id="12" xr3:uid="{00000000-0010-0000-0200-00000C000000}" name="Neg_Ano5" dataDxfId="187"/>
    <tableColumn id="13" xr3:uid="{00000000-0010-0000-0200-00000D000000}" name="%de alunos com ≥ 1 negativa_Ano5" dataDxfId="186">
      <calculatedColumnFormula>Tabela6[[#This Row],[Neg_Ano5]]/Tabela6[[#This Row],[Alunos_Ano5]]</calculatedColumnFormula>
    </tableColumn>
    <tableColumn id="14" xr3:uid="{00000000-0010-0000-0200-00000E000000}" name="Alunos_Ano6" dataDxfId="185"/>
    <tableColumn id="15" xr3:uid="{00000000-0010-0000-0200-00000F000000}" name="Neg_Ano6" dataDxfId="184"/>
    <tableColumn id="16" xr3:uid="{00000000-0010-0000-0200-000010000000}" name="%de alunos com ≥ 1 negativa_Ano6" dataDxfId="183">
      <calculatedColumnFormula>Tabela6[[#This Row],[Neg_Ano6]]/Tabela6[[#This Row],[Alunos_Ano6]]</calculatedColumnFormula>
    </tableColumn>
    <tableColumn id="17" xr3:uid="{00000000-0010-0000-0200-000011000000}" name="Alunos_2º ciclo" dataDxfId="182"/>
    <tableColumn id="18" xr3:uid="{00000000-0010-0000-0200-000012000000}" name="Níveis negat. " dataDxfId="181"/>
    <tableColumn id="19" xr3:uid="{00000000-0010-0000-0200-000013000000}" name="%de alunos com ≥ 1 negativa" dataDxfId="180">
      <calculatedColumnFormula>Tabela6[[#This Row],[Níveis negat. ]]/Tabela6[[#This Row],[Alunos_2º ciclo]]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a8" displayName="Tabela8" ref="A1:S239" totalsRowShown="0" headerRowDxfId="179" headerRowBorderDxfId="178" tableBorderDxfId="177" totalsRowBorderDxfId="176">
  <tableColumns count="19">
    <tableColumn id="1" xr3:uid="{00000000-0010-0000-0300-000001000000}" name="CNUTSII_2013" dataDxfId="175"/>
    <tableColumn id="2" xr3:uid="{00000000-0010-0000-0300-000002000000}" name="NUTSII_2013" dataDxfId="174"/>
    <tableColumn id="3" xr3:uid="{00000000-0010-0000-0300-000003000000}" name="CNUTSIII_2013" dataDxfId="173"/>
    <tableColumn id="4" xr3:uid="{00000000-0010-0000-0300-000004000000}" name="NUTSIII_2013" dataDxfId="172"/>
    <tableColumn id="5" xr3:uid="{00000000-0010-0000-0300-000005000000}" name="Código de Município" dataDxfId="171"/>
    <tableColumn id="6" xr3:uid="{00000000-0010-0000-0300-000006000000}" name="Município" dataDxfId="170"/>
    <tableColumn id="7" xr3:uid="{00000000-0010-0000-0300-000007000000}" name="C_UO" dataDxfId="169"/>
    <tableColumn id="8" xr3:uid="{00000000-0010-0000-0300-000008000000}" name="UO" dataDxfId="168"/>
    <tableColumn id="9" xr3:uid="{00000000-0010-0000-0300-000009000000}" name="CESCOLA" dataDxfId="167"/>
    <tableColumn id="10" xr3:uid="{00000000-0010-0000-0300-00000A000000}" name="ESCOLA" dataDxfId="166"/>
    <tableColumn id="11" xr3:uid="{00000000-0010-0000-0300-00000B000000}" name="Alunos_Ano5" dataDxfId="165"/>
    <tableColumn id="12" xr3:uid="{00000000-0010-0000-0300-00000C000000}" name="Neg_Ano5" dataDxfId="164"/>
    <tableColumn id="13" xr3:uid="{00000000-0010-0000-0300-00000D000000}" name="%de alunos com ≥ 1 negativa_Ano5" dataDxfId="163">
      <calculatedColumnFormula>Tabela8[[#This Row],[Neg_Ano5]]/Tabela8[[#This Row],[Alunos_Ano5]]</calculatedColumnFormula>
    </tableColumn>
    <tableColumn id="14" xr3:uid="{00000000-0010-0000-0300-00000E000000}" name="Alunos_Ano6" dataDxfId="162"/>
    <tableColumn id="15" xr3:uid="{00000000-0010-0000-0300-00000F000000}" name="Neg_Ano6" dataDxfId="161"/>
    <tableColumn id="16" xr3:uid="{00000000-0010-0000-0300-000010000000}" name="%de alunos com ≥ 1 negativa_Ano6" dataDxfId="160">
      <calculatedColumnFormula>Tabela8[[#This Row],[Neg_Ano6]]/Tabela8[[#This Row],[Alunos_Ano6]]</calculatedColumnFormula>
    </tableColumn>
    <tableColumn id="17" xr3:uid="{00000000-0010-0000-0300-000011000000}" name="Alunos_2º ciclo" dataDxfId="159"/>
    <tableColumn id="18" xr3:uid="{00000000-0010-0000-0300-000012000000}" name="Níveis negat. " dataDxfId="158"/>
    <tableColumn id="19" xr3:uid="{00000000-0010-0000-0300-000013000000}" name="%de alunos com ≥ 1 negativa" dataDxfId="157">
      <calculatedColumnFormula>Tabela8[[#This Row],[Níveis negat. ]]/Tabela8[[#This Row],[Alunos_2º ciclo]]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a79" displayName="Tabela79" ref="A1:S243" totalsRowShown="0" headerRowDxfId="156" dataDxfId="154" headerRowBorderDxfId="155" tableBorderDxfId="153" totalsRowBorderDxfId="152">
  <tableColumns count="19">
    <tableColumn id="1" xr3:uid="{00000000-0010-0000-0400-000001000000}" name="CNUTSII_2013" dataDxfId="151"/>
    <tableColumn id="2" xr3:uid="{00000000-0010-0000-0400-000002000000}" name="NUTSII_2013" dataDxfId="150"/>
    <tableColumn id="3" xr3:uid="{00000000-0010-0000-0400-000003000000}" name="CNUTSIII_2013" dataDxfId="149"/>
    <tableColumn id="4" xr3:uid="{00000000-0010-0000-0400-000004000000}" name="NUTSIII_2013" dataDxfId="148"/>
    <tableColumn id="5" xr3:uid="{00000000-0010-0000-0400-000005000000}" name="Código de Município" dataDxfId="147"/>
    <tableColumn id="6" xr3:uid="{00000000-0010-0000-0400-000006000000}" name="Município" dataDxfId="146"/>
    <tableColumn id="7" xr3:uid="{00000000-0010-0000-0400-000007000000}" name="C_UO" dataDxfId="145"/>
    <tableColumn id="8" xr3:uid="{00000000-0010-0000-0400-000008000000}" name="UO" dataDxfId="144"/>
    <tableColumn id="9" xr3:uid="{00000000-0010-0000-0400-000009000000}" name="CESCOLA" dataDxfId="143"/>
    <tableColumn id="10" xr3:uid="{00000000-0010-0000-0400-00000A000000}" name="ESCOLA" dataDxfId="142"/>
    <tableColumn id="11" xr3:uid="{00000000-0010-0000-0400-00000B000000}" name="Alunos_Ano5" dataDxfId="141"/>
    <tableColumn id="12" xr3:uid="{00000000-0010-0000-0400-00000C000000}" name="Neg_Ano5" dataDxfId="140"/>
    <tableColumn id="13" xr3:uid="{00000000-0010-0000-0400-00000D000000}" name="%de alunos com ≥ 1 negativa_Ano5" dataDxfId="139">
      <calculatedColumnFormula>Tabela79[[#This Row],[Neg_Ano5]]/Tabela79[[#This Row],[Alunos_Ano5]]</calculatedColumnFormula>
    </tableColumn>
    <tableColumn id="14" xr3:uid="{00000000-0010-0000-0400-00000E000000}" name="Alunos_Ano6" dataDxfId="138"/>
    <tableColumn id="15" xr3:uid="{00000000-0010-0000-0400-00000F000000}" name="Neg_Ano6" dataDxfId="137"/>
    <tableColumn id="16" xr3:uid="{00000000-0010-0000-0400-000010000000}" name="%de alunos com ≥ 1 negativa_Ano6" dataDxfId="136">
      <calculatedColumnFormula>Tabela79[[#This Row],[Neg_Ano6]]/Tabela79[[#This Row],[Alunos_Ano6]]</calculatedColumnFormula>
    </tableColumn>
    <tableColumn id="17" xr3:uid="{00000000-0010-0000-0400-000011000000}" name="Alunos_2º ciclo" dataDxfId="135"/>
    <tableColumn id="18" xr3:uid="{00000000-0010-0000-0400-000012000000}" name="Níveis negat. " dataDxfId="134"/>
    <tableColumn id="19" xr3:uid="{00000000-0010-0000-0400-000013000000}" name="%de alunos com ≥ 1 negativa" dataDxfId="133">
      <calculatedColumnFormula>Tabela79[[#This Row],[Níveis negat. ]]/Tabela79[[#This Row],[Alunos_2º ciclo]]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1" displayName="Tabela1" ref="A1:V290" totalsRowShown="0" headerRowDxfId="126" tableBorderDxfId="125">
  <tableColumns count="22">
    <tableColumn id="1" xr3:uid="{00000000-0010-0000-0500-000001000000}" name="CNUTSII_2013" dataDxfId="124"/>
    <tableColumn id="2" xr3:uid="{00000000-0010-0000-0500-000002000000}" name="NUTSII_2013" dataDxfId="123"/>
    <tableColumn id="3" xr3:uid="{00000000-0010-0000-0500-000003000000}" name="CNUTSIII_2013" dataDxfId="122"/>
    <tableColumn id="4" xr3:uid="{00000000-0010-0000-0500-000004000000}" name="NUTSIII_2013" dataDxfId="121"/>
    <tableColumn id="5" xr3:uid="{00000000-0010-0000-0500-000005000000}" name="Código de Município" dataDxfId="120"/>
    <tableColumn id="6" xr3:uid="{00000000-0010-0000-0500-000006000000}" name="Município" dataDxfId="119"/>
    <tableColumn id="7" xr3:uid="{00000000-0010-0000-0500-000007000000}" name="C_UO" dataDxfId="118"/>
    <tableColumn id="8" xr3:uid="{00000000-0010-0000-0500-000008000000}" name="UO"/>
    <tableColumn id="9" xr3:uid="{00000000-0010-0000-0500-000009000000}" name="CESCOLA" dataDxfId="117"/>
    <tableColumn id="10" xr3:uid="{00000000-0010-0000-0500-00000A000000}" name="ESCOLA"/>
    <tableColumn id="11" xr3:uid="{00000000-0010-0000-0500-00000B000000}" name="Alunos_Ano7" dataDxfId="116"/>
    <tableColumn id="12" xr3:uid="{00000000-0010-0000-0500-00000C000000}" name="Neg_Ano7" dataDxfId="115"/>
    <tableColumn id="13" xr3:uid="{00000000-0010-0000-0500-00000D000000}" name="% alunos com ≥ 1 negativa_Ano7" dataDxfId="114">
      <calculatedColumnFormula>L2/K2</calculatedColumnFormula>
    </tableColumn>
    <tableColumn id="14" xr3:uid="{00000000-0010-0000-0500-00000E000000}" name="Alunos_Ano8" dataDxfId="113"/>
    <tableColumn id="15" xr3:uid="{00000000-0010-0000-0500-00000F000000}" name="Neg_Ano8" dataDxfId="112"/>
    <tableColumn id="16" xr3:uid="{00000000-0010-0000-0500-000010000000}" name="% alunos com ≥ 1 negativa_Ano8" dataDxfId="111">
      <calculatedColumnFormula>O2/N2</calculatedColumnFormula>
    </tableColumn>
    <tableColumn id="17" xr3:uid="{00000000-0010-0000-0500-000011000000}" name="Alunos_Ano9" dataDxfId="110"/>
    <tableColumn id="18" xr3:uid="{00000000-0010-0000-0500-000012000000}" name="Neg_Ano9" dataDxfId="109"/>
    <tableColumn id="19" xr3:uid="{00000000-0010-0000-0500-000013000000}" name="% alunos com ≥ 1 negativa_Ano9" dataDxfId="108">
      <calculatedColumnFormula>R2/Q2</calculatedColumnFormula>
    </tableColumn>
    <tableColumn id="20" xr3:uid="{00000000-0010-0000-0500-000014000000}" name="Alunos_3º ciclo" dataDxfId="107"/>
    <tableColumn id="21" xr3:uid="{00000000-0010-0000-0500-000015000000}" name="Níveis negat." dataDxfId="106"/>
    <tableColumn id="22" xr3:uid="{00000000-0010-0000-0500-000016000000}" name="% alunos com ≥ 1 negativa" dataDxfId="105">
      <calculatedColumnFormula>U2/T2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ela4" displayName="Tabela4" ref="A1:V289" totalsRowShown="0" headerRowDxfId="104" headerRowBorderDxfId="103" tableBorderDxfId="102" totalsRowBorderDxfId="101">
  <tableColumns count="22">
    <tableColumn id="1" xr3:uid="{00000000-0010-0000-0600-000001000000}" name="CNUTSII_2013" dataDxfId="100"/>
    <tableColumn id="2" xr3:uid="{00000000-0010-0000-0600-000002000000}" name="NUTSII_2013" dataDxfId="99"/>
    <tableColumn id="3" xr3:uid="{00000000-0010-0000-0600-000003000000}" name="CNUTSIII_2013" dataDxfId="98"/>
    <tableColumn id="4" xr3:uid="{00000000-0010-0000-0600-000004000000}" name="NUTSIII_2013" dataDxfId="97"/>
    <tableColumn id="5" xr3:uid="{00000000-0010-0000-0600-000005000000}" name="Código de Município" dataDxfId="96"/>
    <tableColumn id="6" xr3:uid="{00000000-0010-0000-0600-000006000000}" name="Município" dataDxfId="95"/>
    <tableColumn id="7" xr3:uid="{00000000-0010-0000-0600-000007000000}" name="C_UO" dataDxfId="94"/>
    <tableColumn id="8" xr3:uid="{00000000-0010-0000-0600-000008000000}" name="UO" dataDxfId="93"/>
    <tableColumn id="9" xr3:uid="{00000000-0010-0000-0600-000009000000}" name="CESCOLA" dataDxfId="92"/>
    <tableColumn id="10" xr3:uid="{00000000-0010-0000-0600-00000A000000}" name="ESCOLA" dataDxfId="91"/>
    <tableColumn id="11" xr3:uid="{00000000-0010-0000-0600-00000B000000}" name="Alunos_Ano7" dataDxfId="90"/>
    <tableColumn id="12" xr3:uid="{00000000-0010-0000-0600-00000C000000}" name="Neg_Ano7" dataDxfId="89"/>
    <tableColumn id="13" xr3:uid="{00000000-0010-0000-0600-00000D000000}" name="%de alunos com ≥ 1 negativa_Ano7" dataDxfId="88">
      <calculatedColumnFormula>Tabela4[[#This Row],[Neg_Ano7]]/Tabela4[[#This Row],[Alunos_Ano7]]</calculatedColumnFormula>
    </tableColumn>
    <tableColumn id="14" xr3:uid="{00000000-0010-0000-0600-00000E000000}" name="Alunos_Ano8" dataDxfId="87"/>
    <tableColumn id="15" xr3:uid="{00000000-0010-0000-0600-00000F000000}" name="Neg_Ano8" dataDxfId="86"/>
    <tableColumn id="16" xr3:uid="{00000000-0010-0000-0600-000010000000}" name="%de alunos com ≥ 1 negativa_Ano8" dataDxfId="85">
      <calculatedColumnFormula>Tabela4[[#This Row],[Neg_Ano8]]/Tabela4[[#This Row],[Alunos_Ano8]]</calculatedColumnFormula>
    </tableColumn>
    <tableColumn id="17" xr3:uid="{00000000-0010-0000-0600-000011000000}" name="Alunos_Ano9" dataDxfId="84"/>
    <tableColumn id="18" xr3:uid="{00000000-0010-0000-0600-000012000000}" name="Neg_Ano9" dataDxfId="83"/>
    <tableColumn id="19" xr3:uid="{00000000-0010-0000-0600-000013000000}" name="%de alunos com ≥ 1 negativa_Ano9" dataDxfId="82">
      <calculatedColumnFormula>Tabela4[[#This Row],[Neg_Ano9]]/Tabela4[[#This Row],[Alunos_Ano9]]</calculatedColumnFormula>
    </tableColumn>
    <tableColumn id="20" xr3:uid="{00000000-0010-0000-0600-000014000000}" name="Alunos_3ºciclo" dataDxfId="81"/>
    <tableColumn id="21" xr3:uid="{00000000-0010-0000-0600-000015000000}" name="Níveis negat." dataDxfId="80"/>
    <tableColumn id="22" xr3:uid="{00000000-0010-0000-0600-000016000000}" name="%de alunos com ≥1 negativa" dataDxfId="79">
      <calculatedColumnFormula>Tabela4[[#This Row],[Níveis negat.]]/Tabela4[[#This Row],[Alunos_3ºciclo]]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ela3" displayName="Tabela3" ref="A1:V293" totalsRowShown="0" headerRowDxfId="78" dataDxfId="76" headerRowBorderDxfId="77" tableBorderDxfId="75" totalsRowBorderDxfId="74">
  <tableColumns count="22">
    <tableColumn id="1" xr3:uid="{00000000-0010-0000-0700-000001000000}" name="CNUTSII_2013" dataDxfId="73"/>
    <tableColumn id="2" xr3:uid="{00000000-0010-0000-0700-000002000000}" name="NUTSII_2013" dataDxfId="72"/>
    <tableColumn id="3" xr3:uid="{00000000-0010-0000-0700-000003000000}" name="CNUTSIII_2013" dataDxfId="71"/>
    <tableColumn id="4" xr3:uid="{00000000-0010-0000-0700-000004000000}" name="NUTSIII_2013" dataDxfId="70"/>
    <tableColumn id="5" xr3:uid="{00000000-0010-0000-0700-000005000000}" name="Código de Município" dataDxfId="69"/>
    <tableColumn id="6" xr3:uid="{00000000-0010-0000-0700-000006000000}" name="Município" dataDxfId="68"/>
    <tableColumn id="7" xr3:uid="{00000000-0010-0000-0700-000007000000}" name="C_UO" dataDxfId="67"/>
    <tableColumn id="8" xr3:uid="{00000000-0010-0000-0700-000008000000}" name="UO" dataDxfId="66"/>
    <tableColumn id="9" xr3:uid="{00000000-0010-0000-0700-000009000000}" name="CESCOLA" dataDxfId="65"/>
    <tableColumn id="10" xr3:uid="{00000000-0010-0000-0700-00000A000000}" name="ESCOLA" dataDxfId="64"/>
    <tableColumn id="11" xr3:uid="{00000000-0010-0000-0700-00000B000000}" name="Alunos_Ano7" dataDxfId="63"/>
    <tableColumn id="12" xr3:uid="{00000000-0010-0000-0700-00000C000000}" name="Neg_Ano7" dataDxfId="62"/>
    <tableColumn id="13" xr3:uid="{00000000-0010-0000-0700-00000D000000}" name="%de alunos com ≥ 1 negativa_Ano7" dataDxfId="61"/>
    <tableColumn id="14" xr3:uid="{00000000-0010-0000-0700-00000E000000}" name="Alunos_Ano8" dataDxfId="60"/>
    <tableColumn id="15" xr3:uid="{00000000-0010-0000-0700-00000F000000}" name="Neg_Ano8" dataDxfId="59"/>
    <tableColumn id="16" xr3:uid="{00000000-0010-0000-0700-000010000000}" name="%de alunos com ≥ 1 negativa_Ano8" dataDxfId="58"/>
    <tableColumn id="17" xr3:uid="{00000000-0010-0000-0700-000011000000}" name="Alunos_Ano9" dataDxfId="57"/>
    <tableColumn id="18" xr3:uid="{00000000-0010-0000-0700-000012000000}" name="Neg_Ano9" dataDxfId="56"/>
    <tableColumn id="19" xr3:uid="{00000000-0010-0000-0700-000013000000}" name="%de alunos com ≥ 1 negativa_Ano9" dataDxfId="55"/>
    <tableColumn id="20" xr3:uid="{00000000-0010-0000-0700-000014000000}" name="Alunos_3º ciclo" dataDxfId="54"/>
    <tableColumn id="21" xr3:uid="{00000000-0010-0000-0700-000015000000}" name="Níveis negat." dataDxfId="53"/>
    <tableColumn id="22" xr3:uid="{00000000-0010-0000-0700-000016000000}" name="%de alunos com ≥ 1 negativa" dataDxfId="5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48" displayName="Tabela48" ref="A1:V289" totalsRowShown="0" headerRowDxfId="51" headerRowBorderDxfId="50" tableBorderDxfId="49" totalsRowBorderDxfId="48">
  <tableColumns count="22">
    <tableColumn id="1" xr3:uid="{00000000-0010-0000-0800-000001000000}" name="CNUTSII_2013" dataDxfId="47"/>
    <tableColumn id="2" xr3:uid="{00000000-0010-0000-0800-000002000000}" name="NUTSII_2013" dataDxfId="46"/>
    <tableColumn id="3" xr3:uid="{00000000-0010-0000-0800-000003000000}" name="CNUTSIII_2013" dataDxfId="45"/>
    <tableColumn id="4" xr3:uid="{00000000-0010-0000-0800-000004000000}" name="NUTSIII_2013" dataDxfId="44"/>
    <tableColumn id="5" xr3:uid="{00000000-0010-0000-0800-000005000000}" name="Código de Município" dataDxfId="43"/>
    <tableColumn id="6" xr3:uid="{00000000-0010-0000-0800-000006000000}" name="Município" dataDxfId="42"/>
    <tableColumn id="7" xr3:uid="{00000000-0010-0000-0800-000007000000}" name="C_UO" dataDxfId="41"/>
    <tableColumn id="8" xr3:uid="{00000000-0010-0000-0800-000008000000}" name="UO" dataDxfId="40"/>
    <tableColumn id="9" xr3:uid="{00000000-0010-0000-0800-000009000000}" name="CESCOLA" dataDxfId="39"/>
    <tableColumn id="10" xr3:uid="{00000000-0010-0000-0800-00000A000000}" name="ESCOLA" dataDxfId="38"/>
    <tableColumn id="11" xr3:uid="{00000000-0010-0000-0800-00000B000000}" name="Alunos_Ano7" dataDxfId="37"/>
    <tableColumn id="12" xr3:uid="{00000000-0010-0000-0800-00000C000000}" name="Neg_Ano7" dataDxfId="36"/>
    <tableColumn id="13" xr3:uid="{00000000-0010-0000-0800-00000D000000}" name="%de alunos com ≥ 1 negativa_Ano7" dataDxfId="35">
      <calculatedColumnFormula>Tabela48[[#This Row],[Neg_Ano7]]/Tabela48[[#This Row],[Alunos_Ano7]]</calculatedColumnFormula>
    </tableColumn>
    <tableColumn id="14" xr3:uid="{00000000-0010-0000-0800-00000E000000}" name="Alunos_Ano8" dataDxfId="34"/>
    <tableColumn id="15" xr3:uid="{00000000-0010-0000-0800-00000F000000}" name="Neg_Ano8" dataDxfId="33"/>
    <tableColumn id="16" xr3:uid="{00000000-0010-0000-0800-000010000000}" name="%de alunos com ≥ 1 negativa_Ano8" dataDxfId="32">
      <calculatedColumnFormula>Tabela48[[#This Row],[Neg_Ano8]]/Tabela48[[#This Row],[Alunos_Ano8]]</calculatedColumnFormula>
    </tableColumn>
    <tableColumn id="17" xr3:uid="{00000000-0010-0000-0800-000011000000}" name="Alunos_Ano9" dataDxfId="31"/>
    <tableColumn id="18" xr3:uid="{00000000-0010-0000-0800-000012000000}" name="Neg_Ano9" dataDxfId="30"/>
    <tableColumn id="19" xr3:uid="{00000000-0010-0000-0800-000013000000}" name="%de alunos com ≥ 1 negativa_Ano9" dataDxfId="29">
      <calculatedColumnFormula>Tabela48[[#This Row],[Neg_Ano9]]/Tabela48[[#This Row],[Alunos_Ano9]]</calculatedColumnFormula>
    </tableColumn>
    <tableColumn id="20" xr3:uid="{00000000-0010-0000-0800-000014000000}" name="Alunos_3ºciclo" dataDxfId="28"/>
    <tableColumn id="21" xr3:uid="{00000000-0010-0000-0800-000015000000}" name="Níveis negat." dataDxfId="27"/>
    <tableColumn id="22" xr3:uid="{00000000-0010-0000-0800-000016000000}" name="%de alunos com ≥1 negativa" dataDxfId="26">
      <calculatedColumnFormula>Tabela48[[#This Row],[Níveis negat.]]/Tabela48[[#This Row],[Alunos_3ºciclo]]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28" workbookViewId="0">
      <selection activeCell="K11" sqref="K11"/>
    </sheetView>
  </sheetViews>
  <sheetFormatPr defaultRowHeight="14.4" x14ac:dyDescent="0.3"/>
  <cols>
    <col min="1" max="1" width="5.33203125" customWidth="1"/>
    <col min="2" max="2" width="15.33203125" customWidth="1"/>
    <col min="3" max="3" width="16" customWidth="1"/>
    <col min="4" max="4" width="6.6640625" customWidth="1"/>
    <col min="5" max="5" width="13.33203125" customWidth="1"/>
    <col min="6" max="6" width="17.88671875" customWidth="1"/>
    <col min="7" max="7" width="7.44140625" customWidth="1"/>
    <col min="8" max="8" width="10.5546875" customWidth="1"/>
    <col min="9" max="9" width="17" customWidth="1"/>
    <col min="10" max="10" width="6.6640625" customWidth="1"/>
    <col min="11" max="11" width="13.6640625" customWidth="1"/>
    <col min="12" max="12" width="17.88671875" customWidth="1"/>
    <col min="13" max="13" width="7.109375" customWidth="1"/>
    <col min="14" max="14" width="9.109375" customWidth="1"/>
    <col min="15" max="15" width="16.44140625" customWidth="1"/>
    <col min="16" max="16" width="8.44140625" customWidth="1"/>
    <col min="17" max="17" width="8.5546875" customWidth="1"/>
    <col min="18" max="18" width="10.5546875" customWidth="1"/>
    <col min="19" max="19" width="11.88671875" customWidth="1"/>
    <col min="20" max="20" width="9.6640625" customWidth="1"/>
    <col min="21" max="21" width="5.44140625" customWidth="1"/>
    <col min="22" max="22" width="8.88671875" customWidth="1"/>
    <col min="23" max="23" width="10.109375" customWidth="1"/>
    <col min="24" max="24" width="4.109375" customWidth="1"/>
    <col min="26" max="26" width="4.88671875" customWidth="1"/>
  </cols>
  <sheetData>
    <row r="1" spans="1:16" x14ac:dyDescent="0.3">
      <c r="A1" s="127" t="s">
        <v>371</v>
      </c>
    </row>
    <row r="2" spans="1:16" ht="34.5" customHeight="1" x14ac:dyDescent="0.3">
      <c r="A2" s="192" t="s">
        <v>372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</row>
    <row r="3" spans="1:16" ht="31.5" customHeight="1" x14ac:dyDescent="0.3">
      <c r="A3" s="192" t="s">
        <v>373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</row>
    <row r="4" spans="1:16" x14ac:dyDescent="0.3">
      <c r="A4" t="s">
        <v>374</v>
      </c>
    </row>
    <row r="5" spans="1:16" x14ac:dyDescent="0.3">
      <c r="A5" t="s">
        <v>375</v>
      </c>
    </row>
    <row r="6" spans="1:16" x14ac:dyDescent="0.3">
      <c r="A6" t="s">
        <v>376</v>
      </c>
    </row>
    <row r="7" spans="1:16" ht="20.25" customHeight="1" x14ac:dyDescent="0.3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</row>
    <row r="8" spans="1:16" x14ac:dyDescent="0.3">
      <c r="B8" s="84" t="s">
        <v>377</v>
      </c>
    </row>
    <row r="9" spans="1:16" x14ac:dyDescent="0.3">
      <c r="B9" s="188" t="s">
        <v>378</v>
      </c>
      <c r="C9" s="190"/>
      <c r="D9" s="188" t="s">
        <v>379</v>
      </c>
      <c r="E9" s="190"/>
      <c r="F9" s="189" t="s">
        <v>380</v>
      </c>
      <c r="G9" s="189"/>
      <c r="H9" s="188" t="s">
        <v>381</v>
      </c>
      <c r="I9" s="190"/>
      <c r="J9" s="188" t="s">
        <v>382</v>
      </c>
      <c r="K9" s="190"/>
    </row>
    <row r="10" spans="1:16" x14ac:dyDescent="0.3">
      <c r="B10" s="37" t="s">
        <v>383</v>
      </c>
      <c r="C10" s="128" t="s">
        <v>384</v>
      </c>
      <c r="D10" s="37" t="s">
        <v>383</v>
      </c>
      <c r="E10" s="128" t="s">
        <v>384</v>
      </c>
      <c r="F10" s="37" t="s">
        <v>383</v>
      </c>
      <c r="G10" s="129" t="s">
        <v>384</v>
      </c>
      <c r="H10" s="37" t="s">
        <v>383</v>
      </c>
      <c r="I10" s="128" t="s">
        <v>384</v>
      </c>
      <c r="J10" s="37" t="s">
        <v>383</v>
      </c>
      <c r="K10" s="128" t="s">
        <v>384</v>
      </c>
    </row>
    <row r="11" spans="1:16" x14ac:dyDescent="0.3">
      <c r="A11" s="130" t="s">
        <v>385</v>
      </c>
      <c r="B11" s="131">
        <v>83205</v>
      </c>
      <c r="C11" s="132">
        <v>0.35335616849948898</v>
      </c>
      <c r="D11" s="131">
        <v>81818</v>
      </c>
      <c r="E11" s="132">
        <v>0.32035737857195201</v>
      </c>
      <c r="F11" s="131">
        <v>76869</v>
      </c>
      <c r="G11" s="133">
        <v>0.31767032223653202</v>
      </c>
      <c r="H11" s="131">
        <v>72486</v>
      </c>
      <c r="I11" s="132">
        <v>0.29495350826366501</v>
      </c>
      <c r="J11" s="131">
        <v>75024</v>
      </c>
      <c r="K11" s="134">
        <v>0.25974354873107303</v>
      </c>
    </row>
    <row r="12" spans="1:16" x14ac:dyDescent="0.3">
      <c r="A12" s="135" t="s">
        <v>386</v>
      </c>
      <c r="B12" s="136">
        <v>88232</v>
      </c>
      <c r="C12" s="137">
        <v>0.36023211533230598</v>
      </c>
      <c r="D12" s="136">
        <v>82982</v>
      </c>
      <c r="E12" s="137">
        <v>0.33847099370947897</v>
      </c>
      <c r="F12" s="136">
        <v>82605</v>
      </c>
      <c r="G12" s="138">
        <v>0.30913382967132702</v>
      </c>
      <c r="H12" s="136">
        <v>76790</v>
      </c>
      <c r="I12" s="137">
        <v>0.28603984893866402</v>
      </c>
      <c r="J12" s="136">
        <v>77276</v>
      </c>
      <c r="K12" s="139">
        <v>0.241756819711165</v>
      </c>
    </row>
    <row r="13" spans="1:16" x14ac:dyDescent="0.3">
      <c r="A13" s="135" t="s">
        <v>387</v>
      </c>
      <c r="B13" s="136">
        <v>89815</v>
      </c>
      <c r="C13" s="137">
        <v>0.49084228692311999</v>
      </c>
      <c r="D13" s="136">
        <v>87480</v>
      </c>
      <c r="E13" s="137">
        <v>0.47142203932327398</v>
      </c>
      <c r="F13" s="136">
        <v>83552</v>
      </c>
      <c r="G13" s="138">
        <v>0.45156309842971998</v>
      </c>
      <c r="H13" s="136">
        <v>80464</v>
      </c>
      <c r="I13" s="137">
        <v>0.42088387353350598</v>
      </c>
      <c r="J13" s="136">
        <v>79471</v>
      </c>
      <c r="K13" s="139">
        <v>0.37474047136691402</v>
      </c>
    </row>
    <row r="14" spans="1:16" x14ac:dyDescent="0.3">
      <c r="A14" s="135" t="s">
        <v>388</v>
      </c>
      <c r="B14" s="136">
        <v>80607</v>
      </c>
      <c r="C14" s="137">
        <v>0.50550200354807895</v>
      </c>
      <c r="D14" s="136">
        <v>80263</v>
      </c>
      <c r="E14" s="137">
        <v>0.49258064114224498</v>
      </c>
      <c r="F14" s="136">
        <v>79073</v>
      </c>
      <c r="G14" s="138">
        <v>0.467669115880263</v>
      </c>
      <c r="H14" s="136">
        <v>75787</v>
      </c>
      <c r="I14" s="137">
        <v>0.448968820510114</v>
      </c>
      <c r="J14" s="136">
        <v>79241</v>
      </c>
      <c r="K14" s="139">
        <v>0.40749107154124797</v>
      </c>
    </row>
    <row r="15" spans="1:16" x14ac:dyDescent="0.3">
      <c r="A15" s="140" t="s">
        <v>389</v>
      </c>
      <c r="B15" s="141">
        <v>82143</v>
      </c>
      <c r="C15" s="142">
        <v>0.47106874596739801</v>
      </c>
      <c r="D15" s="141">
        <v>78364</v>
      </c>
      <c r="E15" s="142">
        <v>0.43819866265121699</v>
      </c>
      <c r="F15" s="141">
        <v>80605</v>
      </c>
      <c r="G15" s="143">
        <v>0.463494820420569</v>
      </c>
      <c r="H15" s="141">
        <v>81703</v>
      </c>
      <c r="I15" s="142">
        <v>0.45485477889428799</v>
      </c>
      <c r="J15" s="141">
        <v>81502</v>
      </c>
      <c r="K15" s="144">
        <v>0.40360972736865403</v>
      </c>
    </row>
    <row r="18" spans="1:16" x14ac:dyDescent="0.3">
      <c r="B18" s="191" t="s">
        <v>390</v>
      </c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</row>
    <row r="19" spans="1:16" x14ac:dyDescent="0.3">
      <c r="B19" s="188" t="s">
        <v>378</v>
      </c>
      <c r="C19" s="189"/>
      <c r="D19" s="190"/>
      <c r="E19" s="188" t="s">
        <v>379</v>
      </c>
      <c r="F19" s="189"/>
      <c r="G19" s="190"/>
      <c r="H19" s="188" t="s">
        <v>380</v>
      </c>
      <c r="I19" s="189"/>
      <c r="J19" s="190"/>
      <c r="K19" s="188" t="s">
        <v>381</v>
      </c>
      <c r="L19" s="189"/>
      <c r="M19" s="190"/>
      <c r="N19" s="188" t="s">
        <v>382</v>
      </c>
      <c r="O19" s="189"/>
      <c r="P19" s="190"/>
    </row>
    <row r="20" spans="1:16" ht="28.8" x14ac:dyDescent="0.3">
      <c r="B20" s="145" t="s">
        <v>391</v>
      </c>
      <c r="C20" s="146" t="s">
        <v>392</v>
      </c>
      <c r="D20" s="147" t="s">
        <v>384</v>
      </c>
      <c r="E20" s="145" t="s">
        <v>391</v>
      </c>
      <c r="F20" s="146" t="s">
        <v>392</v>
      </c>
      <c r="G20" s="147" t="s">
        <v>384</v>
      </c>
      <c r="H20" s="145" t="s">
        <v>391</v>
      </c>
      <c r="I20" s="146" t="s">
        <v>392</v>
      </c>
      <c r="J20" s="147" t="s">
        <v>384</v>
      </c>
      <c r="K20" s="145" t="s">
        <v>391</v>
      </c>
      <c r="L20" s="146" t="s">
        <v>392</v>
      </c>
      <c r="M20" s="147" t="s">
        <v>384</v>
      </c>
      <c r="N20" s="145" t="s">
        <v>391</v>
      </c>
      <c r="O20" s="146" t="s">
        <v>392</v>
      </c>
      <c r="P20" s="147" t="s">
        <v>384</v>
      </c>
    </row>
    <row r="21" spans="1:16" x14ac:dyDescent="0.3">
      <c r="A21" s="148" t="s">
        <v>385</v>
      </c>
      <c r="B21" s="149">
        <v>90482</v>
      </c>
      <c r="C21" s="131">
        <v>83205</v>
      </c>
      <c r="D21" s="150">
        <v>91.95751641210407</v>
      </c>
      <c r="E21" s="149">
        <v>88625</v>
      </c>
      <c r="F21" s="131">
        <v>81818</v>
      </c>
      <c r="G21" s="150">
        <v>92.319322990126935</v>
      </c>
      <c r="H21" s="149">
        <v>88833</v>
      </c>
      <c r="I21" s="131">
        <v>76869</v>
      </c>
      <c r="J21" s="150">
        <v>86.532032015129516</v>
      </c>
      <c r="K21" s="149">
        <v>87349</v>
      </c>
      <c r="L21" s="131">
        <v>72486</v>
      </c>
      <c r="M21" s="150">
        <v>82.984350135662694</v>
      </c>
      <c r="N21" s="149">
        <v>88625</v>
      </c>
      <c r="O21" s="131">
        <v>75024</v>
      </c>
      <c r="P21" s="150">
        <v>84.653314527503525</v>
      </c>
    </row>
    <row r="22" spans="1:16" x14ac:dyDescent="0.3">
      <c r="A22" s="126" t="s">
        <v>386</v>
      </c>
      <c r="B22" s="151">
        <v>94990</v>
      </c>
      <c r="C22" s="136">
        <v>88232</v>
      </c>
      <c r="D22" s="152">
        <v>92.885566901779143</v>
      </c>
      <c r="E22" s="151">
        <v>87165</v>
      </c>
      <c r="F22" s="136">
        <v>82982</v>
      </c>
      <c r="G22" s="152">
        <v>95.201055469511843</v>
      </c>
      <c r="H22" s="151">
        <v>89060</v>
      </c>
      <c r="I22" s="136">
        <v>82605</v>
      </c>
      <c r="J22" s="152">
        <v>92.752077251291269</v>
      </c>
      <c r="K22" s="151">
        <v>88251</v>
      </c>
      <c r="L22" s="136">
        <v>76790</v>
      </c>
      <c r="M22" s="152">
        <v>87.013178320925547</v>
      </c>
      <c r="N22" s="151">
        <v>87165</v>
      </c>
      <c r="O22" s="136">
        <v>77276</v>
      </c>
      <c r="P22" s="152">
        <v>88.654849997131876</v>
      </c>
    </row>
    <row r="23" spans="1:16" x14ac:dyDescent="0.3">
      <c r="A23" s="126" t="s">
        <v>387</v>
      </c>
      <c r="B23" s="151">
        <v>98037</v>
      </c>
      <c r="C23" s="136">
        <v>89815</v>
      </c>
      <c r="D23" s="152">
        <v>91.613370462172455</v>
      </c>
      <c r="E23" s="151">
        <v>95522</v>
      </c>
      <c r="F23" s="136">
        <v>87480</v>
      </c>
      <c r="G23" s="152">
        <v>91.580997047800508</v>
      </c>
      <c r="H23" s="151">
        <v>95261</v>
      </c>
      <c r="I23" s="136">
        <v>83552</v>
      </c>
      <c r="J23" s="152">
        <v>87.708506104281923</v>
      </c>
      <c r="K23" s="151">
        <v>95802</v>
      </c>
      <c r="L23" s="136">
        <v>80464</v>
      </c>
      <c r="M23" s="152">
        <v>83.989895826809459</v>
      </c>
      <c r="N23" s="151">
        <v>92836</v>
      </c>
      <c r="O23" s="136">
        <v>79471</v>
      </c>
      <c r="P23" s="152">
        <v>85.603645137662113</v>
      </c>
    </row>
    <row r="24" spans="1:16" x14ac:dyDescent="0.3">
      <c r="A24" s="126" t="s">
        <v>388</v>
      </c>
      <c r="B24" s="151">
        <v>87548</v>
      </c>
      <c r="C24" s="136">
        <v>80607</v>
      </c>
      <c r="D24" s="152">
        <v>92.071777767624624</v>
      </c>
      <c r="E24" s="151">
        <v>86811</v>
      </c>
      <c r="F24" s="136">
        <v>80263</v>
      </c>
      <c r="G24" s="152">
        <v>92.457177085853175</v>
      </c>
      <c r="H24" s="151">
        <v>87926</v>
      </c>
      <c r="I24" s="136">
        <v>79073</v>
      </c>
      <c r="J24" s="152">
        <v>89.931305870845932</v>
      </c>
      <c r="K24" s="151">
        <v>88654</v>
      </c>
      <c r="L24" s="136">
        <v>75787</v>
      </c>
      <c r="M24" s="152">
        <v>85.486272475015227</v>
      </c>
      <c r="N24" s="151">
        <v>90341</v>
      </c>
      <c r="O24" s="136">
        <v>79241</v>
      </c>
      <c r="P24" s="152">
        <v>87.713219911225252</v>
      </c>
    </row>
    <row r="25" spans="1:16" x14ac:dyDescent="0.3">
      <c r="A25" s="153" t="s">
        <v>389</v>
      </c>
      <c r="B25" s="154">
        <v>89350</v>
      </c>
      <c r="C25" s="141">
        <v>82143</v>
      </c>
      <c r="D25" s="155">
        <v>91.93396754336878</v>
      </c>
      <c r="E25" s="154">
        <v>83741</v>
      </c>
      <c r="F25" s="141">
        <v>78364</v>
      </c>
      <c r="G25" s="155">
        <v>93.579011475860099</v>
      </c>
      <c r="H25" s="154">
        <v>84634</v>
      </c>
      <c r="I25" s="141">
        <v>80605</v>
      </c>
      <c r="J25" s="155">
        <v>95.239501855046441</v>
      </c>
      <c r="K25" s="154">
        <v>85866</v>
      </c>
      <c r="L25" s="141">
        <v>81703</v>
      </c>
      <c r="M25" s="155">
        <v>95.151748072578201</v>
      </c>
      <c r="N25" s="154">
        <v>85665</v>
      </c>
      <c r="O25" s="141">
        <v>81502</v>
      </c>
      <c r="P25" s="155">
        <v>95.140372380785621</v>
      </c>
    </row>
    <row r="26" spans="1:16" x14ac:dyDescent="0.3"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</row>
    <row r="27" spans="1:16" x14ac:dyDescent="0.3">
      <c r="B27" s="188" t="s">
        <v>378</v>
      </c>
      <c r="C27" s="189"/>
      <c r="D27" s="190"/>
      <c r="E27" s="188" t="s">
        <v>379</v>
      </c>
      <c r="F27" s="189"/>
      <c r="G27" s="190"/>
      <c r="H27" s="188" t="s">
        <v>380</v>
      </c>
      <c r="I27" s="189"/>
      <c r="J27" s="190"/>
      <c r="K27" s="188" t="s">
        <v>381</v>
      </c>
      <c r="L27" s="189"/>
      <c r="M27" s="190"/>
      <c r="N27" s="188" t="s">
        <v>382</v>
      </c>
      <c r="O27" s="189"/>
      <c r="P27" s="190"/>
    </row>
    <row r="28" spans="1:16" x14ac:dyDescent="0.3">
      <c r="B28" s="157" t="s">
        <v>393</v>
      </c>
      <c r="C28" s="158" t="s">
        <v>394</v>
      </c>
      <c r="D28" s="27" t="s">
        <v>384</v>
      </c>
      <c r="E28" s="157" t="s">
        <v>393</v>
      </c>
      <c r="F28" s="158" t="s">
        <v>394</v>
      </c>
      <c r="G28" s="27" t="s">
        <v>384</v>
      </c>
      <c r="H28" s="37" t="s">
        <v>393</v>
      </c>
      <c r="I28" s="128" t="s">
        <v>394</v>
      </c>
      <c r="J28" s="6" t="s">
        <v>384</v>
      </c>
      <c r="K28" s="37" t="s">
        <v>393</v>
      </c>
      <c r="L28" s="128" t="s">
        <v>394</v>
      </c>
      <c r="M28" s="6" t="s">
        <v>384</v>
      </c>
      <c r="N28" s="37" t="s">
        <v>393</v>
      </c>
      <c r="O28" s="128" t="s">
        <v>394</v>
      </c>
      <c r="P28" s="6" t="s">
        <v>384</v>
      </c>
    </row>
    <row r="29" spans="1:16" x14ac:dyDescent="0.3">
      <c r="A29" s="130" t="s">
        <v>395</v>
      </c>
      <c r="B29" s="131">
        <v>171437</v>
      </c>
      <c r="C29" s="131">
        <v>61185</v>
      </c>
      <c r="D29" s="159">
        <f>+C29/B29*100</f>
        <v>35.68949526648273</v>
      </c>
      <c r="E29" s="131">
        <v>164800</v>
      </c>
      <c r="F29" s="131">
        <v>54298</v>
      </c>
      <c r="G29" s="160">
        <f>+F29/E29*100</f>
        <v>32.947815533980588</v>
      </c>
      <c r="H29" s="136">
        <v>159474</v>
      </c>
      <c r="I29" s="136">
        <v>49955</v>
      </c>
      <c r="J29" s="159">
        <f>+I29/H29*100</f>
        <v>31.324855462332419</v>
      </c>
      <c r="K29" s="131">
        <v>149276</v>
      </c>
      <c r="L29" s="131">
        <v>43345</v>
      </c>
      <c r="M29" s="159">
        <f>+L29/K29*100</f>
        <v>29.036817706798146</v>
      </c>
      <c r="N29" s="131">
        <v>152300</v>
      </c>
      <c r="O29" s="131">
        <v>38169</v>
      </c>
      <c r="P29" s="161">
        <f>+O29/N29*100</f>
        <v>25.061720288903476</v>
      </c>
    </row>
    <row r="30" spans="1:16" x14ac:dyDescent="0.3">
      <c r="A30" s="140" t="s">
        <v>396</v>
      </c>
      <c r="B30" s="141">
        <v>252565</v>
      </c>
      <c r="C30" s="141">
        <v>123527</v>
      </c>
      <c r="D30" s="162">
        <f>+C30/B30*100</f>
        <v>48.908993724387784</v>
      </c>
      <c r="E30" s="141">
        <v>246107</v>
      </c>
      <c r="F30" s="141">
        <v>115115</v>
      </c>
      <c r="G30" s="163">
        <f>+F30/E30*100</f>
        <v>46.774370497385284</v>
      </c>
      <c r="H30" s="141">
        <v>243230</v>
      </c>
      <c r="I30" s="141">
        <v>112069</v>
      </c>
      <c r="J30" s="162">
        <f>+I30/H30*100</f>
        <v>46.075319656292393</v>
      </c>
      <c r="K30" s="141">
        <v>237954</v>
      </c>
      <c r="L30" s="141">
        <v>105055</v>
      </c>
      <c r="M30" s="162">
        <f>+L30/K30*100</f>
        <v>44.149289358447433</v>
      </c>
      <c r="N30" s="141">
        <v>240214</v>
      </c>
      <c r="O30" s="141">
        <v>94966</v>
      </c>
      <c r="P30" s="164">
        <f>+O30/N30*100</f>
        <v>39.53391559193053</v>
      </c>
    </row>
  </sheetData>
  <mergeCells count="19">
    <mergeCell ref="A2:P2"/>
    <mergeCell ref="A3:P3"/>
    <mergeCell ref="A7:P7"/>
    <mergeCell ref="B9:C9"/>
    <mergeCell ref="D9:E9"/>
    <mergeCell ref="F9:G9"/>
    <mergeCell ref="H9:I9"/>
    <mergeCell ref="J9:K9"/>
    <mergeCell ref="B18:P18"/>
    <mergeCell ref="B19:D19"/>
    <mergeCell ref="E19:G19"/>
    <mergeCell ref="H19:J19"/>
    <mergeCell ref="K19:M19"/>
    <mergeCell ref="N19:P19"/>
    <mergeCell ref="B27:D27"/>
    <mergeCell ref="E27:G27"/>
    <mergeCell ref="H27:J27"/>
    <mergeCell ref="K27:M27"/>
    <mergeCell ref="N27:P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92"/>
  <sheetViews>
    <sheetView workbookViewId="0">
      <selection activeCell="B20" sqref="B20"/>
    </sheetView>
  </sheetViews>
  <sheetFormatPr defaultColWidth="8.6640625" defaultRowHeight="14.4" outlineLevelRow="5" x14ac:dyDescent="0.3"/>
  <cols>
    <col min="1" max="1" width="11" customWidth="1"/>
    <col min="2" max="2" width="10.88671875" customWidth="1"/>
    <col min="3" max="3" width="13.109375" customWidth="1"/>
    <col min="4" max="4" width="12.33203125" customWidth="1"/>
    <col min="5" max="5" width="9.6640625" customWidth="1"/>
    <col min="6" max="6" width="9.44140625" customWidth="1"/>
    <col min="8" max="8" width="47.44140625" customWidth="1"/>
    <col min="9" max="9" width="17.88671875" customWidth="1"/>
    <col min="10" max="10" width="47.109375" customWidth="1"/>
    <col min="11" max="21" width="12.6640625" style="93" customWidth="1"/>
    <col min="22" max="22" width="12.6640625" style="122" customWidth="1"/>
  </cols>
  <sheetData>
    <row r="1" spans="1:22" ht="52.9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298</v>
      </c>
      <c r="L1" s="3" t="s">
        <v>299</v>
      </c>
      <c r="M1" s="3" t="s">
        <v>300</v>
      </c>
      <c r="N1" s="3" t="s">
        <v>301</v>
      </c>
      <c r="O1" s="3" t="s">
        <v>302</v>
      </c>
      <c r="P1" s="3" t="s">
        <v>303</v>
      </c>
      <c r="Q1" s="3" t="s">
        <v>304</v>
      </c>
      <c r="R1" s="3" t="s">
        <v>305</v>
      </c>
      <c r="S1" s="3" t="s">
        <v>306</v>
      </c>
      <c r="T1" s="3" t="s">
        <v>307</v>
      </c>
      <c r="U1" s="3" t="s">
        <v>308</v>
      </c>
      <c r="V1" s="54" t="s">
        <v>309</v>
      </c>
    </row>
    <row r="2" spans="1:22" outlineLevel="5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">
        <v>151622</v>
      </c>
      <c r="H2" s="7" t="s">
        <v>31</v>
      </c>
      <c r="I2" s="7">
        <v>104118</v>
      </c>
      <c r="J2" s="7" t="s">
        <v>32</v>
      </c>
      <c r="K2" s="37">
        <v>56</v>
      </c>
      <c r="L2" s="37">
        <v>19</v>
      </c>
      <c r="M2" s="108">
        <f>Tabela48[[#This Row],[Neg_Ano7]]/Tabela48[[#This Row],[Alunos_Ano7]]</f>
        <v>0.3392857142857143</v>
      </c>
      <c r="N2" s="37">
        <v>74</v>
      </c>
      <c r="O2" s="37">
        <v>28</v>
      </c>
      <c r="P2" s="108">
        <f>Tabela48[[#This Row],[Neg_Ano8]]/Tabela48[[#This Row],[Alunos_Ano8]]</f>
        <v>0.3783783783783784</v>
      </c>
      <c r="Q2" s="37">
        <v>54</v>
      </c>
      <c r="R2" s="37">
        <v>22</v>
      </c>
      <c r="S2" s="108">
        <f>Tabela48[[#This Row],[Neg_Ano9]]/Tabela48[[#This Row],[Alunos_Ano9]]</f>
        <v>0.40740740740740738</v>
      </c>
      <c r="T2" s="37">
        <f>Tabela48[[#This Row],[Alunos_Ano7]]+Tabela48[[#This Row],[Alunos_Ano8]]+Tabela48[[#This Row],[Alunos_Ano9]]</f>
        <v>184</v>
      </c>
      <c r="U2" s="37">
        <f>Tabela48[[#This Row],[Neg_Ano7]]+Tabela48[[#This Row],[Neg_Ano8]]+Tabela48[[#This Row],[Neg_Ano9]]</f>
        <v>69</v>
      </c>
      <c r="V2" s="112">
        <f>Tabela48[[#This Row],[Níveis negat.]]/Tabela48[[#This Row],[Alunos_3ºciclo]]</f>
        <v>0.375</v>
      </c>
    </row>
    <row r="3" spans="1:22" outlineLevel="4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">
        <v>151622</v>
      </c>
      <c r="H3" s="7" t="s">
        <v>31</v>
      </c>
      <c r="I3" s="7">
        <v>0</v>
      </c>
      <c r="J3" s="11" t="s">
        <v>24</v>
      </c>
      <c r="K3" s="40">
        <f>SUBTOTAL(9,K2:K2)</f>
        <v>56</v>
      </c>
      <c r="L3" s="40">
        <f>SUBTOTAL(9,L2:L2)</f>
        <v>19</v>
      </c>
      <c r="M3" s="87">
        <f>Tabela48[[#This Row],[Neg_Ano7]]/Tabela48[[#This Row],[Alunos_Ano7]]</f>
        <v>0.3392857142857143</v>
      </c>
      <c r="N3" s="40">
        <f>SUBTOTAL(9,N2:N2)</f>
        <v>74</v>
      </c>
      <c r="O3" s="40">
        <f>SUBTOTAL(9,O2:O2)</f>
        <v>28</v>
      </c>
      <c r="P3" s="87">
        <f>Tabela48[[#This Row],[Neg_Ano8]]/Tabela48[[#This Row],[Alunos_Ano8]]</f>
        <v>0.3783783783783784</v>
      </c>
      <c r="Q3" s="40">
        <f>SUBTOTAL(9,Q2:Q2)</f>
        <v>54</v>
      </c>
      <c r="R3" s="40">
        <f>SUBTOTAL(9,R2:R2)</f>
        <v>22</v>
      </c>
      <c r="S3" s="87">
        <f>Tabela48[[#This Row],[Neg_Ano9]]/Tabela48[[#This Row],[Alunos_Ano9]]</f>
        <v>0.40740740740740738</v>
      </c>
      <c r="T3" s="40">
        <f>SUBTOTAL(9,T2:T2)</f>
        <v>184</v>
      </c>
      <c r="U3" s="40">
        <f>SUBTOTAL(9,U2:U2)</f>
        <v>69</v>
      </c>
      <c r="V3" s="88">
        <f>Tabela48[[#This Row],[Níveis negat.]]/Tabela48[[#This Row],[Alunos_3ºciclo]]</f>
        <v>0.375</v>
      </c>
    </row>
    <row r="4" spans="1:22" outlineLevel="5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">
        <v>151634</v>
      </c>
      <c r="H4" s="7" t="s">
        <v>33</v>
      </c>
      <c r="I4" s="7">
        <v>104548</v>
      </c>
      <c r="J4" s="7" t="s">
        <v>310</v>
      </c>
      <c r="K4" s="37">
        <v>180</v>
      </c>
      <c r="L4" s="37">
        <v>87</v>
      </c>
      <c r="M4" s="108">
        <f>Tabela48[[#This Row],[Neg_Ano7]]/Tabela48[[#This Row],[Alunos_Ano7]]</f>
        <v>0.48333333333333334</v>
      </c>
      <c r="N4" s="37">
        <v>129</v>
      </c>
      <c r="O4" s="37">
        <v>49</v>
      </c>
      <c r="P4" s="108">
        <f>Tabela48[[#This Row],[Neg_Ano8]]/Tabela48[[#This Row],[Alunos_Ano8]]</f>
        <v>0.37984496124031009</v>
      </c>
      <c r="Q4" s="37">
        <v>149</v>
      </c>
      <c r="R4" s="37">
        <v>64</v>
      </c>
      <c r="S4" s="108">
        <f>Tabela48[[#This Row],[Neg_Ano9]]/Tabela48[[#This Row],[Alunos_Ano9]]</f>
        <v>0.42953020134228187</v>
      </c>
      <c r="T4" s="37">
        <f>Tabela48[[#This Row],[Alunos_Ano7]]+Tabela48[[#This Row],[Alunos_Ano8]]+Tabela48[[#This Row],[Alunos_Ano9]]</f>
        <v>458</v>
      </c>
      <c r="U4" s="37">
        <f>Tabela48[[#This Row],[Neg_Ano7]]+Tabela48[[#This Row],[Neg_Ano8]]+Tabela48[[#This Row],[Neg_Ano9]]</f>
        <v>200</v>
      </c>
      <c r="V4" s="112">
        <f>Tabela48[[#This Row],[Níveis negat.]]/Tabela48[[#This Row],[Alunos_3ºciclo]]</f>
        <v>0.4366812227074236</v>
      </c>
    </row>
    <row r="5" spans="1:22" outlineLevel="4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">
        <v>151634</v>
      </c>
      <c r="H5" s="7" t="s">
        <v>33</v>
      </c>
      <c r="I5" s="7">
        <v>0</v>
      </c>
      <c r="J5" s="11" t="s">
        <v>24</v>
      </c>
      <c r="K5" s="40">
        <f>SUBTOTAL(9,K4:K4)</f>
        <v>180</v>
      </c>
      <c r="L5" s="40">
        <f>SUBTOTAL(9,L4:L4)</f>
        <v>87</v>
      </c>
      <c r="M5" s="87">
        <f>Tabela48[[#This Row],[Neg_Ano7]]/Tabela48[[#This Row],[Alunos_Ano7]]</f>
        <v>0.48333333333333334</v>
      </c>
      <c r="N5" s="40">
        <f>SUBTOTAL(9,N4:N4)</f>
        <v>129</v>
      </c>
      <c r="O5" s="40">
        <f>SUBTOTAL(9,O4:O4)</f>
        <v>49</v>
      </c>
      <c r="P5" s="87">
        <f>Tabela48[[#This Row],[Neg_Ano8]]/Tabela48[[#This Row],[Alunos_Ano8]]</f>
        <v>0.37984496124031009</v>
      </c>
      <c r="Q5" s="40">
        <f>SUBTOTAL(9,Q4:Q4)</f>
        <v>149</v>
      </c>
      <c r="R5" s="40">
        <f>SUBTOTAL(9,R4:R4)</f>
        <v>64</v>
      </c>
      <c r="S5" s="87">
        <f>Tabela48[[#This Row],[Neg_Ano9]]/Tabela48[[#This Row],[Alunos_Ano9]]</f>
        <v>0.42953020134228187</v>
      </c>
      <c r="T5" s="40">
        <f>SUBTOTAL(9,T4:T4)</f>
        <v>458</v>
      </c>
      <c r="U5" s="40">
        <f>SUBTOTAL(9,U4:U4)</f>
        <v>200</v>
      </c>
      <c r="V5" s="88">
        <f>Tabela48[[#This Row],[Níveis negat.]]/Tabela48[[#This Row],[Alunos_3ºciclo]]</f>
        <v>0.4366812227074236</v>
      </c>
    </row>
    <row r="6" spans="1:22" outlineLevel="3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">
        <v>0</v>
      </c>
      <c r="H6" s="7">
        <v>0</v>
      </c>
      <c r="I6" s="7">
        <v>0</v>
      </c>
      <c r="J6" s="15" t="s">
        <v>25</v>
      </c>
      <c r="K6" s="43">
        <f>SUBTOTAL(9,K2:K4)</f>
        <v>236</v>
      </c>
      <c r="L6" s="43">
        <f>SUBTOTAL(9,L2:L4)</f>
        <v>106</v>
      </c>
      <c r="M6" s="89">
        <f>Tabela48[[#This Row],[Neg_Ano7]]/Tabela48[[#This Row],[Alunos_Ano7]]</f>
        <v>0.44915254237288138</v>
      </c>
      <c r="N6" s="43">
        <f>SUBTOTAL(9,N2:N4)</f>
        <v>203</v>
      </c>
      <c r="O6" s="43">
        <f>SUBTOTAL(9,O2:O4)</f>
        <v>77</v>
      </c>
      <c r="P6" s="89">
        <f>Tabela48[[#This Row],[Neg_Ano8]]/Tabela48[[#This Row],[Alunos_Ano8]]</f>
        <v>0.37931034482758619</v>
      </c>
      <c r="Q6" s="43">
        <f>SUBTOTAL(9,Q2:Q4)</f>
        <v>203</v>
      </c>
      <c r="R6" s="43">
        <f>SUBTOTAL(9,R2:R4)</f>
        <v>86</v>
      </c>
      <c r="S6" s="89">
        <f>Tabela48[[#This Row],[Neg_Ano9]]/Tabela48[[#This Row],[Alunos_Ano9]]</f>
        <v>0.42364532019704432</v>
      </c>
      <c r="T6" s="43">
        <f>SUBTOTAL(9,T2:T4)</f>
        <v>642</v>
      </c>
      <c r="U6" s="43">
        <f>SUBTOTAL(9,U2:U4)</f>
        <v>269</v>
      </c>
      <c r="V6" s="90">
        <f>Tabela48[[#This Row],[Níveis negat.]]/Tabela48[[#This Row],[Alunos_3ºciclo]]</f>
        <v>0.4190031152647975</v>
      </c>
    </row>
    <row r="7" spans="1:22" outlineLevel="5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107</v>
      </c>
      <c r="F7" s="7" t="s">
        <v>35</v>
      </c>
      <c r="G7" s="7">
        <v>151336</v>
      </c>
      <c r="H7" s="7" t="s">
        <v>36</v>
      </c>
      <c r="I7" s="7">
        <v>107743</v>
      </c>
      <c r="J7" s="7" t="s">
        <v>37</v>
      </c>
      <c r="K7" s="37" t="s">
        <v>27</v>
      </c>
      <c r="L7" s="52" t="s">
        <v>28</v>
      </c>
      <c r="M7" s="109" t="s">
        <v>28</v>
      </c>
      <c r="N7" s="37">
        <v>0</v>
      </c>
      <c r="O7" s="52">
        <v>0</v>
      </c>
      <c r="P7" s="109" t="s">
        <v>28</v>
      </c>
      <c r="Q7" s="37">
        <v>124</v>
      </c>
      <c r="R7" s="37">
        <v>42</v>
      </c>
      <c r="S7" s="108">
        <f>Tabela48[[#This Row],[Neg_Ano9]]/Tabela48[[#This Row],[Alunos_Ano9]]</f>
        <v>0.33870967741935482</v>
      </c>
      <c r="T7" s="52" t="s">
        <v>28</v>
      </c>
      <c r="U7" s="52" t="s">
        <v>28</v>
      </c>
      <c r="V7" s="113" t="s">
        <v>28</v>
      </c>
    </row>
    <row r="8" spans="1:22" outlineLevel="5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">
        <v>151336</v>
      </c>
      <c r="H8" s="7" t="s">
        <v>36</v>
      </c>
      <c r="I8" s="7">
        <v>107850</v>
      </c>
      <c r="J8" s="7" t="s">
        <v>38</v>
      </c>
      <c r="K8" s="37">
        <v>0</v>
      </c>
      <c r="L8" s="37">
        <v>0</v>
      </c>
      <c r="M8" s="108" t="s">
        <v>28</v>
      </c>
      <c r="N8" s="37">
        <v>0</v>
      </c>
      <c r="O8" s="37">
        <v>0</v>
      </c>
      <c r="P8" s="108" t="s">
        <v>28</v>
      </c>
      <c r="Q8" s="37">
        <v>33</v>
      </c>
      <c r="R8" s="37">
        <v>21</v>
      </c>
      <c r="S8" s="108">
        <f>Tabela48[[#This Row],[Neg_Ano9]]/Tabela48[[#This Row],[Alunos_Ano9]]</f>
        <v>0.63636363636363635</v>
      </c>
      <c r="T8" s="37">
        <f>Tabela48[[#This Row],[Alunos_Ano7]]+Tabela48[[#This Row],[Alunos_Ano8]]+Tabela48[[#This Row],[Alunos_Ano9]]</f>
        <v>33</v>
      </c>
      <c r="U8" s="37">
        <f>Tabela48[[#This Row],[Neg_Ano7]]+Tabela48[[#This Row],[Neg_Ano8]]+Tabela48[[#This Row],[Neg_Ano9]]</f>
        <v>21</v>
      </c>
      <c r="V8" s="112">
        <f>Tabela48[[#This Row],[Níveis negat.]]/Tabela48[[#This Row],[Alunos_3ºciclo]]</f>
        <v>0.63636363636363635</v>
      </c>
    </row>
    <row r="9" spans="1:22" outlineLevel="4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">
        <v>151336</v>
      </c>
      <c r="H9" s="7" t="s">
        <v>36</v>
      </c>
      <c r="I9" s="7">
        <v>0</v>
      </c>
      <c r="J9" s="11" t="s">
        <v>24</v>
      </c>
      <c r="K9" s="40">
        <v>0</v>
      </c>
      <c r="L9" s="40">
        <v>0</v>
      </c>
      <c r="M9" s="87" t="s">
        <v>28</v>
      </c>
      <c r="N9" s="40">
        <v>0</v>
      </c>
      <c r="O9" s="40">
        <v>0</v>
      </c>
      <c r="P9" s="87" t="s">
        <v>28</v>
      </c>
      <c r="Q9" s="40">
        <f>SUBTOTAL(9,Q7:Q8)</f>
        <v>157</v>
      </c>
      <c r="R9" s="40">
        <f>SUBTOTAL(9,R7:R8)</f>
        <v>63</v>
      </c>
      <c r="S9" s="87">
        <f>Tabela48[[#This Row],[Neg_Ano9]]/Tabela48[[#This Row],[Alunos_Ano9]]</f>
        <v>0.40127388535031849</v>
      </c>
      <c r="T9" s="40">
        <f>SUBTOTAL(9,T7:T8)</f>
        <v>33</v>
      </c>
      <c r="U9" s="40">
        <f>SUBTOTAL(9,U7:U8)</f>
        <v>21</v>
      </c>
      <c r="V9" s="88">
        <f>Tabela48[[#This Row],[Níveis negat.]]/Tabela48[[#This Row],[Alunos_3ºciclo]]</f>
        <v>0.63636363636363635</v>
      </c>
    </row>
    <row r="10" spans="1:22" outlineLevel="5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">
        <v>151361</v>
      </c>
      <c r="H10" s="7" t="s">
        <v>39</v>
      </c>
      <c r="I10" s="7">
        <v>107083</v>
      </c>
      <c r="J10" s="7" t="s">
        <v>40</v>
      </c>
      <c r="K10" s="37">
        <v>140</v>
      </c>
      <c r="L10" s="37">
        <v>42</v>
      </c>
      <c r="M10" s="108">
        <f>Tabela48[[#This Row],[Neg_Ano7]]/Tabela48[[#This Row],[Alunos_Ano7]]</f>
        <v>0.3</v>
      </c>
      <c r="N10" s="37">
        <v>166</v>
      </c>
      <c r="O10" s="37">
        <v>60</v>
      </c>
      <c r="P10" s="108">
        <f>Tabela48[[#This Row],[Neg_Ano8]]/Tabela48[[#This Row],[Alunos_Ano8]]</f>
        <v>0.36144578313253012</v>
      </c>
      <c r="Q10" s="37">
        <v>163</v>
      </c>
      <c r="R10" s="37">
        <v>41</v>
      </c>
      <c r="S10" s="108">
        <f>Tabela48[[#This Row],[Neg_Ano9]]/Tabela48[[#This Row],[Alunos_Ano9]]</f>
        <v>0.25153374233128833</v>
      </c>
      <c r="T10" s="37">
        <f>Tabela48[[#This Row],[Alunos_Ano7]]+Tabela48[[#This Row],[Alunos_Ano8]]+Tabela48[[#This Row],[Alunos_Ano9]]</f>
        <v>469</v>
      </c>
      <c r="U10" s="37">
        <f>Tabela48[[#This Row],[Neg_Ano7]]+Tabela48[[#This Row],[Neg_Ano8]]+Tabela48[[#This Row],[Neg_Ano9]]</f>
        <v>143</v>
      </c>
      <c r="V10" s="112">
        <f>Tabela48[[#This Row],[Níveis negat.]]/Tabela48[[#This Row],[Alunos_3ºciclo]]</f>
        <v>0.30490405117270791</v>
      </c>
    </row>
    <row r="11" spans="1:22" outlineLevel="5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107812</v>
      </c>
      <c r="J11" s="7" t="s">
        <v>41</v>
      </c>
      <c r="K11" s="37">
        <v>89</v>
      </c>
      <c r="L11" s="37">
        <v>47</v>
      </c>
      <c r="M11" s="108">
        <f>Tabela48[[#This Row],[Neg_Ano7]]/Tabela48[[#This Row],[Alunos_Ano7]]</f>
        <v>0.5280898876404494</v>
      </c>
      <c r="N11" s="37">
        <v>51</v>
      </c>
      <c r="O11" s="37">
        <v>26</v>
      </c>
      <c r="P11" s="108">
        <f>Tabela48[[#This Row],[Neg_Ano8]]/Tabela48[[#This Row],[Alunos_Ano8]]</f>
        <v>0.50980392156862742</v>
      </c>
      <c r="Q11" s="37">
        <v>66</v>
      </c>
      <c r="R11" s="37">
        <v>37</v>
      </c>
      <c r="S11" s="108">
        <f>Tabela48[[#This Row],[Neg_Ano9]]/Tabela48[[#This Row],[Alunos_Ano9]]</f>
        <v>0.56060606060606055</v>
      </c>
      <c r="T11" s="37">
        <f>Tabela48[[#This Row],[Alunos_Ano7]]+Tabela48[[#This Row],[Alunos_Ano8]]+Tabela48[[#This Row],[Alunos_Ano9]]</f>
        <v>206</v>
      </c>
      <c r="U11" s="37">
        <f>Tabela48[[#This Row],[Neg_Ano7]]+Tabela48[[#This Row],[Neg_Ano8]]+Tabela48[[#This Row],[Neg_Ano9]]</f>
        <v>110</v>
      </c>
      <c r="V11" s="112">
        <f>Tabela48[[#This Row],[Níveis negat.]]/Tabela48[[#This Row],[Alunos_3ºciclo]]</f>
        <v>0.53398058252427183</v>
      </c>
    </row>
    <row r="12" spans="1:22" outlineLevel="4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0</v>
      </c>
      <c r="J12" s="11" t="s">
        <v>24</v>
      </c>
      <c r="K12" s="40">
        <f>SUBTOTAL(9,K10:K11)</f>
        <v>229</v>
      </c>
      <c r="L12" s="40">
        <f>SUBTOTAL(9,L10:L11)</f>
        <v>89</v>
      </c>
      <c r="M12" s="87">
        <f>Tabela48[[#This Row],[Neg_Ano7]]/Tabela48[[#This Row],[Alunos_Ano7]]</f>
        <v>0.388646288209607</v>
      </c>
      <c r="N12" s="40">
        <f>SUBTOTAL(9,N10:N11)</f>
        <v>217</v>
      </c>
      <c r="O12" s="40">
        <f>SUBTOTAL(9,O10:O11)</f>
        <v>86</v>
      </c>
      <c r="P12" s="87">
        <f>Tabela48[[#This Row],[Neg_Ano8]]/Tabela48[[#This Row],[Alunos_Ano8]]</f>
        <v>0.39631336405529954</v>
      </c>
      <c r="Q12" s="40">
        <f>SUBTOTAL(9,Q10:Q11)</f>
        <v>229</v>
      </c>
      <c r="R12" s="40">
        <f>SUBTOTAL(9,R10:R11)</f>
        <v>78</v>
      </c>
      <c r="S12" s="87">
        <f>Tabela48[[#This Row],[Neg_Ano9]]/Tabela48[[#This Row],[Alunos_Ano9]]</f>
        <v>0.34061135371179041</v>
      </c>
      <c r="T12" s="40">
        <f>SUBTOTAL(9,T10:T11)</f>
        <v>675</v>
      </c>
      <c r="U12" s="40">
        <f>SUBTOTAL(9,U10:U11)</f>
        <v>253</v>
      </c>
      <c r="V12" s="88">
        <f>Tabela48[[#This Row],[Níveis negat.]]/Tabela48[[#This Row],[Alunos_3ºciclo]]</f>
        <v>0.37481481481481482</v>
      </c>
    </row>
    <row r="13" spans="1:22" outlineLevel="3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">
        <v>0</v>
      </c>
      <c r="H13" s="7">
        <v>0</v>
      </c>
      <c r="I13" s="7">
        <v>0</v>
      </c>
      <c r="J13" s="15" t="s">
        <v>25</v>
      </c>
      <c r="K13" s="43">
        <f>SUBTOTAL(9,K7:K11)</f>
        <v>229</v>
      </c>
      <c r="L13" s="43">
        <f>SUBTOTAL(9,L7:L11)</f>
        <v>89</v>
      </c>
      <c r="M13" s="89">
        <f>Tabela48[[#This Row],[Neg_Ano7]]/Tabela48[[#This Row],[Alunos_Ano7]]</f>
        <v>0.388646288209607</v>
      </c>
      <c r="N13" s="43">
        <f>SUBTOTAL(9,N7:N11)</f>
        <v>217</v>
      </c>
      <c r="O13" s="43">
        <f>SUBTOTAL(9,O7:O11)</f>
        <v>86</v>
      </c>
      <c r="P13" s="89">
        <f>Tabela48[[#This Row],[Neg_Ano8]]/Tabela48[[#This Row],[Alunos_Ano8]]</f>
        <v>0.39631336405529954</v>
      </c>
      <c r="Q13" s="43">
        <f>SUBTOTAL(9,Q7:Q11)</f>
        <v>386</v>
      </c>
      <c r="R13" s="43">
        <f>SUBTOTAL(9,R7:R11)</f>
        <v>141</v>
      </c>
      <c r="S13" s="89">
        <f>Tabela48[[#This Row],[Neg_Ano9]]/Tabela48[[#This Row],[Alunos_Ano9]]</f>
        <v>0.36528497409326427</v>
      </c>
      <c r="T13" s="43">
        <f>SUBTOTAL(9,T7:T11)</f>
        <v>708</v>
      </c>
      <c r="U13" s="43">
        <f>SUBTOTAL(9,U7:U11)</f>
        <v>274</v>
      </c>
      <c r="V13" s="90">
        <f>Tabela48[[#This Row],[Níveis negat.]]/Tabela48[[#This Row],[Alunos_3ºciclo]]</f>
        <v>0.38700564971751411</v>
      </c>
    </row>
    <row r="14" spans="1:22" outlineLevel="5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109</v>
      </c>
      <c r="F14" s="7" t="s">
        <v>42</v>
      </c>
      <c r="G14" s="7">
        <v>150551</v>
      </c>
      <c r="H14" s="7" t="s">
        <v>43</v>
      </c>
      <c r="I14" s="7">
        <v>109570</v>
      </c>
      <c r="J14" s="7" t="s">
        <v>44</v>
      </c>
      <c r="K14" s="37">
        <v>31</v>
      </c>
      <c r="L14" s="37">
        <v>12</v>
      </c>
      <c r="M14" s="108">
        <f>Tabela48[[#This Row],[Neg_Ano7]]/Tabela48[[#This Row],[Alunos_Ano7]]</f>
        <v>0.38709677419354838</v>
      </c>
      <c r="N14" s="37">
        <v>37</v>
      </c>
      <c r="O14" s="37">
        <v>10</v>
      </c>
      <c r="P14" s="108">
        <f>Tabela48[[#This Row],[Neg_Ano8]]/Tabela48[[#This Row],[Alunos_Ano8]]</f>
        <v>0.27027027027027029</v>
      </c>
      <c r="Q14" s="37">
        <v>45</v>
      </c>
      <c r="R14" s="37">
        <v>25</v>
      </c>
      <c r="S14" s="108">
        <f>Tabela48[[#This Row],[Neg_Ano9]]/Tabela48[[#This Row],[Alunos_Ano9]]</f>
        <v>0.55555555555555558</v>
      </c>
      <c r="T14" s="37">
        <f>Tabela48[[#This Row],[Alunos_Ano7]]+Tabela48[[#This Row],[Alunos_Ano8]]+Tabela48[[#This Row],[Alunos_Ano9]]</f>
        <v>113</v>
      </c>
      <c r="U14" s="37">
        <f>Tabela48[[#This Row],[Neg_Ano7]]+Tabela48[[#This Row],[Neg_Ano8]]+Tabela48[[#This Row],[Neg_Ano9]]</f>
        <v>47</v>
      </c>
      <c r="V14" s="112">
        <f>Tabela48[[#This Row],[Níveis negat.]]/Tabela48[[#This Row],[Alunos_3ºciclo]]</f>
        <v>0.41592920353982299</v>
      </c>
    </row>
    <row r="15" spans="1:22" outlineLevel="5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">
        <v>150551</v>
      </c>
      <c r="H15" s="7" t="s">
        <v>43</v>
      </c>
      <c r="I15" s="7">
        <v>109721</v>
      </c>
      <c r="J15" s="7" t="s">
        <v>45</v>
      </c>
      <c r="K15" s="37">
        <v>39</v>
      </c>
      <c r="L15" s="37">
        <v>13</v>
      </c>
      <c r="M15" s="108">
        <f>Tabela48[[#This Row],[Neg_Ano7]]/Tabela48[[#This Row],[Alunos_Ano7]]</f>
        <v>0.33333333333333331</v>
      </c>
      <c r="N15" s="37">
        <v>45</v>
      </c>
      <c r="O15" s="37">
        <v>13</v>
      </c>
      <c r="P15" s="108">
        <f>Tabela48[[#This Row],[Neg_Ano8]]/Tabela48[[#This Row],[Alunos_Ano8]]</f>
        <v>0.28888888888888886</v>
      </c>
      <c r="Q15" s="37">
        <v>51</v>
      </c>
      <c r="R15" s="37">
        <v>14</v>
      </c>
      <c r="S15" s="108">
        <f>Tabela48[[#This Row],[Neg_Ano9]]/Tabela48[[#This Row],[Alunos_Ano9]]</f>
        <v>0.27450980392156865</v>
      </c>
      <c r="T15" s="37">
        <f>Tabela48[[#This Row],[Alunos_Ano7]]+Tabela48[[#This Row],[Alunos_Ano8]]+Tabela48[[#This Row],[Alunos_Ano9]]</f>
        <v>135</v>
      </c>
      <c r="U15" s="37">
        <f>Tabela48[[#This Row],[Neg_Ano7]]+Tabela48[[#This Row],[Neg_Ano8]]+Tabela48[[#This Row],[Neg_Ano9]]</f>
        <v>40</v>
      </c>
      <c r="V15" s="112">
        <f>Tabela48[[#This Row],[Níveis negat.]]/Tabela48[[#This Row],[Alunos_3ºciclo]]</f>
        <v>0.29629629629629628</v>
      </c>
    </row>
    <row r="16" spans="1:22" outlineLevel="4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">
        <v>150551</v>
      </c>
      <c r="H16" s="7" t="s">
        <v>43</v>
      </c>
      <c r="I16" s="7">
        <v>0</v>
      </c>
      <c r="J16" s="11" t="s">
        <v>24</v>
      </c>
      <c r="K16" s="40">
        <f>SUBTOTAL(9,K14:K15)</f>
        <v>70</v>
      </c>
      <c r="L16" s="40">
        <f>SUBTOTAL(9,L14:L15)</f>
        <v>25</v>
      </c>
      <c r="M16" s="87">
        <f>Tabela48[[#This Row],[Neg_Ano7]]/Tabela48[[#This Row],[Alunos_Ano7]]</f>
        <v>0.35714285714285715</v>
      </c>
      <c r="N16" s="40">
        <f>SUBTOTAL(9,N14:N15)</f>
        <v>82</v>
      </c>
      <c r="O16" s="40">
        <f>SUBTOTAL(9,O14:O15)</f>
        <v>23</v>
      </c>
      <c r="P16" s="87">
        <f>Tabela48[[#This Row],[Neg_Ano8]]/Tabela48[[#This Row],[Alunos_Ano8]]</f>
        <v>0.28048780487804881</v>
      </c>
      <c r="Q16" s="40">
        <f>SUBTOTAL(9,Q14:Q15)</f>
        <v>96</v>
      </c>
      <c r="R16" s="40">
        <f>SUBTOTAL(9,R14:R15)</f>
        <v>39</v>
      </c>
      <c r="S16" s="87">
        <f>Tabela48[[#This Row],[Neg_Ano9]]/Tabela48[[#This Row],[Alunos_Ano9]]</f>
        <v>0.40625</v>
      </c>
      <c r="T16" s="40">
        <f>SUBTOTAL(9,T14:T15)</f>
        <v>248</v>
      </c>
      <c r="U16" s="40">
        <f>SUBTOTAL(9,U14:U15)</f>
        <v>87</v>
      </c>
      <c r="V16" s="88">
        <f>Tabela48[[#This Row],[Níveis negat.]]/Tabela48[[#This Row],[Alunos_3ºciclo]]</f>
        <v>0.35080645161290325</v>
      </c>
    </row>
    <row r="17" spans="1:22" outlineLevel="5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">
        <v>150563</v>
      </c>
      <c r="H17" s="7" t="s">
        <v>46</v>
      </c>
      <c r="I17" s="7">
        <v>109976</v>
      </c>
      <c r="J17" s="7" t="s">
        <v>47</v>
      </c>
      <c r="K17" s="37">
        <v>194</v>
      </c>
      <c r="L17" s="37">
        <v>79</v>
      </c>
      <c r="M17" s="108">
        <f>Tabela48[[#This Row],[Neg_Ano7]]/Tabela48[[#This Row],[Alunos_Ano7]]</f>
        <v>0.40721649484536082</v>
      </c>
      <c r="N17" s="37">
        <v>137</v>
      </c>
      <c r="O17" s="37">
        <v>66</v>
      </c>
      <c r="P17" s="108">
        <f>Tabela48[[#This Row],[Neg_Ano8]]/Tabela48[[#This Row],[Alunos_Ano8]]</f>
        <v>0.48175182481751827</v>
      </c>
      <c r="Q17" s="37">
        <v>87</v>
      </c>
      <c r="R17" s="37">
        <v>49</v>
      </c>
      <c r="S17" s="108">
        <f>Tabela48[[#This Row],[Neg_Ano9]]/Tabela48[[#This Row],[Alunos_Ano9]]</f>
        <v>0.56321839080459768</v>
      </c>
      <c r="T17" s="37">
        <f>Tabela48[[#This Row],[Alunos_Ano7]]+Tabela48[[#This Row],[Alunos_Ano8]]+Tabela48[[#This Row],[Alunos_Ano9]]</f>
        <v>418</v>
      </c>
      <c r="U17" s="37">
        <f>Tabela48[[#This Row],[Neg_Ano7]]+Tabela48[[#This Row],[Neg_Ano8]]+Tabela48[[#This Row],[Neg_Ano9]]</f>
        <v>194</v>
      </c>
      <c r="V17" s="112">
        <f>Tabela48[[#This Row],[Níveis negat.]]/Tabela48[[#This Row],[Alunos_3ºciclo]]</f>
        <v>0.46411483253588515</v>
      </c>
    </row>
    <row r="18" spans="1:22" outlineLevel="4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">
        <v>150563</v>
      </c>
      <c r="H18" s="7" t="s">
        <v>46</v>
      </c>
      <c r="I18" s="7">
        <v>0</v>
      </c>
      <c r="J18" s="11" t="s">
        <v>24</v>
      </c>
      <c r="K18" s="40">
        <f>SUBTOTAL(9,K17:K17)</f>
        <v>194</v>
      </c>
      <c r="L18" s="40">
        <f>SUBTOTAL(9,L17:L17)</f>
        <v>79</v>
      </c>
      <c r="M18" s="87">
        <f>Tabela48[[#This Row],[Neg_Ano7]]/Tabela48[[#This Row],[Alunos_Ano7]]</f>
        <v>0.40721649484536082</v>
      </c>
      <c r="N18" s="40">
        <f>SUBTOTAL(9,N17:N17)</f>
        <v>137</v>
      </c>
      <c r="O18" s="40">
        <f>SUBTOTAL(9,O17:O17)</f>
        <v>66</v>
      </c>
      <c r="P18" s="87">
        <f>Tabela48[[#This Row],[Neg_Ano8]]/Tabela48[[#This Row],[Alunos_Ano8]]</f>
        <v>0.48175182481751827</v>
      </c>
      <c r="Q18" s="40">
        <f>SUBTOTAL(9,Q17:Q17)</f>
        <v>87</v>
      </c>
      <c r="R18" s="40">
        <f>SUBTOTAL(9,R17:R17)</f>
        <v>49</v>
      </c>
      <c r="S18" s="87">
        <f>Tabela48[[#This Row],[Neg_Ano9]]/Tabela48[[#This Row],[Alunos_Ano9]]</f>
        <v>0.56321839080459768</v>
      </c>
      <c r="T18" s="40">
        <f>SUBTOTAL(9,T17:T17)</f>
        <v>418</v>
      </c>
      <c r="U18" s="40">
        <f>SUBTOTAL(9,U17:U17)</f>
        <v>194</v>
      </c>
      <c r="V18" s="88">
        <f>Tabela48[[#This Row],[Níveis negat.]]/Tabela48[[#This Row],[Alunos_3ºciclo]]</f>
        <v>0.46411483253588515</v>
      </c>
    </row>
    <row r="19" spans="1:22" outlineLevel="5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">
        <v>151178</v>
      </c>
      <c r="H19" s="7" t="s">
        <v>48</v>
      </c>
      <c r="I19" s="7">
        <v>109070</v>
      </c>
      <c r="J19" s="7" t="s">
        <v>49</v>
      </c>
      <c r="K19" s="37">
        <v>97</v>
      </c>
      <c r="L19" s="37">
        <v>31</v>
      </c>
      <c r="M19" s="108">
        <f>Tabela48[[#This Row],[Neg_Ano7]]/Tabela48[[#This Row],[Alunos_Ano7]]</f>
        <v>0.31958762886597936</v>
      </c>
      <c r="N19" s="37">
        <v>100</v>
      </c>
      <c r="O19" s="37">
        <v>44</v>
      </c>
      <c r="P19" s="108">
        <f>Tabela48[[#This Row],[Neg_Ano8]]/Tabela48[[#This Row],[Alunos_Ano8]]</f>
        <v>0.44</v>
      </c>
      <c r="Q19" s="37">
        <v>93</v>
      </c>
      <c r="R19" s="37">
        <v>36</v>
      </c>
      <c r="S19" s="108">
        <f>Tabela48[[#This Row],[Neg_Ano9]]/Tabela48[[#This Row],[Alunos_Ano9]]</f>
        <v>0.38709677419354838</v>
      </c>
      <c r="T19" s="37">
        <f>Tabela48[[#This Row],[Alunos_Ano7]]+Tabela48[[#This Row],[Alunos_Ano8]]+Tabela48[[#This Row],[Alunos_Ano9]]</f>
        <v>290</v>
      </c>
      <c r="U19" s="37">
        <f>Tabela48[[#This Row],[Neg_Ano7]]+Tabela48[[#This Row],[Neg_Ano8]]+Tabela48[[#This Row],[Neg_Ano9]]</f>
        <v>111</v>
      </c>
      <c r="V19" s="112">
        <f>Tabela48[[#This Row],[Níveis negat.]]/Tabela48[[#This Row],[Alunos_3ºciclo]]</f>
        <v>0.38275862068965516</v>
      </c>
    </row>
    <row r="20" spans="1:22" outlineLevel="4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">
        <v>151178</v>
      </c>
      <c r="H20" s="7" t="s">
        <v>48</v>
      </c>
      <c r="I20" s="7">
        <v>0</v>
      </c>
      <c r="J20" s="11" t="s">
        <v>24</v>
      </c>
      <c r="K20" s="40">
        <f>SUBTOTAL(9,K19:K19)</f>
        <v>97</v>
      </c>
      <c r="L20" s="40">
        <f>SUBTOTAL(9,L19:L19)</f>
        <v>31</v>
      </c>
      <c r="M20" s="87">
        <f>Tabela48[[#This Row],[Neg_Ano7]]/Tabela48[[#This Row],[Alunos_Ano7]]</f>
        <v>0.31958762886597936</v>
      </c>
      <c r="N20" s="40">
        <f>SUBTOTAL(9,N19:N19)</f>
        <v>100</v>
      </c>
      <c r="O20" s="40">
        <f>SUBTOTAL(9,O19:O19)</f>
        <v>44</v>
      </c>
      <c r="P20" s="87">
        <f>Tabela48[[#This Row],[Neg_Ano8]]/Tabela48[[#This Row],[Alunos_Ano8]]</f>
        <v>0.44</v>
      </c>
      <c r="Q20" s="40">
        <f>SUBTOTAL(9,Q19:Q19)</f>
        <v>93</v>
      </c>
      <c r="R20" s="40">
        <f>SUBTOTAL(9,R19:R19)</f>
        <v>36</v>
      </c>
      <c r="S20" s="87">
        <f>Tabela48[[#This Row],[Neg_Ano9]]/Tabela48[[#This Row],[Alunos_Ano9]]</f>
        <v>0.38709677419354838</v>
      </c>
      <c r="T20" s="40">
        <f>SUBTOTAL(9,T19:T19)</f>
        <v>290</v>
      </c>
      <c r="U20" s="40">
        <f>SUBTOTAL(9,U19:U19)</f>
        <v>111</v>
      </c>
      <c r="V20" s="88">
        <f>Tabela48[[#This Row],[Níveis negat.]]/Tabela48[[#This Row],[Alunos_3ºciclo]]</f>
        <v>0.38275862068965516</v>
      </c>
    </row>
    <row r="21" spans="1:22" outlineLevel="5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">
        <v>151282</v>
      </c>
      <c r="H21" s="7" t="s">
        <v>50</v>
      </c>
      <c r="I21" s="7">
        <v>109681</v>
      </c>
      <c r="J21" s="7" t="s">
        <v>51</v>
      </c>
      <c r="K21" s="37">
        <v>84</v>
      </c>
      <c r="L21" s="37">
        <v>51</v>
      </c>
      <c r="M21" s="108">
        <f>Tabela48[[#This Row],[Neg_Ano7]]/Tabela48[[#This Row],[Alunos_Ano7]]</f>
        <v>0.6071428571428571</v>
      </c>
      <c r="N21" s="37">
        <v>81</v>
      </c>
      <c r="O21" s="37">
        <v>48</v>
      </c>
      <c r="P21" s="108">
        <f>Tabela48[[#This Row],[Neg_Ano8]]/Tabela48[[#This Row],[Alunos_Ano8]]</f>
        <v>0.59259259259259256</v>
      </c>
      <c r="Q21" s="37">
        <v>76</v>
      </c>
      <c r="R21" s="37">
        <v>46</v>
      </c>
      <c r="S21" s="108">
        <f>Tabela48[[#This Row],[Neg_Ano9]]/Tabela48[[#This Row],[Alunos_Ano9]]</f>
        <v>0.60526315789473684</v>
      </c>
      <c r="T21" s="37">
        <f>Tabela48[[#This Row],[Alunos_Ano7]]+Tabela48[[#This Row],[Alunos_Ano8]]+Tabela48[[#This Row],[Alunos_Ano9]]</f>
        <v>241</v>
      </c>
      <c r="U21" s="37">
        <f>Tabela48[[#This Row],[Neg_Ano7]]+Tabela48[[#This Row],[Neg_Ano8]]+Tabela48[[#This Row],[Neg_Ano9]]</f>
        <v>145</v>
      </c>
      <c r="V21" s="112">
        <f>Tabela48[[#This Row],[Níveis negat.]]/Tabela48[[#This Row],[Alunos_3ºciclo]]</f>
        <v>0.60165975103734437</v>
      </c>
    </row>
    <row r="22" spans="1:22" outlineLevel="4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">
        <v>151282</v>
      </c>
      <c r="H22" s="7" t="s">
        <v>50</v>
      </c>
      <c r="I22" s="7">
        <v>0</v>
      </c>
      <c r="J22" s="11" t="s">
        <v>24</v>
      </c>
      <c r="K22" s="40">
        <f>SUBTOTAL(9,K21:K21)</f>
        <v>84</v>
      </c>
      <c r="L22" s="40">
        <f>SUBTOTAL(9,L21:L21)</f>
        <v>51</v>
      </c>
      <c r="M22" s="87">
        <f>Tabela48[[#This Row],[Neg_Ano7]]/Tabela48[[#This Row],[Alunos_Ano7]]</f>
        <v>0.6071428571428571</v>
      </c>
      <c r="N22" s="40">
        <f>SUBTOTAL(9,N21:N21)</f>
        <v>81</v>
      </c>
      <c r="O22" s="40">
        <f>SUBTOTAL(9,O21:O21)</f>
        <v>48</v>
      </c>
      <c r="P22" s="87">
        <f>Tabela48[[#This Row],[Neg_Ano8]]/Tabela48[[#This Row],[Alunos_Ano8]]</f>
        <v>0.59259259259259256</v>
      </c>
      <c r="Q22" s="40">
        <f>SUBTOTAL(9,Q21:Q21)</f>
        <v>76</v>
      </c>
      <c r="R22" s="40">
        <f>SUBTOTAL(9,R21:R21)</f>
        <v>46</v>
      </c>
      <c r="S22" s="87">
        <f>Tabela48[[#This Row],[Neg_Ano9]]/Tabela48[[#This Row],[Alunos_Ano9]]</f>
        <v>0.60526315789473684</v>
      </c>
      <c r="T22" s="40">
        <f>SUBTOTAL(9,T21:T21)</f>
        <v>241</v>
      </c>
      <c r="U22" s="40">
        <f>SUBTOTAL(9,U21:U21)</f>
        <v>145</v>
      </c>
      <c r="V22" s="88">
        <f>Tabela48[[#This Row],[Níveis negat.]]/Tabela48[[#This Row],[Alunos_3ºciclo]]</f>
        <v>0.60165975103734437</v>
      </c>
    </row>
    <row r="23" spans="1:22" outlineLevel="5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">
        <v>151294</v>
      </c>
      <c r="H23" s="7" t="s">
        <v>52</v>
      </c>
      <c r="I23" s="7">
        <v>109331</v>
      </c>
      <c r="J23" s="7" t="s">
        <v>53</v>
      </c>
      <c r="K23" s="37">
        <v>0</v>
      </c>
      <c r="L23" s="37">
        <v>0</v>
      </c>
      <c r="M23" s="108" t="s">
        <v>28</v>
      </c>
      <c r="N23" s="37">
        <v>0</v>
      </c>
      <c r="O23" s="37">
        <v>0</v>
      </c>
      <c r="P23" s="108" t="s">
        <v>28</v>
      </c>
      <c r="Q23" s="37">
        <v>99</v>
      </c>
      <c r="R23" s="37">
        <v>33</v>
      </c>
      <c r="S23" s="108">
        <f>Tabela48[[#This Row],[Neg_Ano9]]/Tabela48[[#This Row],[Alunos_Ano9]]</f>
        <v>0.33333333333333331</v>
      </c>
      <c r="T23" s="37">
        <f>Tabela48[[#This Row],[Alunos_Ano7]]+Tabela48[[#This Row],[Alunos_Ano8]]+Tabela48[[#This Row],[Alunos_Ano9]]</f>
        <v>99</v>
      </c>
      <c r="U23" s="37">
        <f>Tabela48[[#This Row],[Neg_Ano7]]+Tabela48[[#This Row],[Neg_Ano8]]+Tabela48[[#This Row],[Neg_Ano9]]</f>
        <v>33</v>
      </c>
      <c r="V23" s="112">
        <f>Tabela48[[#This Row],[Níveis negat.]]/Tabela48[[#This Row],[Alunos_3ºciclo]]</f>
        <v>0.33333333333333331</v>
      </c>
    </row>
    <row r="24" spans="1:22" outlineLevel="4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">
        <v>151294</v>
      </c>
      <c r="H24" s="7" t="s">
        <v>52</v>
      </c>
      <c r="I24" s="7">
        <v>0</v>
      </c>
      <c r="J24" s="11" t="s">
        <v>24</v>
      </c>
      <c r="K24" s="40">
        <v>0</v>
      </c>
      <c r="L24" s="40">
        <v>0</v>
      </c>
      <c r="M24" s="87" t="s">
        <v>28</v>
      </c>
      <c r="N24" s="40">
        <v>0</v>
      </c>
      <c r="O24" s="40">
        <v>0</v>
      </c>
      <c r="P24" s="87" t="s">
        <v>28</v>
      </c>
      <c r="Q24" s="40">
        <f>SUBTOTAL(9,Q23:Q23)</f>
        <v>99</v>
      </c>
      <c r="R24" s="40">
        <f>SUBTOTAL(9,R23:R23)</f>
        <v>33</v>
      </c>
      <c r="S24" s="87">
        <f>Tabela48[[#This Row],[Neg_Ano9]]/Tabela48[[#This Row],[Alunos_Ano9]]</f>
        <v>0.33333333333333331</v>
      </c>
      <c r="T24" s="40">
        <f>SUBTOTAL(9,T23:T23)</f>
        <v>99</v>
      </c>
      <c r="U24" s="40">
        <f>SUBTOTAL(9,U23:U23)</f>
        <v>33</v>
      </c>
      <c r="V24" s="88">
        <f>Tabela48[[#This Row],[Níveis negat.]]/Tabela48[[#This Row],[Alunos_3ºciclo]]</f>
        <v>0.33333333333333331</v>
      </c>
    </row>
    <row r="25" spans="1:22" outlineLevel="5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">
        <v>151350</v>
      </c>
      <c r="H25" s="7" t="s">
        <v>54</v>
      </c>
      <c r="I25" s="7">
        <v>109632</v>
      </c>
      <c r="J25" s="7" t="s">
        <v>55</v>
      </c>
      <c r="K25" s="37">
        <v>136</v>
      </c>
      <c r="L25" s="37">
        <v>61</v>
      </c>
      <c r="M25" s="108">
        <f>Tabela48[[#This Row],[Neg_Ano7]]/Tabela48[[#This Row],[Alunos_Ano7]]</f>
        <v>0.4485294117647059</v>
      </c>
      <c r="N25" s="37">
        <v>107</v>
      </c>
      <c r="O25" s="37">
        <v>50</v>
      </c>
      <c r="P25" s="108">
        <f>Tabela48[[#This Row],[Neg_Ano8]]/Tabela48[[#This Row],[Alunos_Ano8]]</f>
        <v>0.46728971962616822</v>
      </c>
      <c r="Q25" s="37">
        <v>105</v>
      </c>
      <c r="R25" s="37">
        <v>59</v>
      </c>
      <c r="S25" s="108">
        <f>Tabela48[[#This Row],[Neg_Ano9]]/Tabela48[[#This Row],[Alunos_Ano9]]</f>
        <v>0.56190476190476191</v>
      </c>
      <c r="T25" s="37">
        <f>Tabela48[[#This Row],[Alunos_Ano7]]+Tabela48[[#This Row],[Alunos_Ano8]]+Tabela48[[#This Row],[Alunos_Ano9]]</f>
        <v>348</v>
      </c>
      <c r="U25" s="37">
        <f>Tabela48[[#This Row],[Neg_Ano7]]+Tabela48[[#This Row],[Neg_Ano8]]+Tabela48[[#This Row],[Neg_Ano9]]</f>
        <v>170</v>
      </c>
      <c r="V25" s="112">
        <f>Tabela48[[#This Row],[Níveis negat.]]/Tabela48[[#This Row],[Alunos_3ºciclo]]</f>
        <v>0.4885057471264368</v>
      </c>
    </row>
    <row r="26" spans="1:22" outlineLevel="4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">
        <v>151350</v>
      </c>
      <c r="H26" s="7" t="s">
        <v>54</v>
      </c>
      <c r="I26" s="7">
        <v>0</v>
      </c>
      <c r="J26" s="11" t="s">
        <v>24</v>
      </c>
      <c r="K26" s="40">
        <f>SUBTOTAL(9,K25:K25)</f>
        <v>136</v>
      </c>
      <c r="L26" s="40">
        <f>SUBTOTAL(9,L25:L25)</f>
        <v>61</v>
      </c>
      <c r="M26" s="87">
        <f>Tabela48[[#This Row],[Neg_Ano7]]/Tabela48[[#This Row],[Alunos_Ano7]]</f>
        <v>0.4485294117647059</v>
      </c>
      <c r="N26" s="40">
        <f>SUBTOTAL(9,N25:N25)</f>
        <v>107</v>
      </c>
      <c r="O26" s="40">
        <f>SUBTOTAL(9,O25:O25)</f>
        <v>50</v>
      </c>
      <c r="P26" s="87">
        <f>Tabela48[[#This Row],[Neg_Ano8]]/Tabela48[[#This Row],[Alunos_Ano8]]</f>
        <v>0.46728971962616822</v>
      </c>
      <c r="Q26" s="40">
        <f>SUBTOTAL(9,Q25:Q25)</f>
        <v>105</v>
      </c>
      <c r="R26" s="40">
        <f>SUBTOTAL(9,R25:R25)</f>
        <v>59</v>
      </c>
      <c r="S26" s="87">
        <f>Tabela48[[#This Row],[Neg_Ano9]]/Tabela48[[#This Row],[Alunos_Ano9]]</f>
        <v>0.56190476190476191</v>
      </c>
      <c r="T26" s="40">
        <f>SUBTOTAL(9,T25:T25)</f>
        <v>348</v>
      </c>
      <c r="U26" s="40">
        <f>SUBTOTAL(9,U25:U25)</f>
        <v>170</v>
      </c>
      <c r="V26" s="88">
        <f>Tabela48[[#This Row],[Níveis negat.]]/Tabela48[[#This Row],[Alunos_3ºciclo]]</f>
        <v>0.4885057471264368</v>
      </c>
    </row>
    <row r="27" spans="1:22" outlineLevel="5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">
        <v>151660</v>
      </c>
      <c r="H27" s="7" t="s">
        <v>56</v>
      </c>
      <c r="I27" s="7">
        <v>109357</v>
      </c>
      <c r="J27" s="7" t="s">
        <v>277</v>
      </c>
      <c r="K27" s="37">
        <v>0</v>
      </c>
      <c r="L27" s="37">
        <v>0</v>
      </c>
      <c r="M27" s="108" t="s">
        <v>28</v>
      </c>
      <c r="N27" s="37">
        <v>37</v>
      </c>
      <c r="O27" s="37">
        <v>22</v>
      </c>
      <c r="P27" s="108">
        <f>Tabela48[[#This Row],[Neg_Ano8]]/Tabela48[[#This Row],[Alunos_Ano8]]</f>
        <v>0.59459459459459463</v>
      </c>
      <c r="Q27" s="37">
        <v>54</v>
      </c>
      <c r="R27" s="37">
        <v>28</v>
      </c>
      <c r="S27" s="108">
        <f>Tabela48[[#This Row],[Neg_Ano9]]/Tabela48[[#This Row],[Alunos_Ano9]]</f>
        <v>0.51851851851851849</v>
      </c>
      <c r="T27" s="37">
        <f>Tabela48[[#This Row],[Alunos_Ano7]]+Tabela48[[#This Row],[Alunos_Ano8]]+Tabela48[[#This Row],[Alunos_Ano9]]</f>
        <v>91</v>
      </c>
      <c r="U27" s="37">
        <f>Tabela48[[#This Row],[Neg_Ano7]]+Tabela48[[#This Row],[Neg_Ano8]]+Tabela48[[#This Row],[Neg_Ano9]]</f>
        <v>50</v>
      </c>
      <c r="V27" s="112">
        <f>Tabela48[[#This Row],[Níveis negat.]]/Tabela48[[#This Row],[Alunos_3ºciclo]]</f>
        <v>0.5494505494505495</v>
      </c>
    </row>
    <row r="28" spans="1:22" outlineLevel="5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">
        <v>151660</v>
      </c>
      <c r="H28" s="7" t="s">
        <v>56</v>
      </c>
      <c r="I28" s="7">
        <v>109630</v>
      </c>
      <c r="J28" s="7" t="s">
        <v>57</v>
      </c>
      <c r="K28" s="37">
        <v>188</v>
      </c>
      <c r="L28" s="37">
        <v>50</v>
      </c>
      <c r="M28" s="108">
        <f>Tabela48[[#This Row],[Neg_Ano7]]/Tabela48[[#This Row],[Alunos_Ano7]]</f>
        <v>0.26595744680851063</v>
      </c>
      <c r="N28" s="37">
        <v>181</v>
      </c>
      <c r="O28" s="37">
        <v>68</v>
      </c>
      <c r="P28" s="108">
        <f>Tabela48[[#This Row],[Neg_Ano8]]/Tabela48[[#This Row],[Alunos_Ano8]]</f>
        <v>0.37569060773480661</v>
      </c>
      <c r="Q28" s="37">
        <v>125</v>
      </c>
      <c r="R28" s="37">
        <v>46</v>
      </c>
      <c r="S28" s="108">
        <f>Tabela48[[#This Row],[Neg_Ano9]]/Tabela48[[#This Row],[Alunos_Ano9]]</f>
        <v>0.36799999999999999</v>
      </c>
      <c r="T28" s="37">
        <f>Tabela48[[#This Row],[Alunos_Ano7]]+Tabela48[[#This Row],[Alunos_Ano8]]+Tabela48[[#This Row],[Alunos_Ano9]]</f>
        <v>494</v>
      </c>
      <c r="U28" s="37">
        <f>Tabela48[[#This Row],[Neg_Ano7]]+Tabela48[[#This Row],[Neg_Ano8]]+Tabela48[[#This Row],[Neg_Ano9]]</f>
        <v>164</v>
      </c>
      <c r="V28" s="112">
        <f>Tabela48[[#This Row],[Níveis negat.]]/Tabela48[[#This Row],[Alunos_3ºciclo]]</f>
        <v>0.33198380566801622</v>
      </c>
    </row>
    <row r="29" spans="1:22" outlineLevel="4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">
        <v>151660</v>
      </c>
      <c r="H29" s="7" t="s">
        <v>56</v>
      </c>
      <c r="I29" s="7">
        <v>0</v>
      </c>
      <c r="J29" s="11" t="s">
        <v>24</v>
      </c>
      <c r="K29" s="40">
        <f>SUBTOTAL(9,K27:K28)</f>
        <v>188</v>
      </c>
      <c r="L29" s="40">
        <f>SUBTOTAL(9,L27:L28)</f>
        <v>50</v>
      </c>
      <c r="M29" s="87">
        <f>Tabela48[[#This Row],[Neg_Ano7]]/Tabela48[[#This Row],[Alunos_Ano7]]</f>
        <v>0.26595744680851063</v>
      </c>
      <c r="N29" s="40">
        <f>SUBTOTAL(9,N27:N28)</f>
        <v>218</v>
      </c>
      <c r="O29" s="40">
        <f>SUBTOTAL(9,O27:O28)</f>
        <v>90</v>
      </c>
      <c r="P29" s="87">
        <f>Tabela48[[#This Row],[Neg_Ano8]]/Tabela48[[#This Row],[Alunos_Ano8]]</f>
        <v>0.41284403669724773</v>
      </c>
      <c r="Q29" s="40">
        <f>SUBTOTAL(9,Q27:Q28)</f>
        <v>179</v>
      </c>
      <c r="R29" s="40">
        <f>SUBTOTAL(9,R27:R28)</f>
        <v>74</v>
      </c>
      <c r="S29" s="87">
        <f>Tabela48[[#This Row],[Neg_Ano9]]/Tabela48[[#This Row],[Alunos_Ano9]]</f>
        <v>0.41340782122905029</v>
      </c>
      <c r="T29" s="40">
        <f>SUBTOTAL(9,T27:T28)</f>
        <v>585</v>
      </c>
      <c r="U29" s="40">
        <f>SUBTOTAL(9,U27:U28)</f>
        <v>214</v>
      </c>
      <c r="V29" s="88">
        <f>Tabela48[[#This Row],[Níveis negat.]]/Tabela48[[#This Row],[Alunos_3ºciclo]]</f>
        <v>0.36581196581196579</v>
      </c>
    </row>
    <row r="30" spans="1:22" outlineLevel="5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">
        <v>151671</v>
      </c>
      <c r="H30" s="7" t="s">
        <v>58</v>
      </c>
      <c r="I30" s="7">
        <v>109663</v>
      </c>
      <c r="J30" s="7" t="s">
        <v>59</v>
      </c>
      <c r="K30" s="37">
        <v>47</v>
      </c>
      <c r="L30" s="37">
        <v>9</v>
      </c>
      <c r="M30" s="108">
        <f>Tabela48[[#This Row],[Neg_Ano7]]/Tabela48[[#This Row],[Alunos_Ano7]]</f>
        <v>0.19148936170212766</v>
      </c>
      <c r="N30" s="37">
        <v>96</v>
      </c>
      <c r="O30" s="37">
        <v>27</v>
      </c>
      <c r="P30" s="108">
        <f>Tabela48[[#This Row],[Neg_Ano8]]/Tabela48[[#This Row],[Alunos_Ano8]]</f>
        <v>0.28125</v>
      </c>
      <c r="Q30" s="37">
        <v>243</v>
      </c>
      <c r="R30" s="37">
        <v>76</v>
      </c>
      <c r="S30" s="108">
        <f>Tabela48[[#This Row],[Neg_Ano9]]/Tabela48[[#This Row],[Alunos_Ano9]]</f>
        <v>0.31275720164609055</v>
      </c>
      <c r="T30" s="37">
        <f>Tabela48[[#This Row],[Alunos_Ano7]]+Tabela48[[#This Row],[Alunos_Ano8]]+Tabela48[[#This Row],[Alunos_Ano9]]</f>
        <v>386</v>
      </c>
      <c r="U30" s="37">
        <f>Tabela48[[#This Row],[Neg_Ano7]]+Tabela48[[#This Row],[Neg_Ano8]]+Tabela48[[#This Row],[Neg_Ano9]]</f>
        <v>112</v>
      </c>
      <c r="V30" s="112">
        <f>Tabela48[[#This Row],[Níveis negat.]]/Tabela48[[#This Row],[Alunos_3ºciclo]]</f>
        <v>0.29015544041450775</v>
      </c>
    </row>
    <row r="31" spans="1:22" outlineLevel="4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">
        <v>151671</v>
      </c>
      <c r="H31" s="7" t="s">
        <v>58</v>
      </c>
      <c r="I31" s="7">
        <v>0</v>
      </c>
      <c r="J31" s="11" t="s">
        <v>24</v>
      </c>
      <c r="K31" s="40">
        <f>SUBTOTAL(9,K30:K30)</f>
        <v>47</v>
      </c>
      <c r="L31" s="40">
        <f>SUBTOTAL(9,L30:L30)</f>
        <v>9</v>
      </c>
      <c r="M31" s="87">
        <f>Tabela48[[#This Row],[Neg_Ano7]]/Tabela48[[#This Row],[Alunos_Ano7]]</f>
        <v>0.19148936170212766</v>
      </c>
      <c r="N31" s="40">
        <f>SUBTOTAL(9,N30:N30)</f>
        <v>96</v>
      </c>
      <c r="O31" s="40">
        <f>SUBTOTAL(9,O30:O30)</f>
        <v>27</v>
      </c>
      <c r="P31" s="87">
        <f>Tabela48[[#This Row],[Neg_Ano8]]/Tabela48[[#This Row],[Alunos_Ano8]]</f>
        <v>0.28125</v>
      </c>
      <c r="Q31" s="40">
        <f>SUBTOTAL(9,Q30:Q30)</f>
        <v>243</v>
      </c>
      <c r="R31" s="40">
        <f>SUBTOTAL(9,R30:R30)</f>
        <v>76</v>
      </c>
      <c r="S31" s="87">
        <f>Tabela48[[#This Row],[Neg_Ano9]]/Tabela48[[#This Row],[Alunos_Ano9]]</f>
        <v>0.31275720164609055</v>
      </c>
      <c r="T31" s="40">
        <f>SUBTOTAL(9,T30:T30)</f>
        <v>386</v>
      </c>
      <c r="U31" s="40">
        <f>SUBTOTAL(9,U30:U30)</f>
        <v>112</v>
      </c>
      <c r="V31" s="88">
        <f>Tabela48[[#This Row],[Níveis negat.]]/Tabela48[[#This Row],[Alunos_3ºciclo]]</f>
        <v>0.29015544041450775</v>
      </c>
    </row>
    <row r="32" spans="1:22" outlineLevel="3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109</v>
      </c>
      <c r="F32" s="7" t="s">
        <v>42</v>
      </c>
      <c r="G32" s="7">
        <v>0</v>
      </c>
      <c r="H32" s="7">
        <v>0</v>
      </c>
      <c r="I32" s="7">
        <v>0</v>
      </c>
      <c r="J32" s="15" t="s">
        <v>25</v>
      </c>
      <c r="K32" s="43">
        <f>SUBTOTAL(9,K14:K30)</f>
        <v>816</v>
      </c>
      <c r="L32" s="43">
        <f>SUBTOTAL(9,L14:L30)</f>
        <v>306</v>
      </c>
      <c r="M32" s="89">
        <f>Tabela48[[#This Row],[Neg_Ano7]]/Tabela48[[#This Row],[Alunos_Ano7]]</f>
        <v>0.375</v>
      </c>
      <c r="N32" s="43">
        <f>SUBTOTAL(9,N14:N30)</f>
        <v>821</v>
      </c>
      <c r="O32" s="43">
        <f>SUBTOTAL(9,O14:O30)</f>
        <v>348</v>
      </c>
      <c r="P32" s="89">
        <f>Tabela48[[#This Row],[Neg_Ano8]]/Tabela48[[#This Row],[Alunos_Ano8]]</f>
        <v>0.42387332521315468</v>
      </c>
      <c r="Q32" s="43">
        <f>SUBTOTAL(9,Q14:Q30)</f>
        <v>978</v>
      </c>
      <c r="R32" s="43">
        <f>SUBTOTAL(9,R14:R30)</f>
        <v>412</v>
      </c>
      <c r="S32" s="89">
        <f>Tabela48[[#This Row],[Neg_Ano9]]/Tabela48[[#This Row],[Alunos_Ano9]]</f>
        <v>0.42126789366053169</v>
      </c>
      <c r="T32" s="43">
        <f>SUBTOTAL(9,T14:T30)</f>
        <v>2615</v>
      </c>
      <c r="U32" s="43">
        <f>SUBTOTAL(9,U14:U30)</f>
        <v>1066</v>
      </c>
      <c r="V32" s="90">
        <f>Tabela48[[#This Row],[Níveis negat.]]/Tabela48[[#This Row],[Alunos_3ºciclo]]</f>
        <v>0.40764818355640536</v>
      </c>
    </row>
    <row r="33" spans="1:22" outlineLevel="5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113</v>
      </c>
      <c r="F33" s="7" t="s">
        <v>60</v>
      </c>
      <c r="G33" s="7">
        <v>151324</v>
      </c>
      <c r="H33" s="7" t="s">
        <v>61</v>
      </c>
      <c r="I33" s="7">
        <v>113176</v>
      </c>
      <c r="J33" s="7" t="s">
        <v>62</v>
      </c>
      <c r="K33" s="37">
        <v>54</v>
      </c>
      <c r="L33" s="37">
        <v>14</v>
      </c>
      <c r="M33" s="108">
        <f>Tabela48[[#This Row],[Neg_Ano7]]/Tabela48[[#This Row],[Alunos_Ano7]]</f>
        <v>0.25925925925925924</v>
      </c>
      <c r="N33" s="37">
        <v>55</v>
      </c>
      <c r="O33" s="37">
        <v>12</v>
      </c>
      <c r="P33" s="108">
        <f>Tabela48[[#This Row],[Neg_Ano8]]/Tabela48[[#This Row],[Alunos_Ano8]]</f>
        <v>0.21818181818181817</v>
      </c>
      <c r="Q33" s="37">
        <v>61</v>
      </c>
      <c r="R33" s="37">
        <v>22</v>
      </c>
      <c r="S33" s="108">
        <f>Tabela48[[#This Row],[Neg_Ano9]]/Tabela48[[#This Row],[Alunos_Ano9]]</f>
        <v>0.36065573770491804</v>
      </c>
      <c r="T33" s="37">
        <f>Tabela48[[#This Row],[Alunos_Ano7]]+Tabela48[[#This Row],[Alunos_Ano8]]+Tabela48[[#This Row],[Alunos_Ano9]]</f>
        <v>170</v>
      </c>
      <c r="U33" s="37">
        <f>Tabela48[[#This Row],[Neg_Ano7]]+Tabela48[[#This Row],[Neg_Ano8]]+Tabela48[[#This Row],[Neg_Ano9]]</f>
        <v>48</v>
      </c>
      <c r="V33" s="112">
        <f>Tabela48[[#This Row],[Níveis negat.]]/Tabela48[[#This Row],[Alunos_3ºciclo]]</f>
        <v>0.28235294117647058</v>
      </c>
    </row>
    <row r="34" spans="1:22" outlineLevel="5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113</v>
      </c>
      <c r="F34" s="7" t="s">
        <v>60</v>
      </c>
      <c r="G34" s="7">
        <v>151324</v>
      </c>
      <c r="H34" s="7" t="s">
        <v>61</v>
      </c>
      <c r="I34" s="7">
        <v>113513</v>
      </c>
      <c r="J34" s="7" t="s">
        <v>63</v>
      </c>
      <c r="K34" s="37">
        <v>72</v>
      </c>
      <c r="L34" s="37">
        <v>19</v>
      </c>
      <c r="M34" s="108">
        <f>Tabela48[[#This Row],[Neg_Ano7]]/Tabela48[[#This Row],[Alunos_Ano7]]</f>
        <v>0.2638888888888889</v>
      </c>
      <c r="N34" s="37">
        <v>69</v>
      </c>
      <c r="O34" s="37">
        <v>32</v>
      </c>
      <c r="P34" s="108">
        <f>Tabela48[[#This Row],[Neg_Ano8]]/Tabela48[[#This Row],[Alunos_Ano8]]</f>
        <v>0.46376811594202899</v>
      </c>
      <c r="Q34" s="37">
        <v>77</v>
      </c>
      <c r="R34" s="37">
        <v>26</v>
      </c>
      <c r="S34" s="108">
        <f>Tabela48[[#This Row],[Neg_Ano9]]/Tabela48[[#This Row],[Alunos_Ano9]]</f>
        <v>0.33766233766233766</v>
      </c>
      <c r="T34" s="37">
        <f>Tabela48[[#This Row],[Alunos_Ano7]]+Tabela48[[#This Row],[Alunos_Ano8]]+Tabela48[[#This Row],[Alunos_Ano9]]</f>
        <v>218</v>
      </c>
      <c r="U34" s="37">
        <f>Tabela48[[#This Row],[Neg_Ano7]]+Tabela48[[#This Row],[Neg_Ano8]]+Tabela48[[#This Row],[Neg_Ano9]]</f>
        <v>77</v>
      </c>
      <c r="V34" s="112">
        <f>Tabela48[[#This Row],[Níveis negat.]]/Tabela48[[#This Row],[Alunos_3ºciclo]]</f>
        <v>0.35321100917431192</v>
      </c>
    </row>
    <row r="35" spans="1:22" outlineLevel="4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113</v>
      </c>
      <c r="F35" s="7" t="s">
        <v>60</v>
      </c>
      <c r="G35" s="7">
        <v>151324</v>
      </c>
      <c r="H35" s="7" t="s">
        <v>61</v>
      </c>
      <c r="I35" s="7">
        <v>0</v>
      </c>
      <c r="J35" s="11" t="s">
        <v>24</v>
      </c>
      <c r="K35" s="40">
        <f>SUBTOTAL(9,K33:K34)</f>
        <v>126</v>
      </c>
      <c r="L35" s="40">
        <f>SUBTOTAL(9,L33:L34)</f>
        <v>33</v>
      </c>
      <c r="M35" s="87">
        <f>Tabela48[[#This Row],[Neg_Ano7]]/Tabela48[[#This Row],[Alunos_Ano7]]</f>
        <v>0.26190476190476192</v>
      </c>
      <c r="N35" s="40">
        <f>SUBTOTAL(9,N33:N34)</f>
        <v>124</v>
      </c>
      <c r="O35" s="40">
        <f>SUBTOTAL(9,O33:O34)</f>
        <v>44</v>
      </c>
      <c r="P35" s="87">
        <f>Tabela48[[#This Row],[Neg_Ano8]]/Tabela48[[#This Row],[Alunos_Ano8]]</f>
        <v>0.35483870967741937</v>
      </c>
      <c r="Q35" s="40">
        <f>SUBTOTAL(9,Q33:Q34)</f>
        <v>138</v>
      </c>
      <c r="R35" s="40">
        <f>SUBTOTAL(9,R33:R34)</f>
        <v>48</v>
      </c>
      <c r="S35" s="87">
        <f>Tabela48[[#This Row],[Neg_Ano9]]/Tabela48[[#This Row],[Alunos_Ano9]]</f>
        <v>0.34782608695652173</v>
      </c>
      <c r="T35" s="40">
        <f>SUBTOTAL(9,T33:T34)</f>
        <v>388</v>
      </c>
      <c r="U35" s="40">
        <f>SUBTOTAL(9,U33:U34)</f>
        <v>125</v>
      </c>
      <c r="V35" s="88">
        <f>Tabela48[[#This Row],[Níveis negat.]]/Tabela48[[#This Row],[Alunos_3ºciclo]]</f>
        <v>0.32216494845360827</v>
      </c>
    </row>
    <row r="36" spans="1:22" outlineLevel="5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">
        <v>151348</v>
      </c>
      <c r="H36" s="7" t="s">
        <v>64</v>
      </c>
      <c r="I36" s="7">
        <v>113401</v>
      </c>
      <c r="J36" s="7" t="s">
        <v>65</v>
      </c>
      <c r="K36" s="37">
        <v>67</v>
      </c>
      <c r="L36" s="37">
        <v>14</v>
      </c>
      <c r="M36" s="108">
        <f>Tabela48[[#This Row],[Neg_Ano7]]/Tabela48[[#This Row],[Alunos_Ano7]]</f>
        <v>0.20895522388059701</v>
      </c>
      <c r="N36" s="37">
        <v>71</v>
      </c>
      <c r="O36" s="37">
        <v>29</v>
      </c>
      <c r="P36" s="108">
        <f>Tabela48[[#This Row],[Neg_Ano8]]/Tabela48[[#This Row],[Alunos_Ano8]]</f>
        <v>0.40845070422535212</v>
      </c>
      <c r="Q36" s="37">
        <v>80</v>
      </c>
      <c r="R36" s="37">
        <v>27</v>
      </c>
      <c r="S36" s="108">
        <f>Tabela48[[#This Row],[Neg_Ano9]]/Tabela48[[#This Row],[Alunos_Ano9]]</f>
        <v>0.33750000000000002</v>
      </c>
      <c r="T36" s="37">
        <f>Tabela48[[#This Row],[Alunos_Ano7]]+Tabela48[[#This Row],[Alunos_Ano8]]+Tabela48[[#This Row],[Alunos_Ano9]]</f>
        <v>218</v>
      </c>
      <c r="U36" s="37">
        <f>Tabela48[[#This Row],[Neg_Ano7]]+Tabela48[[#This Row],[Neg_Ano8]]+Tabela48[[#This Row],[Neg_Ano9]]</f>
        <v>70</v>
      </c>
      <c r="V36" s="112">
        <f>Tabela48[[#This Row],[Níveis negat.]]/Tabela48[[#This Row],[Alunos_3ºciclo]]</f>
        <v>0.32110091743119268</v>
      </c>
    </row>
    <row r="37" spans="1:22" outlineLevel="5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">
        <v>151348</v>
      </c>
      <c r="H37" s="7" t="s">
        <v>64</v>
      </c>
      <c r="I37" s="7">
        <v>113470</v>
      </c>
      <c r="J37" s="7" t="s">
        <v>66</v>
      </c>
      <c r="K37" s="37">
        <v>40</v>
      </c>
      <c r="L37" s="37">
        <v>14</v>
      </c>
      <c r="M37" s="108">
        <f>Tabela48[[#This Row],[Neg_Ano7]]/Tabela48[[#This Row],[Alunos_Ano7]]</f>
        <v>0.35</v>
      </c>
      <c r="N37" s="37">
        <v>50</v>
      </c>
      <c r="O37" s="37">
        <v>21</v>
      </c>
      <c r="P37" s="108">
        <f>Tabela48[[#This Row],[Neg_Ano8]]/Tabela48[[#This Row],[Alunos_Ano8]]</f>
        <v>0.42</v>
      </c>
      <c r="Q37" s="37">
        <v>37</v>
      </c>
      <c r="R37" s="37">
        <v>19</v>
      </c>
      <c r="S37" s="108">
        <f>Tabela48[[#This Row],[Neg_Ano9]]/Tabela48[[#This Row],[Alunos_Ano9]]</f>
        <v>0.51351351351351349</v>
      </c>
      <c r="T37" s="37">
        <f>Tabela48[[#This Row],[Alunos_Ano7]]+Tabela48[[#This Row],[Alunos_Ano8]]+Tabela48[[#This Row],[Alunos_Ano9]]</f>
        <v>127</v>
      </c>
      <c r="U37" s="37">
        <f>Tabela48[[#This Row],[Neg_Ano7]]+Tabela48[[#This Row],[Neg_Ano8]]+Tabela48[[#This Row],[Neg_Ano9]]</f>
        <v>54</v>
      </c>
      <c r="V37" s="112">
        <f>Tabela48[[#This Row],[Níveis negat.]]/Tabela48[[#This Row],[Alunos_3ºciclo]]</f>
        <v>0.42519685039370081</v>
      </c>
    </row>
    <row r="38" spans="1:22" outlineLevel="4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">
        <v>151348</v>
      </c>
      <c r="H38" s="7" t="s">
        <v>64</v>
      </c>
      <c r="I38" s="7">
        <v>0</v>
      </c>
      <c r="J38" s="11" t="s">
        <v>24</v>
      </c>
      <c r="K38" s="40">
        <f>SUBTOTAL(9,K36:K37)</f>
        <v>107</v>
      </c>
      <c r="L38" s="40">
        <f>SUBTOTAL(9,L36:L37)</f>
        <v>28</v>
      </c>
      <c r="M38" s="87">
        <f>Tabela48[[#This Row],[Neg_Ano7]]/Tabela48[[#This Row],[Alunos_Ano7]]</f>
        <v>0.26168224299065418</v>
      </c>
      <c r="N38" s="40">
        <f>SUBTOTAL(9,N36:N37)</f>
        <v>121</v>
      </c>
      <c r="O38" s="40">
        <f>SUBTOTAL(9,O36:O37)</f>
        <v>50</v>
      </c>
      <c r="P38" s="87">
        <f>Tabela48[[#This Row],[Neg_Ano8]]/Tabela48[[#This Row],[Alunos_Ano8]]</f>
        <v>0.41322314049586778</v>
      </c>
      <c r="Q38" s="40">
        <f>SUBTOTAL(9,Q36:Q37)</f>
        <v>117</v>
      </c>
      <c r="R38" s="40">
        <f>SUBTOTAL(9,R36:R37)</f>
        <v>46</v>
      </c>
      <c r="S38" s="87">
        <f>Tabela48[[#This Row],[Neg_Ano9]]/Tabela48[[#This Row],[Alunos_Ano9]]</f>
        <v>0.39316239316239315</v>
      </c>
      <c r="T38" s="40">
        <f>SUBTOTAL(9,T36:T37)</f>
        <v>345</v>
      </c>
      <c r="U38" s="40">
        <f>SUBTOTAL(9,U36:U37)</f>
        <v>124</v>
      </c>
      <c r="V38" s="88">
        <f>Tabela48[[#This Row],[Níveis negat.]]/Tabela48[[#This Row],[Alunos_3ºciclo]]</f>
        <v>0.35942028985507246</v>
      </c>
    </row>
    <row r="39" spans="1:22" outlineLevel="5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">
        <v>151609</v>
      </c>
      <c r="H39" s="7" t="s">
        <v>67</v>
      </c>
      <c r="I39" s="7">
        <v>113009</v>
      </c>
      <c r="J39" s="7" t="s">
        <v>68</v>
      </c>
      <c r="K39" s="37">
        <v>44</v>
      </c>
      <c r="L39" s="37">
        <v>23</v>
      </c>
      <c r="M39" s="108">
        <f>Tabela48[[#This Row],[Neg_Ano7]]/Tabela48[[#This Row],[Alunos_Ano7]]</f>
        <v>0.52272727272727271</v>
      </c>
      <c r="N39" s="37">
        <v>37</v>
      </c>
      <c r="O39" s="37">
        <v>18</v>
      </c>
      <c r="P39" s="108">
        <f>Tabela48[[#This Row],[Neg_Ano8]]/Tabela48[[#This Row],[Alunos_Ano8]]</f>
        <v>0.48648648648648651</v>
      </c>
      <c r="Q39" s="37">
        <v>40</v>
      </c>
      <c r="R39" s="37">
        <v>14</v>
      </c>
      <c r="S39" s="108">
        <f>Tabela48[[#This Row],[Neg_Ano9]]/Tabela48[[#This Row],[Alunos_Ano9]]</f>
        <v>0.35</v>
      </c>
      <c r="T39" s="37">
        <f>Tabela48[[#This Row],[Alunos_Ano7]]+Tabela48[[#This Row],[Alunos_Ano8]]+Tabela48[[#This Row],[Alunos_Ano9]]</f>
        <v>121</v>
      </c>
      <c r="U39" s="37">
        <f>Tabela48[[#This Row],[Neg_Ano7]]+Tabela48[[#This Row],[Neg_Ano8]]+Tabela48[[#This Row],[Neg_Ano9]]</f>
        <v>55</v>
      </c>
      <c r="V39" s="112">
        <f>Tabela48[[#This Row],[Níveis negat.]]/Tabela48[[#This Row],[Alunos_3ºciclo]]</f>
        <v>0.45454545454545453</v>
      </c>
    </row>
    <row r="40" spans="1:22" outlineLevel="5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">
        <v>151609</v>
      </c>
      <c r="H40" s="7" t="s">
        <v>67</v>
      </c>
      <c r="I40" s="7">
        <v>113010</v>
      </c>
      <c r="J40" s="7" t="s">
        <v>69</v>
      </c>
      <c r="K40" s="37">
        <v>74</v>
      </c>
      <c r="L40" s="37">
        <v>32</v>
      </c>
      <c r="M40" s="108">
        <f>Tabela48[[#This Row],[Neg_Ano7]]/Tabela48[[#This Row],[Alunos_Ano7]]</f>
        <v>0.43243243243243246</v>
      </c>
      <c r="N40" s="37">
        <v>41</v>
      </c>
      <c r="O40" s="37">
        <v>23</v>
      </c>
      <c r="P40" s="108">
        <f>Tabela48[[#This Row],[Neg_Ano8]]/Tabela48[[#This Row],[Alunos_Ano8]]</f>
        <v>0.56097560975609762</v>
      </c>
      <c r="Q40" s="37">
        <v>60</v>
      </c>
      <c r="R40" s="37">
        <v>23</v>
      </c>
      <c r="S40" s="108">
        <f>Tabela48[[#This Row],[Neg_Ano9]]/Tabela48[[#This Row],[Alunos_Ano9]]</f>
        <v>0.38333333333333336</v>
      </c>
      <c r="T40" s="37">
        <f>Tabela48[[#This Row],[Alunos_Ano7]]+Tabela48[[#This Row],[Alunos_Ano8]]+Tabela48[[#This Row],[Alunos_Ano9]]</f>
        <v>175</v>
      </c>
      <c r="U40" s="37">
        <f>Tabela48[[#This Row],[Neg_Ano7]]+Tabela48[[#This Row],[Neg_Ano8]]+Tabela48[[#This Row],[Neg_Ano9]]</f>
        <v>78</v>
      </c>
      <c r="V40" s="112">
        <f>Tabela48[[#This Row],[Níveis negat.]]/Tabela48[[#This Row],[Alunos_3ºciclo]]</f>
        <v>0.44571428571428573</v>
      </c>
    </row>
    <row r="41" spans="1:22" outlineLevel="4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">
        <v>151609</v>
      </c>
      <c r="H41" s="7" t="s">
        <v>67</v>
      </c>
      <c r="I41" s="7">
        <v>0</v>
      </c>
      <c r="J41" s="11" t="s">
        <v>24</v>
      </c>
      <c r="K41" s="40">
        <f>SUBTOTAL(9,K39:K40)</f>
        <v>118</v>
      </c>
      <c r="L41" s="40">
        <f>SUBTOTAL(9,L39:L40)</f>
        <v>55</v>
      </c>
      <c r="M41" s="87">
        <f>Tabela48[[#This Row],[Neg_Ano7]]/Tabela48[[#This Row],[Alunos_Ano7]]</f>
        <v>0.46610169491525422</v>
      </c>
      <c r="N41" s="40">
        <f>SUBTOTAL(9,N39:N40)</f>
        <v>78</v>
      </c>
      <c r="O41" s="40">
        <f>SUBTOTAL(9,O39:O40)</f>
        <v>41</v>
      </c>
      <c r="P41" s="87">
        <f>Tabela48[[#This Row],[Neg_Ano8]]/Tabela48[[#This Row],[Alunos_Ano8]]</f>
        <v>0.52564102564102566</v>
      </c>
      <c r="Q41" s="40">
        <f>SUBTOTAL(9,Q39:Q40)</f>
        <v>100</v>
      </c>
      <c r="R41" s="40">
        <f>SUBTOTAL(9,R39:R40)</f>
        <v>37</v>
      </c>
      <c r="S41" s="87">
        <f>Tabela48[[#This Row],[Neg_Ano9]]/Tabela48[[#This Row],[Alunos_Ano9]]</f>
        <v>0.37</v>
      </c>
      <c r="T41" s="40">
        <f>SUBTOTAL(9,T39:T40)</f>
        <v>296</v>
      </c>
      <c r="U41" s="40">
        <f>SUBTOTAL(9,U39:U40)</f>
        <v>133</v>
      </c>
      <c r="V41" s="88">
        <f>Tabela48[[#This Row],[Níveis negat.]]/Tabela48[[#This Row],[Alunos_3ºciclo]]</f>
        <v>0.44932432432432434</v>
      </c>
    </row>
    <row r="42" spans="1:22" outlineLevel="5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">
        <v>151658</v>
      </c>
      <c r="H42" s="7" t="s">
        <v>70</v>
      </c>
      <c r="I42" s="7">
        <v>113278</v>
      </c>
      <c r="J42" s="7" t="s">
        <v>71</v>
      </c>
      <c r="K42" s="37">
        <v>155</v>
      </c>
      <c r="L42" s="37">
        <v>56</v>
      </c>
      <c r="M42" s="108">
        <f>Tabela48[[#This Row],[Neg_Ano7]]/Tabela48[[#This Row],[Alunos_Ano7]]</f>
        <v>0.36129032258064514</v>
      </c>
      <c r="N42" s="37">
        <v>125</v>
      </c>
      <c r="O42" s="37">
        <v>62</v>
      </c>
      <c r="P42" s="108">
        <f>Tabela48[[#This Row],[Neg_Ano8]]/Tabela48[[#This Row],[Alunos_Ano8]]</f>
        <v>0.496</v>
      </c>
      <c r="Q42" s="37">
        <v>164</v>
      </c>
      <c r="R42" s="37">
        <v>78</v>
      </c>
      <c r="S42" s="108">
        <f>Tabela48[[#This Row],[Neg_Ano9]]/Tabela48[[#This Row],[Alunos_Ano9]]</f>
        <v>0.47560975609756095</v>
      </c>
      <c r="T42" s="37">
        <f>Tabela48[[#This Row],[Alunos_Ano7]]+Tabela48[[#This Row],[Alunos_Ano8]]+Tabela48[[#This Row],[Alunos_Ano9]]</f>
        <v>444</v>
      </c>
      <c r="U42" s="37">
        <f>Tabela48[[#This Row],[Neg_Ano7]]+Tabela48[[#This Row],[Neg_Ano8]]+Tabela48[[#This Row],[Neg_Ano9]]</f>
        <v>196</v>
      </c>
      <c r="V42" s="112">
        <f>Tabela48[[#This Row],[Níveis negat.]]/Tabela48[[#This Row],[Alunos_3ºciclo]]</f>
        <v>0.44144144144144143</v>
      </c>
    </row>
    <row r="43" spans="1:22" outlineLevel="4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">
        <v>151658</v>
      </c>
      <c r="H43" s="7" t="s">
        <v>70</v>
      </c>
      <c r="I43" s="7">
        <v>0</v>
      </c>
      <c r="J43" s="11" t="s">
        <v>24</v>
      </c>
      <c r="K43" s="40">
        <f>SUBTOTAL(9,K42:K42)</f>
        <v>155</v>
      </c>
      <c r="L43" s="40">
        <f>SUBTOTAL(9,L42:L42)</f>
        <v>56</v>
      </c>
      <c r="M43" s="87">
        <f>Tabela48[[#This Row],[Neg_Ano7]]/Tabela48[[#This Row],[Alunos_Ano7]]</f>
        <v>0.36129032258064514</v>
      </c>
      <c r="N43" s="40">
        <f>SUBTOTAL(9,N42:N42)</f>
        <v>125</v>
      </c>
      <c r="O43" s="40">
        <f>SUBTOTAL(9,O42:O42)</f>
        <v>62</v>
      </c>
      <c r="P43" s="87">
        <f>Tabela48[[#This Row],[Neg_Ano8]]/Tabela48[[#This Row],[Alunos_Ano8]]</f>
        <v>0.496</v>
      </c>
      <c r="Q43" s="40">
        <f>SUBTOTAL(9,Q42:Q42)</f>
        <v>164</v>
      </c>
      <c r="R43" s="40">
        <f>SUBTOTAL(9,R42:R42)</f>
        <v>78</v>
      </c>
      <c r="S43" s="87">
        <f>Tabela48[[#This Row],[Neg_Ano9]]/Tabela48[[#This Row],[Alunos_Ano9]]</f>
        <v>0.47560975609756095</v>
      </c>
      <c r="T43" s="40">
        <f>SUBTOTAL(9,T42:T42)</f>
        <v>444</v>
      </c>
      <c r="U43" s="40">
        <f>SUBTOTAL(9,U42:U42)</f>
        <v>196</v>
      </c>
      <c r="V43" s="88">
        <f>Tabela48[[#This Row],[Níveis negat.]]/Tabela48[[#This Row],[Alunos_3ºciclo]]</f>
        <v>0.44144144144144143</v>
      </c>
    </row>
    <row r="44" spans="1:22" outlineLevel="5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">
        <v>153047</v>
      </c>
      <c r="H44" s="7" t="s">
        <v>72</v>
      </c>
      <c r="I44" s="7">
        <v>113147</v>
      </c>
      <c r="J44" s="7" t="s">
        <v>73</v>
      </c>
      <c r="K44" s="37">
        <v>99</v>
      </c>
      <c r="L44" s="37">
        <v>21</v>
      </c>
      <c r="M44" s="108">
        <f>Tabela48[[#This Row],[Neg_Ano7]]/Tabela48[[#This Row],[Alunos_Ano7]]</f>
        <v>0.21212121212121213</v>
      </c>
      <c r="N44" s="37">
        <v>120</v>
      </c>
      <c r="O44" s="37">
        <v>30</v>
      </c>
      <c r="P44" s="108">
        <f>Tabela48[[#This Row],[Neg_Ano8]]/Tabela48[[#This Row],[Alunos_Ano8]]</f>
        <v>0.25</v>
      </c>
      <c r="Q44" s="37">
        <v>123</v>
      </c>
      <c r="R44" s="37">
        <v>32</v>
      </c>
      <c r="S44" s="108">
        <f>Tabela48[[#This Row],[Neg_Ano9]]/Tabela48[[#This Row],[Alunos_Ano9]]</f>
        <v>0.26016260162601629</v>
      </c>
      <c r="T44" s="37">
        <f>Tabela48[[#This Row],[Alunos_Ano7]]+Tabela48[[#This Row],[Alunos_Ano8]]+Tabela48[[#This Row],[Alunos_Ano9]]</f>
        <v>342</v>
      </c>
      <c r="U44" s="37">
        <f>Tabela48[[#This Row],[Neg_Ano7]]+Tabela48[[#This Row],[Neg_Ano8]]+Tabela48[[#This Row],[Neg_Ano9]]</f>
        <v>83</v>
      </c>
      <c r="V44" s="112">
        <f>Tabela48[[#This Row],[Níveis negat.]]/Tabela48[[#This Row],[Alunos_3ºciclo]]</f>
        <v>0.24269005847953215</v>
      </c>
    </row>
    <row r="45" spans="1:22" outlineLevel="4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">
        <v>153047</v>
      </c>
      <c r="H45" s="7" t="s">
        <v>72</v>
      </c>
      <c r="I45" s="7">
        <v>0</v>
      </c>
      <c r="J45" s="11" t="s">
        <v>24</v>
      </c>
      <c r="K45" s="40">
        <f>SUBTOTAL(9,K44:K44)</f>
        <v>99</v>
      </c>
      <c r="L45" s="40">
        <f>SUBTOTAL(9,L44:L44)</f>
        <v>21</v>
      </c>
      <c r="M45" s="87">
        <f>Tabela48[[#This Row],[Neg_Ano7]]/Tabela48[[#This Row],[Alunos_Ano7]]</f>
        <v>0.21212121212121213</v>
      </c>
      <c r="N45" s="40">
        <f>SUBTOTAL(9,N44:N44)</f>
        <v>120</v>
      </c>
      <c r="O45" s="40">
        <f>SUBTOTAL(9,O44:O44)</f>
        <v>30</v>
      </c>
      <c r="P45" s="87">
        <f>Tabela48[[#This Row],[Neg_Ano8]]/Tabela48[[#This Row],[Alunos_Ano8]]</f>
        <v>0.25</v>
      </c>
      <c r="Q45" s="40">
        <f>SUBTOTAL(9,Q44:Q44)</f>
        <v>123</v>
      </c>
      <c r="R45" s="40">
        <f>SUBTOTAL(9,R44:R44)</f>
        <v>32</v>
      </c>
      <c r="S45" s="87">
        <f>Tabela48[[#This Row],[Neg_Ano9]]/Tabela48[[#This Row],[Alunos_Ano9]]</f>
        <v>0.26016260162601629</v>
      </c>
      <c r="T45" s="40">
        <f>SUBTOTAL(9,T44:T44)</f>
        <v>342</v>
      </c>
      <c r="U45" s="40">
        <f>SUBTOTAL(9,U44:U44)</f>
        <v>83</v>
      </c>
      <c r="V45" s="88">
        <f>Tabela48[[#This Row],[Níveis negat.]]/Tabela48[[#This Row],[Alunos_3ºciclo]]</f>
        <v>0.24269005847953215</v>
      </c>
    </row>
    <row r="46" spans="1:22" outlineLevel="3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113</v>
      </c>
      <c r="F46" s="7" t="s">
        <v>60</v>
      </c>
      <c r="G46" s="7">
        <v>0</v>
      </c>
      <c r="H46" s="7">
        <v>0</v>
      </c>
      <c r="I46" s="7">
        <v>0</v>
      </c>
      <c r="J46" s="15" t="s">
        <v>25</v>
      </c>
      <c r="K46" s="43">
        <f>SUBTOTAL(9,K33:K44)</f>
        <v>605</v>
      </c>
      <c r="L46" s="43">
        <f>SUBTOTAL(9,L33:L44)</f>
        <v>193</v>
      </c>
      <c r="M46" s="89">
        <f>Tabela48[[#This Row],[Neg_Ano7]]/Tabela48[[#This Row],[Alunos_Ano7]]</f>
        <v>0.31900826446280994</v>
      </c>
      <c r="N46" s="43">
        <f>SUBTOTAL(9,N33:N44)</f>
        <v>568</v>
      </c>
      <c r="O46" s="43">
        <f>SUBTOTAL(9,O33:O44)</f>
        <v>227</v>
      </c>
      <c r="P46" s="89">
        <f>Tabela48[[#This Row],[Neg_Ano8]]/Tabela48[[#This Row],[Alunos_Ano8]]</f>
        <v>0.39964788732394368</v>
      </c>
      <c r="Q46" s="43">
        <f>SUBTOTAL(9,Q33:Q44)</f>
        <v>642</v>
      </c>
      <c r="R46" s="43">
        <f>SUBTOTAL(9,R33:R44)</f>
        <v>241</v>
      </c>
      <c r="S46" s="89">
        <f>Tabela48[[#This Row],[Neg_Ano9]]/Tabela48[[#This Row],[Alunos_Ano9]]</f>
        <v>0.37538940809968846</v>
      </c>
      <c r="T46" s="43">
        <f>SUBTOTAL(9,T33:T44)</f>
        <v>1815</v>
      </c>
      <c r="U46" s="43">
        <f>SUBTOTAL(9,U33:U44)</f>
        <v>661</v>
      </c>
      <c r="V46" s="90">
        <f>Tabela48[[#This Row],[Níveis negat.]]/Tabela48[[#This Row],[Alunos_3ºciclo]]</f>
        <v>0.36418732782369145</v>
      </c>
    </row>
    <row r="47" spans="1:22" outlineLevel="5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116</v>
      </c>
      <c r="F47" s="7" t="s">
        <v>74</v>
      </c>
      <c r="G47" s="7">
        <v>151683</v>
      </c>
      <c r="H47" s="7" t="s">
        <v>75</v>
      </c>
      <c r="I47" s="7">
        <v>116286</v>
      </c>
      <c r="J47" s="7" t="s">
        <v>311</v>
      </c>
      <c r="K47" s="37">
        <v>89</v>
      </c>
      <c r="L47" s="37">
        <v>20</v>
      </c>
      <c r="M47" s="108">
        <f>Tabela48[[#This Row],[Neg_Ano7]]/Tabela48[[#This Row],[Alunos_Ano7]]</f>
        <v>0.2247191011235955</v>
      </c>
      <c r="N47" s="37">
        <v>82</v>
      </c>
      <c r="O47" s="37">
        <v>17</v>
      </c>
      <c r="P47" s="108">
        <f>Tabela48[[#This Row],[Neg_Ano8]]/Tabela48[[#This Row],[Alunos_Ano8]]</f>
        <v>0.2073170731707317</v>
      </c>
      <c r="Q47" s="37">
        <v>97</v>
      </c>
      <c r="R47" s="37">
        <v>16</v>
      </c>
      <c r="S47" s="108">
        <f>Tabela48[[#This Row],[Neg_Ano9]]/Tabela48[[#This Row],[Alunos_Ano9]]</f>
        <v>0.16494845360824742</v>
      </c>
      <c r="T47" s="37">
        <f>Tabela48[[#This Row],[Alunos_Ano7]]+Tabela48[[#This Row],[Alunos_Ano8]]+Tabela48[[#This Row],[Alunos_Ano9]]</f>
        <v>268</v>
      </c>
      <c r="U47" s="37">
        <f>Tabela48[[#This Row],[Neg_Ano7]]+Tabela48[[#This Row],[Neg_Ano8]]+Tabela48[[#This Row],[Neg_Ano9]]</f>
        <v>53</v>
      </c>
      <c r="V47" s="112">
        <f>Tabela48[[#This Row],[Níveis negat.]]/Tabela48[[#This Row],[Alunos_3ºciclo]]</f>
        <v>0.19776119402985073</v>
      </c>
    </row>
    <row r="48" spans="1:22" outlineLevel="5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116</v>
      </c>
      <c r="F48" s="7" t="s">
        <v>74</v>
      </c>
      <c r="G48" s="7">
        <v>151683</v>
      </c>
      <c r="H48" s="7" t="s">
        <v>75</v>
      </c>
      <c r="I48" s="7">
        <v>116386</v>
      </c>
      <c r="J48" s="7" t="s">
        <v>76</v>
      </c>
      <c r="K48" s="37">
        <v>92</v>
      </c>
      <c r="L48" s="37">
        <v>29</v>
      </c>
      <c r="M48" s="108">
        <f>Tabela48[[#This Row],[Neg_Ano7]]/Tabela48[[#This Row],[Alunos_Ano7]]</f>
        <v>0.31521739130434784</v>
      </c>
      <c r="N48" s="37">
        <v>65</v>
      </c>
      <c r="O48" s="37">
        <v>26</v>
      </c>
      <c r="P48" s="108">
        <f>Tabela48[[#This Row],[Neg_Ano8]]/Tabela48[[#This Row],[Alunos_Ano8]]</f>
        <v>0.4</v>
      </c>
      <c r="Q48" s="37">
        <v>74</v>
      </c>
      <c r="R48" s="37">
        <v>21</v>
      </c>
      <c r="S48" s="108">
        <f>Tabela48[[#This Row],[Neg_Ano9]]/Tabela48[[#This Row],[Alunos_Ano9]]</f>
        <v>0.28378378378378377</v>
      </c>
      <c r="T48" s="37">
        <f>Tabela48[[#This Row],[Alunos_Ano7]]+Tabela48[[#This Row],[Alunos_Ano8]]+Tabela48[[#This Row],[Alunos_Ano9]]</f>
        <v>231</v>
      </c>
      <c r="U48" s="37">
        <f>Tabela48[[#This Row],[Neg_Ano7]]+Tabela48[[#This Row],[Neg_Ano8]]+Tabela48[[#This Row],[Neg_Ano9]]</f>
        <v>76</v>
      </c>
      <c r="V48" s="112">
        <f>Tabela48[[#This Row],[Níveis negat.]]/Tabela48[[#This Row],[Alunos_3ºciclo]]</f>
        <v>0.32900432900432902</v>
      </c>
    </row>
    <row r="49" spans="1:22" outlineLevel="4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116</v>
      </c>
      <c r="F49" s="7" t="s">
        <v>74</v>
      </c>
      <c r="G49" s="7">
        <v>151683</v>
      </c>
      <c r="H49" s="7" t="s">
        <v>75</v>
      </c>
      <c r="I49" s="7">
        <v>0</v>
      </c>
      <c r="J49" s="11" t="s">
        <v>24</v>
      </c>
      <c r="K49" s="40">
        <f>SUBTOTAL(9,K47:K48)</f>
        <v>181</v>
      </c>
      <c r="L49" s="40">
        <f>SUBTOTAL(9,L47:L48)</f>
        <v>49</v>
      </c>
      <c r="M49" s="87">
        <f>Tabela48[[#This Row],[Neg_Ano7]]/Tabela48[[#This Row],[Alunos_Ano7]]</f>
        <v>0.27071823204419887</v>
      </c>
      <c r="N49" s="40">
        <f>SUBTOTAL(9,N47:N48)</f>
        <v>147</v>
      </c>
      <c r="O49" s="40">
        <f>SUBTOTAL(9,O47:O48)</f>
        <v>43</v>
      </c>
      <c r="P49" s="87">
        <f>Tabela48[[#This Row],[Neg_Ano8]]/Tabela48[[#This Row],[Alunos_Ano8]]</f>
        <v>0.29251700680272108</v>
      </c>
      <c r="Q49" s="40">
        <f>SUBTOTAL(9,Q47:Q48)</f>
        <v>171</v>
      </c>
      <c r="R49" s="40">
        <f>SUBTOTAL(9,R47:R48)</f>
        <v>37</v>
      </c>
      <c r="S49" s="87">
        <f>Tabela48[[#This Row],[Neg_Ano9]]/Tabela48[[#This Row],[Alunos_Ano9]]</f>
        <v>0.21637426900584794</v>
      </c>
      <c r="T49" s="40">
        <f>SUBTOTAL(9,T47:T48)</f>
        <v>499</v>
      </c>
      <c r="U49" s="40">
        <f>SUBTOTAL(9,U47:U48)</f>
        <v>129</v>
      </c>
      <c r="V49" s="88">
        <f>Tabela48[[#This Row],[Níveis negat.]]/Tabela48[[#This Row],[Alunos_3ºciclo]]</f>
        <v>0.25851703406813625</v>
      </c>
    </row>
    <row r="50" spans="1:22" outlineLevel="5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">
        <v>152900</v>
      </c>
      <c r="H50" s="7" t="s">
        <v>77</v>
      </c>
      <c r="I50" s="7">
        <v>116374</v>
      </c>
      <c r="J50" s="7" t="s">
        <v>78</v>
      </c>
      <c r="K50" s="37">
        <v>142</v>
      </c>
      <c r="L50" s="37">
        <v>37</v>
      </c>
      <c r="M50" s="108">
        <f>Tabela48[[#This Row],[Neg_Ano7]]/Tabela48[[#This Row],[Alunos_Ano7]]</f>
        <v>0.26056338028169013</v>
      </c>
      <c r="N50" s="37">
        <v>154</v>
      </c>
      <c r="O50" s="37">
        <v>40</v>
      </c>
      <c r="P50" s="108">
        <f>Tabela48[[#This Row],[Neg_Ano8]]/Tabela48[[#This Row],[Alunos_Ano8]]</f>
        <v>0.25974025974025972</v>
      </c>
      <c r="Q50" s="37">
        <v>144</v>
      </c>
      <c r="R50" s="37">
        <v>28</v>
      </c>
      <c r="S50" s="108">
        <f>Tabela48[[#This Row],[Neg_Ano9]]/Tabela48[[#This Row],[Alunos_Ano9]]</f>
        <v>0.19444444444444445</v>
      </c>
      <c r="T50" s="37">
        <f>Tabela48[[#This Row],[Alunos_Ano7]]+Tabela48[[#This Row],[Alunos_Ano8]]+Tabela48[[#This Row],[Alunos_Ano9]]</f>
        <v>440</v>
      </c>
      <c r="U50" s="37">
        <f>Tabela48[[#This Row],[Neg_Ano7]]+Tabela48[[#This Row],[Neg_Ano8]]+Tabela48[[#This Row],[Neg_Ano9]]</f>
        <v>105</v>
      </c>
      <c r="V50" s="112">
        <f>Tabela48[[#This Row],[Níveis negat.]]/Tabela48[[#This Row],[Alunos_3ºciclo]]</f>
        <v>0.23863636363636365</v>
      </c>
    </row>
    <row r="51" spans="1:22" outlineLevel="4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">
        <v>152900</v>
      </c>
      <c r="H51" s="7" t="s">
        <v>77</v>
      </c>
      <c r="I51" s="7">
        <v>0</v>
      </c>
      <c r="J51" s="11" t="s">
        <v>24</v>
      </c>
      <c r="K51" s="40">
        <f>SUBTOTAL(9,K50:K50)</f>
        <v>142</v>
      </c>
      <c r="L51" s="40">
        <f>SUBTOTAL(9,L50:L50)</f>
        <v>37</v>
      </c>
      <c r="M51" s="87">
        <f>Tabela48[[#This Row],[Neg_Ano7]]/Tabela48[[#This Row],[Alunos_Ano7]]</f>
        <v>0.26056338028169013</v>
      </c>
      <c r="N51" s="40">
        <f>SUBTOTAL(9,N50:N50)</f>
        <v>154</v>
      </c>
      <c r="O51" s="40">
        <f>SUBTOTAL(9,O50:O50)</f>
        <v>40</v>
      </c>
      <c r="P51" s="87">
        <f>Tabela48[[#This Row],[Neg_Ano8]]/Tabela48[[#This Row],[Alunos_Ano8]]</f>
        <v>0.25974025974025972</v>
      </c>
      <c r="Q51" s="40">
        <f>SUBTOTAL(9,Q50:Q50)</f>
        <v>144</v>
      </c>
      <c r="R51" s="40">
        <f>SUBTOTAL(9,R50:R50)</f>
        <v>28</v>
      </c>
      <c r="S51" s="87">
        <f>Tabela48[[#This Row],[Neg_Ano9]]/Tabela48[[#This Row],[Alunos_Ano9]]</f>
        <v>0.19444444444444445</v>
      </c>
      <c r="T51" s="40">
        <f>SUBTOTAL(9,T50:T50)</f>
        <v>440</v>
      </c>
      <c r="U51" s="40">
        <f>SUBTOTAL(9,U50:U50)</f>
        <v>105</v>
      </c>
      <c r="V51" s="88">
        <f>Tabela48[[#This Row],[Níveis negat.]]/Tabela48[[#This Row],[Alunos_3ºciclo]]</f>
        <v>0.23863636363636365</v>
      </c>
    </row>
    <row r="52" spans="1:22" outlineLevel="5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">
        <v>153060</v>
      </c>
      <c r="H52" s="7" t="s">
        <v>79</v>
      </c>
      <c r="I52" s="7">
        <v>116413</v>
      </c>
      <c r="J52" s="7" t="s">
        <v>80</v>
      </c>
      <c r="K52" s="37">
        <v>64</v>
      </c>
      <c r="L52" s="37">
        <v>31</v>
      </c>
      <c r="M52" s="108">
        <f>Tabela48[[#This Row],[Neg_Ano7]]/Tabela48[[#This Row],[Alunos_Ano7]]</f>
        <v>0.484375</v>
      </c>
      <c r="N52" s="37">
        <v>61</v>
      </c>
      <c r="O52" s="37">
        <v>26</v>
      </c>
      <c r="P52" s="108">
        <f>Tabela48[[#This Row],[Neg_Ano8]]/Tabela48[[#This Row],[Alunos_Ano8]]</f>
        <v>0.42622950819672129</v>
      </c>
      <c r="Q52" s="37">
        <v>56</v>
      </c>
      <c r="R52" s="37">
        <v>23</v>
      </c>
      <c r="S52" s="108">
        <f>Tabela48[[#This Row],[Neg_Ano9]]/Tabela48[[#This Row],[Alunos_Ano9]]</f>
        <v>0.4107142857142857</v>
      </c>
      <c r="T52" s="37">
        <f>Tabela48[[#This Row],[Alunos_Ano7]]+Tabela48[[#This Row],[Alunos_Ano8]]+Tabela48[[#This Row],[Alunos_Ano9]]</f>
        <v>181</v>
      </c>
      <c r="U52" s="37">
        <f>Tabela48[[#This Row],[Neg_Ano7]]+Tabela48[[#This Row],[Neg_Ano8]]+Tabela48[[#This Row],[Neg_Ano9]]</f>
        <v>80</v>
      </c>
      <c r="V52" s="112">
        <f>Tabela48[[#This Row],[Níveis negat.]]/Tabela48[[#This Row],[Alunos_3ºciclo]]</f>
        <v>0.44198895027624308</v>
      </c>
    </row>
    <row r="53" spans="1:22" outlineLevel="4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116</v>
      </c>
      <c r="F53" s="7" t="s">
        <v>74</v>
      </c>
      <c r="G53" s="7">
        <v>153060</v>
      </c>
      <c r="H53" s="7" t="s">
        <v>79</v>
      </c>
      <c r="I53" s="7">
        <v>0</v>
      </c>
      <c r="J53" s="11" t="s">
        <v>24</v>
      </c>
      <c r="K53" s="40">
        <f>SUBTOTAL(9,K52:K52)</f>
        <v>64</v>
      </c>
      <c r="L53" s="40">
        <f>SUBTOTAL(9,L52:L52)</f>
        <v>31</v>
      </c>
      <c r="M53" s="87">
        <f>Tabela48[[#This Row],[Neg_Ano7]]/Tabela48[[#This Row],[Alunos_Ano7]]</f>
        <v>0.484375</v>
      </c>
      <c r="N53" s="40">
        <f>SUBTOTAL(9,N52:N52)</f>
        <v>61</v>
      </c>
      <c r="O53" s="40">
        <f>SUBTOTAL(9,O52:O52)</f>
        <v>26</v>
      </c>
      <c r="P53" s="87">
        <f>Tabela48[[#This Row],[Neg_Ano8]]/Tabela48[[#This Row],[Alunos_Ano8]]</f>
        <v>0.42622950819672129</v>
      </c>
      <c r="Q53" s="40">
        <f>SUBTOTAL(9,Q52:Q52)</f>
        <v>56</v>
      </c>
      <c r="R53" s="40">
        <f>SUBTOTAL(9,R52:R52)</f>
        <v>23</v>
      </c>
      <c r="S53" s="87">
        <f>Tabela48[[#This Row],[Neg_Ano9]]/Tabela48[[#This Row],[Alunos_Ano9]]</f>
        <v>0.4107142857142857</v>
      </c>
      <c r="T53" s="40">
        <f>SUBTOTAL(9,T52:T52)</f>
        <v>181</v>
      </c>
      <c r="U53" s="40">
        <f>SUBTOTAL(9,U52:U52)</f>
        <v>80</v>
      </c>
      <c r="V53" s="88">
        <f>Tabela48[[#This Row],[Níveis negat.]]/Tabela48[[#This Row],[Alunos_3ºciclo]]</f>
        <v>0.44198895027624308</v>
      </c>
    </row>
    <row r="54" spans="1:22" outlineLevel="3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116</v>
      </c>
      <c r="F54" s="7" t="s">
        <v>74</v>
      </c>
      <c r="G54" s="7">
        <v>0</v>
      </c>
      <c r="H54" s="7">
        <v>0</v>
      </c>
      <c r="I54" s="7">
        <v>0</v>
      </c>
      <c r="J54" s="15" t="s">
        <v>25</v>
      </c>
      <c r="K54" s="43">
        <f>SUBTOTAL(9,K47:K52)</f>
        <v>387</v>
      </c>
      <c r="L54" s="43">
        <f>SUBTOTAL(9,L47:L52)</f>
        <v>117</v>
      </c>
      <c r="M54" s="89">
        <f>Tabela48[[#This Row],[Neg_Ano7]]/Tabela48[[#This Row],[Alunos_Ano7]]</f>
        <v>0.30232558139534882</v>
      </c>
      <c r="N54" s="43">
        <f>SUBTOTAL(9,N47:N52)</f>
        <v>362</v>
      </c>
      <c r="O54" s="43">
        <f>SUBTOTAL(9,O47:O52)</f>
        <v>109</v>
      </c>
      <c r="P54" s="89">
        <f>Tabela48[[#This Row],[Neg_Ano8]]/Tabela48[[#This Row],[Alunos_Ano8]]</f>
        <v>0.30110497237569062</v>
      </c>
      <c r="Q54" s="43">
        <f>SUBTOTAL(9,Q47:Q52)</f>
        <v>371</v>
      </c>
      <c r="R54" s="43">
        <f>SUBTOTAL(9,R47:R52)</f>
        <v>88</v>
      </c>
      <c r="S54" s="89">
        <f>Tabela48[[#This Row],[Neg_Ano9]]/Tabela48[[#This Row],[Alunos_Ano9]]</f>
        <v>0.23719676549865229</v>
      </c>
      <c r="T54" s="43">
        <f>SUBTOTAL(9,T47:T52)</f>
        <v>1120</v>
      </c>
      <c r="U54" s="43">
        <f>SUBTOTAL(9,U47:U52)</f>
        <v>314</v>
      </c>
      <c r="V54" s="90">
        <f>Tabela48[[#This Row],[Níveis negat.]]/Tabela48[[#This Row],[Alunos_3ºciclo]]</f>
        <v>0.28035714285714286</v>
      </c>
    </row>
    <row r="55" spans="1:22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119</v>
      </c>
      <c r="F55" s="7" t="s">
        <v>81</v>
      </c>
      <c r="G55" s="7">
        <v>151701</v>
      </c>
      <c r="H55" s="7" t="s">
        <v>82</v>
      </c>
      <c r="I55" s="7">
        <v>119542</v>
      </c>
      <c r="J55" s="7" t="s">
        <v>83</v>
      </c>
      <c r="K55" s="37">
        <v>86</v>
      </c>
      <c r="L55" s="37">
        <v>41</v>
      </c>
      <c r="M55" s="108">
        <f>Tabela48[[#This Row],[Neg_Ano7]]/Tabela48[[#This Row],[Alunos_Ano7]]</f>
        <v>0.47674418604651164</v>
      </c>
      <c r="N55" s="37">
        <v>66</v>
      </c>
      <c r="O55" s="37">
        <v>37</v>
      </c>
      <c r="P55" s="108">
        <f>Tabela48[[#This Row],[Neg_Ano8]]/Tabela48[[#This Row],[Alunos_Ano8]]</f>
        <v>0.56060606060606055</v>
      </c>
      <c r="Q55" s="37">
        <v>75</v>
      </c>
      <c r="R55" s="37">
        <v>32</v>
      </c>
      <c r="S55" s="108">
        <f>Tabela48[[#This Row],[Neg_Ano9]]/Tabela48[[#This Row],[Alunos_Ano9]]</f>
        <v>0.42666666666666669</v>
      </c>
      <c r="T55" s="37">
        <f>Tabela48[[#This Row],[Alunos_Ano7]]+Tabela48[[#This Row],[Alunos_Ano8]]+Tabela48[[#This Row],[Alunos_Ano9]]</f>
        <v>227</v>
      </c>
      <c r="U55" s="37">
        <f>Tabela48[[#This Row],[Neg_Ano7]]+Tabela48[[#This Row],[Neg_Ano8]]+Tabela48[[#This Row],[Neg_Ano9]]</f>
        <v>110</v>
      </c>
      <c r="V55" s="112">
        <f>Tabela48[[#This Row],[Níveis negat.]]/Tabela48[[#This Row],[Alunos_3ºciclo]]</f>
        <v>0.48458149779735682</v>
      </c>
    </row>
    <row r="56" spans="1:22" outlineLevel="5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119</v>
      </c>
      <c r="F56" s="7" t="s">
        <v>81</v>
      </c>
      <c r="G56" s="7">
        <v>151701</v>
      </c>
      <c r="H56" s="7" t="s">
        <v>82</v>
      </c>
      <c r="I56" s="7">
        <v>119684</v>
      </c>
      <c r="J56" s="7" t="s">
        <v>84</v>
      </c>
      <c r="K56" s="37">
        <v>141</v>
      </c>
      <c r="L56" s="37">
        <v>58</v>
      </c>
      <c r="M56" s="108">
        <f>Tabela48[[#This Row],[Neg_Ano7]]/Tabela48[[#This Row],[Alunos_Ano7]]</f>
        <v>0.41134751773049644</v>
      </c>
      <c r="N56" s="37">
        <v>114</v>
      </c>
      <c r="O56" s="37">
        <v>44</v>
      </c>
      <c r="P56" s="108">
        <f>Tabela48[[#This Row],[Neg_Ano8]]/Tabela48[[#This Row],[Alunos_Ano8]]</f>
        <v>0.38596491228070173</v>
      </c>
      <c r="Q56" s="37">
        <v>112</v>
      </c>
      <c r="R56" s="37">
        <v>35</v>
      </c>
      <c r="S56" s="108">
        <f>Tabela48[[#This Row],[Neg_Ano9]]/Tabela48[[#This Row],[Alunos_Ano9]]</f>
        <v>0.3125</v>
      </c>
      <c r="T56" s="37">
        <f>Tabela48[[#This Row],[Alunos_Ano7]]+Tabela48[[#This Row],[Alunos_Ano8]]+Tabela48[[#This Row],[Alunos_Ano9]]</f>
        <v>367</v>
      </c>
      <c r="U56" s="37">
        <f>Tabela48[[#This Row],[Neg_Ano7]]+Tabela48[[#This Row],[Neg_Ano8]]+Tabela48[[#This Row],[Neg_Ano9]]</f>
        <v>137</v>
      </c>
      <c r="V56" s="112">
        <f>Tabela48[[#This Row],[Níveis negat.]]/Tabela48[[#This Row],[Alunos_3ºciclo]]</f>
        <v>0.37329700272479566</v>
      </c>
    </row>
    <row r="57" spans="1:22" outlineLevel="4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119</v>
      </c>
      <c r="F57" s="7" t="s">
        <v>81</v>
      </c>
      <c r="G57" s="7">
        <v>151701</v>
      </c>
      <c r="H57" s="7" t="s">
        <v>82</v>
      </c>
      <c r="I57" s="7">
        <v>0</v>
      </c>
      <c r="J57" s="11" t="s">
        <v>24</v>
      </c>
      <c r="K57" s="40">
        <f>SUBTOTAL(9,K55:K56)</f>
        <v>227</v>
      </c>
      <c r="L57" s="40">
        <f>SUBTOTAL(9,L55:L56)</f>
        <v>99</v>
      </c>
      <c r="M57" s="87">
        <f>Tabela48[[#This Row],[Neg_Ano7]]/Tabela48[[#This Row],[Alunos_Ano7]]</f>
        <v>0.43612334801762115</v>
      </c>
      <c r="N57" s="40">
        <f>SUBTOTAL(9,N55:N56)</f>
        <v>180</v>
      </c>
      <c r="O57" s="40">
        <f>SUBTOTAL(9,O55:O56)</f>
        <v>81</v>
      </c>
      <c r="P57" s="87">
        <f>Tabela48[[#This Row],[Neg_Ano8]]/Tabela48[[#This Row],[Alunos_Ano8]]</f>
        <v>0.45</v>
      </c>
      <c r="Q57" s="40">
        <f>SUBTOTAL(9,Q55:Q56)</f>
        <v>187</v>
      </c>
      <c r="R57" s="40">
        <f>SUBTOTAL(9,R55:R56)</f>
        <v>67</v>
      </c>
      <c r="S57" s="87">
        <f>Tabela48[[#This Row],[Neg_Ano9]]/Tabela48[[#This Row],[Alunos_Ano9]]</f>
        <v>0.35828877005347592</v>
      </c>
      <c r="T57" s="40">
        <f>SUBTOTAL(9,T55:T56)</f>
        <v>594</v>
      </c>
      <c r="U57" s="40">
        <f>SUBTOTAL(9,U55:U56)</f>
        <v>247</v>
      </c>
      <c r="V57" s="88">
        <f>Tabela48[[#This Row],[Níveis negat.]]/Tabela48[[#This Row],[Alunos_3ºciclo]]</f>
        <v>0.41582491582491582</v>
      </c>
    </row>
    <row r="58" spans="1:22" outlineLevel="3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119</v>
      </c>
      <c r="F58" s="7" t="s">
        <v>81</v>
      </c>
      <c r="G58" s="7">
        <v>0</v>
      </c>
      <c r="H58" s="7">
        <v>0</v>
      </c>
      <c r="I58" s="7">
        <v>0</v>
      </c>
      <c r="J58" s="15" t="s">
        <v>25</v>
      </c>
      <c r="K58" s="43">
        <f>SUBTOTAL(9,K55:K56)</f>
        <v>227</v>
      </c>
      <c r="L58" s="43">
        <f>SUBTOTAL(9,L55:L56)</f>
        <v>99</v>
      </c>
      <c r="M58" s="89">
        <f>Tabela48[[#This Row],[Neg_Ano7]]/Tabela48[[#This Row],[Alunos_Ano7]]</f>
        <v>0.43612334801762115</v>
      </c>
      <c r="N58" s="43">
        <f>SUBTOTAL(9,N55:N56)</f>
        <v>180</v>
      </c>
      <c r="O58" s="43">
        <f>SUBTOTAL(9,O55:O56)</f>
        <v>81</v>
      </c>
      <c r="P58" s="89">
        <f>Tabela48[[#This Row],[Neg_Ano8]]/Tabela48[[#This Row],[Alunos_Ano8]]</f>
        <v>0.45</v>
      </c>
      <c r="Q58" s="43">
        <f>SUBTOTAL(9,Q55:Q56)</f>
        <v>187</v>
      </c>
      <c r="R58" s="43">
        <f>SUBTOTAL(9,R55:R56)</f>
        <v>67</v>
      </c>
      <c r="S58" s="89">
        <f>Tabela48[[#This Row],[Neg_Ano9]]/Tabela48[[#This Row],[Alunos_Ano9]]</f>
        <v>0.35828877005347592</v>
      </c>
      <c r="T58" s="43">
        <f>SUBTOTAL(9,T55:T56)</f>
        <v>594</v>
      </c>
      <c r="U58" s="43">
        <f>SUBTOTAL(9,U55:U56)</f>
        <v>247</v>
      </c>
      <c r="V58" s="90">
        <f>Tabela48[[#This Row],[Níveis negat.]]/Tabela48[[#This Row],[Alunos_3ºciclo]]</f>
        <v>0.41582491582491582</v>
      </c>
    </row>
    <row r="59" spans="1:22" outlineLevel="5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1304</v>
      </c>
      <c r="F59" s="7" t="s">
        <v>85</v>
      </c>
      <c r="G59" s="7">
        <v>150009</v>
      </c>
      <c r="H59" s="7" t="s">
        <v>86</v>
      </c>
      <c r="I59" s="7">
        <v>1304516</v>
      </c>
      <c r="J59" s="7" t="s">
        <v>87</v>
      </c>
      <c r="K59" s="37">
        <v>88</v>
      </c>
      <c r="L59" s="37">
        <v>44</v>
      </c>
      <c r="M59" s="108">
        <f>Tabela48[[#This Row],[Neg_Ano7]]/Tabela48[[#This Row],[Alunos_Ano7]]</f>
        <v>0.5</v>
      </c>
      <c r="N59" s="37">
        <v>90</v>
      </c>
      <c r="O59" s="37">
        <v>46</v>
      </c>
      <c r="P59" s="108">
        <f>Tabela48[[#This Row],[Neg_Ano8]]/Tabela48[[#This Row],[Alunos_Ano8]]</f>
        <v>0.51111111111111107</v>
      </c>
      <c r="Q59" s="37">
        <v>98</v>
      </c>
      <c r="R59" s="37">
        <v>53</v>
      </c>
      <c r="S59" s="108">
        <f>Tabela48[[#This Row],[Neg_Ano9]]/Tabela48[[#This Row],[Alunos_Ano9]]</f>
        <v>0.54081632653061229</v>
      </c>
      <c r="T59" s="37">
        <f>Tabela48[[#This Row],[Alunos_Ano7]]+Tabela48[[#This Row],[Alunos_Ano8]]+Tabela48[[#This Row],[Alunos_Ano9]]</f>
        <v>276</v>
      </c>
      <c r="U59" s="37">
        <f>Tabela48[[#This Row],[Neg_Ano7]]+Tabela48[[#This Row],[Neg_Ano8]]+Tabela48[[#This Row],[Neg_Ano9]]</f>
        <v>143</v>
      </c>
      <c r="V59" s="112">
        <f>Tabela48[[#This Row],[Níveis negat.]]/Tabela48[[#This Row],[Alunos_3ºciclo]]</f>
        <v>0.51811594202898548</v>
      </c>
    </row>
    <row r="60" spans="1:22" outlineLevel="5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1304</v>
      </c>
      <c r="F60" s="7" t="s">
        <v>85</v>
      </c>
      <c r="G60" s="7">
        <v>150009</v>
      </c>
      <c r="H60" s="7" t="s">
        <v>86</v>
      </c>
      <c r="I60" s="7">
        <v>1304553</v>
      </c>
      <c r="J60" s="7" t="s">
        <v>88</v>
      </c>
      <c r="K60" s="37">
        <v>142</v>
      </c>
      <c r="L60" s="37">
        <v>49</v>
      </c>
      <c r="M60" s="108">
        <f>Tabela48[[#This Row],[Neg_Ano7]]/Tabela48[[#This Row],[Alunos_Ano7]]</f>
        <v>0.34507042253521125</v>
      </c>
      <c r="N60" s="37">
        <v>133</v>
      </c>
      <c r="O60" s="37">
        <v>49</v>
      </c>
      <c r="P60" s="108">
        <f>Tabela48[[#This Row],[Neg_Ano8]]/Tabela48[[#This Row],[Alunos_Ano8]]</f>
        <v>0.36842105263157893</v>
      </c>
      <c r="Q60" s="37">
        <v>119</v>
      </c>
      <c r="R60" s="37">
        <v>56</v>
      </c>
      <c r="S60" s="108">
        <f>Tabela48[[#This Row],[Neg_Ano9]]/Tabela48[[#This Row],[Alunos_Ano9]]</f>
        <v>0.47058823529411764</v>
      </c>
      <c r="T60" s="37">
        <f>Tabela48[[#This Row],[Alunos_Ano7]]+Tabela48[[#This Row],[Alunos_Ano8]]+Tabela48[[#This Row],[Alunos_Ano9]]</f>
        <v>394</v>
      </c>
      <c r="U60" s="37">
        <f>Tabela48[[#This Row],[Neg_Ano7]]+Tabela48[[#This Row],[Neg_Ano8]]+Tabela48[[#This Row],[Neg_Ano9]]</f>
        <v>154</v>
      </c>
      <c r="V60" s="112">
        <f>Tabela48[[#This Row],[Níveis negat.]]/Tabela48[[#This Row],[Alunos_3ºciclo]]</f>
        <v>0.39086294416243655</v>
      </c>
    </row>
    <row r="61" spans="1:22" outlineLevel="4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1304</v>
      </c>
      <c r="F61" s="7" t="s">
        <v>85</v>
      </c>
      <c r="G61" s="7">
        <v>150009</v>
      </c>
      <c r="H61" s="7" t="s">
        <v>86</v>
      </c>
      <c r="I61" s="7">
        <v>0</v>
      </c>
      <c r="J61" s="11" t="s">
        <v>24</v>
      </c>
      <c r="K61" s="40">
        <f>SUBTOTAL(9,K59:K60)</f>
        <v>230</v>
      </c>
      <c r="L61" s="40">
        <f>SUBTOTAL(9,L59:L60)</f>
        <v>93</v>
      </c>
      <c r="M61" s="87">
        <f>Tabela48[[#This Row],[Neg_Ano7]]/Tabela48[[#This Row],[Alunos_Ano7]]</f>
        <v>0.40434782608695652</v>
      </c>
      <c r="N61" s="40">
        <f>SUBTOTAL(9,N59:N60)</f>
        <v>223</v>
      </c>
      <c r="O61" s="40">
        <f>SUBTOTAL(9,O59:O60)</f>
        <v>95</v>
      </c>
      <c r="P61" s="87">
        <f>Tabela48[[#This Row],[Neg_Ano8]]/Tabela48[[#This Row],[Alunos_Ano8]]</f>
        <v>0.42600896860986548</v>
      </c>
      <c r="Q61" s="40">
        <f>SUBTOTAL(9,Q59:Q60)</f>
        <v>217</v>
      </c>
      <c r="R61" s="40">
        <f>SUBTOTAL(9,R59:R60)</f>
        <v>109</v>
      </c>
      <c r="S61" s="87">
        <f>Tabela48[[#This Row],[Neg_Ano9]]/Tabela48[[#This Row],[Alunos_Ano9]]</f>
        <v>0.50230414746543783</v>
      </c>
      <c r="T61" s="40">
        <f>SUBTOTAL(9,T59:T60)</f>
        <v>670</v>
      </c>
      <c r="U61" s="40">
        <f>SUBTOTAL(9,U59:U60)</f>
        <v>297</v>
      </c>
      <c r="V61" s="88">
        <f>Tabela48[[#This Row],[Níveis negat.]]/Tabela48[[#This Row],[Alunos_3ºciclo]]</f>
        <v>0.44328358208955226</v>
      </c>
    </row>
    <row r="62" spans="1:22" outlineLevel="5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">
        <v>151105</v>
      </c>
      <c r="H62" s="7" t="s">
        <v>89</v>
      </c>
      <c r="I62" s="7">
        <v>1304679</v>
      </c>
      <c r="J62" s="7" t="s">
        <v>90</v>
      </c>
      <c r="K62" s="37">
        <v>105</v>
      </c>
      <c r="L62" s="37">
        <v>40</v>
      </c>
      <c r="M62" s="108">
        <f>Tabela48[[#This Row],[Neg_Ano7]]/Tabela48[[#This Row],[Alunos_Ano7]]</f>
        <v>0.38095238095238093</v>
      </c>
      <c r="N62" s="37">
        <v>96</v>
      </c>
      <c r="O62" s="37">
        <v>34</v>
      </c>
      <c r="P62" s="108">
        <f>Tabela48[[#This Row],[Neg_Ano8]]/Tabela48[[#This Row],[Alunos_Ano8]]</f>
        <v>0.35416666666666669</v>
      </c>
      <c r="Q62" s="37">
        <v>105</v>
      </c>
      <c r="R62" s="37">
        <v>41</v>
      </c>
      <c r="S62" s="108">
        <f>Tabela48[[#This Row],[Neg_Ano9]]/Tabela48[[#This Row],[Alunos_Ano9]]</f>
        <v>0.39047619047619048</v>
      </c>
      <c r="T62" s="37">
        <f>Tabela48[[#This Row],[Alunos_Ano7]]+Tabela48[[#This Row],[Alunos_Ano8]]+Tabela48[[#This Row],[Alunos_Ano9]]</f>
        <v>306</v>
      </c>
      <c r="U62" s="37">
        <f>Tabela48[[#This Row],[Neg_Ano7]]+Tabela48[[#This Row],[Neg_Ano8]]+Tabela48[[#This Row],[Neg_Ano9]]</f>
        <v>115</v>
      </c>
      <c r="V62" s="112">
        <f>Tabela48[[#This Row],[Níveis negat.]]/Tabela48[[#This Row],[Alunos_3ºciclo]]</f>
        <v>0.37581699346405228</v>
      </c>
    </row>
    <row r="63" spans="1:22" outlineLevel="4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">
        <v>151105</v>
      </c>
      <c r="H63" s="7" t="s">
        <v>89</v>
      </c>
      <c r="I63" s="7">
        <v>0</v>
      </c>
      <c r="J63" s="11" t="s">
        <v>24</v>
      </c>
      <c r="K63" s="40">
        <f>SUBTOTAL(9,K62:K62)</f>
        <v>105</v>
      </c>
      <c r="L63" s="40">
        <f>SUBTOTAL(9,L62:L62)</f>
        <v>40</v>
      </c>
      <c r="M63" s="87">
        <f>Tabela48[[#This Row],[Neg_Ano7]]/Tabela48[[#This Row],[Alunos_Ano7]]</f>
        <v>0.38095238095238093</v>
      </c>
      <c r="N63" s="40">
        <f>SUBTOTAL(9,N62:N62)</f>
        <v>96</v>
      </c>
      <c r="O63" s="40">
        <f>SUBTOTAL(9,O62:O62)</f>
        <v>34</v>
      </c>
      <c r="P63" s="87">
        <f>Tabela48[[#This Row],[Neg_Ano8]]/Tabela48[[#This Row],[Alunos_Ano8]]</f>
        <v>0.35416666666666669</v>
      </c>
      <c r="Q63" s="40">
        <f>SUBTOTAL(9,Q62:Q62)</f>
        <v>105</v>
      </c>
      <c r="R63" s="40">
        <f>SUBTOTAL(9,R62:R62)</f>
        <v>41</v>
      </c>
      <c r="S63" s="87">
        <f>Tabela48[[#This Row],[Neg_Ano9]]/Tabela48[[#This Row],[Alunos_Ano9]]</f>
        <v>0.39047619047619048</v>
      </c>
      <c r="T63" s="40">
        <f>SUBTOTAL(9,T62:T62)</f>
        <v>306</v>
      </c>
      <c r="U63" s="40">
        <f>SUBTOTAL(9,U62:U62)</f>
        <v>115</v>
      </c>
      <c r="V63" s="88">
        <f>Tabela48[[#This Row],[Níveis negat.]]/Tabela48[[#This Row],[Alunos_3ºciclo]]</f>
        <v>0.37581699346405228</v>
      </c>
    </row>
    <row r="64" spans="1:22" outlineLevel="5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">
        <v>151956</v>
      </c>
      <c r="H64" s="7" t="s">
        <v>91</v>
      </c>
      <c r="I64" s="7">
        <v>1304322</v>
      </c>
      <c r="J64" s="7" t="s">
        <v>92</v>
      </c>
      <c r="K64" s="37">
        <v>131</v>
      </c>
      <c r="L64" s="37">
        <v>63</v>
      </c>
      <c r="M64" s="108">
        <f>Tabela48[[#This Row],[Neg_Ano7]]/Tabela48[[#This Row],[Alunos_Ano7]]</f>
        <v>0.48091603053435117</v>
      </c>
      <c r="N64" s="37">
        <v>112</v>
      </c>
      <c r="O64" s="37">
        <v>72</v>
      </c>
      <c r="P64" s="108">
        <f>Tabela48[[#This Row],[Neg_Ano8]]/Tabela48[[#This Row],[Alunos_Ano8]]</f>
        <v>0.6428571428571429</v>
      </c>
      <c r="Q64" s="37">
        <v>99</v>
      </c>
      <c r="R64" s="37">
        <v>54</v>
      </c>
      <c r="S64" s="108">
        <f>Tabela48[[#This Row],[Neg_Ano9]]/Tabela48[[#This Row],[Alunos_Ano9]]</f>
        <v>0.54545454545454541</v>
      </c>
      <c r="T64" s="37">
        <f>Tabela48[[#This Row],[Alunos_Ano7]]+Tabela48[[#This Row],[Alunos_Ano8]]+Tabela48[[#This Row],[Alunos_Ano9]]</f>
        <v>342</v>
      </c>
      <c r="U64" s="37">
        <f>Tabela48[[#This Row],[Neg_Ano7]]+Tabela48[[#This Row],[Neg_Ano8]]+Tabela48[[#This Row],[Neg_Ano9]]</f>
        <v>189</v>
      </c>
      <c r="V64" s="112">
        <f>Tabela48[[#This Row],[Níveis negat.]]/Tabela48[[#This Row],[Alunos_3ºciclo]]</f>
        <v>0.55263157894736847</v>
      </c>
    </row>
    <row r="65" spans="1:22" outlineLevel="4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">
        <v>151956</v>
      </c>
      <c r="H65" s="7" t="s">
        <v>91</v>
      </c>
      <c r="I65" s="7">
        <v>0</v>
      </c>
      <c r="J65" s="11" t="s">
        <v>24</v>
      </c>
      <c r="K65" s="40">
        <f>SUBTOTAL(9,K64:K64)</f>
        <v>131</v>
      </c>
      <c r="L65" s="40">
        <f>SUBTOTAL(9,L64:L64)</f>
        <v>63</v>
      </c>
      <c r="M65" s="87">
        <f>Tabela48[[#This Row],[Neg_Ano7]]/Tabela48[[#This Row],[Alunos_Ano7]]</f>
        <v>0.48091603053435117</v>
      </c>
      <c r="N65" s="40">
        <f>SUBTOTAL(9,N64:N64)</f>
        <v>112</v>
      </c>
      <c r="O65" s="40">
        <f>SUBTOTAL(9,O64:O64)</f>
        <v>72</v>
      </c>
      <c r="P65" s="87">
        <f>Tabela48[[#This Row],[Neg_Ano8]]/Tabela48[[#This Row],[Alunos_Ano8]]</f>
        <v>0.6428571428571429</v>
      </c>
      <c r="Q65" s="40">
        <f>SUBTOTAL(9,Q64:Q64)</f>
        <v>99</v>
      </c>
      <c r="R65" s="40">
        <f>SUBTOTAL(9,R64:R64)</f>
        <v>54</v>
      </c>
      <c r="S65" s="87">
        <f>Tabela48[[#This Row],[Neg_Ano9]]/Tabela48[[#This Row],[Alunos_Ano9]]</f>
        <v>0.54545454545454541</v>
      </c>
      <c r="T65" s="40">
        <f>SUBTOTAL(9,T64:T64)</f>
        <v>342</v>
      </c>
      <c r="U65" s="40">
        <f>SUBTOTAL(9,U64:U64)</f>
        <v>189</v>
      </c>
      <c r="V65" s="88">
        <f>Tabela48[[#This Row],[Níveis negat.]]/Tabela48[[#This Row],[Alunos_3ºciclo]]</f>
        <v>0.55263157894736847</v>
      </c>
    </row>
    <row r="66" spans="1:22" outlineLevel="5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">
        <v>151968</v>
      </c>
      <c r="H66" s="7" t="s">
        <v>93</v>
      </c>
      <c r="I66" s="7">
        <v>1304335</v>
      </c>
      <c r="J66" s="7" t="s">
        <v>94</v>
      </c>
      <c r="K66" s="37">
        <v>215</v>
      </c>
      <c r="L66" s="37">
        <v>73</v>
      </c>
      <c r="M66" s="108">
        <f>Tabela48[[#This Row],[Neg_Ano7]]/Tabela48[[#This Row],[Alunos_Ano7]]</f>
        <v>0.33953488372093021</v>
      </c>
      <c r="N66" s="37">
        <v>185</v>
      </c>
      <c r="O66" s="37">
        <v>68</v>
      </c>
      <c r="P66" s="108">
        <f>Tabela48[[#This Row],[Neg_Ano8]]/Tabela48[[#This Row],[Alunos_Ano8]]</f>
        <v>0.36756756756756759</v>
      </c>
      <c r="Q66" s="37">
        <v>228</v>
      </c>
      <c r="R66" s="37">
        <v>88</v>
      </c>
      <c r="S66" s="108">
        <f>Tabela48[[#This Row],[Neg_Ano9]]/Tabela48[[#This Row],[Alunos_Ano9]]</f>
        <v>0.38596491228070173</v>
      </c>
      <c r="T66" s="37">
        <f>Tabela48[[#This Row],[Alunos_Ano7]]+Tabela48[[#This Row],[Alunos_Ano8]]+Tabela48[[#This Row],[Alunos_Ano9]]</f>
        <v>628</v>
      </c>
      <c r="U66" s="37">
        <f>Tabela48[[#This Row],[Neg_Ano7]]+Tabela48[[#This Row],[Neg_Ano8]]+Tabela48[[#This Row],[Neg_Ano9]]</f>
        <v>229</v>
      </c>
      <c r="V66" s="112">
        <f>Tabela48[[#This Row],[Níveis negat.]]/Tabela48[[#This Row],[Alunos_3ºciclo]]</f>
        <v>0.36464968152866239</v>
      </c>
    </row>
    <row r="67" spans="1:22" outlineLevel="4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">
        <v>151968</v>
      </c>
      <c r="H67" s="7" t="s">
        <v>93</v>
      </c>
      <c r="I67" s="7">
        <v>0</v>
      </c>
      <c r="J67" s="11" t="s">
        <v>24</v>
      </c>
      <c r="K67" s="40">
        <f>SUBTOTAL(9,K66:K66)</f>
        <v>215</v>
      </c>
      <c r="L67" s="40">
        <f>SUBTOTAL(9,L66:L66)</f>
        <v>73</v>
      </c>
      <c r="M67" s="87">
        <f>Tabela48[[#This Row],[Neg_Ano7]]/Tabela48[[#This Row],[Alunos_Ano7]]</f>
        <v>0.33953488372093021</v>
      </c>
      <c r="N67" s="40">
        <f>SUBTOTAL(9,N66:N66)</f>
        <v>185</v>
      </c>
      <c r="O67" s="40">
        <f>SUBTOTAL(9,O66:O66)</f>
        <v>68</v>
      </c>
      <c r="P67" s="87">
        <f>Tabela48[[#This Row],[Neg_Ano8]]/Tabela48[[#This Row],[Alunos_Ano8]]</f>
        <v>0.36756756756756759</v>
      </c>
      <c r="Q67" s="40">
        <f>SUBTOTAL(9,Q66:Q66)</f>
        <v>228</v>
      </c>
      <c r="R67" s="40">
        <f>SUBTOTAL(9,R66:R66)</f>
        <v>88</v>
      </c>
      <c r="S67" s="87">
        <f>Tabela48[[#This Row],[Neg_Ano9]]/Tabela48[[#This Row],[Alunos_Ano9]]</f>
        <v>0.38596491228070173</v>
      </c>
      <c r="T67" s="40">
        <f>SUBTOTAL(9,T66:T66)</f>
        <v>628</v>
      </c>
      <c r="U67" s="40">
        <f>SUBTOTAL(9,U66:U66)</f>
        <v>229</v>
      </c>
      <c r="V67" s="88">
        <f>Tabela48[[#This Row],[Níveis negat.]]/Tabela48[[#This Row],[Alunos_3ºciclo]]</f>
        <v>0.36464968152866239</v>
      </c>
    </row>
    <row r="68" spans="1:22" outlineLevel="5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">
        <v>151970</v>
      </c>
      <c r="H68" s="7" t="s">
        <v>95</v>
      </c>
      <c r="I68" s="7">
        <v>1304727</v>
      </c>
      <c r="J68" s="7" t="s">
        <v>96</v>
      </c>
      <c r="K68" s="37">
        <v>110</v>
      </c>
      <c r="L68" s="37">
        <v>47</v>
      </c>
      <c r="M68" s="108">
        <f>Tabela48[[#This Row],[Neg_Ano7]]/Tabela48[[#This Row],[Alunos_Ano7]]</f>
        <v>0.42727272727272725</v>
      </c>
      <c r="N68" s="37">
        <v>87</v>
      </c>
      <c r="O68" s="37">
        <v>40</v>
      </c>
      <c r="P68" s="108">
        <f>Tabela48[[#This Row],[Neg_Ano8]]/Tabela48[[#This Row],[Alunos_Ano8]]</f>
        <v>0.45977011494252873</v>
      </c>
      <c r="Q68" s="37">
        <v>0</v>
      </c>
      <c r="R68" s="37">
        <v>0</v>
      </c>
      <c r="S68" s="108" t="s">
        <v>28</v>
      </c>
      <c r="T68" s="37">
        <f>Tabela48[[#This Row],[Alunos_Ano7]]+Tabela48[[#This Row],[Alunos_Ano8]]+Tabela48[[#This Row],[Alunos_Ano9]]</f>
        <v>197</v>
      </c>
      <c r="U68" s="37">
        <f>Tabela48[[#This Row],[Neg_Ano7]]+Tabela48[[#This Row],[Neg_Ano8]]+Tabela48[[#This Row],[Neg_Ano9]]</f>
        <v>87</v>
      </c>
      <c r="V68" s="112">
        <f>Tabela48[[#This Row],[Níveis negat.]]/Tabela48[[#This Row],[Alunos_3ºciclo]]</f>
        <v>0.44162436548223349</v>
      </c>
    </row>
    <row r="69" spans="1:22" outlineLevel="5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">
        <v>151970</v>
      </c>
      <c r="H69" s="7" t="s">
        <v>95</v>
      </c>
      <c r="I69" s="7">
        <v>1304806</v>
      </c>
      <c r="J69" s="7" t="s">
        <v>312</v>
      </c>
      <c r="K69" s="37">
        <v>0</v>
      </c>
      <c r="L69" s="37">
        <v>0</v>
      </c>
      <c r="M69" s="108" t="s">
        <v>28</v>
      </c>
      <c r="N69" s="37">
        <v>21</v>
      </c>
      <c r="O69" s="37">
        <v>14</v>
      </c>
      <c r="P69" s="108">
        <f>Tabela48[[#This Row],[Neg_Ano8]]/Tabela48[[#This Row],[Alunos_Ano8]]</f>
        <v>0.66666666666666663</v>
      </c>
      <c r="Q69" s="37">
        <v>95</v>
      </c>
      <c r="R69" s="37">
        <v>45</v>
      </c>
      <c r="S69" s="108">
        <f>Tabela48[[#This Row],[Neg_Ano9]]/Tabela48[[#This Row],[Alunos_Ano9]]</f>
        <v>0.47368421052631576</v>
      </c>
      <c r="T69" s="37">
        <f>Tabela48[[#This Row],[Alunos_Ano7]]+Tabela48[[#This Row],[Alunos_Ano8]]+Tabela48[[#This Row],[Alunos_Ano9]]</f>
        <v>116</v>
      </c>
      <c r="U69" s="37">
        <f>Tabela48[[#This Row],[Neg_Ano7]]+Tabela48[[#This Row],[Neg_Ano8]]+Tabela48[[#This Row],[Neg_Ano9]]</f>
        <v>59</v>
      </c>
      <c r="V69" s="112">
        <f>Tabela48[[#This Row],[Níveis negat.]]/Tabela48[[#This Row],[Alunos_3ºciclo]]</f>
        <v>0.50862068965517238</v>
      </c>
    </row>
    <row r="70" spans="1:22" outlineLevel="4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">
        <v>151970</v>
      </c>
      <c r="H70" s="7" t="s">
        <v>95</v>
      </c>
      <c r="I70" s="7">
        <v>0</v>
      </c>
      <c r="J70" s="11" t="s">
        <v>24</v>
      </c>
      <c r="K70" s="40">
        <f>SUBTOTAL(9,K68:K69)</f>
        <v>110</v>
      </c>
      <c r="L70" s="40">
        <f>SUBTOTAL(9,L68:L69)</f>
        <v>47</v>
      </c>
      <c r="M70" s="87">
        <f>Tabela48[[#This Row],[Neg_Ano7]]/Tabela48[[#This Row],[Alunos_Ano7]]</f>
        <v>0.42727272727272725</v>
      </c>
      <c r="N70" s="40">
        <f>SUBTOTAL(9,N68:N69)</f>
        <v>108</v>
      </c>
      <c r="O70" s="40">
        <f>SUBTOTAL(9,O68:O69)</f>
        <v>54</v>
      </c>
      <c r="P70" s="87">
        <f>Tabela48[[#This Row],[Neg_Ano8]]/Tabela48[[#This Row],[Alunos_Ano8]]</f>
        <v>0.5</v>
      </c>
      <c r="Q70" s="40">
        <f>SUBTOTAL(9,Q68:Q69)</f>
        <v>95</v>
      </c>
      <c r="R70" s="40">
        <f>SUBTOTAL(9,R68:R69)</f>
        <v>45</v>
      </c>
      <c r="S70" s="87">
        <f>Tabela48[[#This Row],[Neg_Ano9]]/Tabela48[[#This Row],[Alunos_Ano9]]</f>
        <v>0.47368421052631576</v>
      </c>
      <c r="T70" s="40">
        <f>SUBTOTAL(9,T68:T69)</f>
        <v>313</v>
      </c>
      <c r="U70" s="40">
        <f>SUBTOTAL(9,U68:U69)</f>
        <v>146</v>
      </c>
      <c r="V70" s="88">
        <f>Tabela48[[#This Row],[Níveis negat.]]/Tabela48[[#This Row],[Alunos_3ºciclo]]</f>
        <v>0.46645367412140576</v>
      </c>
    </row>
    <row r="71" spans="1:22" outlineLevel="5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">
        <v>151981</v>
      </c>
      <c r="H71" s="7" t="s">
        <v>97</v>
      </c>
      <c r="I71" s="7">
        <v>1304775</v>
      </c>
      <c r="J71" s="7" t="s">
        <v>98</v>
      </c>
      <c r="K71" s="37">
        <v>170</v>
      </c>
      <c r="L71" s="37">
        <v>70</v>
      </c>
      <c r="M71" s="108">
        <f>Tabela48[[#This Row],[Neg_Ano7]]/Tabela48[[#This Row],[Alunos_Ano7]]</f>
        <v>0.41176470588235292</v>
      </c>
      <c r="N71" s="37">
        <v>116</v>
      </c>
      <c r="O71" s="37">
        <v>59</v>
      </c>
      <c r="P71" s="108">
        <f>Tabela48[[#This Row],[Neg_Ano8]]/Tabela48[[#This Row],[Alunos_Ano8]]</f>
        <v>0.50862068965517238</v>
      </c>
      <c r="Q71" s="37">
        <v>122</v>
      </c>
      <c r="R71" s="37">
        <v>59</v>
      </c>
      <c r="S71" s="108">
        <f>Tabela48[[#This Row],[Neg_Ano9]]/Tabela48[[#This Row],[Alunos_Ano9]]</f>
        <v>0.48360655737704916</v>
      </c>
      <c r="T71" s="37">
        <f>Tabela48[[#This Row],[Alunos_Ano7]]+Tabela48[[#This Row],[Alunos_Ano8]]+Tabela48[[#This Row],[Alunos_Ano9]]</f>
        <v>408</v>
      </c>
      <c r="U71" s="37">
        <f>Tabela48[[#This Row],[Neg_Ano7]]+Tabela48[[#This Row],[Neg_Ano8]]+Tabela48[[#This Row],[Neg_Ano9]]</f>
        <v>188</v>
      </c>
      <c r="V71" s="112">
        <f>Tabela48[[#This Row],[Níveis negat.]]/Tabela48[[#This Row],[Alunos_3ºciclo]]</f>
        <v>0.46078431372549017</v>
      </c>
    </row>
    <row r="72" spans="1:22" outlineLevel="4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">
        <v>151981</v>
      </c>
      <c r="H72" s="7" t="s">
        <v>97</v>
      </c>
      <c r="I72" s="7">
        <v>0</v>
      </c>
      <c r="J72" s="11" t="s">
        <v>24</v>
      </c>
      <c r="K72" s="40">
        <f>SUBTOTAL(9,K71:K71)</f>
        <v>170</v>
      </c>
      <c r="L72" s="40">
        <f>SUBTOTAL(9,L71:L71)</f>
        <v>70</v>
      </c>
      <c r="M72" s="87">
        <f>Tabela48[[#This Row],[Neg_Ano7]]/Tabela48[[#This Row],[Alunos_Ano7]]</f>
        <v>0.41176470588235292</v>
      </c>
      <c r="N72" s="40">
        <f>SUBTOTAL(9,N71:N71)</f>
        <v>116</v>
      </c>
      <c r="O72" s="40">
        <f>SUBTOTAL(9,O71:O71)</f>
        <v>59</v>
      </c>
      <c r="P72" s="87">
        <f>Tabela48[[#This Row],[Neg_Ano8]]/Tabela48[[#This Row],[Alunos_Ano8]]</f>
        <v>0.50862068965517238</v>
      </c>
      <c r="Q72" s="40">
        <f>SUBTOTAL(9,Q71:Q71)</f>
        <v>122</v>
      </c>
      <c r="R72" s="40">
        <f>SUBTOTAL(9,R71:R71)</f>
        <v>59</v>
      </c>
      <c r="S72" s="87">
        <f>Tabela48[[#This Row],[Neg_Ano9]]/Tabela48[[#This Row],[Alunos_Ano9]]</f>
        <v>0.48360655737704916</v>
      </c>
      <c r="T72" s="40">
        <f>SUBTOTAL(9,T71:T71)</f>
        <v>408</v>
      </c>
      <c r="U72" s="40">
        <f>SUBTOTAL(9,U71:U71)</f>
        <v>188</v>
      </c>
      <c r="V72" s="88">
        <f>Tabela48[[#This Row],[Níveis negat.]]/Tabela48[[#This Row],[Alunos_3ºciclo]]</f>
        <v>0.46078431372549017</v>
      </c>
    </row>
    <row r="73" spans="1:22" outlineLevel="5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">
        <v>151993</v>
      </c>
      <c r="H73" s="7" t="s">
        <v>99</v>
      </c>
      <c r="I73" s="7">
        <v>1304279</v>
      </c>
      <c r="J73" s="7" t="s">
        <v>100</v>
      </c>
      <c r="K73" s="37">
        <v>0</v>
      </c>
      <c r="L73" s="37">
        <v>0</v>
      </c>
      <c r="M73" s="108" t="s">
        <v>28</v>
      </c>
      <c r="N73" s="37">
        <v>0</v>
      </c>
      <c r="O73" s="37">
        <v>0</v>
      </c>
      <c r="P73" s="108" t="s">
        <v>28</v>
      </c>
      <c r="Q73" s="37">
        <v>67</v>
      </c>
      <c r="R73" s="37">
        <v>29</v>
      </c>
      <c r="S73" s="108">
        <f>Tabela48[[#This Row],[Neg_Ano9]]/Tabela48[[#This Row],[Alunos_Ano9]]</f>
        <v>0.43283582089552236</v>
      </c>
      <c r="T73" s="37">
        <f>Tabela48[[#This Row],[Alunos_Ano7]]+Tabela48[[#This Row],[Alunos_Ano8]]+Tabela48[[#This Row],[Alunos_Ano9]]</f>
        <v>67</v>
      </c>
      <c r="U73" s="37">
        <f>Tabela48[[#This Row],[Neg_Ano7]]+Tabela48[[#This Row],[Neg_Ano8]]+Tabela48[[#This Row],[Neg_Ano9]]</f>
        <v>29</v>
      </c>
      <c r="V73" s="112">
        <f>Tabela48[[#This Row],[Níveis negat.]]/Tabela48[[#This Row],[Alunos_3ºciclo]]</f>
        <v>0.43283582089552236</v>
      </c>
    </row>
    <row r="74" spans="1:22" outlineLevel="5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">
        <v>151993</v>
      </c>
      <c r="H74" s="7" t="s">
        <v>99</v>
      </c>
      <c r="I74" s="7">
        <v>1304960</v>
      </c>
      <c r="J74" s="7" t="s">
        <v>313</v>
      </c>
      <c r="K74" s="37">
        <v>0</v>
      </c>
      <c r="L74" s="37">
        <v>0</v>
      </c>
      <c r="M74" s="108" t="s">
        <v>28</v>
      </c>
      <c r="N74" s="37">
        <v>0</v>
      </c>
      <c r="O74" s="37">
        <v>0</v>
      </c>
      <c r="P74" s="108" t="s">
        <v>28</v>
      </c>
      <c r="Q74" s="37">
        <v>81</v>
      </c>
      <c r="R74" s="37">
        <v>44</v>
      </c>
      <c r="S74" s="108">
        <f>Tabela48[[#This Row],[Neg_Ano9]]/Tabela48[[#This Row],[Alunos_Ano9]]</f>
        <v>0.54320987654320985</v>
      </c>
      <c r="T74" s="37">
        <f>Tabela48[[#This Row],[Alunos_Ano7]]+Tabela48[[#This Row],[Alunos_Ano8]]+Tabela48[[#This Row],[Alunos_Ano9]]</f>
        <v>81</v>
      </c>
      <c r="U74" s="37">
        <f>Tabela48[[#This Row],[Neg_Ano7]]+Tabela48[[#This Row],[Neg_Ano8]]+Tabela48[[#This Row],[Neg_Ano9]]</f>
        <v>44</v>
      </c>
      <c r="V74" s="112">
        <f>Tabela48[[#This Row],[Níveis negat.]]/Tabela48[[#This Row],[Alunos_3ºciclo]]</f>
        <v>0.54320987654320985</v>
      </c>
    </row>
    <row r="75" spans="1:22" outlineLevel="4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">
        <v>151993</v>
      </c>
      <c r="H75" s="7" t="s">
        <v>99</v>
      </c>
      <c r="I75" s="7">
        <v>0</v>
      </c>
      <c r="J75" s="11" t="s">
        <v>24</v>
      </c>
      <c r="K75" s="40">
        <v>0</v>
      </c>
      <c r="L75" s="40">
        <v>0</v>
      </c>
      <c r="M75" s="87" t="s">
        <v>28</v>
      </c>
      <c r="N75" s="40">
        <v>0</v>
      </c>
      <c r="O75" s="40">
        <v>0</v>
      </c>
      <c r="P75" s="87" t="s">
        <v>28</v>
      </c>
      <c r="Q75" s="40">
        <f>SUBTOTAL(9,Q73:Q74)</f>
        <v>148</v>
      </c>
      <c r="R75" s="40">
        <f>SUBTOTAL(9,R73:R74)</f>
        <v>73</v>
      </c>
      <c r="S75" s="87">
        <f>Tabela48[[#This Row],[Neg_Ano9]]/Tabela48[[#This Row],[Alunos_Ano9]]</f>
        <v>0.49324324324324326</v>
      </c>
      <c r="T75" s="40">
        <f>SUBTOTAL(9,T73:T74)</f>
        <v>148</v>
      </c>
      <c r="U75" s="40">
        <f>SUBTOTAL(9,U73:U74)</f>
        <v>73</v>
      </c>
      <c r="V75" s="88">
        <f>Tabela48[[#This Row],[Níveis negat.]]/Tabela48[[#This Row],[Alunos_3ºciclo]]</f>
        <v>0.49324324324324326</v>
      </c>
    </row>
    <row r="76" spans="1:22" outlineLevel="5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1304</v>
      </c>
      <c r="F76" s="7" t="s">
        <v>85</v>
      </c>
      <c r="G76" s="7">
        <v>152006</v>
      </c>
      <c r="H76" s="7" t="s">
        <v>101</v>
      </c>
      <c r="I76" s="7">
        <v>1304823</v>
      </c>
      <c r="J76" s="7" t="s">
        <v>102</v>
      </c>
      <c r="K76" s="37">
        <v>132</v>
      </c>
      <c r="L76" s="37">
        <v>26</v>
      </c>
      <c r="M76" s="108">
        <f>Tabela48[[#This Row],[Neg_Ano7]]/Tabela48[[#This Row],[Alunos_Ano7]]</f>
        <v>0.19696969696969696</v>
      </c>
      <c r="N76" s="37">
        <v>71</v>
      </c>
      <c r="O76" s="37">
        <v>9</v>
      </c>
      <c r="P76" s="108">
        <f>Tabela48[[#This Row],[Neg_Ano8]]/Tabela48[[#This Row],[Alunos_Ano8]]</f>
        <v>0.12676056338028169</v>
      </c>
      <c r="Q76" s="37">
        <v>131</v>
      </c>
      <c r="R76" s="37">
        <v>61</v>
      </c>
      <c r="S76" s="108">
        <f>Tabela48[[#This Row],[Neg_Ano9]]/Tabela48[[#This Row],[Alunos_Ano9]]</f>
        <v>0.46564885496183206</v>
      </c>
      <c r="T76" s="37">
        <f>Tabela48[[#This Row],[Alunos_Ano7]]+Tabela48[[#This Row],[Alunos_Ano8]]+Tabela48[[#This Row],[Alunos_Ano9]]</f>
        <v>334</v>
      </c>
      <c r="U76" s="37">
        <f>Tabela48[[#This Row],[Neg_Ano7]]+Tabela48[[#This Row],[Neg_Ano8]]+Tabela48[[#This Row],[Neg_Ano9]]</f>
        <v>96</v>
      </c>
      <c r="V76" s="112">
        <f>Tabela48[[#This Row],[Níveis negat.]]/Tabela48[[#This Row],[Alunos_3ºciclo]]</f>
        <v>0.28742514970059879</v>
      </c>
    </row>
    <row r="77" spans="1:22" outlineLevel="4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1304</v>
      </c>
      <c r="F77" s="7" t="s">
        <v>85</v>
      </c>
      <c r="G77" s="7">
        <v>152006</v>
      </c>
      <c r="H77" s="7" t="s">
        <v>101</v>
      </c>
      <c r="I77" s="7">
        <v>0</v>
      </c>
      <c r="J77" s="11" t="s">
        <v>24</v>
      </c>
      <c r="K77" s="40">
        <f>SUBTOTAL(9,K76:K76)</f>
        <v>132</v>
      </c>
      <c r="L77" s="40">
        <f>SUBTOTAL(9,L76:L76)</f>
        <v>26</v>
      </c>
      <c r="M77" s="87">
        <f>Tabela48[[#This Row],[Neg_Ano7]]/Tabela48[[#This Row],[Alunos_Ano7]]</f>
        <v>0.19696969696969696</v>
      </c>
      <c r="N77" s="40">
        <f>SUBTOTAL(9,N76:N76)</f>
        <v>71</v>
      </c>
      <c r="O77" s="40">
        <f>SUBTOTAL(9,O76:O76)</f>
        <v>9</v>
      </c>
      <c r="P77" s="87">
        <f>Tabela48[[#This Row],[Neg_Ano8]]/Tabela48[[#This Row],[Alunos_Ano8]]</f>
        <v>0.12676056338028169</v>
      </c>
      <c r="Q77" s="40">
        <f>SUBTOTAL(9,Q76:Q76)</f>
        <v>131</v>
      </c>
      <c r="R77" s="40">
        <f>SUBTOTAL(9,R76:R76)</f>
        <v>61</v>
      </c>
      <c r="S77" s="87">
        <f>Tabela48[[#This Row],[Neg_Ano9]]/Tabela48[[#This Row],[Alunos_Ano9]]</f>
        <v>0.46564885496183206</v>
      </c>
      <c r="T77" s="40">
        <f>SUBTOTAL(9,T76:T76)</f>
        <v>334</v>
      </c>
      <c r="U77" s="40">
        <f>SUBTOTAL(9,U76:U76)</f>
        <v>96</v>
      </c>
      <c r="V77" s="88">
        <f>Tabela48[[#This Row],[Níveis negat.]]/Tabela48[[#This Row],[Alunos_3ºciclo]]</f>
        <v>0.28742514970059879</v>
      </c>
    </row>
    <row r="78" spans="1:22" outlineLevel="5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1304</v>
      </c>
      <c r="F78" s="7" t="s">
        <v>85</v>
      </c>
      <c r="G78" s="7">
        <v>152018</v>
      </c>
      <c r="H78" s="7" t="s">
        <v>103</v>
      </c>
      <c r="I78" s="7">
        <v>1304945</v>
      </c>
      <c r="J78" s="7" t="s">
        <v>104</v>
      </c>
      <c r="K78" s="37">
        <v>124</v>
      </c>
      <c r="L78" s="37">
        <v>63</v>
      </c>
      <c r="M78" s="108">
        <f>Tabela48[[#This Row],[Neg_Ano7]]/Tabela48[[#This Row],[Alunos_Ano7]]</f>
        <v>0.50806451612903225</v>
      </c>
      <c r="N78" s="37">
        <v>98</v>
      </c>
      <c r="O78" s="37">
        <v>42</v>
      </c>
      <c r="P78" s="108">
        <f>Tabela48[[#This Row],[Neg_Ano8]]/Tabela48[[#This Row],[Alunos_Ano8]]</f>
        <v>0.42857142857142855</v>
      </c>
      <c r="Q78" s="37">
        <v>84</v>
      </c>
      <c r="R78" s="37">
        <v>51</v>
      </c>
      <c r="S78" s="108">
        <f>Tabela48[[#This Row],[Neg_Ano9]]/Tabela48[[#This Row],[Alunos_Ano9]]</f>
        <v>0.6071428571428571</v>
      </c>
      <c r="T78" s="37">
        <f>Tabela48[[#This Row],[Alunos_Ano7]]+Tabela48[[#This Row],[Alunos_Ano8]]+Tabela48[[#This Row],[Alunos_Ano9]]</f>
        <v>306</v>
      </c>
      <c r="U78" s="37">
        <f>Tabela48[[#This Row],[Neg_Ano7]]+Tabela48[[#This Row],[Neg_Ano8]]+Tabela48[[#This Row],[Neg_Ano9]]</f>
        <v>156</v>
      </c>
      <c r="V78" s="112">
        <f>Tabela48[[#This Row],[Níveis negat.]]/Tabela48[[#This Row],[Alunos_3ºciclo]]</f>
        <v>0.50980392156862742</v>
      </c>
    </row>
    <row r="79" spans="1:22" outlineLevel="4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1304</v>
      </c>
      <c r="F79" s="7" t="s">
        <v>85</v>
      </c>
      <c r="G79" s="7">
        <v>152018</v>
      </c>
      <c r="H79" s="7" t="s">
        <v>103</v>
      </c>
      <c r="I79" s="7">
        <v>0</v>
      </c>
      <c r="J79" s="11" t="s">
        <v>24</v>
      </c>
      <c r="K79" s="40">
        <f>SUBTOTAL(9,K78:K78)</f>
        <v>124</v>
      </c>
      <c r="L79" s="40">
        <f>SUBTOTAL(9,L78:L78)</f>
        <v>63</v>
      </c>
      <c r="M79" s="87">
        <f>Tabela48[[#This Row],[Neg_Ano7]]/Tabela48[[#This Row],[Alunos_Ano7]]</f>
        <v>0.50806451612903225</v>
      </c>
      <c r="N79" s="40">
        <f>SUBTOTAL(9,N78:N78)</f>
        <v>98</v>
      </c>
      <c r="O79" s="40">
        <f>SUBTOTAL(9,O78:O78)</f>
        <v>42</v>
      </c>
      <c r="P79" s="87">
        <f>Tabela48[[#This Row],[Neg_Ano8]]/Tabela48[[#This Row],[Alunos_Ano8]]</f>
        <v>0.42857142857142855</v>
      </c>
      <c r="Q79" s="40">
        <f>SUBTOTAL(9,Q78:Q78)</f>
        <v>84</v>
      </c>
      <c r="R79" s="40">
        <f>SUBTOTAL(9,R78:R78)</f>
        <v>51</v>
      </c>
      <c r="S79" s="87">
        <f>Tabela48[[#This Row],[Neg_Ano9]]/Tabela48[[#This Row],[Alunos_Ano9]]</f>
        <v>0.6071428571428571</v>
      </c>
      <c r="T79" s="40">
        <f>SUBTOTAL(9,T78:T78)</f>
        <v>306</v>
      </c>
      <c r="U79" s="40">
        <f>SUBTOTAL(9,U78:U78)</f>
        <v>156</v>
      </c>
      <c r="V79" s="88">
        <f>Tabela48[[#This Row],[Níveis negat.]]/Tabela48[[#This Row],[Alunos_3ºciclo]]</f>
        <v>0.50980392156862742</v>
      </c>
    </row>
    <row r="80" spans="1:22" outlineLevel="5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1304</v>
      </c>
      <c r="F80" s="7" t="s">
        <v>85</v>
      </c>
      <c r="G80" s="7">
        <v>403404</v>
      </c>
      <c r="H80" s="7" t="s">
        <v>314</v>
      </c>
      <c r="I80" s="7">
        <v>1304328</v>
      </c>
      <c r="J80" s="7" t="s">
        <v>314</v>
      </c>
      <c r="K80" s="37">
        <v>0</v>
      </c>
      <c r="L80" s="37">
        <v>0</v>
      </c>
      <c r="M80" s="108" t="s">
        <v>28</v>
      </c>
      <c r="N80" s="37">
        <v>9</v>
      </c>
      <c r="O80" s="37">
        <v>4</v>
      </c>
      <c r="P80" s="108">
        <f>Tabela48[[#This Row],[Neg_Ano8]]/Tabela48[[#This Row],[Alunos_Ano8]]</f>
        <v>0.44444444444444442</v>
      </c>
      <c r="Q80" s="37">
        <v>15</v>
      </c>
      <c r="R80" s="37">
        <v>13</v>
      </c>
      <c r="S80" s="108">
        <f>Tabela48[[#This Row],[Neg_Ano9]]/Tabela48[[#This Row],[Alunos_Ano9]]</f>
        <v>0.8666666666666667</v>
      </c>
      <c r="T80" s="37">
        <f>Tabela48[[#This Row],[Alunos_Ano7]]+Tabela48[[#This Row],[Alunos_Ano8]]+Tabela48[[#This Row],[Alunos_Ano9]]</f>
        <v>24</v>
      </c>
      <c r="U80" s="37">
        <f>Tabela48[[#This Row],[Neg_Ano7]]+Tabela48[[#This Row],[Neg_Ano8]]+Tabela48[[#This Row],[Neg_Ano9]]</f>
        <v>17</v>
      </c>
      <c r="V80" s="112">
        <f>Tabela48[[#This Row],[Níveis negat.]]/Tabela48[[#This Row],[Alunos_3ºciclo]]</f>
        <v>0.70833333333333337</v>
      </c>
    </row>
    <row r="81" spans="1:22" outlineLevel="4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1304</v>
      </c>
      <c r="F81" s="7" t="s">
        <v>85</v>
      </c>
      <c r="G81" s="7">
        <v>403404</v>
      </c>
      <c r="H81" s="7" t="s">
        <v>314</v>
      </c>
      <c r="I81" s="7">
        <v>0</v>
      </c>
      <c r="J81" s="11" t="s">
        <v>24</v>
      </c>
      <c r="K81" s="40">
        <v>0</v>
      </c>
      <c r="L81" s="40">
        <v>0</v>
      </c>
      <c r="M81" s="87" t="s">
        <v>28</v>
      </c>
      <c r="N81" s="40">
        <f>SUBTOTAL(9,N80:N80)</f>
        <v>9</v>
      </c>
      <c r="O81" s="40">
        <f>SUBTOTAL(9,O80:O80)</f>
        <v>4</v>
      </c>
      <c r="P81" s="87">
        <f>Tabela48[[#This Row],[Neg_Ano8]]/Tabela48[[#This Row],[Alunos_Ano8]]</f>
        <v>0.44444444444444442</v>
      </c>
      <c r="Q81" s="40">
        <f>SUBTOTAL(9,Q80:Q80)</f>
        <v>15</v>
      </c>
      <c r="R81" s="40">
        <f>SUBTOTAL(9,R80:R80)</f>
        <v>13</v>
      </c>
      <c r="S81" s="87">
        <f>Tabela48[[#This Row],[Neg_Ano9]]/Tabela48[[#This Row],[Alunos_Ano9]]</f>
        <v>0.8666666666666667</v>
      </c>
      <c r="T81" s="40">
        <f>SUBTOTAL(9,T80:T80)</f>
        <v>24</v>
      </c>
      <c r="U81" s="40">
        <f>SUBTOTAL(9,U80:U80)</f>
        <v>17</v>
      </c>
      <c r="V81" s="88">
        <f>Tabela48[[#This Row],[Níveis negat.]]/Tabela48[[#This Row],[Alunos_3ºciclo]]</f>
        <v>0.70833333333333337</v>
      </c>
    </row>
    <row r="82" spans="1:22" outlineLevel="3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1304</v>
      </c>
      <c r="F82" s="7" t="s">
        <v>85</v>
      </c>
      <c r="G82" s="7">
        <v>0</v>
      </c>
      <c r="H82" s="7">
        <v>0</v>
      </c>
      <c r="I82" s="7">
        <v>0</v>
      </c>
      <c r="J82" s="15" t="s">
        <v>25</v>
      </c>
      <c r="K82" s="43">
        <f>SUBTOTAL(9,K59:K80)</f>
        <v>1217</v>
      </c>
      <c r="L82" s="43">
        <f>SUBTOTAL(9,L59:L80)</f>
        <v>475</v>
      </c>
      <c r="M82" s="89">
        <f>Tabela48[[#This Row],[Neg_Ano7]]/Tabela48[[#This Row],[Alunos_Ano7]]</f>
        <v>0.390304026294166</v>
      </c>
      <c r="N82" s="43">
        <f>SUBTOTAL(9,N59:N80)</f>
        <v>1018</v>
      </c>
      <c r="O82" s="43">
        <f>SUBTOTAL(9,O59:O80)</f>
        <v>437</v>
      </c>
      <c r="P82" s="89">
        <f>Tabela48[[#This Row],[Neg_Ano8]]/Tabela48[[#This Row],[Alunos_Ano8]]</f>
        <v>0.42927308447937129</v>
      </c>
      <c r="Q82" s="43">
        <f>SUBTOTAL(9,Q59:Q80)</f>
        <v>1244</v>
      </c>
      <c r="R82" s="43">
        <f>SUBTOTAL(9,R59:R80)</f>
        <v>594</v>
      </c>
      <c r="S82" s="89">
        <f>Tabela48[[#This Row],[Neg_Ano9]]/Tabela48[[#This Row],[Alunos_Ano9]]</f>
        <v>0.477491961414791</v>
      </c>
      <c r="T82" s="43">
        <f>SUBTOTAL(9,T59:T80)</f>
        <v>3479</v>
      </c>
      <c r="U82" s="43">
        <f>SUBTOTAL(9,U59:U80)</f>
        <v>1506</v>
      </c>
      <c r="V82" s="90">
        <f>Tabela48[[#This Row],[Níveis negat.]]/Tabela48[[#This Row],[Alunos_3ºciclo]]</f>
        <v>0.43288301235987353</v>
      </c>
    </row>
    <row r="83" spans="1:22" outlineLevel="5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1306</v>
      </c>
      <c r="F83" s="7" t="s">
        <v>105</v>
      </c>
      <c r="G83" s="7">
        <v>152020</v>
      </c>
      <c r="H83" s="7" t="s">
        <v>106</v>
      </c>
      <c r="I83" s="7">
        <v>1306561</v>
      </c>
      <c r="J83" s="7" t="s">
        <v>107</v>
      </c>
      <c r="K83" s="37">
        <v>117</v>
      </c>
      <c r="L83" s="37">
        <v>44</v>
      </c>
      <c r="M83" s="108">
        <f>Tabela48[[#This Row],[Neg_Ano7]]/Tabela48[[#This Row],[Alunos_Ano7]]</f>
        <v>0.37606837606837606</v>
      </c>
      <c r="N83" s="37">
        <v>132</v>
      </c>
      <c r="O83" s="37">
        <v>52</v>
      </c>
      <c r="P83" s="108">
        <f>Tabela48[[#This Row],[Neg_Ano8]]/Tabela48[[#This Row],[Alunos_Ano8]]</f>
        <v>0.39393939393939392</v>
      </c>
      <c r="Q83" s="37">
        <v>131</v>
      </c>
      <c r="R83" s="37">
        <v>55</v>
      </c>
      <c r="S83" s="108">
        <f>Tabela48[[#This Row],[Neg_Ano9]]/Tabela48[[#This Row],[Alunos_Ano9]]</f>
        <v>0.41984732824427479</v>
      </c>
      <c r="T83" s="37">
        <f>Tabela48[[#This Row],[Alunos_Ano7]]+Tabela48[[#This Row],[Alunos_Ano8]]+Tabela48[[#This Row],[Alunos_Ano9]]</f>
        <v>380</v>
      </c>
      <c r="U83" s="37">
        <f>Tabela48[[#This Row],[Neg_Ano7]]+Tabela48[[#This Row],[Neg_Ano8]]+Tabela48[[#This Row],[Neg_Ano9]]</f>
        <v>151</v>
      </c>
      <c r="V83" s="112">
        <f>Tabela48[[#This Row],[Níveis negat.]]/Tabela48[[#This Row],[Alunos_3ºciclo]]</f>
        <v>0.39736842105263159</v>
      </c>
    </row>
    <row r="84" spans="1:22" outlineLevel="5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1306</v>
      </c>
      <c r="F84" s="7" t="s">
        <v>105</v>
      </c>
      <c r="G84" s="7">
        <v>152020</v>
      </c>
      <c r="H84" s="7" t="s">
        <v>106</v>
      </c>
      <c r="I84" s="7">
        <v>1306608</v>
      </c>
      <c r="J84" s="7" t="s">
        <v>315</v>
      </c>
      <c r="K84" s="37">
        <v>142</v>
      </c>
      <c r="L84" s="37">
        <v>44</v>
      </c>
      <c r="M84" s="108">
        <f>Tabela48[[#This Row],[Neg_Ano7]]/Tabela48[[#This Row],[Alunos_Ano7]]</f>
        <v>0.30985915492957744</v>
      </c>
      <c r="N84" s="37">
        <v>130</v>
      </c>
      <c r="O84" s="37">
        <v>38</v>
      </c>
      <c r="P84" s="108">
        <f>Tabela48[[#This Row],[Neg_Ano8]]/Tabela48[[#This Row],[Alunos_Ano8]]</f>
        <v>0.29230769230769232</v>
      </c>
      <c r="Q84" s="37">
        <v>154</v>
      </c>
      <c r="R84" s="37">
        <v>58</v>
      </c>
      <c r="S84" s="108">
        <f>Tabela48[[#This Row],[Neg_Ano9]]/Tabela48[[#This Row],[Alunos_Ano9]]</f>
        <v>0.37662337662337664</v>
      </c>
      <c r="T84" s="37">
        <f>Tabela48[[#This Row],[Alunos_Ano7]]+Tabela48[[#This Row],[Alunos_Ano8]]+Tabela48[[#This Row],[Alunos_Ano9]]</f>
        <v>426</v>
      </c>
      <c r="U84" s="37">
        <f>Tabela48[[#This Row],[Neg_Ano7]]+Tabela48[[#This Row],[Neg_Ano8]]+Tabela48[[#This Row],[Neg_Ano9]]</f>
        <v>140</v>
      </c>
      <c r="V84" s="112">
        <f>Tabela48[[#This Row],[Níveis negat.]]/Tabela48[[#This Row],[Alunos_3ºciclo]]</f>
        <v>0.32863849765258218</v>
      </c>
    </row>
    <row r="85" spans="1:22" outlineLevel="4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1306</v>
      </c>
      <c r="F85" s="7" t="s">
        <v>105</v>
      </c>
      <c r="G85" s="7">
        <v>152020</v>
      </c>
      <c r="H85" s="7" t="s">
        <v>106</v>
      </c>
      <c r="I85" s="7">
        <v>0</v>
      </c>
      <c r="J85" s="11" t="s">
        <v>24</v>
      </c>
      <c r="K85" s="40">
        <f>SUBTOTAL(9,K83:K84)</f>
        <v>259</v>
      </c>
      <c r="L85" s="40">
        <f>SUBTOTAL(9,L83:L84)</f>
        <v>88</v>
      </c>
      <c r="M85" s="87">
        <f>Tabela48[[#This Row],[Neg_Ano7]]/Tabela48[[#This Row],[Alunos_Ano7]]</f>
        <v>0.33976833976833976</v>
      </c>
      <c r="N85" s="40">
        <f>SUBTOTAL(9,N83:N84)</f>
        <v>262</v>
      </c>
      <c r="O85" s="40">
        <f>SUBTOTAL(9,O83:O84)</f>
        <v>90</v>
      </c>
      <c r="P85" s="87">
        <f>Tabela48[[#This Row],[Neg_Ano8]]/Tabela48[[#This Row],[Alunos_Ano8]]</f>
        <v>0.34351145038167941</v>
      </c>
      <c r="Q85" s="40">
        <f>SUBTOTAL(9,Q83:Q84)</f>
        <v>285</v>
      </c>
      <c r="R85" s="40">
        <f>SUBTOTAL(9,R83:R84)</f>
        <v>113</v>
      </c>
      <c r="S85" s="87">
        <f>Tabela48[[#This Row],[Neg_Ano9]]/Tabela48[[#This Row],[Alunos_Ano9]]</f>
        <v>0.39649122807017545</v>
      </c>
      <c r="T85" s="40">
        <f>SUBTOTAL(9,T83:T84)</f>
        <v>806</v>
      </c>
      <c r="U85" s="40">
        <f>SUBTOTAL(9,U83:U84)</f>
        <v>291</v>
      </c>
      <c r="V85" s="88">
        <f>Tabela48[[#This Row],[Níveis negat.]]/Tabela48[[#This Row],[Alunos_3ºciclo]]</f>
        <v>0.36104218362282881</v>
      </c>
    </row>
    <row r="86" spans="1:22" outlineLevel="5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">
        <v>152031</v>
      </c>
      <c r="H86" s="7" t="s">
        <v>108</v>
      </c>
      <c r="I86" s="7">
        <v>1306342</v>
      </c>
      <c r="J86" s="7" t="s">
        <v>109</v>
      </c>
      <c r="K86" s="37">
        <v>171</v>
      </c>
      <c r="L86" s="37">
        <v>64</v>
      </c>
      <c r="M86" s="108">
        <f>Tabela48[[#This Row],[Neg_Ano7]]/Tabela48[[#This Row],[Alunos_Ano7]]</f>
        <v>0.3742690058479532</v>
      </c>
      <c r="N86" s="37">
        <v>235</v>
      </c>
      <c r="O86" s="37">
        <v>64</v>
      </c>
      <c r="P86" s="108">
        <f>Tabela48[[#This Row],[Neg_Ano8]]/Tabela48[[#This Row],[Alunos_Ano8]]</f>
        <v>0.2723404255319149</v>
      </c>
      <c r="Q86" s="37">
        <v>145</v>
      </c>
      <c r="R86" s="37">
        <v>53</v>
      </c>
      <c r="S86" s="108">
        <f>Tabela48[[#This Row],[Neg_Ano9]]/Tabela48[[#This Row],[Alunos_Ano9]]</f>
        <v>0.36551724137931035</v>
      </c>
      <c r="T86" s="37">
        <f>Tabela48[[#This Row],[Alunos_Ano7]]+Tabela48[[#This Row],[Alunos_Ano8]]+Tabela48[[#This Row],[Alunos_Ano9]]</f>
        <v>551</v>
      </c>
      <c r="U86" s="37">
        <f>Tabela48[[#This Row],[Neg_Ano7]]+Tabela48[[#This Row],[Neg_Ano8]]+Tabela48[[#This Row],[Neg_Ano9]]</f>
        <v>181</v>
      </c>
      <c r="V86" s="112">
        <f>Tabela48[[#This Row],[Níveis negat.]]/Tabela48[[#This Row],[Alunos_3ºciclo]]</f>
        <v>0.32849364791288566</v>
      </c>
    </row>
    <row r="87" spans="1:22" outlineLevel="4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">
        <v>152031</v>
      </c>
      <c r="H87" s="7" t="s">
        <v>108</v>
      </c>
      <c r="I87" s="7">
        <v>0</v>
      </c>
      <c r="J87" s="11" t="s">
        <v>24</v>
      </c>
      <c r="K87" s="40">
        <f>SUBTOTAL(9,K86:K86)</f>
        <v>171</v>
      </c>
      <c r="L87" s="40">
        <f>SUBTOTAL(9,L86:L86)</f>
        <v>64</v>
      </c>
      <c r="M87" s="87">
        <f>Tabela48[[#This Row],[Neg_Ano7]]/Tabela48[[#This Row],[Alunos_Ano7]]</f>
        <v>0.3742690058479532</v>
      </c>
      <c r="N87" s="40">
        <f>SUBTOTAL(9,N86:N86)</f>
        <v>235</v>
      </c>
      <c r="O87" s="40">
        <f>SUBTOTAL(9,O86:O86)</f>
        <v>64</v>
      </c>
      <c r="P87" s="87">
        <f>Tabela48[[#This Row],[Neg_Ano8]]/Tabela48[[#This Row],[Alunos_Ano8]]</f>
        <v>0.2723404255319149</v>
      </c>
      <c r="Q87" s="40">
        <f>SUBTOTAL(9,Q86:Q86)</f>
        <v>145</v>
      </c>
      <c r="R87" s="40">
        <f>SUBTOTAL(9,R86:R86)</f>
        <v>53</v>
      </c>
      <c r="S87" s="87">
        <f>Tabela48[[#This Row],[Neg_Ano9]]/Tabela48[[#This Row],[Alunos_Ano9]]</f>
        <v>0.36551724137931035</v>
      </c>
      <c r="T87" s="40">
        <f>SUBTOTAL(9,T86:T86)</f>
        <v>551</v>
      </c>
      <c r="U87" s="40">
        <f>SUBTOTAL(9,U86:U86)</f>
        <v>181</v>
      </c>
      <c r="V87" s="88">
        <f>Tabela48[[#This Row],[Níveis negat.]]/Tabela48[[#This Row],[Alunos_3ºciclo]]</f>
        <v>0.32849364791288566</v>
      </c>
    </row>
    <row r="88" spans="1:22" outlineLevel="5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">
        <v>152043</v>
      </c>
      <c r="H88" s="7" t="s">
        <v>110</v>
      </c>
      <c r="I88" s="7">
        <v>1306753</v>
      </c>
      <c r="J88" s="7" t="s">
        <v>111</v>
      </c>
      <c r="K88" s="37">
        <v>148</v>
      </c>
      <c r="L88" s="37">
        <v>75</v>
      </c>
      <c r="M88" s="108">
        <f>Tabela48[[#This Row],[Neg_Ano7]]/Tabela48[[#This Row],[Alunos_Ano7]]</f>
        <v>0.5067567567567568</v>
      </c>
      <c r="N88" s="37">
        <v>135</v>
      </c>
      <c r="O88" s="37">
        <v>62</v>
      </c>
      <c r="P88" s="108">
        <f>Tabela48[[#This Row],[Neg_Ano8]]/Tabela48[[#This Row],[Alunos_Ano8]]</f>
        <v>0.45925925925925926</v>
      </c>
      <c r="Q88" s="37">
        <v>105</v>
      </c>
      <c r="R88" s="37">
        <v>60</v>
      </c>
      <c r="S88" s="108">
        <f>Tabela48[[#This Row],[Neg_Ano9]]/Tabela48[[#This Row],[Alunos_Ano9]]</f>
        <v>0.5714285714285714</v>
      </c>
      <c r="T88" s="37">
        <f>Tabela48[[#This Row],[Alunos_Ano7]]+Tabela48[[#This Row],[Alunos_Ano8]]+Tabela48[[#This Row],[Alunos_Ano9]]</f>
        <v>388</v>
      </c>
      <c r="U88" s="37">
        <f>Tabela48[[#This Row],[Neg_Ano7]]+Tabela48[[#This Row],[Neg_Ano8]]+Tabela48[[#This Row],[Neg_Ano9]]</f>
        <v>197</v>
      </c>
      <c r="V88" s="112">
        <f>Tabela48[[#This Row],[Níveis negat.]]/Tabela48[[#This Row],[Alunos_3ºciclo]]</f>
        <v>0.50773195876288657</v>
      </c>
    </row>
    <row r="89" spans="1:22" outlineLevel="4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">
        <v>152043</v>
      </c>
      <c r="H89" s="7" t="s">
        <v>110</v>
      </c>
      <c r="I89" s="7">
        <v>0</v>
      </c>
      <c r="J89" s="11" t="s">
        <v>24</v>
      </c>
      <c r="K89" s="40">
        <f>SUBTOTAL(9,K88:K88)</f>
        <v>148</v>
      </c>
      <c r="L89" s="40">
        <f>SUBTOTAL(9,L88:L88)</f>
        <v>75</v>
      </c>
      <c r="M89" s="87">
        <f>Tabela48[[#This Row],[Neg_Ano7]]/Tabela48[[#This Row],[Alunos_Ano7]]</f>
        <v>0.5067567567567568</v>
      </c>
      <c r="N89" s="40">
        <f>SUBTOTAL(9,N88:N88)</f>
        <v>135</v>
      </c>
      <c r="O89" s="40">
        <f>SUBTOTAL(9,O88:O88)</f>
        <v>62</v>
      </c>
      <c r="P89" s="87">
        <f>Tabela48[[#This Row],[Neg_Ano8]]/Tabela48[[#This Row],[Alunos_Ano8]]</f>
        <v>0.45925925925925926</v>
      </c>
      <c r="Q89" s="40">
        <f>SUBTOTAL(9,Q88:Q88)</f>
        <v>105</v>
      </c>
      <c r="R89" s="40">
        <f>SUBTOTAL(9,R88:R88)</f>
        <v>60</v>
      </c>
      <c r="S89" s="87">
        <f>Tabela48[[#This Row],[Neg_Ano9]]/Tabela48[[#This Row],[Alunos_Ano9]]</f>
        <v>0.5714285714285714</v>
      </c>
      <c r="T89" s="40">
        <f>SUBTOTAL(9,T88:T88)</f>
        <v>388</v>
      </c>
      <c r="U89" s="40">
        <f>SUBTOTAL(9,U88:U88)</f>
        <v>197</v>
      </c>
      <c r="V89" s="88">
        <f>Tabela48[[#This Row],[Níveis negat.]]/Tabela48[[#This Row],[Alunos_3ºciclo]]</f>
        <v>0.50773195876288657</v>
      </c>
    </row>
    <row r="90" spans="1:22" outlineLevel="5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">
        <v>152055</v>
      </c>
      <c r="H90" s="7" t="s">
        <v>112</v>
      </c>
      <c r="I90" s="7">
        <v>1306564</v>
      </c>
      <c r="J90" s="7" t="s">
        <v>113</v>
      </c>
      <c r="K90" s="37">
        <v>174</v>
      </c>
      <c r="L90" s="37">
        <v>52</v>
      </c>
      <c r="M90" s="108">
        <f>Tabela48[[#This Row],[Neg_Ano7]]/Tabela48[[#This Row],[Alunos_Ano7]]</f>
        <v>0.2988505747126437</v>
      </c>
      <c r="N90" s="37">
        <v>147</v>
      </c>
      <c r="O90" s="37">
        <v>63</v>
      </c>
      <c r="P90" s="108">
        <f>Tabela48[[#This Row],[Neg_Ano8]]/Tabela48[[#This Row],[Alunos_Ano8]]</f>
        <v>0.42857142857142855</v>
      </c>
      <c r="Q90" s="37">
        <v>150</v>
      </c>
      <c r="R90" s="37">
        <v>52</v>
      </c>
      <c r="S90" s="108">
        <f>Tabela48[[#This Row],[Neg_Ano9]]/Tabela48[[#This Row],[Alunos_Ano9]]</f>
        <v>0.34666666666666668</v>
      </c>
      <c r="T90" s="37">
        <f>Tabela48[[#This Row],[Alunos_Ano7]]+Tabela48[[#This Row],[Alunos_Ano8]]+Tabela48[[#This Row],[Alunos_Ano9]]</f>
        <v>471</v>
      </c>
      <c r="U90" s="37">
        <f>Tabela48[[#This Row],[Neg_Ano7]]+Tabela48[[#This Row],[Neg_Ano8]]+Tabela48[[#This Row],[Neg_Ano9]]</f>
        <v>167</v>
      </c>
      <c r="V90" s="112">
        <f>Tabela48[[#This Row],[Níveis negat.]]/Tabela48[[#This Row],[Alunos_3ºciclo]]</f>
        <v>0.35456475583864117</v>
      </c>
    </row>
    <row r="91" spans="1:22" outlineLevel="4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1306</v>
      </c>
      <c r="F91" s="7" t="s">
        <v>105</v>
      </c>
      <c r="G91" s="7">
        <v>152055</v>
      </c>
      <c r="H91" s="7" t="s">
        <v>112</v>
      </c>
      <c r="I91" s="7">
        <v>0</v>
      </c>
      <c r="J91" s="11" t="s">
        <v>24</v>
      </c>
      <c r="K91" s="40">
        <f>SUBTOTAL(9,K90:K90)</f>
        <v>174</v>
      </c>
      <c r="L91" s="40">
        <f>SUBTOTAL(9,L90:L90)</f>
        <v>52</v>
      </c>
      <c r="M91" s="87">
        <f>Tabela48[[#This Row],[Neg_Ano7]]/Tabela48[[#This Row],[Alunos_Ano7]]</f>
        <v>0.2988505747126437</v>
      </c>
      <c r="N91" s="40">
        <f>SUBTOTAL(9,N90:N90)</f>
        <v>147</v>
      </c>
      <c r="O91" s="40">
        <f>SUBTOTAL(9,O90:O90)</f>
        <v>63</v>
      </c>
      <c r="P91" s="87">
        <f>Tabela48[[#This Row],[Neg_Ano8]]/Tabela48[[#This Row],[Alunos_Ano8]]</f>
        <v>0.42857142857142855</v>
      </c>
      <c r="Q91" s="40">
        <f>SUBTOTAL(9,Q90:Q90)</f>
        <v>150</v>
      </c>
      <c r="R91" s="40">
        <f>SUBTOTAL(9,R90:R90)</f>
        <v>52</v>
      </c>
      <c r="S91" s="87">
        <f>Tabela48[[#This Row],[Neg_Ano9]]/Tabela48[[#This Row],[Alunos_Ano9]]</f>
        <v>0.34666666666666668</v>
      </c>
      <c r="T91" s="40">
        <f>SUBTOTAL(9,T90:T90)</f>
        <v>471</v>
      </c>
      <c r="U91" s="40">
        <f>SUBTOTAL(9,U90:U90)</f>
        <v>167</v>
      </c>
      <c r="V91" s="88">
        <f>Tabela48[[#This Row],[Níveis negat.]]/Tabela48[[#This Row],[Alunos_3ºciclo]]</f>
        <v>0.35456475583864117</v>
      </c>
    </row>
    <row r="92" spans="1:22" outlineLevel="5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1306</v>
      </c>
      <c r="F92" s="7" t="s">
        <v>105</v>
      </c>
      <c r="G92" s="7">
        <v>152067</v>
      </c>
      <c r="H92" s="7" t="s">
        <v>114</v>
      </c>
      <c r="I92" s="7">
        <v>1306017</v>
      </c>
      <c r="J92" s="7" t="s">
        <v>316</v>
      </c>
      <c r="K92" s="37">
        <v>257</v>
      </c>
      <c r="L92" s="37">
        <v>110</v>
      </c>
      <c r="M92" s="108">
        <f>Tabela48[[#This Row],[Neg_Ano7]]/Tabela48[[#This Row],[Alunos_Ano7]]</f>
        <v>0.42801556420233461</v>
      </c>
      <c r="N92" s="37">
        <v>257</v>
      </c>
      <c r="O92" s="37">
        <v>118</v>
      </c>
      <c r="P92" s="108">
        <f>Tabela48[[#This Row],[Neg_Ano8]]/Tabela48[[#This Row],[Alunos_Ano8]]</f>
        <v>0.45914396887159531</v>
      </c>
      <c r="Q92" s="37">
        <v>192</v>
      </c>
      <c r="R92" s="37">
        <v>82</v>
      </c>
      <c r="S92" s="108">
        <f>Tabela48[[#This Row],[Neg_Ano9]]/Tabela48[[#This Row],[Alunos_Ano9]]</f>
        <v>0.42708333333333331</v>
      </c>
      <c r="T92" s="37">
        <f>Tabela48[[#This Row],[Alunos_Ano7]]+Tabela48[[#This Row],[Alunos_Ano8]]+Tabela48[[#This Row],[Alunos_Ano9]]</f>
        <v>706</v>
      </c>
      <c r="U92" s="37">
        <f>Tabela48[[#This Row],[Neg_Ano7]]+Tabela48[[#This Row],[Neg_Ano8]]+Tabela48[[#This Row],[Neg_Ano9]]</f>
        <v>310</v>
      </c>
      <c r="V92" s="112">
        <f>Tabela48[[#This Row],[Níveis negat.]]/Tabela48[[#This Row],[Alunos_3ºciclo]]</f>
        <v>0.43909348441926344</v>
      </c>
    </row>
    <row r="93" spans="1:22" outlineLevel="4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1306</v>
      </c>
      <c r="F93" s="7" t="s">
        <v>105</v>
      </c>
      <c r="G93" s="7">
        <v>152067</v>
      </c>
      <c r="H93" s="7" t="s">
        <v>114</v>
      </c>
      <c r="I93" s="7">
        <v>0</v>
      </c>
      <c r="J93" s="11" t="s">
        <v>24</v>
      </c>
      <c r="K93" s="40">
        <f>SUBTOTAL(9,K92:K92)</f>
        <v>257</v>
      </c>
      <c r="L93" s="40">
        <f>SUBTOTAL(9,L92:L92)</f>
        <v>110</v>
      </c>
      <c r="M93" s="87">
        <f>Tabela48[[#This Row],[Neg_Ano7]]/Tabela48[[#This Row],[Alunos_Ano7]]</f>
        <v>0.42801556420233461</v>
      </c>
      <c r="N93" s="40">
        <f>SUBTOTAL(9,N92:N92)</f>
        <v>257</v>
      </c>
      <c r="O93" s="40">
        <f>SUBTOTAL(9,O92:O92)</f>
        <v>118</v>
      </c>
      <c r="P93" s="87">
        <f>Tabela48[[#This Row],[Neg_Ano8]]/Tabela48[[#This Row],[Alunos_Ano8]]</f>
        <v>0.45914396887159531</v>
      </c>
      <c r="Q93" s="40">
        <f>SUBTOTAL(9,Q92:Q92)</f>
        <v>192</v>
      </c>
      <c r="R93" s="40">
        <f>SUBTOTAL(9,R92:R92)</f>
        <v>82</v>
      </c>
      <c r="S93" s="87">
        <f>Tabela48[[#This Row],[Neg_Ano9]]/Tabela48[[#This Row],[Alunos_Ano9]]</f>
        <v>0.42708333333333331</v>
      </c>
      <c r="T93" s="40">
        <f>SUBTOTAL(9,T92:T92)</f>
        <v>706</v>
      </c>
      <c r="U93" s="40">
        <f>SUBTOTAL(9,U92:U92)</f>
        <v>310</v>
      </c>
      <c r="V93" s="88">
        <f>Tabela48[[#This Row],[Níveis negat.]]/Tabela48[[#This Row],[Alunos_3ºciclo]]</f>
        <v>0.43909348441926344</v>
      </c>
    </row>
    <row r="94" spans="1:22" outlineLevel="5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1306</v>
      </c>
      <c r="F94" s="7" t="s">
        <v>105</v>
      </c>
      <c r="G94" s="7">
        <v>152079</v>
      </c>
      <c r="H94" s="7" t="s">
        <v>116</v>
      </c>
      <c r="I94" s="7">
        <v>1306933</v>
      </c>
      <c r="J94" s="7" t="s">
        <v>117</v>
      </c>
      <c r="K94" s="37">
        <v>99</v>
      </c>
      <c r="L94" s="37">
        <v>55</v>
      </c>
      <c r="M94" s="108">
        <f>Tabela48[[#This Row],[Neg_Ano7]]/Tabela48[[#This Row],[Alunos_Ano7]]</f>
        <v>0.55555555555555558</v>
      </c>
      <c r="N94" s="37">
        <v>85</v>
      </c>
      <c r="O94" s="37">
        <v>48</v>
      </c>
      <c r="P94" s="108">
        <f>Tabela48[[#This Row],[Neg_Ano8]]/Tabela48[[#This Row],[Alunos_Ano8]]</f>
        <v>0.56470588235294117</v>
      </c>
      <c r="Q94" s="37">
        <v>87</v>
      </c>
      <c r="R94" s="37">
        <v>46</v>
      </c>
      <c r="S94" s="108">
        <f>Tabela48[[#This Row],[Neg_Ano9]]/Tabela48[[#This Row],[Alunos_Ano9]]</f>
        <v>0.52873563218390807</v>
      </c>
      <c r="T94" s="37">
        <f>Tabela48[[#This Row],[Alunos_Ano7]]+Tabela48[[#This Row],[Alunos_Ano8]]+Tabela48[[#This Row],[Alunos_Ano9]]</f>
        <v>271</v>
      </c>
      <c r="U94" s="37">
        <f>Tabela48[[#This Row],[Neg_Ano7]]+Tabela48[[#This Row],[Neg_Ano8]]+Tabela48[[#This Row],[Neg_Ano9]]</f>
        <v>149</v>
      </c>
      <c r="V94" s="112">
        <f>Tabela48[[#This Row],[Níveis negat.]]/Tabela48[[#This Row],[Alunos_3ºciclo]]</f>
        <v>0.54981549815498154</v>
      </c>
    </row>
    <row r="95" spans="1:22" outlineLevel="4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1306</v>
      </c>
      <c r="F95" s="7" t="s">
        <v>105</v>
      </c>
      <c r="G95" s="7">
        <v>152079</v>
      </c>
      <c r="H95" s="7" t="s">
        <v>116</v>
      </c>
      <c r="I95" s="7">
        <v>0</v>
      </c>
      <c r="J95" s="11" t="s">
        <v>24</v>
      </c>
      <c r="K95" s="40">
        <f>SUBTOTAL(9,K94:K94)</f>
        <v>99</v>
      </c>
      <c r="L95" s="40">
        <f>SUBTOTAL(9,L94:L94)</f>
        <v>55</v>
      </c>
      <c r="M95" s="87">
        <f>Tabela48[[#This Row],[Neg_Ano7]]/Tabela48[[#This Row],[Alunos_Ano7]]</f>
        <v>0.55555555555555558</v>
      </c>
      <c r="N95" s="40">
        <f>SUBTOTAL(9,N94:N94)</f>
        <v>85</v>
      </c>
      <c r="O95" s="40">
        <f>SUBTOTAL(9,O94:O94)</f>
        <v>48</v>
      </c>
      <c r="P95" s="87">
        <f>Tabela48[[#This Row],[Neg_Ano8]]/Tabela48[[#This Row],[Alunos_Ano8]]</f>
        <v>0.56470588235294117</v>
      </c>
      <c r="Q95" s="40">
        <f>SUBTOTAL(9,Q94:Q94)</f>
        <v>87</v>
      </c>
      <c r="R95" s="40">
        <f>SUBTOTAL(9,R94:R94)</f>
        <v>46</v>
      </c>
      <c r="S95" s="87">
        <f>Tabela48[[#This Row],[Neg_Ano9]]/Tabela48[[#This Row],[Alunos_Ano9]]</f>
        <v>0.52873563218390807</v>
      </c>
      <c r="T95" s="40">
        <f>SUBTOTAL(9,T94:T94)</f>
        <v>271</v>
      </c>
      <c r="U95" s="40">
        <f>SUBTOTAL(9,U94:U94)</f>
        <v>149</v>
      </c>
      <c r="V95" s="88">
        <f>Tabela48[[#This Row],[Níveis negat.]]/Tabela48[[#This Row],[Alunos_3ºciclo]]</f>
        <v>0.54981549815498154</v>
      </c>
    </row>
    <row r="96" spans="1:22" outlineLevel="5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1306</v>
      </c>
      <c r="F96" s="7" t="s">
        <v>105</v>
      </c>
      <c r="G96" s="7">
        <v>152961</v>
      </c>
      <c r="H96" s="7" t="s">
        <v>118</v>
      </c>
      <c r="I96" s="7">
        <v>1306934</v>
      </c>
      <c r="J96" s="7" t="s">
        <v>119</v>
      </c>
      <c r="K96" s="37">
        <v>278</v>
      </c>
      <c r="L96" s="37">
        <v>100</v>
      </c>
      <c r="M96" s="108">
        <f>Tabela48[[#This Row],[Neg_Ano7]]/Tabela48[[#This Row],[Alunos_Ano7]]</f>
        <v>0.35971223021582732</v>
      </c>
      <c r="N96" s="37">
        <v>260</v>
      </c>
      <c r="O96" s="37">
        <v>115</v>
      </c>
      <c r="P96" s="108">
        <f>Tabela48[[#This Row],[Neg_Ano8]]/Tabela48[[#This Row],[Alunos_Ano8]]</f>
        <v>0.44230769230769229</v>
      </c>
      <c r="Q96" s="37">
        <v>259</v>
      </c>
      <c r="R96" s="37">
        <v>95</v>
      </c>
      <c r="S96" s="108">
        <f>Tabela48[[#This Row],[Neg_Ano9]]/Tabela48[[#This Row],[Alunos_Ano9]]</f>
        <v>0.36679536679536678</v>
      </c>
      <c r="T96" s="37">
        <f>Tabela48[[#This Row],[Alunos_Ano7]]+Tabela48[[#This Row],[Alunos_Ano8]]+Tabela48[[#This Row],[Alunos_Ano9]]</f>
        <v>797</v>
      </c>
      <c r="U96" s="37">
        <f>Tabela48[[#This Row],[Neg_Ano7]]+Tabela48[[#This Row],[Neg_Ano8]]+Tabela48[[#This Row],[Neg_Ano9]]</f>
        <v>310</v>
      </c>
      <c r="V96" s="112">
        <f>Tabela48[[#This Row],[Níveis negat.]]/Tabela48[[#This Row],[Alunos_3ºciclo]]</f>
        <v>0.38895859473023842</v>
      </c>
    </row>
    <row r="97" spans="1:22" outlineLevel="4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1306</v>
      </c>
      <c r="F97" s="7" t="s">
        <v>105</v>
      </c>
      <c r="G97" s="7">
        <v>152961</v>
      </c>
      <c r="H97" s="7" t="s">
        <v>118</v>
      </c>
      <c r="I97" s="7">
        <v>0</v>
      </c>
      <c r="J97" s="11" t="s">
        <v>24</v>
      </c>
      <c r="K97" s="40">
        <f>SUBTOTAL(9,K96:K96)</f>
        <v>278</v>
      </c>
      <c r="L97" s="40">
        <f>SUBTOTAL(9,L96:L96)</f>
        <v>100</v>
      </c>
      <c r="M97" s="87">
        <f>Tabela48[[#This Row],[Neg_Ano7]]/Tabela48[[#This Row],[Alunos_Ano7]]</f>
        <v>0.35971223021582732</v>
      </c>
      <c r="N97" s="40">
        <f>SUBTOTAL(9,N96:N96)</f>
        <v>260</v>
      </c>
      <c r="O97" s="40">
        <f>SUBTOTAL(9,O96:O96)</f>
        <v>115</v>
      </c>
      <c r="P97" s="87">
        <f>Tabela48[[#This Row],[Neg_Ano8]]/Tabela48[[#This Row],[Alunos_Ano8]]</f>
        <v>0.44230769230769229</v>
      </c>
      <c r="Q97" s="40">
        <f>SUBTOTAL(9,Q96:Q96)</f>
        <v>259</v>
      </c>
      <c r="R97" s="40">
        <f>SUBTOTAL(9,R96:R96)</f>
        <v>95</v>
      </c>
      <c r="S97" s="87">
        <f>Tabela48[[#This Row],[Neg_Ano9]]/Tabela48[[#This Row],[Alunos_Ano9]]</f>
        <v>0.36679536679536678</v>
      </c>
      <c r="T97" s="40">
        <f>SUBTOTAL(9,T96:T96)</f>
        <v>797</v>
      </c>
      <c r="U97" s="40">
        <f>SUBTOTAL(9,U96:U96)</f>
        <v>310</v>
      </c>
      <c r="V97" s="88">
        <f>Tabela48[[#This Row],[Níveis negat.]]/Tabela48[[#This Row],[Alunos_3ºciclo]]</f>
        <v>0.38895859473023842</v>
      </c>
    </row>
    <row r="98" spans="1:22" outlineLevel="3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1306</v>
      </c>
      <c r="F98" s="7" t="s">
        <v>105</v>
      </c>
      <c r="G98" s="7">
        <v>0</v>
      </c>
      <c r="H98" s="7">
        <v>0</v>
      </c>
      <c r="I98" s="7">
        <v>0</v>
      </c>
      <c r="J98" s="15" t="s">
        <v>25</v>
      </c>
      <c r="K98" s="43">
        <f>SUBTOTAL(9,K83:K96)</f>
        <v>1386</v>
      </c>
      <c r="L98" s="43">
        <f>SUBTOTAL(9,L83:L96)</f>
        <v>544</v>
      </c>
      <c r="M98" s="89">
        <f>Tabela48[[#This Row],[Neg_Ano7]]/Tabela48[[#This Row],[Alunos_Ano7]]</f>
        <v>0.39249639249639251</v>
      </c>
      <c r="N98" s="43">
        <f>SUBTOTAL(9,N83:N96)</f>
        <v>1381</v>
      </c>
      <c r="O98" s="43">
        <f>SUBTOTAL(9,O83:O96)</f>
        <v>560</v>
      </c>
      <c r="P98" s="89">
        <f>Tabela48[[#This Row],[Neg_Ano8]]/Tabela48[[#This Row],[Alunos_Ano8]]</f>
        <v>0.4055032585083273</v>
      </c>
      <c r="Q98" s="43">
        <f>SUBTOTAL(9,Q83:Q96)</f>
        <v>1223</v>
      </c>
      <c r="R98" s="43">
        <f>SUBTOTAL(9,R83:R96)</f>
        <v>501</v>
      </c>
      <c r="S98" s="89">
        <f>Tabela48[[#This Row],[Neg_Ano9]]/Tabela48[[#This Row],[Alunos_Ano9]]</f>
        <v>0.40964840556009813</v>
      </c>
      <c r="T98" s="43">
        <f>SUBTOTAL(9,T83:T96)</f>
        <v>3990</v>
      </c>
      <c r="U98" s="43">
        <f>SUBTOTAL(9,U83:U96)</f>
        <v>1605</v>
      </c>
      <c r="V98" s="90">
        <f>Tabela48[[#This Row],[Níveis negat.]]/Tabela48[[#This Row],[Alunos_3ºciclo]]</f>
        <v>0.40225563909774437</v>
      </c>
    </row>
    <row r="99" spans="1:22" outlineLevel="5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1308</v>
      </c>
      <c r="F99" s="7" t="s">
        <v>120</v>
      </c>
      <c r="G99" s="7">
        <v>150393</v>
      </c>
      <c r="H99" s="7" t="s">
        <v>121</v>
      </c>
      <c r="I99" s="7">
        <v>1308280</v>
      </c>
      <c r="J99" s="7" t="s">
        <v>122</v>
      </c>
      <c r="K99" s="37">
        <v>101</v>
      </c>
      <c r="L99" s="37">
        <v>35</v>
      </c>
      <c r="M99" s="108">
        <f>Tabela48[[#This Row],[Neg_Ano7]]/Tabela48[[#This Row],[Alunos_Ano7]]</f>
        <v>0.34653465346534651</v>
      </c>
      <c r="N99" s="37">
        <v>85</v>
      </c>
      <c r="O99" s="37">
        <v>36</v>
      </c>
      <c r="P99" s="108">
        <f>Tabela48[[#This Row],[Neg_Ano8]]/Tabela48[[#This Row],[Alunos_Ano8]]</f>
        <v>0.42352941176470588</v>
      </c>
      <c r="Q99" s="37">
        <v>69</v>
      </c>
      <c r="R99" s="37">
        <v>35</v>
      </c>
      <c r="S99" s="108">
        <f>Tabela48[[#This Row],[Neg_Ano9]]/Tabela48[[#This Row],[Alunos_Ano9]]</f>
        <v>0.50724637681159424</v>
      </c>
      <c r="T99" s="37">
        <f>Tabela48[[#This Row],[Alunos_Ano7]]+Tabela48[[#This Row],[Alunos_Ano8]]+Tabela48[[#This Row],[Alunos_Ano9]]</f>
        <v>255</v>
      </c>
      <c r="U99" s="37">
        <f>Tabela48[[#This Row],[Neg_Ano7]]+Tabela48[[#This Row],[Neg_Ano8]]+Tabela48[[#This Row],[Neg_Ano9]]</f>
        <v>106</v>
      </c>
      <c r="V99" s="112">
        <f>Tabela48[[#This Row],[Níveis negat.]]/Tabela48[[#This Row],[Alunos_3ºciclo]]</f>
        <v>0.41568627450980394</v>
      </c>
    </row>
    <row r="100" spans="1:22" outlineLevel="4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1308</v>
      </c>
      <c r="F100" s="7" t="s">
        <v>120</v>
      </c>
      <c r="G100" s="7">
        <v>150393</v>
      </c>
      <c r="H100" s="7" t="s">
        <v>121</v>
      </c>
      <c r="I100" s="7">
        <v>0</v>
      </c>
      <c r="J100" s="11" t="s">
        <v>24</v>
      </c>
      <c r="K100" s="40">
        <f>SUBTOTAL(9,K99:K99)</f>
        <v>101</v>
      </c>
      <c r="L100" s="40">
        <f>SUBTOTAL(9,L99:L99)</f>
        <v>35</v>
      </c>
      <c r="M100" s="87">
        <f>Tabela48[[#This Row],[Neg_Ano7]]/Tabela48[[#This Row],[Alunos_Ano7]]</f>
        <v>0.34653465346534651</v>
      </c>
      <c r="N100" s="40">
        <f>SUBTOTAL(9,N99:N99)</f>
        <v>85</v>
      </c>
      <c r="O100" s="40">
        <f>SUBTOTAL(9,O99:O99)</f>
        <v>36</v>
      </c>
      <c r="P100" s="87">
        <f>Tabela48[[#This Row],[Neg_Ano8]]/Tabela48[[#This Row],[Alunos_Ano8]]</f>
        <v>0.42352941176470588</v>
      </c>
      <c r="Q100" s="40">
        <f>SUBTOTAL(9,Q99:Q99)</f>
        <v>69</v>
      </c>
      <c r="R100" s="40">
        <f>SUBTOTAL(9,R99:R99)</f>
        <v>35</v>
      </c>
      <c r="S100" s="87">
        <f>Tabela48[[#This Row],[Neg_Ano9]]/Tabela48[[#This Row],[Alunos_Ano9]]</f>
        <v>0.50724637681159424</v>
      </c>
      <c r="T100" s="40">
        <f>SUBTOTAL(9,T99:T99)</f>
        <v>255</v>
      </c>
      <c r="U100" s="40">
        <f>SUBTOTAL(9,U99:U99)</f>
        <v>106</v>
      </c>
      <c r="V100" s="88">
        <f>Tabela48[[#This Row],[Níveis negat.]]/Tabela48[[#This Row],[Alunos_3ºciclo]]</f>
        <v>0.41568627450980394</v>
      </c>
    </row>
    <row r="101" spans="1:22" outlineLevel="5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1308</v>
      </c>
      <c r="F101" s="7" t="s">
        <v>120</v>
      </c>
      <c r="G101" s="7">
        <v>150757</v>
      </c>
      <c r="H101" s="7" t="s">
        <v>123</v>
      </c>
      <c r="I101" s="7">
        <v>1308693</v>
      </c>
      <c r="J101" s="7" t="s">
        <v>124</v>
      </c>
      <c r="K101" s="37">
        <v>86</v>
      </c>
      <c r="L101" s="37">
        <v>33</v>
      </c>
      <c r="M101" s="108">
        <f>Tabela48[[#This Row],[Neg_Ano7]]/Tabela48[[#This Row],[Alunos_Ano7]]</f>
        <v>0.38372093023255816</v>
      </c>
      <c r="N101" s="37">
        <v>67</v>
      </c>
      <c r="O101" s="37">
        <v>27</v>
      </c>
      <c r="P101" s="108">
        <f>Tabela48[[#This Row],[Neg_Ano8]]/Tabela48[[#This Row],[Alunos_Ano8]]</f>
        <v>0.40298507462686567</v>
      </c>
      <c r="Q101" s="37">
        <v>79</v>
      </c>
      <c r="R101" s="37">
        <v>40</v>
      </c>
      <c r="S101" s="108">
        <f>Tabela48[[#This Row],[Neg_Ano9]]/Tabela48[[#This Row],[Alunos_Ano9]]</f>
        <v>0.50632911392405067</v>
      </c>
      <c r="T101" s="37">
        <f>Tabela48[[#This Row],[Alunos_Ano7]]+Tabela48[[#This Row],[Alunos_Ano8]]+Tabela48[[#This Row],[Alunos_Ano9]]</f>
        <v>232</v>
      </c>
      <c r="U101" s="37">
        <f>Tabela48[[#This Row],[Neg_Ano7]]+Tabela48[[#This Row],[Neg_Ano8]]+Tabela48[[#This Row],[Neg_Ano9]]</f>
        <v>100</v>
      </c>
      <c r="V101" s="112">
        <f>Tabela48[[#This Row],[Níveis negat.]]/Tabela48[[#This Row],[Alunos_3ºciclo]]</f>
        <v>0.43103448275862066</v>
      </c>
    </row>
    <row r="102" spans="1:22" outlineLevel="4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">
        <v>150757</v>
      </c>
      <c r="H102" s="7" t="s">
        <v>123</v>
      </c>
      <c r="I102" s="7">
        <v>0</v>
      </c>
      <c r="J102" s="11" t="s">
        <v>24</v>
      </c>
      <c r="K102" s="40">
        <f>SUBTOTAL(9,K101:K101)</f>
        <v>86</v>
      </c>
      <c r="L102" s="40">
        <f>SUBTOTAL(9,L101:L101)</f>
        <v>33</v>
      </c>
      <c r="M102" s="87">
        <f>Tabela48[[#This Row],[Neg_Ano7]]/Tabela48[[#This Row],[Alunos_Ano7]]</f>
        <v>0.38372093023255816</v>
      </c>
      <c r="N102" s="40">
        <f>SUBTOTAL(9,N101:N101)</f>
        <v>67</v>
      </c>
      <c r="O102" s="40">
        <f>SUBTOTAL(9,O101:O101)</f>
        <v>27</v>
      </c>
      <c r="P102" s="87">
        <f>Tabela48[[#This Row],[Neg_Ano8]]/Tabela48[[#This Row],[Alunos_Ano8]]</f>
        <v>0.40298507462686567</v>
      </c>
      <c r="Q102" s="40">
        <f>SUBTOTAL(9,Q101:Q101)</f>
        <v>79</v>
      </c>
      <c r="R102" s="40">
        <f>SUBTOTAL(9,R101:R101)</f>
        <v>40</v>
      </c>
      <c r="S102" s="87">
        <f>Tabela48[[#This Row],[Neg_Ano9]]/Tabela48[[#This Row],[Alunos_Ano9]]</f>
        <v>0.50632911392405067</v>
      </c>
      <c r="T102" s="40">
        <f>SUBTOTAL(9,T101:T101)</f>
        <v>232</v>
      </c>
      <c r="U102" s="40">
        <f>SUBTOTAL(9,U101:U101)</f>
        <v>100</v>
      </c>
      <c r="V102" s="88">
        <f>Tabela48[[#This Row],[Níveis negat.]]/Tabela48[[#This Row],[Alunos_3ºciclo]]</f>
        <v>0.43103448275862066</v>
      </c>
    </row>
    <row r="103" spans="1:22" outlineLevel="5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">
        <v>151403</v>
      </c>
      <c r="H103" s="7" t="s">
        <v>125</v>
      </c>
      <c r="I103" s="7">
        <v>1308245</v>
      </c>
      <c r="J103" s="7" t="s">
        <v>126</v>
      </c>
      <c r="K103" s="37">
        <v>69</v>
      </c>
      <c r="L103" s="37">
        <v>27</v>
      </c>
      <c r="M103" s="108">
        <f>Tabela48[[#This Row],[Neg_Ano7]]/Tabela48[[#This Row],[Alunos_Ano7]]</f>
        <v>0.39130434782608697</v>
      </c>
      <c r="N103" s="37">
        <v>77</v>
      </c>
      <c r="O103" s="37">
        <v>34</v>
      </c>
      <c r="P103" s="108">
        <f>Tabela48[[#This Row],[Neg_Ano8]]/Tabela48[[#This Row],[Alunos_Ano8]]</f>
        <v>0.44155844155844154</v>
      </c>
      <c r="Q103" s="37">
        <v>58</v>
      </c>
      <c r="R103" s="37">
        <v>27</v>
      </c>
      <c r="S103" s="108">
        <f>Tabela48[[#This Row],[Neg_Ano9]]/Tabela48[[#This Row],[Alunos_Ano9]]</f>
        <v>0.46551724137931033</v>
      </c>
      <c r="T103" s="37">
        <f>Tabela48[[#This Row],[Alunos_Ano7]]+Tabela48[[#This Row],[Alunos_Ano8]]+Tabela48[[#This Row],[Alunos_Ano9]]</f>
        <v>204</v>
      </c>
      <c r="U103" s="37">
        <f>Tabela48[[#This Row],[Neg_Ano7]]+Tabela48[[#This Row],[Neg_Ano8]]+Tabela48[[#This Row],[Neg_Ano9]]</f>
        <v>88</v>
      </c>
      <c r="V103" s="112">
        <f>Tabela48[[#This Row],[Níveis negat.]]/Tabela48[[#This Row],[Alunos_3ºciclo]]</f>
        <v>0.43137254901960786</v>
      </c>
    </row>
    <row r="104" spans="1:22" ht="16.2" customHeight="1" outlineLevel="5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">
        <v>151403</v>
      </c>
      <c r="H104" s="7" t="s">
        <v>125</v>
      </c>
      <c r="I104" s="7">
        <v>1308261</v>
      </c>
      <c r="J104" s="7" t="s">
        <v>127</v>
      </c>
      <c r="K104" s="37">
        <v>128</v>
      </c>
      <c r="L104" s="37">
        <v>52</v>
      </c>
      <c r="M104" s="108">
        <f>Tabela48[[#This Row],[Neg_Ano7]]/Tabela48[[#This Row],[Alunos_Ano7]]</f>
        <v>0.40625</v>
      </c>
      <c r="N104" s="37">
        <v>94</v>
      </c>
      <c r="O104" s="37">
        <v>34</v>
      </c>
      <c r="P104" s="108">
        <f>Tabela48[[#This Row],[Neg_Ano8]]/Tabela48[[#This Row],[Alunos_Ano8]]</f>
        <v>0.36170212765957449</v>
      </c>
      <c r="Q104" s="37">
        <v>65</v>
      </c>
      <c r="R104" s="37">
        <v>32</v>
      </c>
      <c r="S104" s="108">
        <f>Tabela48[[#This Row],[Neg_Ano9]]/Tabela48[[#This Row],[Alunos_Ano9]]</f>
        <v>0.49230769230769234</v>
      </c>
      <c r="T104" s="37">
        <f>Tabela48[[#This Row],[Alunos_Ano7]]+Tabela48[[#This Row],[Alunos_Ano8]]+Tabela48[[#This Row],[Alunos_Ano9]]</f>
        <v>287</v>
      </c>
      <c r="U104" s="37">
        <f>Tabela48[[#This Row],[Neg_Ano7]]+Tabela48[[#This Row],[Neg_Ano8]]+Tabela48[[#This Row],[Neg_Ano9]]</f>
        <v>118</v>
      </c>
      <c r="V104" s="112">
        <f>Tabela48[[#This Row],[Níveis negat.]]/Tabela48[[#This Row],[Alunos_3ºciclo]]</f>
        <v>0.41114982578397213</v>
      </c>
    </row>
    <row r="105" spans="1:22" ht="16.2" customHeight="1" outlineLevel="4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">
        <v>151403</v>
      </c>
      <c r="H105" s="7" t="s">
        <v>125</v>
      </c>
      <c r="I105" s="7">
        <v>0</v>
      </c>
      <c r="J105" s="11" t="s">
        <v>24</v>
      </c>
      <c r="K105" s="40">
        <f>SUBTOTAL(9,K103:K104)</f>
        <v>197</v>
      </c>
      <c r="L105" s="40">
        <f>SUBTOTAL(9,L103:L104)</f>
        <v>79</v>
      </c>
      <c r="M105" s="87">
        <f>Tabela48[[#This Row],[Neg_Ano7]]/Tabela48[[#This Row],[Alunos_Ano7]]</f>
        <v>0.40101522842639592</v>
      </c>
      <c r="N105" s="40">
        <f>SUBTOTAL(9,N103:N104)</f>
        <v>171</v>
      </c>
      <c r="O105" s="40">
        <f>SUBTOTAL(9,O103:O104)</f>
        <v>68</v>
      </c>
      <c r="P105" s="87">
        <f>Tabela48[[#This Row],[Neg_Ano8]]/Tabela48[[#This Row],[Alunos_Ano8]]</f>
        <v>0.39766081871345027</v>
      </c>
      <c r="Q105" s="40">
        <f>SUBTOTAL(9,Q103:Q104)</f>
        <v>123</v>
      </c>
      <c r="R105" s="40">
        <f>SUBTOTAL(9,R103:R104)</f>
        <v>59</v>
      </c>
      <c r="S105" s="87">
        <f>Tabela48[[#This Row],[Neg_Ano9]]/Tabela48[[#This Row],[Alunos_Ano9]]</f>
        <v>0.47967479674796748</v>
      </c>
      <c r="T105" s="40">
        <f>SUBTOTAL(9,T103:T104)</f>
        <v>491</v>
      </c>
      <c r="U105" s="40">
        <f>SUBTOTAL(9,U103:U104)</f>
        <v>206</v>
      </c>
      <c r="V105" s="88">
        <f>Tabela48[[#This Row],[Níveis negat.]]/Tabela48[[#This Row],[Alunos_3ºciclo]]</f>
        <v>0.41955193482688391</v>
      </c>
    </row>
    <row r="106" spans="1:22" outlineLevel="5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">
        <v>151610</v>
      </c>
      <c r="H106" s="7" t="s">
        <v>128</v>
      </c>
      <c r="I106" s="7">
        <v>1308021</v>
      </c>
      <c r="J106" s="7" t="s">
        <v>129</v>
      </c>
      <c r="K106" s="37">
        <v>175</v>
      </c>
      <c r="L106" s="37">
        <v>74</v>
      </c>
      <c r="M106" s="108">
        <f>Tabela48[[#This Row],[Neg_Ano7]]/Tabela48[[#This Row],[Alunos_Ano7]]</f>
        <v>0.42285714285714288</v>
      </c>
      <c r="N106" s="37">
        <v>114</v>
      </c>
      <c r="O106" s="37">
        <v>56</v>
      </c>
      <c r="P106" s="108">
        <f>Tabela48[[#This Row],[Neg_Ano8]]/Tabela48[[#This Row],[Alunos_Ano8]]</f>
        <v>0.49122807017543857</v>
      </c>
      <c r="Q106" s="37">
        <v>0</v>
      </c>
      <c r="R106" s="37">
        <v>0</v>
      </c>
      <c r="S106" s="108" t="s">
        <v>28</v>
      </c>
      <c r="T106" s="37">
        <f>Tabela48[[#This Row],[Alunos_Ano7]]+Tabela48[[#This Row],[Alunos_Ano8]]+Tabela48[[#This Row],[Alunos_Ano9]]</f>
        <v>289</v>
      </c>
      <c r="U106" s="37">
        <f>Tabela48[[#This Row],[Neg_Ano7]]+Tabela48[[#This Row],[Neg_Ano8]]+Tabela48[[#This Row],[Neg_Ano9]]</f>
        <v>130</v>
      </c>
      <c r="V106" s="112">
        <f>Tabela48[[#This Row],[Níveis negat.]]/Tabela48[[#This Row],[Alunos_3ºciclo]]</f>
        <v>0.44982698961937717</v>
      </c>
    </row>
    <row r="107" spans="1:22" outlineLevel="5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">
        <v>151610</v>
      </c>
      <c r="H107" s="7" t="s">
        <v>128</v>
      </c>
      <c r="I107" s="7">
        <v>1308872</v>
      </c>
      <c r="J107" s="7" t="s">
        <v>317</v>
      </c>
      <c r="K107" s="37">
        <v>0</v>
      </c>
      <c r="L107" s="37">
        <v>0</v>
      </c>
      <c r="M107" s="108" t="s">
        <v>28</v>
      </c>
      <c r="N107" s="37">
        <v>61</v>
      </c>
      <c r="O107" s="37">
        <v>40</v>
      </c>
      <c r="P107" s="108">
        <f>Tabela48[[#This Row],[Neg_Ano8]]/Tabela48[[#This Row],[Alunos_Ano8]]</f>
        <v>0.65573770491803274</v>
      </c>
      <c r="Q107" s="37">
        <v>157</v>
      </c>
      <c r="R107" s="37">
        <v>86</v>
      </c>
      <c r="S107" s="108">
        <f>Tabela48[[#This Row],[Neg_Ano9]]/Tabela48[[#This Row],[Alunos_Ano9]]</f>
        <v>0.54777070063694266</v>
      </c>
      <c r="T107" s="37">
        <f>Tabela48[[#This Row],[Alunos_Ano7]]+Tabela48[[#This Row],[Alunos_Ano8]]+Tabela48[[#This Row],[Alunos_Ano9]]</f>
        <v>218</v>
      </c>
      <c r="U107" s="37">
        <f>Tabela48[[#This Row],[Neg_Ano7]]+Tabela48[[#This Row],[Neg_Ano8]]+Tabela48[[#This Row],[Neg_Ano9]]</f>
        <v>126</v>
      </c>
      <c r="V107" s="112">
        <f>Tabela48[[#This Row],[Níveis negat.]]/Tabela48[[#This Row],[Alunos_3ºciclo]]</f>
        <v>0.57798165137614677</v>
      </c>
    </row>
    <row r="108" spans="1:22" outlineLevel="4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">
        <v>151610</v>
      </c>
      <c r="H108" s="7" t="s">
        <v>128</v>
      </c>
      <c r="I108" s="7">
        <v>0</v>
      </c>
      <c r="J108" s="11" t="s">
        <v>24</v>
      </c>
      <c r="K108" s="40">
        <f>SUBTOTAL(9,K106:K107)</f>
        <v>175</v>
      </c>
      <c r="L108" s="40">
        <f>SUBTOTAL(9,L106:L107)</f>
        <v>74</v>
      </c>
      <c r="M108" s="87">
        <f>Tabela48[[#This Row],[Neg_Ano7]]/Tabela48[[#This Row],[Alunos_Ano7]]</f>
        <v>0.42285714285714288</v>
      </c>
      <c r="N108" s="40">
        <f>SUBTOTAL(9,N106:N107)</f>
        <v>175</v>
      </c>
      <c r="O108" s="40">
        <f>SUBTOTAL(9,O106:O107)</f>
        <v>96</v>
      </c>
      <c r="P108" s="87">
        <f>Tabela48[[#This Row],[Neg_Ano8]]/Tabela48[[#This Row],[Alunos_Ano8]]</f>
        <v>0.5485714285714286</v>
      </c>
      <c r="Q108" s="40">
        <f>SUBTOTAL(9,Q106:Q107)</f>
        <v>157</v>
      </c>
      <c r="R108" s="40">
        <f>SUBTOTAL(9,R106:R107)</f>
        <v>86</v>
      </c>
      <c r="S108" s="87">
        <f>Tabela48[[#This Row],[Neg_Ano9]]/Tabela48[[#This Row],[Alunos_Ano9]]</f>
        <v>0.54777070063694266</v>
      </c>
      <c r="T108" s="40">
        <f>SUBTOTAL(9,T106:T107)</f>
        <v>507</v>
      </c>
      <c r="U108" s="40">
        <f>SUBTOTAL(9,U106:U107)</f>
        <v>256</v>
      </c>
      <c r="V108" s="88">
        <f>Tabela48[[#This Row],[Níveis negat.]]/Tabela48[[#This Row],[Alunos_3ºciclo]]</f>
        <v>0.50493096646942803</v>
      </c>
    </row>
    <row r="109" spans="1:22" outlineLevel="5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">
        <v>152080</v>
      </c>
      <c r="H109" s="7" t="s">
        <v>130</v>
      </c>
      <c r="I109" s="7">
        <v>1308069</v>
      </c>
      <c r="J109" s="7" t="s">
        <v>131</v>
      </c>
      <c r="K109" s="37">
        <v>96</v>
      </c>
      <c r="L109" s="37">
        <v>52</v>
      </c>
      <c r="M109" s="108">
        <f>Tabela48[[#This Row],[Neg_Ano7]]/Tabela48[[#This Row],[Alunos_Ano7]]</f>
        <v>0.54166666666666663</v>
      </c>
      <c r="N109" s="37">
        <v>81</v>
      </c>
      <c r="O109" s="37">
        <v>34</v>
      </c>
      <c r="P109" s="108">
        <f>Tabela48[[#This Row],[Neg_Ano8]]/Tabela48[[#This Row],[Alunos_Ano8]]</f>
        <v>0.41975308641975306</v>
      </c>
      <c r="Q109" s="37">
        <v>101</v>
      </c>
      <c r="R109" s="37">
        <v>49</v>
      </c>
      <c r="S109" s="108">
        <f>Tabela48[[#This Row],[Neg_Ano9]]/Tabela48[[#This Row],[Alunos_Ano9]]</f>
        <v>0.48514851485148514</v>
      </c>
      <c r="T109" s="37">
        <f>Tabela48[[#This Row],[Alunos_Ano7]]+Tabela48[[#This Row],[Alunos_Ano8]]+Tabela48[[#This Row],[Alunos_Ano9]]</f>
        <v>278</v>
      </c>
      <c r="U109" s="37">
        <f>Tabela48[[#This Row],[Neg_Ano7]]+Tabela48[[#This Row],[Neg_Ano8]]+Tabela48[[#This Row],[Neg_Ano9]]</f>
        <v>135</v>
      </c>
      <c r="V109" s="112">
        <f>Tabela48[[#This Row],[Níveis negat.]]/Tabela48[[#This Row],[Alunos_3ºciclo]]</f>
        <v>0.48561151079136688</v>
      </c>
    </row>
    <row r="110" spans="1:22" outlineLevel="5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">
        <v>152080</v>
      </c>
      <c r="H110" s="7" t="s">
        <v>130</v>
      </c>
      <c r="I110" s="7">
        <v>1308675</v>
      </c>
      <c r="J110" s="7" t="s">
        <v>318</v>
      </c>
      <c r="K110" s="37">
        <v>112</v>
      </c>
      <c r="L110" s="37">
        <v>71</v>
      </c>
      <c r="M110" s="108">
        <f>Tabela48[[#This Row],[Neg_Ano7]]/Tabela48[[#This Row],[Alunos_Ano7]]</f>
        <v>0.6339285714285714</v>
      </c>
      <c r="N110" s="37">
        <v>111</v>
      </c>
      <c r="O110" s="37">
        <v>61</v>
      </c>
      <c r="P110" s="108">
        <f>Tabela48[[#This Row],[Neg_Ano8]]/Tabela48[[#This Row],[Alunos_Ano8]]</f>
        <v>0.5495495495495496</v>
      </c>
      <c r="Q110" s="37">
        <v>115</v>
      </c>
      <c r="R110" s="37">
        <v>63</v>
      </c>
      <c r="S110" s="108">
        <f>Tabela48[[#This Row],[Neg_Ano9]]/Tabela48[[#This Row],[Alunos_Ano9]]</f>
        <v>0.54782608695652169</v>
      </c>
      <c r="T110" s="37">
        <f>Tabela48[[#This Row],[Alunos_Ano7]]+Tabela48[[#This Row],[Alunos_Ano8]]+Tabela48[[#This Row],[Alunos_Ano9]]</f>
        <v>338</v>
      </c>
      <c r="U110" s="37">
        <f>Tabela48[[#This Row],[Neg_Ano7]]+Tabela48[[#This Row],[Neg_Ano8]]+Tabela48[[#This Row],[Neg_Ano9]]</f>
        <v>195</v>
      </c>
      <c r="V110" s="112">
        <f>Tabela48[[#This Row],[Níveis negat.]]/Tabela48[[#This Row],[Alunos_3ºciclo]]</f>
        <v>0.57692307692307687</v>
      </c>
    </row>
    <row r="111" spans="1:22" outlineLevel="4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">
        <v>152080</v>
      </c>
      <c r="H111" s="7" t="s">
        <v>130</v>
      </c>
      <c r="I111" s="7">
        <v>0</v>
      </c>
      <c r="J111" s="11" t="s">
        <v>24</v>
      </c>
      <c r="K111" s="40">
        <f>SUBTOTAL(9,K109:K110)</f>
        <v>208</v>
      </c>
      <c r="L111" s="40">
        <f>SUBTOTAL(9,L109:L110)</f>
        <v>123</v>
      </c>
      <c r="M111" s="87">
        <f>Tabela48[[#This Row],[Neg_Ano7]]/Tabela48[[#This Row],[Alunos_Ano7]]</f>
        <v>0.59134615384615385</v>
      </c>
      <c r="N111" s="40">
        <f>SUBTOTAL(9,N109:N110)</f>
        <v>192</v>
      </c>
      <c r="O111" s="40">
        <f>SUBTOTAL(9,O109:O110)</f>
        <v>95</v>
      </c>
      <c r="P111" s="87">
        <f>Tabela48[[#This Row],[Neg_Ano8]]/Tabela48[[#This Row],[Alunos_Ano8]]</f>
        <v>0.49479166666666669</v>
      </c>
      <c r="Q111" s="40">
        <f>SUBTOTAL(9,Q109:Q110)</f>
        <v>216</v>
      </c>
      <c r="R111" s="40">
        <f>SUBTOTAL(9,R109:R110)</f>
        <v>112</v>
      </c>
      <c r="S111" s="87">
        <f>Tabela48[[#This Row],[Neg_Ano9]]/Tabela48[[#This Row],[Alunos_Ano9]]</f>
        <v>0.51851851851851849</v>
      </c>
      <c r="T111" s="40">
        <f>SUBTOTAL(9,T109:T110)</f>
        <v>616</v>
      </c>
      <c r="U111" s="40">
        <f>SUBTOTAL(9,U109:U110)</f>
        <v>330</v>
      </c>
      <c r="V111" s="88">
        <f>Tabela48[[#This Row],[Níveis negat.]]/Tabela48[[#This Row],[Alunos_3ºciclo]]</f>
        <v>0.5357142857142857</v>
      </c>
    </row>
    <row r="112" spans="1:22" outlineLevel="5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">
        <v>152092</v>
      </c>
      <c r="H112" s="7" t="s">
        <v>133</v>
      </c>
      <c r="I112" s="7">
        <v>1308615</v>
      </c>
      <c r="J112" s="7" t="s">
        <v>134</v>
      </c>
      <c r="K112" s="37">
        <v>194</v>
      </c>
      <c r="L112" s="37">
        <v>64</v>
      </c>
      <c r="M112" s="108">
        <f>Tabela48[[#This Row],[Neg_Ano7]]/Tabela48[[#This Row],[Alunos_Ano7]]</f>
        <v>0.32989690721649484</v>
      </c>
      <c r="N112" s="37">
        <v>167</v>
      </c>
      <c r="O112" s="37">
        <v>85</v>
      </c>
      <c r="P112" s="108">
        <f>Tabela48[[#This Row],[Neg_Ano8]]/Tabela48[[#This Row],[Alunos_Ano8]]</f>
        <v>0.50898203592814373</v>
      </c>
      <c r="Q112" s="37">
        <v>185</v>
      </c>
      <c r="R112" s="37">
        <v>83</v>
      </c>
      <c r="S112" s="108">
        <f>Tabela48[[#This Row],[Neg_Ano9]]/Tabela48[[#This Row],[Alunos_Ano9]]</f>
        <v>0.44864864864864867</v>
      </c>
      <c r="T112" s="37">
        <f>Tabela48[[#This Row],[Alunos_Ano7]]+Tabela48[[#This Row],[Alunos_Ano8]]+Tabela48[[#This Row],[Alunos_Ano9]]</f>
        <v>546</v>
      </c>
      <c r="U112" s="37">
        <f>Tabela48[[#This Row],[Neg_Ano7]]+Tabela48[[#This Row],[Neg_Ano8]]+Tabela48[[#This Row],[Neg_Ano9]]</f>
        <v>232</v>
      </c>
      <c r="V112" s="112">
        <f>Tabela48[[#This Row],[Níveis negat.]]/Tabela48[[#This Row],[Alunos_3ºciclo]]</f>
        <v>0.4249084249084249</v>
      </c>
    </row>
    <row r="113" spans="1:22" outlineLevel="4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1308</v>
      </c>
      <c r="F113" s="7" t="s">
        <v>120</v>
      </c>
      <c r="G113" s="7">
        <v>152092</v>
      </c>
      <c r="H113" s="7" t="s">
        <v>133</v>
      </c>
      <c r="I113" s="7">
        <v>0</v>
      </c>
      <c r="J113" s="11" t="s">
        <v>24</v>
      </c>
      <c r="K113" s="40">
        <f>SUBTOTAL(9,K112:K112)</f>
        <v>194</v>
      </c>
      <c r="L113" s="40">
        <f>SUBTOTAL(9,L112:L112)</f>
        <v>64</v>
      </c>
      <c r="M113" s="87">
        <f>Tabela48[[#This Row],[Neg_Ano7]]/Tabela48[[#This Row],[Alunos_Ano7]]</f>
        <v>0.32989690721649484</v>
      </c>
      <c r="N113" s="40">
        <f>SUBTOTAL(9,N112:N112)</f>
        <v>167</v>
      </c>
      <c r="O113" s="40">
        <f>SUBTOTAL(9,O112:O112)</f>
        <v>85</v>
      </c>
      <c r="P113" s="87">
        <f>Tabela48[[#This Row],[Neg_Ano8]]/Tabela48[[#This Row],[Alunos_Ano8]]</f>
        <v>0.50898203592814373</v>
      </c>
      <c r="Q113" s="40">
        <f>SUBTOTAL(9,Q112:Q112)</f>
        <v>185</v>
      </c>
      <c r="R113" s="40">
        <f>SUBTOTAL(9,R112:R112)</f>
        <v>83</v>
      </c>
      <c r="S113" s="87">
        <f>Tabela48[[#This Row],[Neg_Ano9]]/Tabela48[[#This Row],[Alunos_Ano9]]</f>
        <v>0.44864864864864867</v>
      </c>
      <c r="T113" s="40">
        <f>SUBTOTAL(9,T112:T112)</f>
        <v>546</v>
      </c>
      <c r="U113" s="40">
        <f>SUBTOTAL(9,U112:U112)</f>
        <v>232</v>
      </c>
      <c r="V113" s="88">
        <f>Tabela48[[#This Row],[Níveis negat.]]/Tabela48[[#This Row],[Alunos_3ºciclo]]</f>
        <v>0.4249084249084249</v>
      </c>
    </row>
    <row r="114" spans="1:22" outlineLevel="5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1308</v>
      </c>
      <c r="F114" s="7" t="s">
        <v>120</v>
      </c>
      <c r="G114" s="7">
        <v>152109</v>
      </c>
      <c r="H114" s="7" t="s">
        <v>135</v>
      </c>
      <c r="I114" s="7">
        <v>1308930</v>
      </c>
      <c r="J114" s="7" t="s">
        <v>136</v>
      </c>
      <c r="K114" s="37">
        <v>87</v>
      </c>
      <c r="L114" s="37">
        <v>50</v>
      </c>
      <c r="M114" s="108">
        <f>Tabela48[[#This Row],[Neg_Ano7]]/Tabela48[[#This Row],[Alunos_Ano7]]</f>
        <v>0.57471264367816088</v>
      </c>
      <c r="N114" s="37">
        <v>72</v>
      </c>
      <c r="O114" s="37">
        <v>41</v>
      </c>
      <c r="P114" s="108">
        <f>Tabela48[[#This Row],[Neg_Ano8]]/Tabela48[[#This Row],[Alunos_Ano8]]</f>
        <v>0.56944444444444442</v>
      </c>
      <c r="Q114" s="37">
        <v>76</v>
      </c>
      <c r="R114" s="37">
        <v>34</v>
      </c>
      <c r="S114" s="108">
        <f>Tabela48[[#This Row],[Neg_Ano9]]/Tabela48[[#This Row],[Alunos_Ano9]]</f>
        <v>0.44736842105263158</v>
      </c>
      <c r="T114" s="37">
        <f>Tabela48[[#This Row],[Alunos_Ano7]]+Tabela48[[#This Row],[Alunos_Ano8]]+Tabela48[[#This Row],[Alunos_Ano9]]</f>
        <v>235</v>
      </c>
      <c r="U114" s="37">
        <f>Tabela48[[#This Row],[Neg_Ano7]]+Tabela48[[#This Row],[Neg_Ano8]]+Tabela48[[#This Row],[Neg_Ano9]]</f>
        <v>125</v>
      </c>
      <c r="V114" s="112">
        <f>Tabela48[[#This Row],[Níveis negat.]]/Tabela48[[#This Row],[Alunos_3ºciclo]]</f>
        <v>0.53191489361702127</v>
      </c>
    </row>
    <row r="115" spans="1:22" outlineLevel="4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1308</v>
      </c>
      <c r="F115" s="7" t="s">
        <v>120</v>
      </c>
      <c r="G115" s="7">
        <v>152109</v>
      </c>
      <c r="H115" s="7" t="s">
        <v>135</v>
      </c>
      <c r="I115" s="7">
        <v>0</v>
      </c>
      <c r="J115" s="11" t="s">
        <v>24</v>
      </c>
      <c r="K115" s="40">
        <f>SUBTOTAL(9,K114:K114)</f>
        <v>87</v>
      </c>
      <c r="L115" s="40">
        <f>SUBTOTAL(9,L114:L114)</f>
        <v>50</v>
      </c>
      <c r="M115" s="87">
        <f>Tabela48[[#This Row],[Neg_Ano7]]/Tabela48[[#This Row],[Alunos_Ano7]]</f>
        <v>0.57471264367816088</v>
      </c>
      <c r="N115" s="40">
        <f>SUBTOTAL(9,N114:N114)</f>
        <v>72</v>
      </c>
      <c r="O115" s="40">
        <f>SUBTOTAL(9,O114:O114)</f>
        <v>41</v>
      </c>
      <c r="P115" s="87">
        <f>Tabela48[[#This Row],[Neg_Ano8]]/Tabela48[[#This Row],[Alunos_Ano8]]</f>
        <v>0.56944444444444442</v>
      </c>
      <c r="Q115" s="40">
        <f>SUBTOTAL(9,Q114:Q114)</f>
        <v>76</v>
      </c>
      <c r="R115" s="40">
        <f>SUBTOTAL(9,R114:R114)</f>
        <v>34</v>
      </c>
      <c r="S115" s="87">
        <f>Tabela48[[#This Row],[Neg_Ano9]]/Tabela48[[#This Row],[Alunos_Ano9]]</f>
        <v>0.44736842105263158</v>
      </c>
      <c r="T115" s="40">
        <f>SUBTOTAL(9,T114:T114)</f>
        <v>235</v>
      </c>
      <c r="U115" s="40">
        <f>SUBTOTAL(9,U114:U114)</f>
        <v>125</v>
      </c>
      <c r="V115" s="88">
        <f>Tabela48[[#This Row],[Níveis negat.]]/Tabela48[[#This Row],[Alunos_3ºciclo]]</f>
        <v>0.53191489361702127</v>
      </c>
    </row>
    <row r="116" spans="1:22" outlineLevel="5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1308</v>
      </c>
      <c r="F116" s="7" t="s">
        <v>120</v>
      </c>
      <c r="G116" s="7">
        <v>152110</v>
      </c>
      <c r="H116" s="7" t="s">
        <v>137</v>
      </c>
      <c r="I116" s="7">
        <v>1308589</v>
      </c>
      <c r="J116" s="7" t="s">
        <v>138</v>
      </c>
      <c r="K116" s="37">
        <v>76</v>
      </c>
      <c r="L116" s="37">
        <v>24</v>
      </c>
      <c r="M116" s="108">
        <f>Tabela48[[#This Row],[Neg_Ano7]]/Tabela48[[#This Row],[Alunos_Ano7]]</f>
        <v>0.31578947368421051</v>
      </c>
      <c r="N116" s="37">
        <v>46</v>
      </c>
      <c r="O116" s="37">
        <v>27</v>
      </c>
      <c r="P116" s="108">
        <f>Tabela48[[#This Row],[Neg_Ano8]]/Tabela48[[#This Row],[Alunos_Ano8]]</f>
        <v>0.58695652173913049</v>
      </c>
      <c r="Q116" s="37">
        <v>93</v>
      </c>
      <c r="R116" s="37">
        <v>52</v>
      </c>
      <c r="S116" s="108">
        <f>Tabela48[[#This Row],[Neg_Ano9]]/Tabela48[[#This Row],[Alunos_Ano9]]</f>
        <v>0.55913978494623651</v>
      </c>
      <c r="T116" s="37">
        <f>Tabela48[[#This Row],[Alunos_Ano7]]+Tabela48[[#This Row],[Alunos_Ano8]]+Tabela48[[#This Row],[Alunos_Ano9]]</f>
        <v>215</v>
      </c>
      <c r="U116" s="37">
        <f>Tabela48[[#This Row],[Neg_Ano7]]+Tabela48[[#This Row],[Neg_Ano8]]+Tabela48[[#This Row],[Neg_Ano9]]</f>
        <v>103</v>
      </c>
      <c r="V116" s="112">
        <f>Tabela48[[#This Row],[Níveis negat.]]/Tabela48[[#This Row],[Alunos_3ºciclo]]</f>
        <v>0.47906976744186047</v>
      </c>
    </row>
    <row r="117" spans="1:22" outlineLevel="5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1308</v>
      </c>
      <c r="F117" s="7" t="s">
        <v>120</v>
      </c>
      <c r="G117" s="7">
        <v>152110</v>
      </c>
      <c r="H117" s="7" t="s">
        <v>137</v>
      </c>
      <c r="I117" s="7">
        <v>1308641</v>
      </c>
      <c r="J117" s="7" t="s">
        <v>139</v>
      </c>
      <c r="K117" s="37">
        <v>59</v>
      </c>
      <c r="L117" s="37">
        <v>44</v>
      </c>
      <c r="M117" s="108">
        <f>Tabela48[[#This Row],[Neg_Ano7]]/Tabela48[[#This Row],[Alunos_Ano7]]</f>
        <v>0.74576271186440679</v>
      </c>
      <c r="N117" s="37">
        <v>66</v>
      </c>
      <c r="O117" s="37">
        <v>51</v>
      </c>
      <c r="P117" s="108">
        <f>Tabela48[[#This Row],[Neg_Ano8]]/Tabela48[[#This Row],[Alunos_Ano8]]</f>
        <v>0.77272727272727271</v>
      </c>
      <c r="Q117" s="37">
        <v>69</v>
      </c>
      <c r="R117" s="37">
        <v>47</v>
      </c>
      <c r="S117" s="108">
        <f>Tabela48[[#This Row],[Neg_Ano9]]/Tabela48[[#This Row],[Alunos_Ano9]]</f>
        <v>0.6811594202898551</v>
      </c>
      <c r="T117" s="37">
        <f>Tabela48[[#This Row],[Alunos_Ano7]]+Tabela48[[#This Row],[Alunos_Ano8]]+Tabela48[[#This Row],[Alunos_Ano9]]</f>
        <v>194</v>
      </c>
      <c r="U117" s="37">
        <f>Tabela48[[#This Row],[Neg_Ano7]]+Tabela48[[#This Row],[Neg_Ano8]]+Tabela48[[#This Row],[Neg_Ano9]]</f>
        <v>142</v>
      </c>
      <c r="V117" s="112">
        <f>Tabela48[[#This Row],[Níveis negat.]]/Tabela48[[#This Row],[Alunos_3ºciclo]]</f>
        <v>0.73195876288659789</v>
      </c>
    </row>
    <row r="118" spans="1:22" outlineLevel="4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1308</v>
      </c>
      <c r="F118" s="7" t="s">
        <v>120</v>
      </c>
      <c r="G118" s="7">
        <v>152110</v>
      </c>
      <c r="H118" s="7" t="s">
        <v>137</v>
      </c>
      <c r="I118" s="7">
        <v>0</v>
      </c>
      <c r="J118" s="11" t="s">
        <v>24</v>
      </c>
      <c r="K118" s="40">
        <f>SUBTOTAL(9,K116:K117)</f>
        <v>135</v>
      </c>
      <c r="L118" s="40">
        <f>SUBTOTAL(9,L116:L117)</f>
        <v>68</v>
      </c>
      <c r="M118" s="87">
        <f>Tabela48[[#This Row],[Neg_Ano7]]/Tabela48[[#This Row],[Alunos_Ano7]]</f>
        <v>0.50370370370370365</v>
      </c>
      <c r="N118" s="40">
        <f>SUBTOTAL(9,N116:N117)</f>
        <v>112</v>
      </c>
      <c r="O118" s="40">
        <f>SUBTOTAL(9,O116:O117)</f>
        <v>78</v>
      </c>
      <c r="P118" s="87">
        <f>Tabela48[[#This Row],[Neg_Ano8]]/Tabela48[[#This Row],[Alunos_Ano8]]</f>
        <v>0.6964285714285714</v>
      </c>
      <c r="Q118" s="40">
        <f>SUBTOTAL(9,Q116:Q117)</f>
        <v>162</v>
      </c>
      <c r="R118" s="40">
        <f>SUBTOTAL(9,R116:R117)</f>
        <v>99</v>
      </c>
      <c r="S118" s="87">
        <f>Tabela48[[#This Row],[Neg_Ano9]]/Tabela48[[#This Row],[Alunos_Ano9]]</f>
        <v>0.61111111111111116</v>
      </c>
      <c r="T118" s="40">
        <f>SUBTOTAL(9,T116:T117)</f>
        <v>409</v>
      </c>
      <c r="U118" s="40">
        <f>SUBTOTAL(9,U116:U117)</f>
        <v>245</v>
      </c>
      <c r="V118" s="88">
        <f>Tabela48[[#This Row],[Níveis negat.]]/Tabela48[[#This Row],[Alunos_3ºciclo]]</f>
        <v>0.59902200488997559</v>
      </c>
    </row>
    <row r="119" spans="1:22" outlineLevel="5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1308</v>
      </c>
      <c r="F119" s="7" t="s">
        <v>120</v>
      </c>
      <c r="G119" s="7">
        <v>152122</v>
      </c>
      <c r="H119" s="7" t="s">
        <v>140</v>
      </c>
      <c r="I119" s="7">
        <v>1308100</v>
      </c>
      <c r="J119" s="7" t="s">
        <v>141</v>
      </c>
      <c r="K119" s="37">
        <v>0</v>
      </c>
      <c r="L119" s="37">
        <v>0</v>
      </c>
      <c r="M119" s="108" t="s">
        <v>28</v>
      </c>
      <c r="N119" s="37">
        <v>17</v>
      </c>
      <c r="O119" s="37">
        <v>5</v>
      </c>
      <c r="P119" s="108">
        <f>Tabela48[[#This Row],[Neg_Ano8]]/Tabela48[[#This Row],[Alunos_Ano8]]</f>
        <v>0.29411764705882354</v>
      </c>
      <c r="Q119" s="37">
        <v>21</v>
      </c>
      <c r="R119" s="37" t="s">
        <v>23</v>
      </c>
      <c r="S119" s="109" t="s">
        <v>28</v>
      </c>
      <c r="T119" s="37">
        <f>Tabela48[[#This Row],[Alunos_Ano7]]+Tabela48[[#This Row],[Alunos_Ano8]]+Tabela48[[#This Row],[Alunos_Ano9]]</f>
        <v>38</v>
      </c>
      <c r="U119" s="52" t="s">
        <v>28</v>
      </c>
      <c r="V119" s="113" t="s">
        <v>28</v>
      </c>
    </row>
    <row r="120" spans="1:22" outlineLevel="4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1308</v>
      </c>
      <c r="F120" s="7" t="s">
        <v>120</v>
      </c>
      <c r="G120" s="7">
        <v>152122</v>
      </c>
      <c r="H120" s="7" t="s">
        <v>140</v>
      </c>
      <c r="I120" s="7">
        <v>0</v>
      </c>
      <c r="J120" s="11" t="s">
        <v>24</v>
      </c>
      <c r="K120" s="40">
        <v>0</v>
      </c>
      <c r="L120" s="40">
        <v>0</v>
      </c>
      <c r="M120" s="87" t="s">
        <v>28</v>
      </c>
      <c r="N120" s="40">
        <f>SUBTOTAL(9,N119:N119)</f>
        <v>17</v>
      </c>
      <c r="O120" s="40">
        <f>SUBTOTAL(9,O119:O119)</f>
        <v>5</v>
      </c>
      <c r="P120" s="87">
        <f>Tabela48[[#This Row],[Neg_Ano8]]/Tabela48[[#This Row],[Alunos_Ano8]]</f>
        <v>0.29411764705882354</v>
      </c>
      <c r="Q120" s="40">
        <f>SUBTOTAL(9,Q119:Q119)</f>
        <v>21</v>
      </c>
      <c r="R120" s="40" t="s">
        <v>23</v>
      </c>
      <c r="S120" s="77" t="s">
        <v>28</v>
      </c>
      <c r="T120" s="40">
        <f>SUBTOTAL(9,T119:T119)</f>
        <v>38</v>
      </c>
      <c r="U120" s="40" t="s">
        <v>28</v>
      </c>
      <c r="V120" s="88" t="s">
        <v>28</v>
      </c>
    </row>
    <row r="121" spans="1:22" outlineLevel="5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1308</v>
      </c>
      <c r="F121" s="7" t="s">
        <v>120</v>
      </c>
      <c r="G121" s="7">
        <v>400956</v>
      </c>
      <c r="H121" s="7" t="s">
        <v>319</v>
      </c>
      <c r="I121" s="7">
        <v>1308792</v>
      </c>
      <c r="J121" s="7" t="s">
        <v>319</v>
      </c>
      <c r="K121" s="37">
        <v>195</v>
      </c>
      <c r="L121" s="37">
        <v>76</v>
      </c>
      <c r="M121" s="108">
        <f>Tabela48[[#This Row],[Neg_Ano7]]/Tabela48[[#This Row],[Alunos_Ano7]]</f>
        <v>0.38974358974358975</v>
      </c>
      <c r="N121" s="37">
        <v>150</v>
      </c>
      <c r="O121" s="37">
        <v>72</v>
      </c>
      <c r="P121" s="108">
        <f>Tabela48[[#This Row],[Neg_Ano8]]/Tabela48[[#This Row],[Alunos_Ano8]]</f>
        <v>0.48</v>
      </c>
      <c r="Q121" s="37">
        <v>90</v>
      </c>
      <c r="R121" s="37">
        <v>24</v>
      </c>
      <c r="S121" s="108">
        <f>Tabela48[[#This Row],[Neg_Ano9]]/Tabela48[[#This Row],[Alunos_Ano9]]</f>
        <v>0.26666666666666666</v>
      </c>
      <c r="T121" s="37">
        <f>Tabela48[[#This Row],[Alunos_Ano7]]+Tabela48[[#This Row],[Alunos_Ano8]]+Tabela48[[#This Row],[Alunos_Ano9]]</f>
        <v>435</v>
      </c>
      <c r="U121" s="37">
        <f>Tabela48[[#This Row],[Neg_Ano7]]+Tabela48[[#This Row],[Neg_Ano8]]+Tabela48[[#This Row],[Neg_Ano9]]</f>
        <v>172</v>
      </c>
      <c r="V121" s="112">
        <f>Tabela48[[#This Row],[Níveis negat.]]/Tabela48[[#This Row],[Alunos_3ºciclo]]</f>
        <v>0.39540229885057471</v>
      </c>
    </row>
    <row r="122" spans="1:22" outlineLevel="4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1308</v>
      </c>
      <c r="F122" s="7" t="s">
        <v>120</v>
      </c>
      <c r="G122" s="7">
        <v>400956</v>
      </c>
      <c r="H122" s="7" t="s">
        <v>319</v>
      </c>
      <c r="I122" s="7">
        <v>0</v>
      </c>
      <c r="J122" s="11" t="s">
        <v>24</v>
      </c>
      <c r="K122" s="40">
        <f>SUBTOTAL(9,K121:K121)</f>
        <v>195</v>
      </c>
      <c r="L122" s="40">
        <f>SUBTOTAL(9,L121:L121)</f>
        <v>76</v>
      </c>
      <c r="M122" s="87">
        <f>Tabela48[[#This Row],[Neg_Ano7]]/Tabela48[[#This Row],[Alunos_Ano7]]</f>
        <v>0.38974358974358975</v>
      </c>
      <c r="N122" s="40">
        <f>SUBTOTAL(9,N121:N121)</f>
        <v>150</v>
      </c>
      <c r="O122" s="40">
        <f>SUBTOTAL(9,O121:O121)</f>
        <v>72</v>
      </c>
      <c r="P122" s="87">
        <f>Tabela48[[#This Row],[Neg_Ano8]]/Tabela48[[#This Row],[Alunos_Ano8]]</f>
        <v>0.48</v>
      </c>
      <c r="Q122" s="40">
        <f>SUBTOTAL(9,Q121:Q121)</f>
        <v>90</v>
      </c>
      <c r="R122" s="40">
        <f>SUBTOTAL(9,R121:R121)</f>
        <v>24</v>
      </c>
      <c r="S122" s="87">
        <f>Tabela48[[#This Row],[Neg_Ano9]]/Tabela48[[#This Row],[Alunos_Ano9]]</f>
        <v>0.26666666666666666</v>
      </c>
      <c r="T122" s="40">
        <f>SUBTOTAL(9,T121:T121)</f>
        <v>435</v>
      </c>
      <c r="U122" s="40">
        <f>SUBTOTAL(9,U121:U121)</f>
        <v>172</v>
      </c>
      <c r="V122" s="88">
        <f>Tabela48[[#This Row],[Níveis negat.]]/Tabela48[[#This Row],[Alunos_3ºciclo]]</f>
        <v>0.39540229885057471</v>
      </c>
    </row>
    <row r="123" spans="1:22" outlineLevel="5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1308</v>
      </c>
      <c r="F123" s="7" t="s">
        <v>120</v>
      </c>
      <c r="G123" s="7">
        <v>401006</v>
      </c>
      <c r="H123" s="7" t="s">
        <v>320</v>
      </c>
      <c r="I123" s="7">
        <v>1308419</v>
      </c>
      <c r="J123" s="7" t="s">
        <v>320</v>
      </c>
      <c r="K123" s="37">
        <v>47</v>
      </c>
      <c r="L123" s="37">
        <v>22</v>
      </c>
      <c r="M123" s="108">
        <f>Tabela48[[#This Row],[Neg_Ano7]]/Tabela48[[#This Row],[Alunos_Ano7]]</f>
        <v>0.46808510638297873</v>
      </c>
      <c r="N123" s="37">
        <v>43</v>
      </c>
      <c r="O123" s="37">
        <v>15</v>
      </c>
      <c r="P123" s="108">
        <f>Tabela48[[#This Row],[Neg_Ano8]]/Tabela48[[#This Row],[Alunos_Ano8]]</f>
        <v>0.34883720930232559</v>
      </c>
      <c r="Q123" s="37">
        <v>45</v>
      </c>
      <c r="R123" s="37">
        <v>10</v>
      </c>
      <c r="S123" s="108">
        <f>Tabela48[[#This Row],[Neg_Ano9]]/Tabela48[[#This Row],[Alunos_Ano9]]</f>
        <v>0.22222222222222221</v>
      </c>
      <c r="T123" s="37">
        <f>Tabela48[[#This Row],[Alunos_Ano7]]+Tabela48[[#This Row],[Alunos_Ano8]]+Tabela48[[#This Row],[Alunos_Ano9]]</f>
        <v>135</v>
      </c>
      <c r="U123" s="37">
        <f>Tabela48[[#This Row],[Neg_Ano7]]+Tabela48[[#This Row],[Neg_Ano8]]+Tabela48[[#This Row],[Neg_Ano9]]</f>
        <v>47</v>
      </c>
      <c r="V123" s="112">
        <f>Tabela48[[#This Row],[Níveis negat.]]/Tabela48[[#This Row],[Alunos_3ºciclo]]</f>
        <v>0.34814814814814815</v>
      </c>
    </row>
    <row r="124" spans="1:22" outlineLevel="4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1308</v>
      </c>
      <c r="F124" s="7" t="s">
        <v>120</v>
      </c>
      <c r="G124" s="7">
        <v>401006</v>
      </c>
      <c r="H124" s="7" t="s">
        <v>320</v>
      </c>
      <c r="I124" s="7">
        <v>0</v>
      </c>
      <c r="J124" s="11" t="s">
        <v>24</v>
      </c>
      <c r="K124" s="40">
        <f>SUBTOTAL(9,K123:K123)</f>
        <v>47</v>
      </c>
      <c r="L124" s="40">
        <f>SUBTOTAL(9,L123:L123)</f>
        <v>22</v>
      </c>
      <c r="M124" s="87">
        <f>Tabela48[[#This Row],[Neg_Ano7]]/Tabela48[[#This Row],[Alunos_Ano7]]</f>
        <v>0.46808510638297873</v>
      </c>
      <c r="N124" s="40">
        <f>SUBTOTAL(9,N123:N123)</f>
        <v>43</v>
      </c>
      <c r="O124" s="40">
        <f>SUBTOTAL(9,O123:O123)</f>
        <v>15</v>
      </c>
      <c r="P124" s="87">
        <f>Tabela48[[#This Row],[Neg_Ano8]]/Tabela48[[#This Row],[Alunos_Ano8]]</f>
        <v>0.34883720930232559</v>
      </c>
      <c r="Q124" s="40">
        <f>SUBTOTAL(9,Q123:Q123)</f>
        <v>45</v>
      </c>
      <c r="R124" s="40">
        <f>SUBTOTAL(9,R123:R123)</f>
        <v>10</v>
      </c>
      <c r="S124" s="87">
        <f>Tabela48[[#This Row],[Neg_Ano9]]/Tabela48[[#This Row],[Alunos_Ano9]]</f>
        <v>0.22222222222222221</v>
      </c>
      <c r="T124" s="40">
        <f>SUBTOTAL(9,T123:T123)</f>
        <v>135</v>
      </c>
      <c r="U124" s="40">
        <f>SUBTOTAL(9,U123:U123)</f>
        <v>47</v>
      </c>
      <c r="V124" s="88">
        <f>Tabela48[[#This Row],[Níveis negat.]]/Tabela48[[#This Row],[Alunos_3ºciclo]]</f>
        <v>0.34814814814814815</v>
      </c>
    </row>
    <row r="125" spans="1:22" outlineLevel="5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1308</v>
      </c>
      <c r="F125" s="7" t="s">
        <v>120</v>
      </c>
      <c r="G125" s="7">
        <v>402011</v>
      </c>
      <c r="H125" s="7" t="s">
        <v>321</v>
      </c>
      <c r="I125" s="7">
        <v>1308345</v>
      </c>
      <c r="J125" s="7" t="s">
        <v>321</v>
      </c>
      <c r="K125" s="37">
        <v>103</v>
      </c>
      <c r="L125" s="37">
        <v>27</v>
      </c>
      <c r="M125" s="108">
        <f>Tabela48[[#This Row],[Neg_Ano7]]/Tabela48[[#This Row],[Alunos_Ano7]]</f>
        <v>0.26213592233009708</v>
      </c>
      <c r="N125" s="37">
        <v>160</v>
      </c>
      <c r="O125" s="37">
        <v>57</v>
      </c>
      <c r="P125" s="108">
        <f>Tabela48[[#This Row],[Neg_Ano8]]/Tabela48[[#This Row],[Alunos_Ano8]]</f>
        <v>0.35625000000000001</v>
      </c>
      <c r="Q125" s="37">
        <v>152</v>
      </c>
      <c r="R125" s="37">
        <v>40</v>
      </c>
      <c r="S125" s="108">
        <f>Tabela48[[#This Row],[Neg_Ano9]]/Tabela48[[#This Row],[Alunos_Ano9]]</f>
        <v>0.26315789473684209</v>
      </c>
      <c r="T125" s="37">
        <f>Tabela48[[#This Row],[Alunos_Ano7]]+Tabela48[[#This Row],[Alunos_Ano8]]+Tabela48[[#This Row],[Alunos_Ano9]]</f>
        <v>415</v>
      </c>
      <c r="U125" s="37">
        <f>Tabela48[[#This Row],[Neg_Ano7]]+Tabela48[[#This Row],[Neg_Ano8]]+Tabela48[[#This Row],[Neg_Ano9]]</f>
        <v>124</v>
      </c>
      <c r="V125" s="112">
        <f>Tabela48[[#This Row],[Níveis negat.]]/Tabela48[[#This Row],[Alunos_3ºciclo]]</f>
        <v>0.29879518072289157</v>
      </c>
    </row>
    <row r="126" spans="1:22" outlineLevel="4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1308</v>
      </c>
      <c r="F126" s="7" t="s">
        <v>120</v>
      </c>
      <c r="G126" s="7">
        <v>402011</v>
      </c>
      <c r="H126" s="7" t="s">
        <v>321</v>
      </c>
      <c r="I126" s="7">
        <v>0</v>
      </c>
      <c r="J126" s="11" t="s">
        <v>24</v>
      </c>
      <c r="K126" s="40">
        <f>SUBTOTAL(9,K125:K125)</f>
        <v>103</v>
      </c>
      <c r="L126" s="40">
        <f>SUBTOTAL(9,L125:L125)</f>
        <v>27</v>
      </c>
      <c r="M126" s="87">
        <f>Tabela48[[#This Row],[Neg_Ano7]]/Tabela48[[#This Row],[Alunos_Ano7]]</f>
        <v>0.26213592233009708</v>
      </c>
      <c r="N126" s="40">
        <f>SUBTOTAL(9,N125:N125)</f>
        <v>160</v>
      </c>
      <c r="O126" s="40">
        <f>SUBTOTAL(9,O125:O125)</f>
        <v>57</v>
      </c>
      <c r="P126" s="87">
        <f>Tabela48[[#This Row],[Neg_Ano8]]/Tabela48[[#This Row],[Alunos_Ano8]]</f>
        <v>0.35625000000000001</v>
      </c>
      <c r="Q126" s="40">
        <f>SUBTOTAL(9,Q125:Q125)</f>
        <v>152</v>
      </c>
      <c r="R126" s="40">
        <f>SUBTOTAL(9,R125:R125)</f>
        <v>40</v>
      </c>
      <c r="S126" s="87">
        <f>Tabela48[[#This Row],[Neg_Ano9]]/Tabela48[[#This Row],[Alunos_Ano9]]</f>
        <v>0.26315789473684209</v>
      </c>
      <c r="T126" s="40">
        <f>SUBTOTAL(9,T125:T125)</f>
        <v>415</v>
      </c>
      <c r="U126" s="40">
        <f>SUBTOTAL(9,U125:U125)</f>
        <v>124</v>
      </c>
      <c r="V126" s="88">
        <f>Tabela48[[#This Row],[Níveis negat.]]/Tabela48[[#This Row],[Alunos_3ºciclo]]</f>
        <v>0.29879518072289157</v>
      </c>
    </row>
    <row r="127" spans="1:22" outlineLevel="3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1308</v>
      </c>
      <c r="F127" s="7" t="s">
        <v>120</v>
      </c>
      <c r="G127" s="7">
        <v>0</v>
      </c>
      <c r="H127" s="7">
        <v>0</v>
      </c>
      <c r="I127" s="7">
        <v>0</v>
      </c>
      <c r="J127" s="15" t="s">
        <v>25</v>
      </c>
      <c r="K127" s="43">
        <f>SUBTOTAL(9,K99:K125)</f>
        <v>1528</v>
      </c>
      <c r="L127" s="43">
        <f>SUBTOTAL(9,L99:L125)</f>
        <v>651</v>
      </c>
      <c r="M127" s="89">
        <f>Tabela48[[#This Row],[Neg_Ano7]]/Tabela48[[#This Row],[Alunos_Ano7]]</f>
        <v>0.42604712041884818</v>
      </c>
      <c r="N127" s="43">
        <f>SUBTOTAL(9,N99:N125)</f>
        <v>1411</v>
      </c>
      <c r="O127" s="43">
        <f>SUBTOTAL(9,O99:O125)</f>
        <v>675</v>
      </c>
      <c r="P127" s="89">
        <f>Tabela48[[#This Row],[Neg_Ano8]]/Tabela48[[#This Row],[Alunos_Ano8]]</f>
        <v>0.47838412473423103</v>
      </c>
      <c r="Q127" s="43">
        <f>SUBTOTAL(9,Q99:Q125)</f>
        <v>1375</v>
      </c>
      <c r="R127" s="43">
        <f>SUBTOTAL(9,R99:R125)</f>
        <v>622</v>
      </c>
      <c r="S127" s="89">
        <f>Tabela48[[#This Row],[Neg_Ano9]]/Tabela48[[#This Row],[Alunos_Ano9]]</f>
        <v>0.45236363636363636</v>
      </c>
      <c r="T127" s="43">
        <f>SUBTOTAL(9,T99:T125)</f>
        <v>4314</v>
      </c>
      <c r="U127" s="43">
        <f>SUBTOTAL(9,U99:U125)</f>
        <v>1943</v>
      </c>
      <c r="V127" s="90">
        <f>Tabela48[[#This Row],[Níveis negat.]]/Tabela48[[#This Row],[Alunos_3ºciclo]]</f>
        <v>0.45039406583217434</v>
      </c>
    </row>
    <row r="128" spans="1:22" outlineLevel="5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1310</v>
      </c>
      <c r="F128" s="7" t="s">
        <v>142</v>
      </c>
      <c r="G128" s="7">
        <v>150770</v>
      </c>
      <c r="H128" s="7" t="s">
        <v>143</v>
      </c>
      <c r="I128" s="7">
        <v>1310041</v>
      </c>
      <c r="J128" s="7" t="s">
        <v>144</v>
      </c>
      <c r="K128" s="37">
        <v>105</v>
      </c>
      <c r="L128" s="37">
        <v>42</v>
      </c>
      <c r="M128" s="108">
        <f>Tabela48[[#This Row],[Neg_Ano7]]/Tabela48[[#This Row],[Alunos_Ano7]]</f>
        <v>0.4</v>
      </c>
      <c r="N128" s="37">
        <v>114</v>
      </c>
      <c r="O128" s="37">
        <v>54</v>
      </c>
      <c r="P128" s="108">
        <f>Tabela48[[#This Row],[Neg_Ano8]]/Tabela48[[#This Row],[Alunos_Ano8]]</f>
        <v>0.47368421052631576</v>
      </c>
      <c r="Q128" s="37">
        <v>91</v>
      </c>
      <c r="R128" s="37">
        <v>39</v>
      </c>
      <c r="S128" s="108">
        <f>Tabela48[[#This Row],[Neg_Ano9]]/Tabela48[[#This Row],[Alunos_Ano9]]</f>
        <v>0.42857142857142855</v>
      </c>
      <c r="T128" s="37">
        <f>Tabela48[[#This Row],[Alunos_Ano7]]+Tabela48[[#This Row],[Alunos_Ano8]]+Tabela48[[#This Row],[Alunos_Ano9]]</f>
        <v>310</v>
      </c>
      <c r="U128" s="37">
        <f>Tabela48[[#This Row],[Neg_Ano7]]+Tabela48[[#This Row],[Neg_Ano8]]+Tabela48[[#This Row],[Neg_Ano9]]</f>
        <v>135</v>
      </c>
      <c r="V128" s="112">
        <f>Tabela48[[#This Row],[Níveis negat.]]/Tabela48[[#This Row],[Alunos_3ºciclo]]</f>
        <v>0.43548387096774194</v>
      </c>
    </row>
    <row r="129" spans="1:22" outlineLevel="4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1310</v>
      </c>
      <c r="F129" s="7" t="s">
        <v>142</v>
      </c>
      <c r="G129" s="7">
        <v>150770</v>
      </c>
      <c r="H129" s="7" t="s">
        <v>143</v>
      </c>
      <c r="I129" s="7">
        <v>0</v>
      </c>
      <c r="J129" s="11" t="s">
        <v>24</v>
      </c>
      <c r="K129" s="40">
        <f>SUBTOTAL(9,K128:K128)</f>
        <v>105</v>
      </c>
      <c r="L129" s="40">
        <f>SUBTOTAL(9,L128:L128)</f>
        <v>42</v>
      </c>
      <c r="M129" s="87">
        <f>Tabela48[[#This Row],[Neg_Ano7]]/Tabela48[[#This Row],[Alunos_Ano7]]</f>
        <v>0.4</v>
      </c>
      <c r="N129" s="40">
        <f>SUBTOTAL(9,N128:N128)</f>
        <v>114</v>
      </c>
      <c r="O129" s="40">
        <f>SUBTOTAL(9,O128:O128)</f>
        <v>54</v>
      </c>
      <c r="P129" s="87">
        <f>Tabela48[[#This Row],[Neg_Ano8]]/Tabela48[[#This Row],[Alunos_Ano8]]</f>
        <v>0.47368421052631576</v>
      </c>
      <c r="Q129" s="40">
        <f>SUBTOTAL(9,Q128:Q128)</f>
        <v>91</v>
      </c>
      <c r="R129" s="40">
        <f>SUBTOTAL(9,R128:R128)</f>
        <v>39</v>
      </c>
      <c r="S129" s="87">
        <f>Tabela48[[#This Row],[Neg_Ano9]]/Tabela48[[#This Row],[Alunos_Ano9]]</f>
        <v>0.42857142857142855</v>
      </c>
      <c r="T129" s="40">
        <f>SUBTOTAL(9,T128:T128)</f>
        <v>310</v>
      </c>
      <c r="U129" s="40">
        <f>SUBTOTAL(9,U128:U128)</f>
        <v>135</v>
      </c>
      <c r="V129" s="88">
        <f>Tabela48[[#This Row],[Níveis negat.]]/Tabela48[[#This Row],[Alunos_3ºciclo]]</f>
        <v>0.43548387096774194</v>
      </c>
    </row>
    <row r="130" spans="1:22" outlineLevel="5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1310</v>
      </c>
      <c r="F130" s="7" t="s">
        <v>142</v>
      </c>
      <c r="G130" s="7">
        <v>150782</v>
      </c>
      <c r="H130" s="7" t="s">
        <v>145</v>
      </c>
      <c r="I130" s="7">
        <v>1310115</v>
      </c>
      <c r="J130" s="7" t="s">
        <v>146</v>
      </c>
      <c r="K130" s="37">
        <v>94</v>
      </c>
      <c r="L130" s="37">
        <v>46</v>
      </c>
      <c r="M130" s="108">
        <f>Tabela48[[#This Row],[Neg_Ano7]]/Tabela48[[#This Row],[Alunos_Ano7]]</f>
        <v>0.48936170212765956</v>
      </c>
      <c r="N130" s="37">
        <v>74</v>
      </c>
      <c r="O130" s="37">
        <v>35</v>
      </c>
      <c r="P130" s="108">
        <f>Tabela48[[#This Row],[Neg_Ano8]]/Tabela48[[#This Row],[Alunos_Ano8]]</f>
        <v>0.47297297297297297</v>
      </c>
      <c r="Q130" s="37">
        <v>73</v>
      </c>
      <c r="R130" s="37">
        <v>31</v>
      </c>
      <c r="S130" s="108">
        <f>Tabela48[[#This Row],[Neg_Ano9]]/Tabela48[[#This Row],[Alunos_Ano9]]</f>
        <v>0.42465753424657532</v>
      </c>
      <c r="T130" s="37">
        <f>Tabela48[[#This Row],[Alunos_Ano7]]+Tabela48[[#This Row],[Alunos_Ano8]]+Tabela48[[#This Row],[Alunos_Ano9]]</f>
        <v>241</v>
      </c>
      <c r="U130" s="37">
        <f>Tabela48[[#This Row],[Neg_Ano7]]+Tabela48[[#This Row],[Neg_Ano8]]+Tabela48[[#This Row],[Neg_Ano9]]</f>
        <v>112</v>
      </c>
      <c r="V130" s="112">
        <f>Tabela48[[#This Row],[Níveis negat.]]/Tabela48[[#This Row],[Alunos_3ºciclo]]</f>
        <v>0.46473029045643155</v>
      </c>
    </row>
    <row r="131" spans="1:22" outlineLevel="4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1310</v>
      </c>
      <c r="F131" s="7" t="s">
        <v>142</v>
      </c>
      <c r="G131" s="7">
        <v>150782</v>
      </c>
      <c r="H131" s="7" t="s">
        <v>145</v>
      </c>
      <c r="I131" s="7">
        <v>0</v>
      </c>
      <c r="J131" s="11" t="s">
        <v>24</v>
      </c>
      <c r="K131" s="40">
        <f>SUBTOTAL(9,K130:K130)</f>
        <v>94</v>
      </c>
      <c r="L131" s="40">
        <f>SUBTOTAL(9,L130:L130)</f>
        <v>46</v>
      </c>
      <c r="M131" s="87">
        <f>Tabela48[[#This Row],[Neg_Ano7]]/Tabela48[[#This Row],[Alunos_Ano7]]</f>
        <v>0.48936170212765956</v>
      </c>
      <c r="N131" s="40">
        <f>SUBTOTAL(9,N130:N130)</f>
        <v>74</v>
      </c>
      <c r="O131" s="40">
        <f>SUBTOTAL(9,O130:O130)</f>
        <v>35</v>
      </c>
      <c r="P131" s="87">
        <f>Tabela48[[#This Row],[Neg_Ano8]]/Tabela48[[#This Row],[Alunos_Ano8]]</f>
        <v>0.47297297297297297</v>
      </c>
      <c r="Q131" s="40">
        <f>SUBTOTAL(9,Q130:Q130)</f>
        <v>73</v>
      </c>
      <c r="R131" s="40">
        <f>SUBTOTAL(9,R130:R130)</f>
        <v>31</v>
      </c>
      <c r="S131" s="87">
        <f>Tabela48[[#This Row],[Neg_Ano9]]/Tabela48[[#This Row],[Alunos_Ano9]]</f>
        <v>0.42465753424657532</v>
      </c>
      <c r="T131" s="40">
        <f>SUBTOTAL(9,T130:T130)</f>
        <v>241</v>
      </c>
      <c r="U131" s="40">
        <f>SUBTOTAL(9,U130:U130)</f>
        <v>112</v>
      </c>
      <c r="V131" s="88">
        <f>Tabela48[[#This Row],[Níveis negat.]]/Tabela48[[#This Row],[Alunos_3ºciclo]]</f>
        <v>0.46473029045643155</v>
      </c>
    </row>
    <row r="132" spans="1:22" outlineLevel="5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1310</v>
      </c>
      <c r="F132" s="7" t="s">
        <v>142</v>
      </c>
      <c r="G132" s="7">
        <v>150861</v>
      </c>
      <c r="H132" s="7" t="s">
        <v>147</v>
      </c>
      <c r="I132" s="7">
        <v>1310046</v>
      </c>
      <c r="J132" s="7" t="s">
        <v>148</v>
      </c>
      <c r="K132" s="37">
        <v>92</v>
      </c>
      <c r="L132" s="37">
        <v>35</v>
      </c>
      <c r="M132" s="108">
        <f>Tabela48[[#This Row],[Neg_Ano7]]/Tabela48[[#This Row],[Alunos_Ano7]]</f>
        <v>0.38043478260869568</v>
      </c>
      <c r="N132" s="37">
        <v>89</v>
      </c>
      <c r="O132" s="37">
        <v>50</v>
      </c>
      <c r="P132" s="108">
        <f>Tabela48[[#This Row],[Neg_Ano8]]/Tabela48[[#This Row],[Alunos_Ano8]]</f>
        <v>0.5617977528089888</v>
      </c>
      <c r="Q132" s="37">
        <v>104</v>
      </c>
      <c r="R132" s="37">
        <v>45</v>
      </c>
      <c r="S132" s="108">
        <f>Tabela48[[#This Row],[Neg_Ano9]]/Tabela48[[#This Row],[Alunos_Ano9]]</f>
        <v>0.43269230769230771</v>
      </c>
      <c r="T132" s="37">
        <f>Tabela48[[#This Row],[Alunos_Ano7]]+Tabela48[[#This Row],[Alunos_Ano8]]+Tabela48[[#This Row],[Alunos_Ano9]]</f>
        <v>285</v>
      </c>
      <c r="U132" s="37">
        <f>Tabela48[[#This Row],[Neg_Ano7]]+Tabela48[[#This Row],[Neg_Ano8]]+Tabela48[[#This Row],[Neg_Ano9]]</f>
        <v>130</v>
      </c>
      <c r="V132" s="112">
        <f>Tabela48[[#This Row],[Níveis negat.]]/Tabela48[[#This Row],[Alunos_3ºciclo]]</f>
        <v>0.45614035087719296</v>
      </c>
    </row>
    <row r="133" spans="1:22" outlineLevel="4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1310</v>
      </c>
      <c r="F133" s="7" t="s">
        <v>142</v>
      </c>
      <c r="G133" s="7">
        <v>150861</v>
      </c>
      <c r="H133" s="7" t="s">
        <v>147</v>
      </c>
      <c r="I133" s="7">
        <v>0</v>
      </c>
      <c r="J133" s="11" t="s">
        <v>24</v>
      </c>
      <c r="K133" s="40">
        <f>SUBTOTAL(9,K132:K132)</f>
        <v>92</v>
      </c>
      <c r="L133" s="40">
        <f>SUBTOTAL(9,L132:L132)</f>
        <v>35</v>
      </c>
      <c r="M133" s="87">
        <f>Tabela48[[#This Row],[Neg_Ano7]]/Tabela48[[#This Row],[Alunos_Ano7]]</f>
        <v>0.38043478260869568</v>
      </c>
      <c r="N133" s="40">
        <f>SUBTOTAL(9,N132:N132)</f>
        <v>89</v>
      </c>
      <c r="O133" s="40">
        <f>SUBTOTAL(9,O132:O132)</f>
        <v>50</v>
      </c>
      <c r="P133" s="87">
        <f>Tabela48[[#This Row],[Neg_Ano8]]/Tabela48[[#This Row],[Alunos_Ano8]]</f>
        <v>0.5617977528089888</v>
      </c>
      <c r="Q133" s="40">
        <f>SUBTOTAL(9,Q132:Q132)</f>
        <v>104</v>
      </c>
      <c r="R133" s="40">
        <f>SUBTOTAL(9,R132:R132)</f>
        <v>45</v>
      </c>
      <c r="S133" s="87">
        <f>Tabela48[[#This Row],[Neg_Ano9]]/Tabela48[[#This Row],[Alunos_Ano9]]</f>
        <v>0.43269230769230771</v>
      </c>
      <c r="T133" s="40">
        <f>SUBTOTAL(9,T132:T132)</f>
        <v>285</v>
      </c>
      <c r="U133" s="40">
        <f>SUBTOTAL(9,U132:U132)</f>
        <v>130</v>
      </c>
      <c r="V133" s="88">
        <f>Tabela48[[#This Row],[Níveis negat.]]/Tabela48[[#This Row],[Alunos_3ºciclo]]</f>
        <v>0.45614035087719296</v>
      </c>
    </row>
    <row r="134" spans="1:22" outlineLevel="5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1310</v>
      </c>
      <c r="F134" s="7" t="s">
        <v>142</v>
      </c>
      <c r="G134" s="7">
        <v>151452</v>
      </c>
      <c r="H134" s="7" t="s">
        <v>149</v>
      </c>
      <c r="I134" s="7">
        <v>1310527</v>
      </c>
      <c r="J134" s="7" t="s">
        <v>322</v>
      </c>
      <c r="K134" s="37">
        <v>126</v>
      </c>
      <c r="L134" s="37">
        <v>71</v>
      </c>
      <c r="M134" s="108">
        <f>Tabela48[[#This Row],[Neg_Ano7]]/Tabela48[[#This Row],[Alunos_Ano7]]</f>
        <v>0.56349206349206349</v>
      </c>
      <c r="N134" s="37">
        <v>75</v>
      </c>
      <c r="O134" s="37">
        <v>62</v>
      </c>
      <c r="P134" s="108">
        <f>Tabela48[[#This Row],[Neg_Ano8]]/Tabela48[[#This Row],[Alunos_Ano8]]</f>
        <v>0.82666666666666666</v>
      </c>
      <c r="Q134" s="37">
        <v>54</v>
      </c>
      <c r="R134" s="37">
        <v>37</v>
      </c>
      <c r="S134" s="108">
        <f>Tabela48[[#This Row],[Neg_Ano9]]/Tabela48[[#This Row],[Alunos_Ano9]]</f>
        <v>0.68518518518518523</v>
      </c>
      <c r="T134" s="37">
        <f>Tabela48[[#This Row],[Alunos_Ano7]]+Tabela48[[#This Row],[Alunos_Ano8]]+Tabela48[[#This Row],[Alunos_Ano9]]</f>
        <v>255</v>
      </c>
      <c r="U134" s="37">
        <f>Tabela48[[#This Row],[Neg_Ano7]]+Tabela48[[#This Row],[Neg_Ano8]]+Tabela48[[#This Row],[Neg_Ano9]]</f>
        <v>170</v>
      </c>
      <c r="V134" s="112">
        <f>Tabela48[[#This Row],[Níveis negat.]]/Tabela48[[#This Row],[Alunos_3ºciclo]]</f>
        <v>0.66666666666666663</v>
      </c>
    </row>
    <row r="135" spans="1:22" outlineLevel="5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1310</v>
      </c>
      <c r="F135" s="7" t="s">
        <v>142</v>
      </c>
      <c r="G135" s="7">
        <v>151452</v>
      </c>
      <c r="H135" s="7" t="s">
        <v>149</v>
      </c>
      <c r="I135" s="7">
        <v>1310869</v>
      </c>
      <c r="J135" s="7" t="s">
        <v>150</v>
      </c>
      <c r="K135" s="37">
        <v>69</v>
      </c>
      <c r="L135" s="37">
        <v>29</v>
      </c>
      <c r="M135" s="108">
        <f>Tabela48[[#This Row],[Neg_Ano7]]/Tabela48[[#This Row],[Alunos_Ano7]]</f>
        <v>0.42028985507246375</v>
      </c>
      <c r="N135" s="37">
        <v>90</v>
      </c>
      <c r="O135" s="37">
        <v>55</v>
      </c>
      <c r="P135" s="108">
        <f>Tabela48[[#This Row],[Neg_Ano8]]/Tabela48[[#This Row],[Alunos_Ano8]]</f>
        <v>0.61111111111111116</v>
      </c>
      <c r="Q135" s="37">
        <v>77</v>
      </c>
      <c r="R135" s="37">
        <v>31</v>
      </c>
      <c r="S135" s="108">
        <f>Tabela48[[#This Row],[Neg_Ano9]]/Tabela48[[#This Row],[Alunos_Ano9]]</f>
        <v>0.40259740259740262</v>
      </c>
      <c r="T135" s="37">
        <f>Tabela48[[#This Row],[Alunos_Ano7]]+Tabela48[[#This Row],[Alunos_Ano8]]+Tabela48[[#This Row],[Alunos_Ano9]]</f>
        <v>236</v>
      </c>
      <c r="U135" s="37">
        <f>Tabela48[[#This Row],[Neg_Ano7]]+Tabela48[[#This Row],[Neg_Ano8]]+Tabela48[[#This Row],[Neg_Ano9]]</f>
        <v>115</v>
      </c>
      <c r="V135" s="112">
        <f>Tabela48[[#This Row],[Níveis negat.]]/Tabela48[[#This Row],[Alunos_3ºciclo]]</f>
        <v>0.48728813559322032</v>
      </c>
    </row>
    <row r="136" spans="1:22" outlineLevel="4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1310</v>
      </c>
      <c r="F136" s="7" t="s">
        <v>142</v>
      </c>
      <c r="G136" s="7">
        <v>151452</v>
      </c>
      <c r="H136" s="7" t="s">
        <v>149</v>
      </c>
      <c r="I136" s="7">
        <v>0</v>
      </c>
      <c r="J136" s="11" t="s">
        <v>24</v>
      </c>
      <c r="K136" s="40">
        <f>SUBTOTAL(9,K134:K135)</f>
        <v>195</v>
      </c>
      <c r="L136" s="40">
        <f>SUBTOTAL(9,L134:L135)</f>
        <v>100</v>
      </c>
      <c r="M136" s="87">
        <f>Tabela48[[#This Row],[Neg_Ano7]]/Tabela48[[#This Row],[Alunos_Ano7]]</f>
        <v>0.51282051282051277</v>
      </c>
      <c r="N136" s="40">
        <f>SUBTOTAL(9,N134:N135)</f>
        <v>165</v>
      </c>
      <c r="O136" s="40">
        <f>SUBTOTAL(9,O134:O135)</f>
        <v>117</v>
      </c>
      <c r="P136" s="87">
        <f>Tabela48[[#This Row],[Neg_Ano8]]/Tabela48[[#This Row],[Alunos_Ano8]]</f>
        <v>0.70909090909090911</v>
      </c>
      <c r="Q136" s="40">
        <f>SUBTOTAL(9,Q134:Q135)</f>
        <v>131</v>
      </c>
      <c r="R136" s="40">
        <f>SUBTOTAL(9,R134:R135)</f>
        <v>68</v>
      </c>
      <c r="S136" s="87">
        <f>Tabela48[[#This Row],[Neg_Ano9]]/Tabela48[[#This Row],[Alunos_Ano9]]</f>
        <v>0.51908396946564883</v>
      </c>
      <c r="T136" s="40">
        <f>SUBTOTAL(9,T134:T135)</f>
        <v>491</v>
      </c>
      <c r="U136" s="40">
        <f>SUBTOTAL(9,U134:U135)</f>
        <v>285</v>
      </c>
      <c r="V136" s="88">
        <f>Tabela48[[#This Row],[Níveis negat.]]/Tabela48[[#This Row],[Alunos_3ºciclo]]</f>
        <v>0.58044806517311609</v>
      </c>
    </row>
    <row r="137" spans="1:22" outlineLevel="5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1310</v>
      </c>
      <c r="F137" s="7" t="s">
        <v>142</v>
      </c>
      <c r="G137" s="7">
        <v>151543</v>
      </c>
      <c r="H137" s="7" t="s">
        <v>151</v>
      </c>
      <c r="I137" s="7">
        <v>1310500</v>
      </c>
      <c r="J137" s="7" t="s">
        <v>152</v>
      </c>
      <c r="K137" s="37">
        <v>21</v>
      </c>
      <c r="L137" s="37">
        <v>4</v>
      </c>
      <c r="M137" s="108">
        <f>Tabela48[[#This Row],[Neg_Ano7]]/Tabela48[[#This Row],[Alunos_Ano7]]</f>
        <v>0.19047619047619047</v>
      </c>
      <c r="N137" s="37">
        <v>32</v>
      </c>
      <c r="O137" s="37">
        <v>11</v>
      </c>
      <c r="P137" s="108">
        <f>Tabela48[[#This Row],[Neg_Ano8]]/Tabela48[[#This Row],[Alunos_Ano8]]</f>
        <v>0.34375</v>
      </c>
      <c r="Q137" s="37">
        <v>10</v>
      </c>
      <c r="R137" s="37">
        <v>4</v>
      </c>
      <c r="S137" s="108">
        <f>Tabela48[[#This Row],[Neg_Ano9]]/Tabela48[[#This Row],[Alunos_Ano9]]</f>
        <v>0.4</v>
      </c>
      <c r="T137" s="37">
        <f>Tabela48[[#This Row],[Alunos_Ano7]]+Tabela48[[#This Row],[Alunos_Ano8]]+Tabela48[[#This Row],[Alunos_Ano9]]</f>
        <v>63</v>
      </c>
      <c r="U137" s="37">
        <f>Tabela48[[#This Row],[Neg_Ano7]]+Tabela48[[#This Row],[Neg_Ano8]]+Tabela48[[#This Row],[Neg_Ano9]]</f>
        <v>19</v>
      </c>
      <c r="V137" s="112">
        <f>Tabela48[[#This Row],[Níveis negat.]]/Tabela48[[#This Row],[Alunos_3ºciclo]]</f>
        <v>0.30158730158730157</v>
      </c>
    </row>
    <row r="138" spans="1:22" outlineLevel="4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1310</v>
      </c>
      <c r="F138" s="7" t="s">
        <v>142</v>
      </c>
      <c r="G138" s="7">
        <v>151543</v>
      </c>
      <c r="H138" s="7" t="s">
        <v>151</v>
      </c>
      <c r="I138" s="7">
        <v>0</v>
      </c>
      <c r="J138" s="11" t="s">
        <v>24</v>
      </c>
      <c r="K138" s="40">
        <f>SUBTOTAL(9,K137:K137)</f>
        <v>21</v>
      </c>
      <c r="L138" s="40">
        <f>SUBTOTAL(9,L137:L137)</f>
        <v>4</v>
      </c>
      <c r="M138" s="87">
        <f>Tabela48[[#This Row],[Neg_Ano7]]/Tabela48[[#This Row],[Alunos_Ano7]]</f>
        <v>0.19047619047619047</v>
      </c>
      <c r="N138" s="40">
        <f>SUBTOTAL(9,N137:N137)</f>
        <v>32</v>
      </c>
      <c r="O138" s="40">
        <f>SUBTOTAL(9,O137:O137)</f>
        <v>11</v>
      </c>
      <c r="P138" s="87">
        <f>Tabela48[[#This Row],[Neg_Ano8]]/Tabela48[[#This Row],[Alunos_Ano8]]</f>
        <v>0.34375</v>
      </c>
      <c r="Q138" s="40">
        <f>SUBTOTAL(9,Q137:Q137)</f>
        <v>10</v>
      </c>
      <c r="R138" s="40">
        <f>SUBTOTAL(9,R137:R137)</f>
        <v>4</v>
      </c>
      <c r="S138" s="87">
        <f>Tabela48[[#This Row],[Neg_Ano9]]/Tabela48[[#This Row],[Alunos_Ano9]]</f>
        <v>0.4</v>
      </c>
      <c r="T138" s="40">
        <f>SUBTOTAL(9,T137:T137)</f>
        <v>63</v>
      </c>
      <c r="U138" s="40">
        <f>SUBTOTAL(9,U137:U137)</f>
        <v>19</v>
      </c>
      <c r="V138" s="88">
        <f>Tabela48[[#This Row],[Níveis negat.]]/Tabela48[[#This Row],[Alunos_3ºciclo]]</f>
        <v>0.30158730158730157</v>
      </c>
    </row>
    <row r="139" spans="1:22" outlineLevel="5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1310</v>
      </c>
      <c r="F139" s="7" t="s">
        <v>142</v>
      </c>
      <c r="G139" s="7">
        <v>151555</v>
      </c>
      <c r="H139" s="7" t="s">
        <v>153</v>
      </c>
      <c r="I139" s="7">
        <v>1310758</v>
      </c>
      <c r="J139" s="7" t="s">
        <v>154</v>
      </c>
      <c r="K139" s="37">
        <v>91</v>
      </c>
      <c r="L139" s="37">
        <v>33</v>
      </c>
      <c r="M139" s="108">
        <f>Tabela48[[#This Row],[Neg_Ano7]]/Tabela48[[#This Row],[Alunos_Ano7]]</f>
        <v>0.36263736263736263</v>
      </c>
      <c r="N139" s="37">
        <v>94</v>
      </c>
      <c r="O139" s="37">
        <v>26</v>
      </c>
      <c r="P139" s="108">
        <f>Tabela48[[#This Row],[Neg_Ano8]]/Tabela48[[#This Row],[Alunos_Ano8]]</f>
        <v>0.27659574468085107</v>
      </c>
      <c r="Q139" s="37">
        <v>97</v>
      </c>
      <c r="R139" s="37">
        <v>33</v>
      </c>
      <c r="S139" s="108">
        <f>Tabela48[[#This Row],[Neg_Ano9]]/Tabela48[[#This Row],[Alunos_Ano9]]</f>
        <v>0.34020618556701032</v>
      </c>
      <c r="T139" s="37">
        <f>Tabela48[[#This Row],[Alunos_Ano7]]+Tabela48[[#This Row],[Alunos_Ano8]]+Tabela48[[#This Row],[Alunos_Ano9]]</f>
        <v>282</v>
      </c>
      <c r="U139" s="37">
        <f>Tabela48[[#This Row],[Neg_Ano7]]+Tabela48[[#This Row],[Neg_Ano8]]+Tabela48[[#This Row],[Neg_Ano9]]</f>
        <v>92</v>
      </c>
      <c r="V139" s="112">
        <f>Tabela48[[#This Row],[Níveis negat.]]/Tabela48[[#This Row],[Alunos_3ºciclo]]</f>
        <v>0.32624113475177308</v>
      </c>
    </row>
    <row r="140" spans="1:22" outlineLevel="5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1310</v>
      </c>
      <c r="F140" s="7" t="s">
        <v>142</v>
      </c>
      <c r="G140" s="7">
        <v>151555</v>
      </c>
      <c r="H140" s="7" t="s">
        <v>153</v>
      </c>
      <c r="I140" s="7">
        <v>1310955</v>
      </c>
      <c r="J140" s="7" t="s">
        <v>155</v>
      </c>
      <c r="K140" s="37">
        <v>68</v>
      </c>
      <c r="L140" s="37">
        <v>17</v>
      </c>
      <c r="M140" s="108">
        <f>Tabela48[[#This Row],[Neg_Ano7]]/Tabela48[[#This Row],[Alunos_Ano7]]</f>
        <v>0.25</v>
      </c>
      <c r="N140" s="37">
        <v>98</v>
      </c>
      <c r="O140" s="37">
        <v>33</v>
      </c>
      <c r="P140" s="108">
        <f>Tabela48[[#This Row],[Neg_Ano8]]/Tabela48[[#This Row],[Alunos_Ano8]]</f>
        <v>0.33673469387755101</v>
      </c>
      <c r="Q140" s="37">
        <v>91</v>
      </c>
      <c r="R140" s="37">
        <v>21</v>
      </c>
      <c r="S140" s="108">
        <f>Tabela48[[#This Row],[Neg_Ano9]]/Tabela48[[#This Row],[Alunos_Ano9]]</f>
        <v>0.23076923076923078</v>
      </c>
      <c r="T140" s="37">
        <f>Tabela48[[#This Row],[Alunos_Ano7]]+Tabela48[[#This Row],[Alunos_Ano8]]+Tabela48[[#This Row],[Alunos_Ano9]]</f>
        <v>257</v>
      </c>
      <c r="U140" s="37">
        <f>Tabela48[[#This Row],[Neg_Ano7]]+Tabela48[[#This Row],[Neg_Ano8]]+Tabela48[[#This Row],[Neg_Ano9]]</f>
        <v>71</v>
      </c>
      <c r="V140" s="112">
        <f>Tabela48[[#This Row],[Níveis negat.]]/Tabela48[[#This Row],[Alunos_3ºciclo]]</f>
        <v>0.27626459143968873</v>
      </c>
    </row>
    <row r="141" spans="1:22" outlineLevel="4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1310</v>
      </c>
      <c r="F141" s="7" t="s">
        <v>142</v>
      </c>
      <c r="G141" s="7">
        <v>151555</v>
      </c>
      <c r="H141" s="7" t="s">
        <v>153</v>
      </c>
      <c r="I141" s="7">
        <v>0</v>
      </c>
      <c r="J141" s="11" t="s">
        <v>24</v>
      </c>
      <c r="K141" s="40">
        <f>SUBTOTAL(9,K139:K140)</f>
        <v>159</v>
      </c>
      <c r="L141" s="40">
        <f>SUBTOTAL(9,L139:L140)</f>
        <v>50</v>
      </c>
      <c r="M141" s="87">
        <f>Tabela48[[#This Row],[Neg_Ano7]]/Tabela48[[#This Row],[Alunos_Ano7]]</f>
        <v>0.31446540880503143</v>
      </c>
      <c r="N141" s="40">
        <f>SUBTOTAL(9,N139:N140)</f>
        <v>192</v>
      </c>
      <c r="O141" s="40">
        <f>SUBTOTAL(9,O139:O140)</f>
        <v>59</v>
      </c>
      <c r="P141" s="87">
        <f>Tabela48[[#This Row],[Neg_Ano8]]/Tabela48[[#This Row],[Alunos_Ano8]]</f>
        <v>0.30729166666666669</v>
      </c>
      <c r="Q141" s="40">
        <f>SUBTOTAL(9,Q139:Q140)</f>
        <v>188</v>
      </c>
      <c r="R141" s="40">
        <f>SUBTOTAL(9,R139:R140)</f>
        <v>54</v>
      </c>
      <c r="S141" s="87">
        <f>Tabela48[[#This Row],[Neg_Ano9]]/Tabela48[[#This Row],[Alunos_Ano9]]</f>
        <v>0.28723404255319152</v>
      </c>
      <c r="T141" s="40">
        <f>SUBTOTAL(9,T139:T140)</f>
        <v>539</v>
      </c>
      <c r="U141" s="40">
        <f>SUBTOTAL(9,U139:U140)</f>
        <v>163</v>
      </c>
      <c r="V141" s="88">
        <f>Tabela48[[#This Row],[Níveis negat.]]/Tabela48[[#This Row],[Alunos_3ºciclo]]</f>
        <v>0.30241187384044527</v>
      </c>
    </row>
    <row r="142" spans="1:22" outlineLevel="5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1310</v>
      </c>
      <c r="F142" s="7" t="s">
        <v>142</v>
      </c>
      <c r="G142" s="7">
        <v>402424</v>
      </c>
      <c r="H142" s="7" t="s">
        <v>323</v>
      </c>
      <c r="I142" s="7">
        <v>1310582</v>
      </c>
      <c r="J142" s="7" t="s">
        <v>323</v>
      </c>
      <c r="K142" s="37">
        <v>0</v>
      </c>
      <c r="L142" s="37">
        <v>0</v>
      </c>
      <c r="M142" s="108" t="s">
        <v>28</v>
      </c>
      <c r="N142" s="37">
        <v>0</v>
      </c>
      <c r="O142" s="37">
        <v>0</v>
      </c>
      <c r="P142" s="108" t="s">
        <v>28</v>
      </c>
      <c r="Q142" s="37">
        <v>287</v>
      </c>
      <c r="R142" s="37">
        <v>98</v>
      </c>
      <c r="S142" s="108">
        <f>Tabela48[[#This Row],[Neg_Ano9]]/Tabela48[[#This Row],[Alunos_Ano9]]</f>
        <v>0.34146341463414637</v>
      </c>
      <c r="T142" s="37">
        <f>Tabela48[[#This Row],[Alunos_Ano7]]+Tabela48[[#This Row],[Alunos_Ano8]]+Tabela48[[#This Row],[Alunos_Ano9]]</f>
        <v>287</v>
      </c>
      <c r="U142" s="37">
        <f>Tabela48[[#This Row],[Neg_Ano7]]+Tabela48[[#This Row],[Neg_Ano8]]+Tabela48[[#This Row],[Neg_Ano9]]</f>
        <v>98</v>
      </c>
      <c r="V142" s="112">
        <f>Tabela48[[#This Row],[Níveis negat.]]/Tabela48[[#This Row],[Alunos_3ºciclo]]</f>
        <v>0.34146341463414637</v>
      </c>
    </row>
    <row r="143" spans="1:22" outlineLevel="4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1310</v>
      </c>
      <c r="F143" s="7" t="s">
        <v>142</v>
      </c>
      <c r="G143" s="7">
        <v>402424</v>
      </c>
      <c r="H143" s="7" t="s">
        <v>323</v>
      </c>
      <c r="I143" s="7">
        <v>0</v>
      </c>
      <c r="J143" s="11" t="s">
        <v>24</v>
      </c>
      <c r="K143" s="40">
        <v>0</v>
      </c>
      <c r="L143" s="40">
        <v>0</v>
      </c>
      <c r="M143" s="87" t="s">
        <v>28</v>
      </c>
      <c r="N143" s="40">
        <v>0</v>
      </c>
      <c r="O143" s="40">
        <v>0</v>
      </c>
      <c r="P143" s="87" t="s">
        <v>28</v>
      </c>
      <c r="Q143" s="40">
        <f>SUBTOTAL(9,Q142:Q142)</f>
        <v>287</v>
      </c>
      <c r="R143" s="40">
        <f>SUBTOTAL(9,R142:R142)</f>
        <v>98</v>
      </c>
      <c r="S143" s="87">
        <f>Tabela48[[#This Row],[Neg_Ano9]]/Tabela48[[#This Row],[Alunos_Ano9]]</f>
        <v>0.34146341463414637</v>
      </c>
      <c r="T143" s="40">
        <f>SUBTOTAL(9,T142:T142)</f>
        <v>287</v>
      </c>
      <c r="U143" s="40">
        <f>SUBTOTAL(9,U142:U142)</f>
        <v>98</v>
      </c>
      <c r="V143" s="88">
        <f>Tabela48[[#This Row],[Níveis negat.]]/Tabela48[[#This Row],[Alunos_3ºciclo]]</f>
        <v>0.34146341463414637</v>
      </c>
    </row>
    <row r="144" spans="1:22" outlineLevel="3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1310</v>
      </c>
      <c r="F144" s="7" t="s">
        <v>142</v>
      </c>
      <c r="G144" s="7">
        <v>0</v>
      </c>
      <c r="H144" s="7">
        <v>0</v>
      </c>
      <c r="I144" s="7">
        <v>0</v>
      </c>
      <c r="J144" s="15" t="s">
        <v>25</v>
      </c>
      <c r="K144" s="43">
        <f>SUBTOTAL(9,K128:K142)</f>
        <v>666</v>
      </c>
      <c r="L144" s="43">
        <f>SUBTOTAL(9,L128:L142)</f>
        <v>277</v>
      </c>
      <c r="M144" s="89">
        <f>Tabela48[[#This Row],[Neg_Ano7]]/Tabela48[[#This Row],[Alunos_Ano7]]</f>
        <v>0.41591591591591592</v>
      </c>
      <c r="N144" s="43">
        <f>SUBTOTAL(9,N128:N142)</f>
        <v>666</v>
      </c>
      <c r="O144" s="43">
        <f>SUBTOTAL(9,O128:O142)</f>
        <v>326</v>
      </c>
      <c r="P144" s="89">
        <f>Tabela48[[#This Row],[Neg_Ano8]]/Tabela48[[#This Row],[Alunos_Ano8]]</f>
        <v>0.4894894894894895</v>
      </c>
      <c r="Q144" s="43">
        <f>SUBTOTAL(9,Q128:Q142)</f>
        <v>884</v>
      </c>
      <c r="R144" s="43">
        <f>SUBTOTAL(9,R128:R142)</f>
        <v>339</v>
      </c>
      <c r="S144" s="89">
        <f>Tabela48[[#This Row],[Neg_Ano9]]/Tabela48[[#This Row],[Alunos_Ano9]]</f>
        <v>0.38348416289592763</v>
      </c>
      <c r="T144" s="43">
        <f>SUBTOTAL(9,T128:T142)</f>
        <v>2216</v>
      </c>
      <c r="U144" s="43">
        <f>SUBTOTAL(9,U128:U142)</f>
        <v>942</v>
      </c>
      <c r="V144" s="90">
        <f>Tabela48[[#This Row],[Níveis negat.]]/Tabela48[[#This Row],[Alunos_3ºciclo]]</f>
        <v>0.42509025270758122</v>
      </c>
    </row>
    <row r="145" spans="1:22" outlineLevel="5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1312</v>
      </c>
      <c r="F145" s="7" t="s">
        <v>156</v>
      </c>
      <c r="G145" s="7">
        <v>150400</v>
      </c>
      <c r="H145" s="7" t="s">
        <v>157</v>
      </c>
      <c r="I145" s="7">
        <v>1312553</v>
      </c>
      <c r="J145" s="7" t="s">
        <v>158</v>
      </c>
      <c r="K145" s="37">
        <v>50</v>
      </c>
      <c r="L145" s="37">
        <v>21</v>
      </c>
      <c r="M145" s="108">
        <f>Tabela48[[#This Row],[Neg_Ano7]]/Tabela48[[#This Row],[Alunos_Ano7]]</f>
        <v>0.42</v>
      </c>
      <c r="N145" s="37">
        <v>47</v>
      </c>
      <c r="O145" s="37">
        <v>25</v>
      </c>
      <c r="P145" s="108">
        <f>Tabela48[[#This Row],[Neg_Ano8]]/Tabela48[[#This Row],[Alunos_Ano8]]</f>
        <v>0.53191489361702127</v>
      </c>
      <c r="Q145" s="37">
        <v>41</v>
      </c>
      <c r="R145" s="37">
        <v>26</v>
      </c>
      <c r="S145" s="108">
        <f>Tabela48[[#This Row],[Neg_Ano9]]/Tabela48[[#This Row],[Alunos_Ano9]]</f>
        <v>0.63414634146341464</v>
      </c>
      <c r="T145" s="37">
        <f>Tabela48[[#This Row],[Alunos_Ano7]]+Tabela48[[#This Row],[Alunos_Ano8]]+Tabela48[[#This Row],[Alunos_Ano9]]</f>
        <v>138</v>
      </c>
      <c r="U145" s="37">
        <f>Tabela48[[#This Row],[Neg_Ano7]]+Tabela48[[#This Row],[Neg_Ano8]]+Tabela48[[#This Row],[Neg_Ano9]]</f>
        <v>72</v>
      </c>
      <c r="V145" s="112">
        <f>Tabela48[[#This Row],[Níveis negat.]]/Tabela48[[#This Row],[Alunos_3ºciclo]]</f>
        <v>0.52173913043478259</v>
      </c>
    </row>
    <row r="146" spans="1:22" outlineLevel="4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1312</v>
      </c>
      <c r="F146" s="7" t="s">
        <v>156</v>
      </c>
      <c r="G146" s="7">
        <v>150400</v>
      </c>
      <c r="H146" s="7" t="s">
        <v>157</v>
      </c>
      <c r="I146" s="7">
        <v>0</v>
      </c>
      <c r="J146" s="11" t="s">
        <v>24</v>
      </c>
      <c r="K146" s="40">
        <f>SUBTOTAL(9,K145:K145)</f>
        <v>50</v>
      </c>
      <c r="L146" s="40">
        <f>SUBTOTAL(9,L145:L145)</f>
        <v>21</v>
      </c>
      <c r="M146" s="87">
        <f>Tabela48[[#This Row],[Neg_Ano7]]/Tabela48[[#This Row],[Alunos_Ano7]]</f>
        <v>0.42</v>
      </c>
      <c r="N146" s="40">
        <f>SUBTOTAL(9,N145:N145)</f>
        <v>47</v>
      </c>
      <c r="O146" s="40">
        <f>SUBTOTAL(9,O145:O145)</f>
        <v>25</v>
      </c>
      <c r="P146" s="87">
        <f>Tabela48[[#This Row],[Neg_Ano8]]/Tabela48[[#This Row],[Alunos_Ano8]]</f>
        <v>0.53191489361702127</v>
      </c>
      <c r="Q146" s="40">
        <f>SUBTOTAL(9,Q145:Q145)</f>
        <v>41</v>
      </c>
      <c r="R146" s="40">
        <f>SUBTOTAL(9,R145:R145)</f>
        <v>26</v>
      </c>
      <c r="S146" s="87">
        <f>Tabela48[[#This Row],[Neg_Ano9]]/Tabela48[[#This Row],[Alunos_Ano9]]</f>
        <v>0.63414634146341464</v>
      </c>
      <c r="T146" s="40">
        <f>SUBTOTAL(9,T145:T145)</f>
        <v>138</v>
      </c>
      <c r="U146" s="40">
        <f>SUBTOTAL(9,U145:U145)</f>
        <v>72</v>
      </c>
      <c r="V146" s="88">
        <f>Tabela48[[#This Row],[Níveis negat.]]/Tabela48[[#This Row],[Alunos_3ºciclo]]</f>
        <v>0.52173913043478259</v>
      </c>
    </row>
    <row r="147" spans="1:22" outlineLevel="5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1312</v>
      </c>
      <c r="F147" s="7" t="s">
        <v>156</v>
      </c>
      <c r="G147" s="7">
        <v>150873</v>
      </c>
      <c r="H147" s="7" t="s">
        <v>159</v>
      </c>
      <c r="I147" s="7">
        <v>1312511</v>
      </c>
      <c r="J147" s="7" t="s">
        <v>160</v>
      </c>
      <c r="K147" s="37">
        <v>166</v>
      </c>
      <c r="L147" s="37">
        <v>57</v>
      </c>
      <c r="M147" s="108">
        <f>Tabela48[[#This Row],[Neg_Ano7]]/Tabela48[[#This Row],[Alunos_Ano7]]</f>
        <v>0.34337349397590361</v>
      </c>
      <c r="N147" s="37">
        <v>101</v>
      </c>
      <c r="O147" s="37">
        <v>38</v>
      </c>
      <c r="P147" s="108">
        <f>Tabela48[[#This Row],[Neg_Ano8]]/Tabela48[[#This Row],[Alunos_Ano8]]</f>
        <v>0.37623762376237624</v>
      </c>
      <c r="Q147" s="37">
        <v>89</v>
      </c>
      <c r="R147" s="37">
        <v>29</v>
      </c>
      <c r="S147" s="108">
        <f>Tabela48[[#This Row],[Neg_Ano9]]/Tabela48[[#This Row],[Alunos_Ano9]]</f>
        <v>0.3258426966292135</v>
      </c>
      <c r="T147" s="37">
        <f>Tabela48[[#This Row],[Alunos_Ano7]]+Tabela48[[#This Row],[Alunos_Ano8]]+Tabela48[[#This Row],[Alunos_Ano9]]</f>
        <v>356</v>
      </c>
      <c r="U147" s="37">
        <f>Tabela48[[#This Row],[Neg_Ano7]]+Tabela48[[#This Row],[Neg_Ano8]]+Tabela48[[#This Row],[Neg_Ano9]]</f>
        <v>124</v>
      </c>
      <c r="V147" s="112">
        <f>Tabela48[[#This Row],[Níveis negat.]]/Tabela48[[#This Row],[Alunos_3ºciclo]]</f>
        <v>0.34831460674157305</v>
      </c>
    </row>
    <row r="148" spans="1:22" outlineLevel="5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">
        <v>150873</v>
      </c>
      <c r="H148" s="7" t="s">
        <v>159</v>
      </c>
      <c r="I148" s="7">
        <v>1312563</v>
      </c>
      <c r="J148" s="7" t="s">
        <v>161</v>
      </c>
      <c r="K148" s="37">
        <v>55</v>
      </c>
      <c r="L148" s="37">
        <v>39</v>
      </c>
      <c r="M148" s="108">
        <f>Tabela48[[#This Row],[Neg_Ano7]]/Tabela48[[#This Row],[Alunos_Ano7]]</f>
        <v>0.70909090909090911</v>
      </c>
      <c r="N148" s="37">
        <v>38</v>
      </c>
      <c r="O148" s="37">
        <v>32</v>
      </c>
      <c r="P148" s="108">
        <f>Tabela48[[#This Row],[Neg_Ano8]]/Tabela48[[#This Row],[Alunos_Ano8]]</f>
        <v>0.84210526315789469</v>
      </c>
      <c r="Q148" s="37">
        <v>41</v>
      </c>
      <c r="R148" s="37">
        <v>27</v>
      </c>
      <c r="S148" s="108">
        <f>Tabela48[[#This Row],[Neg_Ano9]]/Tabela48[[#This Row],[Alunos_Ano9]]</f>
        <v>0.65853658536585369</v>
      </c>
      <c r="T148" s="37">
        <f>Tabela48[[#This Row],[Alunos_Ano7]]+Tabela48[[#This Row],[Alunos_Ano8]]+Tabela48[[#This Row],[Alunos_Ano9]]</f>
        <v>134</v>
      </c>
      <c r="U148" s="37">
        <f>Tabela48[[#This Row],[Neg_Ano7]]+Tabela48[[#This Row],[Neg_Ano8]]+Tabela48[[#This Row],[Neg_Ano9]]</f>
        <v>98</v>
      </c>
      <c r="V148" s="112">
        <f>Tabela48[[#This Row],[Níveis negat.]]/Tabela48[[#This Row],[Alunos_3ºciclo]]</f>
        <v>0.73134328358208955</v>
      </c>
    </row>
    <row r="149" spans="1:22" outlineLevel="4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">
        <v>150873</v>
      </c>
      <c r="H149" s="7" t="s">
        <v>159</v>
      </c>
      <c r="I149" s="7">
        <v>0</v>
      </c>
      <c r="J149" s="11" t="s">
        <v>24</v>
      </c>
      <c r="K149" s="40">
        <f>SUBTOTAL(9,K147:K148)</f>
        <v>221</v>
      </c>
      <c r="L149" s="40">
        <f>SUBTOTAL(9,L147:L148)</f>
        <v>96</v>
      </c>
      <c r="M149" s="87">
        <f>Tabela48[[#This Row],[Neg_Ano7]]/Tabela48[[#This Row],[Alunos_Ano7]]</f>
        <v>0.43438914027149322</v>
      </c>
      <c r="N149" s="40">
        <f>SUBTOTAL(9,N147:N148)</f>
        <v>139</v>
      </c>
      <c r="O149" s="40">
        <f>SUBTOTAL(9,O147:O148)</f>
        <v>70</v>
      </c>
      <c r="P149" s="87">
        <f>Tabela48[[#This Row],[Neg_Ano8]]/Tabela48[[#This Row],[Alunos_Ano8]]</f>
        <v>0.50359712230215825</v>
      </c>
      <c r="Q149" s="40">
        <f>SUBTOTAL(9,Q147:Q148)</f>
        <v>130</v>
      </c>
      <c r="R149" s="40">
        <f>SUBTOTAL(9,R147:R148)</f>
        <v>56</v>
      </c>
      <c r="S149" s="87">
        <f>Tabela48[[#This Row],[Neg_Ano9]]/Tabela48[[#This Row],[Alunos_Ano9]]</f>
        <v>0.43076923076923079</v>
      </c>
      <c r="T149" s="40">
        <f>SUBTOTAL(9,T147:T148)</f>
        <v>490</v>
      </c>
      <c r="U149" s="40">
        <f>SUBTOTAL(9,U147:U148)</f>
        <v>222</v>
      </c>
      <c r="V149" s="88">
        <f>Tabela48[[#This Row],[Níveis negat.]]/Tabela48[[#This Row],[Alunos_3ºciclo]]</f>
        <v>0.45306122448979591</v>
      </c>
    </row>
    <row r="150" spans="1:22" outlineLevel="5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">
        <v>151385</v>
      </c>
      <c r="H150" s="7" t="s">
        <v>162</v>
      </c>
      <c r="I150" s="7">
        <v>1312113</v>
      </c>
      <c r="J150" s="7" t="s">
        <v>163</v>
      </c>
      <c r="K150" s="37">
        <v>61</v>
      </c>
      <c r="L150" s="37">
        <v>38</v>
      </c>
      <c r="M150" s="108">
        <f>Tabela48[[#This Row],[Neg_Ano7]]/Tabela48[[#This Row],[Alunos_Ano7]]</f>
        <v>0.62295081967213117</v>
      </c>
      <c r="N150" s="37">
        <v>33</v>
      </c>
      <c r="O150" s="37">
        <v>25</v>
      </c>
      <c r="P150" s="108">
        <f>Tabela48[[#This Row],[Neg_Ano8]]/Tabela48[[#This Row],[Alunos_Ano8]]</f>
        <v>0.75757575757575757</v>
      </c>
      <c r="Q150" s="37">
        <v>40</v>
      </c>
      <c r="R150" s="37">
        <v>24</v>
      </c>
      <c r="S150" s="108">
        <f>Tabela48[[#This Row],[Neg_Ano9]]/Tabela48[[#This Row],[Alunos_Ano9]]</f>
        <v>0.6</v>
      </c>
      <c r="T150" s="37">
        <f>Tabela48[[#This Row],[Alunos_Ano7]]+Tabela48[[#This Row],[Alunos_Ano8]]+Tabela48[[#This Row],[Alunos_Ano9]]</f>
        <v>134</v>
      </c>
      <c r="U150" s="37">
        <f>Tabela48[[#This Row],[Neg_Ano7]]+Tabela48[[#This Row],[Neg_Ano8]]+Tabela48[[#This Row],[Neg_Ano9]]</f>
        <v>87</v>
      </c>
      <c r="V150" s="112">
        <f>Tabela48[[#This Row],[Níveis negat.]]/Tabela48[[#This Row],[Alunos_3ºciclo]]</f>
        <v>0.64925373134328357</v>
      </c>
    </row>
    <row r="151" spans="1:22" outlineLevel="4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">
        <v>151385</v>
      </c>
      <c r="H151" s="7" t="s">
        <v>162</v>
      </c>
      <c r="I151" s="7">
        <v>0</v>
      </c>
      <c r="J151" s="11" t="s">
        <v>24</v>
      </c>
      <c r="K151" s="40">
        <f>SUBTOTAL(9,K150:K150)</f>
        <v>61</v>
      </c>
      <c r="L151" s="40">
        <f>SUBTOTAL(9,L150:L150)</f>
        <v>38</v>
      </c>
      <c r="M151" s="87">
        <f>Tabela48[[#This Row],[Neg_Ano7]]/Tabela48[[#This Row],[Alunos_Ano7]]</f>
        <v>0.62295081967213117</v>
      </c>
      <c r="N151" s="40">
        <f>SUBTOTAL(9,N150:N150)</f>
        <v>33</v>
      </c>
      <c r="O151" s="40">
        <f>SUBTOTAL(9,O150:O150)</f>
        <v>25</v>
      </c>
      <c r="P151" s="87">
        <f>Tabela48[[#This Row],[Neg_Ano8]]/Tabela48[[#This Row],[Alunos_Ano8]]</f>
        <v>0.75757575757575757</v>
      </c>
      <c r="Q151" s="40">
        <f>SUBTOTAL(9,Q150:Q150)</f>
        <v>40</v>
      </c>
      <c r="R151" s="40">
        <f>SUBTOTAL(9,R150:R150)</f>
        <v>24</v>
      </c>
      <c r="S151" s="87">
        <f>Tabela48[[#This Row],[Neg_Ano9]]/Tabela48[[#This Row],[Alunos_Ano9]]</f>
        <v>0.6</v>
      </c>
      <c r="T151" s="40">
        <f>SUBTOTAL(9,T150:T150)</f>
        <v>134</v>
      </c>
      <c r="U151" s="40">
        <f>SUBTOTAL(9,U150:U150)</f>
        <v>87</v>
      </c>
      <c r="V151" s="88">
        <f>Tabela48[[#This Row],[Níveis negat.]]/Tabela48[[#This Row],[Alunos_3ºciclo]]</f>
        <v>0.64925373134328357</v>
      </c>
    </row>
    <row r="152" spans="1:22" outlineLevel="5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">
        <v>152158</v>
      </c>
      <c r="H152" s="7" t="s">
        <v>285</v>
      </c>
      <c r="I152" s="7">
        <v>1312346</v>
      </c>
      <c r="J152" s="7" t="s">
        <v>286</v>
      </c>
      <c r="K152" s="37" t="s">
        <v>27</v>
      </c>
      <c r="L152" s="52" t="s">
        <v>28</v>
      </c>
      <c r="M152" s="109" t="s">
        <v>28</v>
      </c>
      <c r="N152" s="37">
        <v>0</v>
      </c>
      <c r="O152" s="52">
        <v>0</v>
      </c>
      <c r="P152" s="109" t="s">
        <v>28</v>
      </c>
      <c r="Q152" s="37">
        <v>121</v>
      </c>
      <c r="R152" s="37">
        <v>83</v>
      </c>
      <c r="S152" s="108">
        <f>Tabela48[[#This Row],[Neg_Ano9]]/Tabela48[[#This Row],[Alunos_Ano9]]</f>
        <v>0.68595041322314054</v>
      </c>
      <c r="T152" s="52" t="s">
        <v>28</v>
      </c>
      <c r="U152" s="37" t="s">
        <v>28</v>
      </c>
      <c r="V152" s="112" t="s">
        <v>28</v>
      </c>
    </row>
    <row r="153" spans="1:22" outlineLevel="4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">
        <v>152158</v>
      </c>
      <c r="H153" s="7" t="s">
        <v>285</v>
      </c>
      <c r="I153" s="7">
        <v>0</v>
      </c>
      <c r="J153" s="11" t="s">
        <v>24</v>
      </c>
      <c r="K153" s="40" t="s">
        <v>27</v>
      </c>
      <c r="L153" s="53" t="s">
        <v>28</v>
      </c>
      <c r="M153" s="77" t="s">
        <v>28</v>
      </c>
      <c r="N153" s="40">
        <v>0</v>
      </c>
      <c r="O153" s="53">
        <v>0</v>
      </c>
      <c r="P153" s="77" t="s">
        <v>28</v>
      </c>
      <c r="Q153" s="40">
        <f>SUBTOTAL(9,Q152:Q152)</f>
        <v>121</v>
      </c>
      <c r="R153" s="40">
        <f>SUBTOTAL(9,R152:R152)</f>
        <v>83</v>
      </c>
      <c r="S153" s="87">
        <f>Tabela48[[#This Row],[Neg_Ano9]]/Tabela48[[#This Row],[Alunos_Ano9]]</f>
        <v>0.68595041322314054</v>
      </c>
      <c r="T153" s="53" t="s">
        <v>28</v>
      </c>
      <c r="U153" s="40" t="s">
        <v>28</v>
      </c>
      <c r="V153" s="88" t="s">
        <v>28</v>
      </c>
    </row>
    <row r="154" spans="1:22" outlineLevel="5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">
        <v>152160</v>
      </c>
      <c r="H154" s="7" t="s">
        <v>166</v>
      </c>
      <c r="I154" s="7">
        <v>1312811</v>
      </c>
      <c r="J154" s="7" t="s">
        <v>167</v>
      </c>
      <c r="K154" s="37">
        <v>73</v>
      </c>
      <c r="L154" s="37">
        <v>47</v>
      </c>
      <c r="M154" s="108">
        <f>Tabela48[[#This Row],[Neg_Ano7]]/Tabela48[[#This Row],[Alunos_Ano7]]</f>
        <v>0.64383561643835618</v>
      </c>
      <c r="N154" s="37">
        <v>82</v>
      </c>
      <c r="O154" s="37">
        <v>55</v>
      </c>
      <c r="P154" s="108">
        <f>Tabela48[[#This Row],[Neg_Ano8]]/Tabela48[[#This Row],[Alunos_Ano8]]</f>
        <v>0.67073170731707321</v>
      </c>
      <c r="Q154" s="37">
        <v>53</v>
      </c>
      <c r="R154" s="37">
        <v>37</v>
      </c>
      <c r="S154" s="108">
        <f>Tabela48[[#This Row],[Neg_Ano9]]/Tabela48[[#This Row],[Alunos_Ano9]]</f>
        <v>0.69811320754716977</v>
      </c>
      <c r="T154" s="37">
        <f>Tabela48[[#This Row],[Alunos_Ano7]]+Tabela48[[#This Row],[Alunos_Ano8]]+Tabela48[[#This Row],[Alunos_Ano9]]</f>
        <v>208</v>
      </c>
      <c r="U154" s="37">
        <f>Tabela48[[#This Row],[Neg_Ano7]]+Tabela48[[#This Row],[Neg_Ano8]]+Tabela48[[#This Row],[Neg_Ano9]]</f>
        <v>139</v>
      </c>
      <c r="V154" s="112">
        <f>Tabela48[[#This Row],[Níveis negat.]]/Tabela48[[#This Row],[Alunos_3ºciclo]]</f>
        <v>0.66826923076923073</v>
      </c>
    </row>
    <row r="155" spans="1:22" outlineLevel="4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">
        <v>152160</v>
      </c>
      <c r="H155" s="7" t="s">
        <v>166</v>
      </c>
      <c r="I155" s="7">
        <v>0</v>
      </c>
      <c r="J155" s="11" t="s">
        <v>24</v>
      </c>
      <c r="K155" s="40">
        <f>SUBTOTAL(9,K154:K154)</f>
        <v>73</v>
      </c>
      <c r="L155" s="40">
        <f>SUBTOTAL(9,L154:L154)</f>
        <v>47</v>
      </c>
      <c r="M155" s="87">
        <f>Tabela48[[#This Row],[Neg_Ano7]]/Tabela48[[#This Row],[Alunos_Ano7]]</f>
        <v>0.64383561643835618</v>
      </c>
      <c r="N155" s="40">
        <f>SUBTOTAL(9,N154:N154)</f>
        <v>82</v>
      </c>
      <c r="O155" s="40">
        <f>SUBTOTAL(9,O154:O154)</f>
        <v>55</v>
      </c>
      <c r="P155" s="87">
        <f>Tabela48[[#This Row],[Neg_Ano8]]/Tabela48[[#This Row],[Alunos_Ano8]]</f>
        <v>0.67073170731707321</v>
      </c>
      <c r="Q155" s="40">
        <f>SUBTOTAL(9,Q154:Q154)</f>
        <v>53</v>
      </c>
      <c r="R155" s="40">
        <f>SUBTOTAL(9,R154:R154)</f>
        <v>37</v>
      </c>
      <c r="S155" s="87">
        <f>Tabela48[[#This Row],[Neg_Ano9]]/Tabela48[[#This Row],[Alunos_Ano9]]</f>
        <v>0.69811320754716977</v>
      </c>
      <c r="T155" s="40">
        <f>SUBTOTAL(9,T154:T154)</f>
        <v>208</v>
      </c>
      <c r="U155" s="40">
        <f>SUBTOTAL(9,U154:U154)</f>
        <v>139</v>
      </c>
      <c r="V155" s="88">
        <f>Tabela48[[#This Row],[Níveis negat.]]/Tabela48[[#This Row],[Alunos_3ºciclo]]</f>
        <v>0.66826923076923073</v>
      </c>
    </row>
    <row r="156" spans="1:22" outlineLevel="5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">
        <v>152171</v>
      </c>
      <c r="H156" s="7" t="s">
        <v>168</v>
      </c>
      <c r="I156" s="7">
        <v>1312414</v>
      </c>
      <c r="J156" s="7" t="s">
        <v>169</v>
      </c>
      <c r="K156" s="37">
        <v>79</v>
      </c>
      <c r="L156" s="37">
        <v>46</v>
      </c>
      <c r="M156" s="108">
        <f>Tabela48[[#This Row],[Neg_Ano7]]/Tabela48[[#This Row],[Alunos_Ano7]]</f>
        <v>0.58227848101265822</v>
      </c>
      <c r="N156" s="37">
        <v>51</v>
      </c>
      <c r="O156" s="37">
        <v>32</v>
      </c>
      <c r="P156" s="108">
        <f>Tabela48[[#This Row],[Neg_Ano8]]/Tabela48[[#This Row],[Alunos_Ano8]]</f>
        <v>0.62745098039215685</v>
      </c>
      <c r="Q156" s="37">
        <v>40</v>
      </c>
      <c r="R156" s="37">
        <v>19</v>
      </c>
      <c r="S156" s="108">
        <f>Tabela48[[#This Row],[Neg_Ano9]]/Tabela48[[#This Row],[Alunos_Ano9]]</f>
        <v>0.47499999999999998</v>
      </c>
      <c r="T156" s="37">
        <f>Tabela48[[#This Row],[Alunos_Ano7]]+Tabela48[[#This Row],[Alunos_Ano8]]+Tabela48[[#This Row],[Alunos_Ano9]]</f>
        <v>170</v>
      </c>
      <c r="U156" s="37">
        <f>Tabela48[[#This Row],[Neg_Ano7]]+Tabela48[[#This Row],[Neg_Ano8]]+Tabela48[[#This Row],[Neg_Ano9]]</f>
        <v>97</v>
      </c>
      <c r="V156" s="112">
        <f>Tabela48[[#This Row],[Níveis negat.]]/Tabela48[[#This Row],[Alunos_3ºciclo]]</f>
        <v>0.57058823529411762</v>
      </c>
    </row>
    <row r="157" spans="1:22" outlineLevel="4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">
        <v>152171</v>
      </c>
      <c r="H157" s="7" t="s">
        <v>168</v>
      </c>
      <c r="I157" s="7">
        <v>0</v>
      </c>
      <c r="J157" s="11" t="s">
        <v>24</v>
      </c>
      <c r="K157" s="40">
        <f>SUBTOTAL(9,K156:K156)</f>
        <v>79</v>
      </c>
      <c r="L157" s="40">
        <f>SUBTOTAL(9,L156:L156)</f>
        <v>46</v>
      </c>
      <c r="M157" s="87">
        <f>Tabela48[[#This Row],[Neg_Ano7]]/Tabela48[[#This Row],[Alunos_Ano7]]</f>
        <v>0.58227848101265822</v>
      </c>
      <c r="N157" s="40">
        <f>SUBTOTAL(9,N156:N156)</f>
        <v>51</v>
      </c>
      <c r="O157" s="40">
        <f>SUBTOTAL(9,O156:O156)</f>
        <v>32</v>
      </c>
      <c r="P157" s="87">
        <f>Tabela48[[#This Row],[Neg_Ano8]]/Tabela48[[#This Row],[Alunos_Ano8]]</f>
        <v>0.62745098039215685</v>
      </c>
      <c r="Q157" s="40">
        <f>SUBTOTAL(9,Q156:Q156)</f>
        <v>40</v>
      </c>
      <c r="R157" s="40">
        <f>SUBTOTAL(9,R156:R156)</f>
        <v>19</v>
      </c>
      <c r="S157" s="87">
        <f>Tabela48[[#This Row],[Neg_Ano9]]/Tabela48[[#This Row],[Alunos_Ano9]]</f>
        <v>0.47499999999999998</v>
      </c>
      <c r="T157" s="40">
        <f>SUBTOTAL(9,T156:T156)</f>
        <v>170</v>
      </c>
      <c r="U157" s="40">
        <f>SUBTOTAL(9,U156:U156)</f>
        <v>97</v>
      </c>
      <c r="V157" s="88">
        <f>Tabela48[[#This Row],[Níveis negat.]]/Tabela48[[#This Row],[Alunos_3ºciclo]]</f>
        <v>0.57058823529411762</v>
      </c>
    </row>
    <row r="158" spans="1:22" outlineLevel="5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">
        <v>152183</v>
      </c>
      <c r="H158" s="7" t="s">
        <v>170</v>
      </c>
      <c r="I158" s="7">
        <v>1312054</v>
      </c>
      <c r="J158" s="7" t="s">
        <v>171</v>
      </c>
      <c r="K158" s="37">
        <v>0</v>
      </c>
      <c r="L158" s="37">
        <v>0</v>
      </c>
      <c r="M158" s="109" t="s">
        <v>28</v>
      </c>
      <c r="N158" s="37">
        <v>18</v>
      </c>
      <c r="O158" s="37" t="s">
        <v>23</v>
      </c>
      <c r="P158" s="109" t="s">
        <v>28</v>
      </c>
      <c r="Q158" s="37">
        <v>71</v>
      </c>
      <c r="R158" s="37">
        <v>29</v>
      </c>
      <c r="S158" s="108">
        <f>Tabela48[[#This Row],[Neg_Ano9]]/Tabela48[[#This Row],[Alunos_Ano9]]</f>
        <v>0.40845070422535212</v>
      </c>
      <c r="T158" s="37">
        <f>Tabela48[[#This Row],[Alunos_Ano7]]+Tabela48[[#This Row],[Alunos_Ano8]]+Tabela48[[#This Row],[Alunos_Ano9]]</f>
        <v>89</v>
      </c>
      <c r="U158" s="52" t="s">
        <v>28</v>
      </c>
      <c r="V158" s="113" t="s">
        <v>28</v>
      </c>
    </row>
    <row r="159" spans="1:22" outlineLevel="5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">
        <v>152183</v>
      </c>
      <c r="H159" s="7" t="s">
        <v>170</v>
      </c>
      <c r="I159" s="7">
        <v>1312840</v>
      </c>
      <c r="J159" s="7" t="s">
        <v>172</v>
      </c>
      <c r="K159" s="37">
        <v>0</v>
      </c>
      <c r="L159" s="37">
        <v>0</v>
      </c>
      <c r="M159" s="108" t="s">
        <v>28</v>
      </c>
      <c r="N159" s="37">
        <v>17</v>
      </c>
      <c r="O159" s="37">
        <v>3</v>
      </c>
      <c r="P159" s="108">
        <f>Tabela48[[#This Row],[Neg_Ano8]]/Tabela48[[#This Row],[Alunos_Ano8]]</f>
        <v>0.17647058823529413</v>
      </c>
      <c r="Q159" s="37">
        <v>59</v>
      </c>
      <c r="R159" s="37">
        <v>29</v>
      </c>
      <c r="S159" s="108">
        <f>Tabela48[[#This Row],[Neg_Ano9]]/Tabela48[[#This Row],[Alunos_Ano9]]</f>
        <v>0.49152542372881358</v>
      </c>
      <c r="T159" s="37">
        <f>Tabela48[[#This Row],[Alunos_Ano7]]+Tabela48[[#This Row],[Alunos_Ano8]]+Tabela48[[#This Row],[Alunos_Ano9]]</f>
        <v>76</v>
      </c>
      <c r="U159" s="37">
        <f>Tabela48[[#This Row],[Neg_Ano7]]+Tabela48[[#This Row],[Neg_Ano8]]+Tabela48[[#This Row],[Neg_Ano9]]</f>
        <v>32</v>
      </c>
      <c r="V159" s="112">
        <f>Tabela48[[#This Row],[Níveis negat.]]/Tabela48[[#This Row],[Alunos_3ºciclo]]</f>
        <v>0.42105263157894735</v>
      </c>
    </row>
    <row r="160" spans="1:22" outlineLevel="4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">
        <v>152183</v>
      </c>
      <c r="H160" s="7" t="s">
        <v>170</v>
      </c>
      <c r="I160" s="7">
        <v>0</v>
      </c>
      <c r="J160" s="11" t="s">
        <v>24</v>
      </c>
      <c r="K160" s="40">
        <f>SUBTOTAL(9,K158:K159)</f>
        <v>0</v>
      </c>
      <c r="L160" s="40">
        <f>SUBTOTAL(9,L158:L159)</f>
        <v>0</v>
      </c>
      <c r="M160" s="87"/>
      <c r="N160" s="40">
        <f>SUBTOTAL(9,N158:N159)</f>
        <v>35</v>
      </c>
      <c r="O160" s="40">
        <f>SUBTOTAL(9,O158:O159)</f>
        <v>3</v>
      </c>
      <c r="P160" s="87">
        <f>Tabela48[[#This Row],[Neg_Ano8]]/Tabela48[[#This Row],[Alunos_Ano8]]</f>
        <v>8.5714285714285715E-2</v>
      </c>
      <c r="Q160" s="40">
        <f>SUBTOTAL(9,Q158:Q159)</f>
        <v>130</v>
      </c>
      <c r="R160" s="40">
        <f>SUBTOTAL(9,R158:R159)</f>
        <v>58</v>
      </c>
      <c r="S160" s="87">
        <f>Tabela48[[#This Row],[Neg_Ano9]]/Tabela48[[#This Row],[Alunos_Ano9]]</f>
        <v>0.44615384615384618</v>
      </c>
      <c r="T160" s="40">
        <f>SUBTOTAL(9,T158:T159)</f>
        <v>165</v>
      </c>
      <c r="U160" s="40">
        <f>SUBTOTAL(9,U158:U159)</f>
        <v>32</v>
      </c>
      <c r="V160" s="88">
        <f>Tabela48[[#This Row],[Níveis negat.]]/Tabela48[[#This Row],[Alunos_3ºciclo]]</f>
        <v>0.19393939393939394</v>
      </c>
    </row>
    <row r="161" spans="1:22" outlineLevel="5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1312</v>
      </c>
      <c r="F161" s="7" t="s">
        <v>156</v>
      </c>
      <c r="G161" s="7">
        <v>152195</v>
      </c>
      <c r="H161" s="7" t="s">
        <v>173</v>
      </c>
      <c r="I161" s="7">
        <v>1312010</v>
      </c>
      <c r="J161" s="7" t="s">
        <v>174</v>
      </c>
      <c r="K161" s="37">
        <v>63</v>
      </c>
      <c r="L161" s="37">
        <v>37</v>
      </c>
      <c r="M161" s="108">
        <f>Tabela48[[#This Row],[Neg_Ano7]]/Tabela48[[#This Row],[Alunos_Ano7]]</f>
        <v>0.58730158730158732</v>
      </c>
      <c r="N161" s="37">
        <v>38</v>
      </c>
      <c r="O161" s="37">
        <v>25</v>
      </c>
      <c r="P161" s="108">
        <f>Tabela48[[#This Row],[Neg_Ano8]]/Tabela48[[#This Row],[Alunos_Ano8]]</f>
        <v>0.65789473684210531</v>
      </c>
      <c r="Q161" s="37">
        <v>26</v>
      </c>
      <c r="R161" s="37">
        <v>21</v>
      </c>
      <c r="S161" s="108">
        <f>Tabela48[[#This Row],[Neg_Ano9]]/Tabela48[[#This Row],[Alunos_Ano9]]</f>
        <v>0.80769230769230771</v>
      </c>
      <c r="T161" s="37">
        <f>Tabela48[[#This Row],[Alunos_Ano7]]+Tabela48[[#This Row],[Alunos_Ano8]]+Tabela48[[#This Row],[Alunos_Ano9]]</f>
        <v>127</v>
      </c>
      <c r="U161" s="37">
        <f>Tabela48[[#This Row],[Neg_Ano7]]+Tabela48[[#This Row],[Neg_Ano8]]+Tabela48[[#This Row],[Neg_Ano9]]</f>
        <v>83</v>
      </c>
      <c r="V161" s="112">
        <f>Tabela48[[#This Row],[Níveis negat.]]/Tabela48[[#This Row],[Alunos_3ºciclo]]</f>
        <v>0.65354330708661412</v>
      </c>
    </row>
    <row r="162" spans="1:22" outlineLevel="4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1312</v>
      </c>
      <c r="F162" s="7" t="s">
        <v>156</v>
      </c>
      <c r="G162" s="7">
        <v>152195</v>
      </c>
      <c r="H162" s="7" t="s">
        <v>173</v>
      </c>
      <c r="I162" s="7">
        <v>0</v>
      </c>
      <c r="J162" s="11" t="s">
        <v>24</v>
      </c>
      <c r="K162" s="40">
        <f>SUBTOTAL(9,K161:K161)</f>
        <v>63</v>
      </c>
      <c r="L162" s="40">
        <f>SUBTOTAL(9,L161:L161)</f>
        <v>37</v>
      </c>
      <c r="M162" s="87">
        <f>Tabela48[[#This Row],[Neg_Ano7]]/Tabela48[[#This Row],[Alunos_Ano7]]</f>
        <v>0.58730158730158732</v>
      </c>
      <c r="N162" s="40">
        <f>SUBTOTAL(9,N161:N161)</f>
        <v>38</v>
      </c>
      <c r="O162" s="40">
        <f>SUBTOTAL(9,O161:O161)</f>
        <v>25</v>
      </c>
      <c r="P162" s="87">
        <f>Tabela48[[#This Row],[Neg_Ano8]]/Tabela48[[#This Row],[Alunos_Ano8]]</f>
        <v>0.65789473684210531</v>
      </c>
      <c r="Q162" s="40">
        <f>SUBTOTAL(9,Q161:Q161)</f>
        <v>26</v>
      </c>
      <c r="R162" s="40">
        <f>SUBTOTAL(9,R161:R161)</f>
        <v>21</v>
      </c>
      <c r="S162" s="87">
        <f>Tabela48[[#This Row],[Neg_Ano9]]/Tabela48[[#This Row],[Alunos_Ano9]]</f>
        <v>0.80769230769230771</v>
      </c>
      <c r="T162" s="40">
        <f>SUBTOTAL(9,T161:T161)</f>
        <v>127</v>
      </c>
      <c r="U162" s="40">
        <f>SUBTOTAL(9,U161:U161)</f>
        <v>83</v>
      </c>
      <c r="V162" s="88">
        <f>Tabela48[[#This Row],[Níveis negat.]]/Tabela48[[#This Row],[Alunos_3ºciclo]]</f>
        <v>0.65354330708661412</v>
      </c>
    </row>
    <row r="163" spans="1:22" outlineLevel="5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1312</v>
      </c>
      <c r="F163" s="7" t="s">
        <v>156</v>
      </c>
      <c r="G163" s="7">
        <v>152201</v>
      </c>
      <c r="H163" s="7" t="s">
        <v>175</v>
      </c>
      <c r="I163" s="7">
        <v>1312592</v>
      </c>
      <c r="J163" s="7" t="s">
        <v>176</v>
      </c>
      <c r="K163" s="37">
        <v>0</v>
      </c>
      <c r="L163" s="37">
        <v>0</v>
      </c>
      <c r="M163" s="108" t="s">
        <v>28</v>
      </c>
      <c r="N163" s="37">
        <v>0</v>
      </c>
      <c r="O163" s="37">
        <v>0</v>
      </c>
      <c r="P163" s="108" t="s">
        <v>28</v>
      </c>
      <c r="Q163" s="37">
        <v>141</v>
      </c>
      <c r="R163" s="37">
        <v>29</v>
      </c>
      <c r="S163" s="108">
        <f>Tabela48[[#This Row],[Neg_Ano9]]/Tabela48[[#This Row],[Alunos_Ano9]]</f>
        <v>0.20567375886524822</v>
      </c>
      <c r="T163" s="37">
        <f>Tabela48[[#This Row],[Alunos_Ano7]]+Tabela48[[#This Row],[Alunos_Ano8]]+Tabela48[[#This Row],[Alunos_Ano9]]</f>
        <v>141</v>
      </c>
      <c r="U163" s="37">
        <f>Tabela48[[#This Row],[Neg_Ano7]]+Tabela48[[#This Row],[Neg_Ano8]]+Tabela48[[#This Row],[Neg_Ano9]]</f>
        <v>29</v>
      </c>
      <c r="V163" s="112">
        <f>Tabela48[[#This Row],[Níveis negat.]]/Tabela48[[#This Row],[Alunos_3ºciclo]]</f>
        <v>0.20567375886524822</v>
      </c>
    </row>
    <row r="164" spans="1:22" outlineLevel="5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1312</v>
      </c>
      <c r="F164" s="7" t="s">
        <v>156</v>
      </c>
      <c r="G164" s="7">
        <v>152201</v>
      </c>
      <c r="H164" s="7" t="s">
        <v>175</v>
      </c>
      <c r="I164" s="7">
        <v>1312772</v>
      </c>
      <c r="J164" s="7" t="s">
        <v>324</v>
      </c>
      <c r="K164" s="37">
        <v>0</v>
      </c>
      <c r="L164" s="37">
        <v>0</v>
      </c>
      <c r="M164" s="108" t="s">
        <v>28</v>
      </c>
      <c r="N164" s="37">
        <v>0</v>
      </c>
      <c r="O164" s="37">
        <v>0</v>
      </c>
      <c r="P164" s="108" t="s">
        <v>28</v>
      </c>
      <c r="Q164" s="37">
        <v>102</v>
      </c>
      <c r="R164" s="37">
        <v>26</v>
      </c>
      <c r="S164" s="108">
        <f>Tabela48[[#This Row],[Neg_Ano9]]/Tabela48[[#This Row],[Alunos_Ano9]]</f>
        <v>0.25490196078431371</v>
      </c>
      <c r="T164" s="37">
        <f>Tabela48[[#This Row],[Alunos_Ano7]]+Tabela48[[#This Row],[Alunos_Ano8]]+Tabela48[[#This Row],[Alunos_Ano9]]</f>
        <v>102</v>
      </c>
      <c r="U164" s="37">
        <f>Tabela48[[#This Row],[Neg_Ano7]]+Tabela48[[#This Row],[Neg_Ano8]]+Tabela48[[#This Row],[Neg_Ano9]]</f>
        <v>26</v>
      </c>
      <c r="V164" s="112">
        <f>Tabela48[[#This Row],[Níveis negat.]]/Tabela48[[#This Row],[Alunos_3ºciclo]]</f>
        <v>0.25490196078431371</v>
      </c>
    </row>
    <row r="165" spans="1:22" outlineLevel="4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1312</v>
      </c>
      <c r="F165" s="7" t="s">
        <v>156</v>
      </c>
      <c r="G165" s="7">
        <v>152201</v>
      </c>
      <c r="H165" s="7" t="s">
        <v>175</v>
      </c>
      <c r="I165" s="7">
        <v>0</v>
      </c>
      <c r="J165" s="11" t="s">
        <v>24</v>
      </c>
      <c r="K165" s="40">
        <v>0</v>
      </c>
      <c r="L165" s="40">
        <v>0</v>
      </c>
      <c r="M165" s="87" t="s">
        <v>28</v>
      </c>
      <c r="N165" s="40">
        <v>0</v>
      </c>
      <c r="O165" s="40">
        <v>0</v>
      </c>
      <c r="P165" s="87" t="s">
        <v>28</v>
      </c>
      <c r="Q165" s="40">
        <f>SUBTOTAL(9,Q163:Q164)</f>
        <v>243</v>
      </c>
      <c r="R165" s="40">
        <f>SUBTOTAL(9,R163:R164)</f>
        <v>55</v>
      </c>
      <c r="S165" s="87">
        <f>Tabela48[[#This Row],[Neg_Ano9]]/Tabela48[[#This Row],[Alunos_Ano9]]</f>
        <v>0.22633744855967078</v>
      </c>
      <c r="T165" s="40">
        <f>SUBTOTAL(9,T163:T164)</f>
        <v>243</v>
      </c>
      <c r="U165" s="40">
        <f>SUBTOTAL(9,U163:U164)</f>
        <v>55</v>
      </c>
      <c r="V165" s="88">
        <f>Tabela48[[#This Row],[Níveis negat.]]/Tabela48[[#This Row],[Alunos_3ºciclo]]</f>
        <v>0.22633744855967078</v>
      </c>
    </row>
    <row r="166" spans="1:22" outlineLevel="5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1312</v>
      </c>
      <c r="F166" s="7" t="s">
        <v>156</v>
      </c>
      <c r="G166" s="7">
        <v>152213</v>
      </c>
      <c r="H166" s="7" t="s">
        <v>177</v>
      </c>
      <c r="I166" s="7">
        <v>1312289</v>
      </c>
      <c r="J166" s="7" t="s">
        <v>178</v>
      </c>
      <c r="K166" s="37">
        <v>54</v>
      </c>
      <c r="L166" s="37">
        <v>37</v>
      </c>
      <c r="M166" s="108">
        <f>Tabela48[[#This Row],[Neg_Ano7]]/Tabela48[[#This Row],[Alunos_Ano7]]</f>
        <v>0.68518518518518523</v>
      </c>
      <c r="N166" s="37">
        <v>35</v>
      </c>
      <c r="O166" s="37">
        <v>13</v>
      </c>
      <c r="P166" s="108">
        <f>Tabela48[[#This Row],[Neg_Ano8]]/Tabela48[[#This Row],[Alunos_Ano8]]</f>
        <v>0.37142857142857144</v>
      </c>
      <c r="Q166" s="37">
        <v>30</v>
      </c>
      <c r="R166" s="37">
        <v>12</v>
      </c>
      <c r="S166" s="108">
        <f>Tabela48[[#This Row],[Neg_Ano9]]/Tabela48[[#This Row],[Alunos_Ano9]]</f>
        <v>0.4</v>
      </c>
      <c r="T166" s="37">
        <f>Tabela48[[#This Row],[Alunos_Ano7]]+Tabela48[[#This Row],[Alunos_Ano8]]+Tabela48[[#This Row],[Alunos_Ano9]]</f>
        <v>119</v>
      </c>
      <c r="U166" s="37">
        <f>Tabela48[[#This Row],[Neg_Ano7]]+Tabela48[[#This Row],[Neg_Ano8]]+Tabela48[[#This Row],[Neg_Ano9]]</f>
        <v>62</v>
      </c>
      <c r="V166" s="112">
        <f>Tabela48[[#This Row],[Níveis negat.]]/Tabela48[[#This Row],[Alunos_3ºciclo]]</f>
        <v>0.52100840336134457</v>
      </c>
    </row>
    <row r="167" spans="1:22" outlineLevel="4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1312</v>
      </c>
      <c r="F167" s="7" t="s">
        <v>156</v>
      </c>
      <c r="G167" s="7">
        <v>152213</v>
      </c>
      <c r="H167" s="7" t="s">
        <v>177</v>
      </c>
      <c r="I167" s="7">
        <v>0</v>
      </c>
      <c r="J167" s="11" t="s">
        <v>24</v>
      </c>
      <c r="K167" s="40">
        <f>SUBTOTAL(9,K166:K166)</f>
        <v>54</v>
      </c>
      <c r="L167" s="40">
        <f>SUBTOTAL(9,L166:L166)</f>
        <v>37</v>
      </c>
      <c r="M167" s="87">
        <f>Tabela48[[#This Row],[Neg_Ano7]]/Tabela48[[#This Row],[Alunos_Ano7]]</f>
        <v>0.68518518518518523</v>
      </c>
      <c r="N167" s="40">
        <f>SUBTOTAL(9,N166:N166)</f>
        <v>35</v>
      </c>
      <c r="O167" s="40">
        <f>SUBTOTAL(9,O166:O166)</f>
        <v>13</v>
      </c>
      <c r="P167" s="87">
        <f>Tabela48[[#This Row],[Neg_Ano8]]/Tabela48[[#This Row],[Alunos_Ano8]]</f>
        <v>0.37142857142857144</v>
      </c>
      <c r="Q167" s="40">
        <f>SUBTOTAL(9,Q166:Q166)</f>
        <v>30</v>
      </c>
      <c r="R167" s="40">
        <f>SUBTOTAL(9,R166:R166)</f>
        <v>12</v>
      </c>
      <c r="S167" s="87">
        <f>Tabela48[[#This Row],[Neg_Ano9]]/Tabela48[[#This Row],[Alunos_Ano9]]</f>
        <v>0.4</v>
      </c>
      <c r="T167" s="40">
        <f>SUBTOTAL(9,T166:T166)</f>
        <v>119</v>
      </c>
      <c r="U167" s="40">
        <f>SUBTOTAL(9,U166:U166)</f>
        <v>62</v>
      </c>
      <c r="V167" s="88">
        <f>Tabela48[[#This Row],[Níveis negat.]]/Tabela48[[#This Row],[Alunos_3ºciclo]]</f>
        <v>0.52100840336134457</v>
      </c>
    </row>
    <row r="168" spans="1:22" outlineLevel="5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1312</v>
      </c>
      <c r="F168" s="7" t="s">
        <v>156</v>
      </c>
      <c r="G168" s="7">
        <v>152225</v>
      </c>
      <c r="H168" s="7" t="s">
        <v>179</v>
      </c>
      <c r="I168" s="7">
        <v>1312351</v>
      </c>
      <c r="J168" s="7" t="s">
        <v>180</v>
      </c>
      <c r="K168" s="37">
        <v>77</v>
      </c>
      <c r="L168" s="37">
        <v>54</v>
      </c>
      <c r="M168" s="108">
        <f>Tabela48[[#This Row],[Neg_Ano7]]/Tabela48[[#This Row],[Alunos_Ano7]]</f>
        <v>0.70129870129870131</v>
      </c>
      <c r="N168" s="37">
        <v>57</v>
      </c>
      <c r="O168" s="37">
        <v>41</v>
      </c>
      <c r="P168" s="108">
        <f>Tabela48[[#This Row],[Neg_Ano8]]/Tabela48[[#This Row],[Alunos_Ano8]]</f>
        <v>0.7192982456140351</v>
      </c>
      <c r="Q168" s="37">
        <v>61</v>
      </c>
      <c r="R168" s="37">
        <v>44</v>
      </c>
      <c r="S168" s="108">
        <f>Tabela48[[#This Row],[Neg_Ano9]]/Tabela48[[#This Row],[Alunos_Ano9]]</f>
        <v>0.72131147540983609</v>
      </c>
      <c r="T168" s="37">
        <f>Tabela48[[#This Row],[Alunos_Ano7]]+Tabela48[[#This Row],[Alunos_Ano8]]+Tabela48[[#This Row],[Alunos_Ano9]]</f>
        <v>195</v>
      </c>
      <c r="U168" s="37">
        <f>Tabela48[[#This Row],[Neg_Ano7]]+Tabela48[[#This Row],[Neg_Ano8]]+Tabela48[[#This Row],[Neg_Ano9]]</f>
        <v>139</v>
      </c>
      <c r="V168" s="112">
        <f>Tabela48[[#This Row],[Níveis negat.]]/Tabela48[[#This Row],[Alunos_3ºciclo]]</f>
        <v>0.71282051282051284</v>
      </c>
    </row>
    <row r="169" spans="1:22" outlineLevel="5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1312</v>
      </c>
      <c r="F169" s="7" t="s">
        <v>156</v>
      </c>
      <c r="G169" s="7">
        <v>152225</v>
      </c>
      <c r="H169" s="7" t="s">
        <v>179</v>
      </c>
      <c r="I169" s="7">
        <v>1312593</v>
      </c>
      <c r="J169" s="7" t="s">
        <v>325</v>
      </c>
      <c r="K169" s="37">
        <v>131</v>
      </c>
      <c r="L169" s="37">
        <v>42</v>
      </c>
      <c r="M169" s="108">
        <f>Tabela48[[#This Row],[Neg_Ano7]]/Tabela48[[#This Row],[Alunos_Ano7]]</f>
        <v>0.32061068702290074</v>
      </c>
      <c r="N169" s="37">
        <v>139</v>
      </c>
      <c r="O169" s="37">
        <v>51</v>
      </c>
      <c r="P169" s="108">
        <f>Tabela48[[#This Row],[Neg_Ano8]]/Tabela48[[#This Row],[Alunos_Ano8]]</f>
        <v>0.36690647482014388</v>
      </c>
      <c r="Q169" s="37">
        <v>135</v>
      </c>
      <c r="R169" s="37">
        <v>45</v>
      </c>
      <c r="S169" s="108">
        <f>Tabela48[[#This Row],[Neg_Ano9]]/Tabela48[[#This Row],[Alunos_Ano9]]</f>
        <v>0.33333333333333331</v>
      </c>
      <c r="T169" s="37">
        <f>Tabela48[[#This Row],[Alunos_Ano7]]+Tabela48[[#This Row],[Alunos_Ano8]]+Tabela48[[#This Row],[Alunos_Ano9]]</f>
        <v>405</v>
      </c>
      <c r="U169" s="37">
        <f>Tabela48[[#This Row],[Neg_Ano7]]+Tabela48[[#This Row],[Neg_Ano8]]+Tabela48[[#This Row],[Neg_Ano9]]</f>
        <v>138</v>
      </c>
      <c r="V169" s="112">
        <f>Tabela48[[#This Row],[Níveis negat.]]/Tabela48[[#This Row],[Alunos_3ºciclo]]</f>
        <v>0.34074074074074073</v>
      </c>
    </row>
    <row r="170" spans="1:22" outlineLevel="4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1312</v>
      </c>
      <c r="F170" s="7" t="s">
        <v>156</v>
      </c>
      <c r="G170" s="7">
        <v>152225</v>
      </c>
      <c r="H170" s="7" t="s">
        <v>179</v>
      </c>
      <c r="I170" s="7">
        <v>0</v>
      </c>
      <c r="J170" s="11" t="s">
        <v>24</v>
      </c>
      <c r="K170" s="40">
        <f>SUBTOTAL(9,K168:K169)</f>
        <v>208</v>
      </c>
      <c r="L170" s="40">
        <f>SUBTOTAL(9,L168:L169)</f>
        <v>96</v>
      </c>
      <c r="M170" s="87">
        <f>Tabela48[[#This Row],[Neg_Ano7]]/Tabela48[[#This Row],[Alunos_Ano7]]</f>
        <v>0.46153846153846156</v>
      </c>
      <c r="N170" s="40">
        <f>SUBTOTAL(9,N168:N169)</f>
        <v>196</v>
      </c>
      <c r="O170" s="40">
        <f>SUBTOTAL(9,O168:O169)</f>
        <v>92</v>
      </c>
      <c r="P170" s="87">
        <f>Tabela48[[#This Row],[Neg_Ano8]]/Tabela48[[#This Row],[Alunos_Ano8]]</f>
        <v>0.46938775510204084</v>
      </c>
      <c r="Q170" s="40">
        <f>SUBTOTAL(9,Q168:Q169)</f>
        <v>196</v>
      </c>
      <c r="R170" s="40">
        <f>SUBTOTAL(9,R168:R169)</f>
        <v>89</v>
      </c>
      <c r="S170" s="87">
        <f>Tabela48[[#This Row],[Neg_Ano9]]/Tabela48[[#This Row],[Alunos_Ano9]]</f>
        <v>0.45408163265306123</v>
      </c>
      <c r="T170" s="40">
        <f>SUBTOTAL(9,T168:T169)</f>
        <v>600</v>
      </c>
      <c r="U170" s="40">
        <f>SUBTOTAL(9,U168:U169)</f>
        <v>277</v>
      </c>
      <c r="V170" s="88">
        <f>Tabela48[[#This Row],[Níveis negat.]]/Tabela48[[#This Row],[Alunos_3ºciclo]]</f>
        <v>0.46166666666666667</v>
      </c>
    </row>
    <row r="171" spans="1:22" outlineLevel="5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1312</v>
      </c>
      <c r="F171" s="7" t="s">
        <v>156</v>
      </c>
      <c r="G171" s="7">
        <v>152237</v>
      </c>
      <c r="H171" s="7" t="s">
        <v>181</v>
      </c>
      <c r="I171" s="7">
        <v>1312027</v>
      </c>
      <c r="J171" s="7" t="s">
        <v>182</v>
      </c>
      <c r="K171" s="37">
        <v>19</v>
      </c>
      <c r="L171" s="37">
        <v>15</v>
      </c>
      <c r="M171" s="108">
        <f>Tabela48[[#This Row],[Neg_Ano7]]/Tabela48[[#This Row],[Alunos_Ano7]]</f>
        <v>0.78947368421052633</v>
      </c>
      <c r="N171" s="37">
        <v>19</v>
      </c>
      <c r="O171" s="37">
        <v>16</v>
      </c>
      <c r="P171" s="108">
        <f>Tabela48[[#This Row],[Neg_Ano8]]/Tabela48[[#This Row],[Alunos_Ano8]]</f>
        <v>0.84210526315789469</v>
      </c>
      <c r="Q171" s="37">
        <v>30</v>
      </c>
      <c r="R171" s="37">
        <v>16</v>
      </c>
      <c r="S171" s="108">
        <f>Tabela48[[#This Row],[Neg_Ano9]]/Tabela48[[#This Row],[Alunos_Ano9]]</f>
        <v>0.53333333333333333</v>
      </c>
      <c r="T171" s="37">
        <f>Tabela48[[#This Row],[Alunos_Ano7]]+Tabela48[[#This Row],[Alunos_Ano8]]+Tabela48[[#This Row],[Alunos_Ano9]]</f>
        <v>68</v>
      </c>
      <c r="U171" s="37">
        <f>Tabela48[[#This Row],[Neg_Ano7]]+Tabela48[[#This Row],[Neg_Ano8]]+Tabela48[[#This Row],[Neg_Ano9]]</f>
        <v>47</v>
      </c>
      <c r="V171" s="112">
        <f>Tabela48[[#This Row],[Níveis negat.]]/Tabela48[[#This Row],[Alunos_3ºciclo]]</f>
        <v>0.69117647058823528</v>
      </c>
    </row>
    <row r="172" spans="1:22" outlineLevel="5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1312</v>
      </c>
      <c r="F172" s="7" t="s">
        <v>156</v>
      </c>
      <c r="G172" s="7">
        <v>152237</v>
      </c>
      <c r="H172" s="7" t="s">
        <v>181</v>
      </c>
      <c r="I172" s="7">
        <v>1312225</v>
      </c>
      <c r="J172" s="7" t="s">
        <v>326</v>
      </c>
      <c r="K172" s="37">
        <v>0</v>
      </c>
      <c r="L172" s="37">
        <v>0</v>
      </c>
      <c r="M172" s="108" t="s">
        <v>28</v>
      </c>
      <c r="N172" s="37">
        <v>21</v>
      </c>
      <c r="O172" s="37">
        <v>15</v>
      </c>
      <c r="P172" s="108">
        <f>Tabela48[[#This Row],[Neg_Ano8]]/Tabela48[[#This Row],[Alunos_Ano8]]</f>
        <v>0.7142857142857143</v>
      </c>
      <c r="Q172" s="37">
        <v>47</v>
      </c>
      <c r="R172" s="37">
        <v>31</v>
      </c>
      <c r="S172" s="108">
        <f>Tabela48[[#This Row],[Neg_Ano9]]/Tabela48[[#This Row],[Alunos_Ano9]]</f>
        <v>0.65957446808510634</v>
      </c>
      <c r="T172" s="37">
        <f>Tabela48[[#This Row],[Alunos_Ano7]]+Tabela48[[#This Row],[Alunos_Ano8]]+Tabela48[[#This Row],[Alunos_Ano9]]</f>
        <v>68</v>
      </c>
      <c r="U172" s="37">
        <f>Tabela48[[#This Row],[Neg_Ano7]]+Tabela48[[#This Row],[Neg_Ano8]]+Tabela48[[#This Row],[Neg_Ano9]]</f>
        <v>46</v>
      </c>
      <c r="V172" s="112">
        <f>Tabela48[[#This Row],[Níveis negat.]]/Tabela48[[#This Row],[Alunos_3ºciclo]]</f>
        <v>0.67647058823529416</v>
      </c>
    </row>
    <row r="173" spans="1:22" outlineLevel="5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1312</v>
      </c>
      <c r="F173" s="7" t="s">
        <v>156</v>
      </c>
      <c r="G173" s="7">
        <v>152237</v>
      </c>
      <c r="H173" s="7" t="s">
        <v>181</v>
      </c>
      <c r="I173" s="7">
        <v>1312833</v>
      </c>
      <c r="J173" s="7" t="s">
        <v>183</v>
      </c>
      <c r="K173" s="37">
        <v>81</v>
      </c>
      <c r="L173" s="37">
        <v>29</v>
      </c>
      <c r="M173" s="108">
        <f>Tabela48[[#This Row],[Neg_Ano7]]/Tabela48[[#This Row],[Alunos_Ano7]]</f>
        <v>0.35802469135802467</v>
      </c>
      <c r="N173" s="37">
        <v>62</v>
      </c>
      <c r="O173" s="37">
        <v>32</v>
      </c>
      <c r="P173" s="108">
        <f>Tabela48[[#This Row],[Neg_Ano8]]/Tabela48[[#This Row],[Alunos_Ano8]]</f>
        <v>0.5161290322580645</v>
      </c>
      <c r="Q173" s="37">
        <v>48</v>
      </c>
      <c r="R173" s="37">
        <v>31</v>
      </c>
      <c r="S173" s="108">
        <f>Tabela48[[#This Row],[Neg_Ano9]]/Tabela48[[#This Row],[Alunos_Ano9]]</f>
        <v>0.64583333333333337</v>
      </c>
      <c r="T173" s="37">
        <f>Tabela48[[#This Row],[Alunos_Ano7]]+Tabela48[[#This Row],[Alunos_Ano8]]+Tabela48[[#This Row],[Alunos_Ano9]]</f>
        <v>191</v>
      </c>
      <c r="U173" s="37">
        <f>Tabela48[[#This Row],[Neg_Ano7]]+Tabela48[[#This Row],[Neg_Ano8]]+Tabela48[[#This Row],[Neg_Ano9]]</f>
        <v>92</v>
      </c>
      <c r="V173" s="112">
        <f>Tabela48[[#This Row],[Níveis negat.]]/Tabela48[[#This Row],[Alunos_3ºciclo]]</f>
        <v>0.48167539267015708</v>
      </c>
    </row>
    <row r="174" spans="1:22" outlineLevel="4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1312</v>
      </c>
      <c r="F174" s="7" t="s">
        <v>156</v>
      </c>
      <c r="G174" s="7">
        <v>152237</v>
      </c>
      <c r="H174" s="7" t="s">
        <v>181</v>
      </c>
      <c r="I174" s="7">
        <v>0</v>
      </c>
      <c r="J174" s="11" t="s">
        <v>24</v>
      </c>
      <c r="K174" s="40">
        <f>SUBTOTAL(9,K171:K173)</f>
        <v>100</v>
      </c>
      <c r="L174" s="40">
        <f>SUBTOTAL(9,L171:L173)</f>
        <v>44</v>
      </c>
      <c r="M174" s="87">
        <f>Tabela48[[#This Row],[Neg_Ano7]]/Tabela48[[#This Row],[Alunos_Ano7]]</f>
        <v>0.44</v>
      </c>
      <c r="N174" s="40">
        <f>SUBTOTAL(9,N171:N173)</f>
        <v>102</v>
      </c>
      <c r="O174" s="40">
        <f>SUBTOTAL(9,O171:O173)</f>
        <v>63</v>
      </c>
      <c r="P174" s="87">
        <f>Tabela48[[#This Row],[Neg_Ano8]]/Tabela48[[#This Row],[Alunos_Ano8]]</f>
        <v>0.61764705882352944</v>
      </c>
      <c r="Q174" s="40">
        <f>SUBTOTAL(9,Q171:Q173)</f>
        <v>125</v>
      </c>
      <c r="R174" s="40">
        <f>SUBTOTAL(9,R171:R173)</f>
        <v>78</v>
      </c>
      <c r="S174" s="87">
        <f>Tabela48[[#This Row],[Neg_Ano9]]/Tabela48[[#This Row],[Alunos_Ano9]]</f>
        <v>0.624</v>
      </c>
      <c r="T174" s="40">
        <f>SUBTOTAL(9,T171:T173)</f>
        <v>327</v>
      </c>
      <c r="U174" s="40">
        <f>SUBTOTAL(9,U171:U173)</f>
        <v>185</v>
      </c>
      <c r="V174" s="88">
        <f>Tabela48[[#This Row],[Níveis negat.]]/Tabela48[[#This Row],[Alunos_3ºciclo]]</f>
        <v>0.56574923547400613</v>
      </c>
    </row>
    <row r="175" spans="1:22" outlineLevel="5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1312</v>
      </c>
      <c r="F175" s="7" t="s">
        <v>156</v>
      </c>
      <c r="G175" s="7">
        <v>152870</v>
      </c>
      <c r="H175" s="7" t="s">
        <v>184</v>
      </c>
      <c r="I175" s="7">
        <v>1312002</v>
      </c>
      <c r="J175" s="7" t="s">
        <v>185</v>
      </c>
      <c r="K175" s="37">
        <v>165</v>
      </c>
      <c r="L175" s="37">
        <v>54</v>
      </c>
      <c r="M175" s="108">
        <f>Tabela48[[#This Row],[Neg_Ano7]]/Tabela48[[#This Row],[Alunos_Ano7]]</f>
        <v>0.32727272727272727</v>
      </c>
      <c r="N175" s="37">
        <v>192</v>
      </c>
      <c r="O175" s="37">
        <v>64</v>
      </c>
      <c r="P175" s="108">
        <f>Tabela48[[#This Row],[Neg_Ano8]]/Tabela48[[#This Row],[Alunos_Ano8]]</f>
        <v>0.33333333333333331</v>
      </c>
      <c r="Q175" s="37">
        <v>191</v>
      </c>
      <c r="R175" s="37">
        <v>71</v>
      </c>
      <c r="S175" s="108">
        <f>Tabela48[[#This Row],[Neg_Ano9]]/Tabela48[[#This Row],[Alunos_Ano9]]</f>
        <v>0.37172774869109948</v>
      </c>
      <c r="T175" s="37">
        <f>Tabela48[[#This Row],[Alunos_Ano7]]+Tabela48[[#This Row],[Alunos_Ano8]]+Tabela48[[#This Row],[Alunos_Ano9]]</f>
        <v>548</v>
      </c>
      <c r="U175" s="37">
        <f>Tabela48[[#This Row],[Neg_Ano7]]+Tabela48[[#This Row],[Neg_Ano8]]+Tabela48[[#This Row],[Neg_Ano9]]</f>
        <v>189</v>
      </c>
      <c r="V175" s="112">
        <f>Tabela48[[#This Row],[Níveis negat.]]/Tabela48[[#This Row],[Alunos_3ºciclo]]</f>
        <v>0.3448905109489051</v>
      </c>
    </row>
    <row r="176" spans="1:22" outlineLevel="4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1312</v>
      </c>
      <c r="F176" s="7" t="s">
        <v>156</v>
      </c>
      <c r="G176" s="7">
        <v>152870</v>
      </c>
      <c r="H176" s="7" t="s">
        <v>184</v>
      </c>
      <c r="I176" s="7">
        <v>0</v>
      </c>
      <c r="J176" s="11" t="s">
        <v>24</v>
      </c>
      <c r="K176" s="40">
        <f>SUBTOTAL(9,K175:K175)</f>
        <v>165</v>
      </c>
      <c r="L176" s="40">
        <f>SUBTOTAL(9,L175:L175)</f>
        <v>54</v>
      </c>
      <c r="M176" s="87">
        <f>Tabela48[[#This Row],[Neg_Ano7]]/Tabela48[[#This Row],[Alunos_Ano7]]</f>
        <v>0.32727272727272727</v>
      </c>
      <c r="N176" s="40">
        <f>SUBTOTAL(9,N175:N175)</f>
        <v>192</v>
      </c>
      <c r="O176" s="40">
        <f>SUBTOTAL(9,O175:O175)</f>
        <v>64</v>
      </c>
      <c r="P176" s="87">
        <f>Tabela48[[#This Row],[Neg_Ano8]]/Tabela48[[#This Row],[Alunos_Ano8]]</f>
        <v>0.33333333333333331</v>
      </c>
      <c r="Q176" s="40">
        <f>SUBTOTAL(9,Q175:Q175)</f>
        <v>191</v>
      </c>
      <c r="R176" s="40">
        <f>SUBTOTAL(9,R175:R175)</f>
        <v>71</v>
      </c>
      <c r="S176" s="87">
        <f>Tabela48[[#This Row],[Neg_Ano9]]/Tabela48[[#This Row],[Alunos_Ano9]]</f>
        <v>0.37172774869109948</v>
      </c>
      <c r="T176" s="40">
        <f>SUBTOTAL(9,T175:T175)</f>
        <v>548</v>
      </c>
      <c r="U176" s="40">
        <f>SUBTOTAL(9,U175:U175)</f>
        <v>189</v>
      </c>
      <c r="V176" s="88">
        <f>Tabela48[[#This Row],[Níveis negat.]]/Tabela48[[#This Row],[Alunos_3ºciclo]]</f>
        <v>0.3448905109489051</v>
      </c>
    </row>
    <row r="177" spans="1:22" outlineLevel="5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1312</v>
      </c>
      <c r="F177" s="7" t="s">
        <v>156</v>
      </c>
      <c r="G177" s="7">
        <v>152950</v>
      </c>
      <c r="H177" s="7" t="s">
        <v>186</v>
      </c>
      <c r="I177" s="7">
        <v>1312128</v>
      </c>
      <c r="J177" s="7" t="s">
        <v>327</v>
      </c>
      <c r="K177" s="37">
        <v>0</v>
      </c>
      <c r="L177" s="37">
        <v>0</v>
      </c>
      <c r="M177" s="108" t="s">
        <v>28</v>
      </c>
      <c r="N177" s="37">
        <v>15</v>
      </c>
      <c r="O177" s="37">
        <v>10</v>
      </c>
      <c r="P177" s="108">
        <f>Tabela48[[#This Row],[Neg_Ano8]]/Tabela48[[#This Row],[Alunos_Ano8]]</f>
        <v>0.66666666666666663</v>
      </c>
      <c r="Q177" s="37">
        <v>10</v>
      </c>
      <c r="R177" s="37">
        <v>10</v>
      </c>
      <c r="S177" s="108">
        <f>Tabela48[[#This Row],[Neg_Ano9]]/Tabela48[[#This Row],[Alunos_Ano9]]</f>
        <v>1</v>
      </c>
      <c r="T177" s="37">
        <f>Tabela48[[#This Row],[Alunos_Ano7]]+Tabela48[[#This Row],[Alunos_Ano8]]+Tabela48[[#This Row],[Alunos_Ano9]]</f>
        <v>25</v>
      </c>
      <c r="U177" s="37">
        <f>Tabela48[[#This Row],[Neg_Ano7]]+Tabela48[[#This Row],[Neg_Ano8]]+Tabela48[[#This Row],[Neg_Ano9]]</f>
        <v>20</v>
      </c>
      <c r="V177" s="112">
        <f>Tabela48[[#This Row],[Níveis negat.]]/Tabela48[[#This Row],[Alunos_3ºciclo]]</f>
        <v>0.8</v>
      </c>
    </row>
    <row r="178" spans="1:22" outlineLevel="5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1312</v>
      </c>
      <c r="F178" s="7" t="s">
        <v>156</v>
      </c>
      <c r="G178" s="7">
        <v>152950</v>
      </c>
      <c r="H178" s="7" t="s">
        <v>186</v>
      </c>
      <c r="I178" s="7">
        <v>1312958</v>
      </c>
      <c r="J178" s="7" t="s">
        <v>187</v>
      </c>
      <c r="K178" s="37">
        <v>100</v>
      </c>
      <c r="L178" s="37">
        <v>55</v>
      </c>
      <c r="M178" s="108">
        <f>Tabela48[[#This Row],[Neg_Ano7]]/Tabela48[[#This Row],[Alunos_Ano7]]</f>
        <v>0.55000000000000004</v>
      </c>
      <c r="N178" s="37">
        <v>118</v>
      </c>
      <c r="O178" s="37">
        <v>64</v>
      </c>
      <c r="P178" s="108">
        <f>Tabela48[[#This Row],[Neg_Ano8]]/Tabela48[[#This Row],[Alunos_Ano8]]</f>
        <v>0.5423728813559322</v>
      </c>
      <c r="Q178" s="37">
        <v>139</v>
      </c>
      <c r="R178" s="37">
        <v>77</v>
      </c>
      <c r="S178" s="108">
        <f>Tabela48[[#This Row],[Neg_Ano9]]/Tabela48[[#This Row],[Alunos_Ano9]]</f>
        <v>0.5539568345323741</v>
      </c>
      <c r="T178" s="37">
        <f>Tabela48[[#This Row],[Alunos_Ano7]]+Tabela48[[#This Row],[Alunos_Ano8]]+Tabela48[[#This Row],[Alunos_Ano9]]</f>
        <v>357</v>
      </c>
      <c r="U178" s="37">
        <f>Tabela48[[#This Row],[Neg_Ano7]]+Tabela48[[#This Row],[Neg_Ano8]]+Tabela48[[#This Row],[Neg_Ano9]]</f>
        <v>196</v>
      </c>
      <c r="V178" s="112">
        <f>Tabela48[[#This Row],[Níveis negat.]]/Tabela48[[#This Row],[Alunos_3ºciclo]]</f>
        <v>0.5490196078431373</v>
      </c>
    </row>
    <row r="179" spans="1:22" outlineLevel="4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1312</v>
      </c>
      <c r="F179" s="7" t="s">
        <v>156</v>
      </c>
      <c r="G179" s="7">
        <v>152950</v>
      </c>
      <c r="H179" s="7" t="s">
        <v>186</v>
      </c>
      <c r="I179" s="7">
        <v>0</v>
      </c>
      <c r="J179" s="11" t="s">
        <v>24</v>
      </c>
      <c r="K179" s="40">
        <f>SUBTOTAL(9,K177:K178)</f>
        <v>100</v>
      </c>
      <c r="L179" s="40">
        <f>SUBTOTAL(9,L177:L178)</f>
        <v>55</v>
      </c>
      <c r="M179" s="87">
        <f>Tabela48[[#This Row],[Neg_Ano7]]/Tabela48[[#This Row],[Alunos_Ano7]]</f>
        <v>0.55000000000000004</v>
      </c>
      <c r="N179" s="40">
        <f>SUBTOTAL(9,N177:N178)</f>
        <v>133</v>
      </c>
      <c r="O179" s="40">
        <f>SUBTOTAL(9,O177:O178)</f>
        <v>74</v>
      </c>
      <c r="P179" s="87">
        <f>Tabela48[[#This Row],[Neg_Ano8]]/Tabela48[[#This Row],[Alunos_Ano8]]</f>
        <v>0.55639097744360899</v>
      </c>
      <c r="Q179" s="40">
        <f>SUBTOTAL(9,Q177:Q178)</f>
        <v>149</v>
      </c>
      <c r="R179" s="40">
        <f>SUBTOTAL(9,R177:R178)</f>
        <v>87</v>
      </c>
      <c r="S179" s="87">
        <f>Tabela48[[#This Row],[Neg_Ano9]]/Tabela48[[#This Row],[Alunos_Ano9]]</f>
        <v>0.58389261744966447</v>
      </c>
      <c r="T179" s="40">
        <f>SUBTOTAL(9,T177:T178)</f>
        <v>382</v>
      </c>
      <c r="U179" s="40">
        <f>SUBTOTAL(9,U177:U178)</f>
        <v>216</v>
      </c>
      <c r="V179" s="88">
        <f>Tabela48[[#This Row],[Níveis negat.]]/Tabela48[[#This Row],[Alunos_3ºciclo]]</f>
        <v>0.56544502617801051</v>
      </c>
    </row>
    <row r="180" spans="1:22" outlineLevel="5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1312</v>
      </c>
      <c r="F180" s="7" t="s">
        <v>156</v>
      </c>
      <c r="G180" s="7">
        <v>153000</v>
      </c>
      <c r="H180" s="7" t="s">
        <v>188</v>
      </c>
      <c r="I180" s="7">
        <v>1312658</v>
      </c>
      <c r="J180" s="7" t="s">
        <v>328</v>
      </c>
      <c r="K180" s="37">
        <v>0</v>
      </c>
      <c r="L180" s="37">
        <v>0</v>
      </c>
      <c r="M180" s="108" t="s">
        <v>28</v>
      </c>
      <c r="N180" s="37">
        <v>0</v>
      </c>
      <c r="O180" s="37">
        <v>0</v>
      </c>
      <c r="P180" s="108" t="s">
        <v>28</v>
      </c>
      <c r="Q180" s="37">
        <v>138</v>
      </c>
      <c r="R180" s="37">
        <v>93</v>
      </c>
      <c r="S180" s="108">
        <f>Tabela48[[#This Row],[Neg_Ano9]]/Tabela48[[#This Row],[Alunos_Ano9]]</f>
        <v>0.67391304347826086</v>
      </c>
      <c r="T180" s="37">
        <f>Tabela48[[#This Row],[Alunos_Ano7]]+Tabela48[[#This Row],[Alunos_Ano8]]+Tabela48[[#This Row],[Alunos_Ano9]]</f>
        <v>138</v>
      </c>
      <c r="U180" s="37">
        <f>Tabela48[[#This Row],[Neg_Ano7]]+Tabela48[[#This Row],[Neg_Ano8]]+Tabela48[[#This Row],[Neg_Ano9]]</f>
        <v>93</v>
      </c>
      <c r="V180" s="112">
        <f>Tabela48[[#This Row],[Níveis negat.]]/Tabela48[[#This Row],[Alunos_3ºciclo]]</f>
        <v>0.67391304347826086</v>
      </c>
    </row>
    <row r="181" spans="1:22" outlineLevel="5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1312</v>
      </c>
      <c r="F181" s="7" t="s">
        <v>156</v>
      </c>
      <c r="G181" s="7">
        <v>153000</v>
      </c>
      <c r="H181" s="7" t="s">
        <v>188</v>
      </c>
      <c r="I181" s="7">
        <v>1312694</v>
      </c>
      <c r="J181" s="7" t="s">
        <v>289</v>
      </c>
      <c r="K181" s="37">
        <v>101</v>
      </c>
      <c r="L181" s="37">
        <v>64</v>
      </c>
      <c r="M181" s="108">
        <f>Tabela48[[#This Row],[Neg_Ano7]]/Tabela48[[#This Row],[Alunos_Ano7]]</f>
        <v>0.63366336633663367</v>
      </c>
      <c r="N181" s="37">
        <v>131</v>
      </c>
      <c r="O181" s="37">
        <v>71</v>
      </c>
      <c r="P181" s="108">
        <f>Tabela48[[#This Row],[Neg_Ano8]]/Tabela48[[#This Row],[Alunos_Ano8]]</f>
        <v>0.5419847328244275</v>
      </c>
      <c r="Q181" s="37">
        <v>0</v>
      </c>
      <c r="R181" s="37">
        <v>0</v>
      </c>
      <c r="S181" s="108" t="s">
        <v>28</v>
      </c>
      <c r="T181" s="37">
        <f>Tabela48[[#This Row],[Alunos_Ano7]]+Tabela48[[#This Row],[Alunos_Ano8]]+Tabela48[[#This Row],[Alunos_Ano9]]</f>
        <v>232</v>
      </c>
      <c r="U181" s="37">
        <f>Tabela48[[#This Row],[Neg_Ano7]]+Tabela48[[#This Row],[Neg_Ano8]]+Tabela48[[#This Row],[Neg_Ano9]]</f>
        <v>135</v>
      </c>
      <c r="V181" s="112">
        <f>Tabela48[[#This Row],[Níveis negat.]]/Tabela48[[#This Row],[Alunos_3ºciclo]]</f>
        <v>0.5818965517241379</v>
      </c>
    </row>
    <row r="182" spans="1:22" outlineLevel="4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1312</v>
      </c>
      <c r="F182" s="7" t="s">
        <v>156</v>
      </c>
      <c r="G182" s="7">
        <v>153000</v>
      </c>
      <c r="H182" s="7" t="s">
        <v>188</v>
      </c>
      <c r="I182" s="7">
        <v>0</v>
      </c>
      <c r="J182" s="11" t="s">
        <v>24</v>
      </c>
      <c r="K182" s="40">
        <f>SUBTOTAL(9,K180:K181)</f>
        <v>101</v>
      </c>
      <c r="L182" s="40">
        <f>SUBTOTAL(9,L180:L181)</f>
        <v>64</v>
      </c>
      <c r="M182" s="87">
        <f>Tabela48[[#This Row],[Neg_Ano7]]/Tabela48[[#This Row],[Alunos_Ano7]]</f>
        <v>0.63366336633663367</v>
      </c>
      <c r="N182" s="40">
        <f>SUBTOTAL(9,N180:N181)</f>
        <v>131</v>
      </c>
      <c r="O182" s="40">
        <f>SUBTOTAL(9,O180:O181)</f>
        <v>71</v>
      </c>
      <c r="P182" s="87">
        <f>Tabela48[[#This Row],[Neg_Ano8]]/Tabela48[[#This Row],[Alunos_Ano8]]</f>
        <v>0.5419847328244275</v>
      </c>
      <c r="Q182" s="40">
        <f>SUBTOTAL(9,Q180:Q181)</f>
        <v>138</v>
      </c>
      <c r="R182" s="40">
        <f>SUBTOTAL(9,R180:R181)</f>
        <v>93</v>
      </c>
      <c r="S182" s="87">
        <f>Tabela48[[#This Row],[Neg_Ano9]]/Tabela48[[#This Row],[Alunos_Ano9]]</f>
        <v>0.67391304347826086</v>
      </c>
      <c r="T182" s="40">
        <f>SUBTOTAL(9,T180:T181)</f>
        <v>370</v>
      </c>
      <c r="U182" s="40">
        <f>SUBTOTAL(9,U180:U181)</f>
        <v>228</v>
      </c>
      <c r="V182" s="88">
        <f>Tabela48[[#This Row],[Níveis negat.]]/Tabela48[[#This Row],[Alunos_3ºciclo]]</f>
        <v>0.61621621621621625</v>
      </c>
    </row>
    <row r="183" spans="1:22" outlineLevel="5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1312</v>
      </c>
      <c r="F183" s="7" t="s">
        <v>156</v>
      </c>
      <c r="G183" s="7">
        <v>401766</v>
      </c>
      <c r="H183" s="7" t="s">
        <v>329</v>
      </c>
      <c r="I183" s="7">
        <v>1312436</v>
      </c>
      <c r="J183" s="7" t="s">
        <v>329</v>
      </c>
      <c r="K183" s="37">
        <v>136</v>
      </c>
      <c r="L183" s="37">
        <v>41</v>
      </c>
      <c r="M183" s="108">
        <f>Tabela48[[#This Row],[Neg_Ano7]]/Tabela48[[#This Row],[Alunos_Ano7]]</f>
        <v>0.3014705882352941</v>
      </c>
      <c r="N183" s="37">
        <v>137</v>
      </c>
      <c r="O183" s="37">
        <v>60</v>
      </c>
      <c r="P183" s="108">
        <f>Tabela48[[#This Row],[Neg_Ano8]]/Tabela48[[#This Row],[Alunos_Ano8]]</f>
        <v>0.43795620437956206</v>
      </c>
      <c r="Q183" s="37">
        <v>139</v>
      </c>
      <c r="R183" s="37">
        <v>50</v>
      </c>
      <c r="S183" s="108">
        <f>Tabela48[[#This Row],[Neg_Ano9]]/Tabela48[[#This Row],[Alunos_Ano9]]</f>
        <v>0.35971223021582732</v>
      </c>
      <c r="T183" s="37">
        <f>Tabela48[[#This Row],[Alunos_Ano7]]+Tabela48[[#This Row],[Alunos_Ano8]]+Tabela48[[#This Row],[Alunos_Ano9]]</f>
        <v>412</v>
      </c>
      <c r="U183" s="37">
        <f>Tabela48[[#This Row],[Neg_Ano7]]+Tabela48[[#This Row],[Neg_Ano8]]+Tabela48[[#This Row],[Neg_Ano9]]</f>
        <v>151</v>
      </c>
      <c r="V183" s="112">
        <f>Tabela48[[#This Row],[Níveis negat.]]/Tabela48[[#This Row],[Alunos_3ºciclo]]</f>
        <v>0.36650485436893204</v>
      </c>
    </row>
    <row r="184" spans="1:22" outlineLevel="4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1312</v>
      </c>
      <c r="F184" s="7" t="s">
        <v>156</v>
      </c>
      <c r="G184" s="7">
        <v>401766</v>
      </c>
      <c r="H184" s="7" t="s">
        <v>329</v>
      </c>
      <c r="I184" s="7">
        <v>0</v>
      </c>
      <c r="J184" s="11" t="s">
        <v>24</v>
      </c>
      <c r="K184" s="40">
        <f>SUBTOTAL(9,K183:K183)</f>
        <v>136</v>
      </c>
      <c r="L184" s="40">
        <f>SUBTOTAL(9,L183:L183)</f>
        <v>41</v>
      </c>
      <c r="M184" s="87">
        <f>Tabela48[[#This Row],[Neg_Ano7]]/Tabela48[[#This Row],[Alunos_Ano7]]</f>
        <v>0.3014705882352941</v>
      </c>
      <c r="N184" s="40">
        <f>SUBTOTAL(9,N183:N183)</f>
        <v>137</v>
      </c>
      <c r="O184" s="40">
        <f>SUBTOTAL(9,O183:O183)</f>
        <v>60</v>
      </c>
      <c r="P184" s="87">
        <f>Tabela48[[#This Row],[Neg_Ano8]]/Tabela48[[#This Row],[Alunos_Ano8]]</f>
        <v>0.43795620437956206</v>
      </c>
      <c r="Q184" s="40">
        <f>SUBTOTAL(9,Q183:Q183)</f>
        <v>139</v>
      </c>
      <c r="R184" s="40">
        <f>SUBTOTAL(9,R183:R183)</f>
        <v>50</v>
      </c>
      <c r="S184" s="87">
        <f>Tabela48[[#This Row],[Neg_Ano9]]/Tabela48[[#This Row],[Alunos_Ano9]]</f>
        <v>0.35971223021582732</v>
      </c>
      <c r="T184" s="40">
        <f>SUBTOTAL(9,T183:T183)</f>
        <v>412</v>
      </c>
      <c r="U184" s="40">
        <f>SUBTOTAL(9,U183:U183)</f>
        <v>151</v>
      </c>
      <c r="V184" s="88">
        <f>Tabela48[[#This Row],[Níveis negat.]]/Tabela48[[#This Row],[Alunos_3ºciclo]]</f>
        <v>0.36650485436893204</v>
      </c>
    </row>
    <row r="185" spans="1:22" outlineLevel="3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1312</v>
      </c>
      <c r="F185" s="7" t="s">
        <v>156</v>
      </c>
      <c r="G185" s="7">
        <v>0</v>
      </c>
      <c r="H185" s="7">
        <v>0</v>
      </c>
      <c r="I185" s="7">
        <v>0</v>
      </c>
      <c r="J185" s="15" t="s">
        <v>25</v>
      </c>
      <c r="K185" s="43">
        <f>SUBTOTAL(9,K145:K183)</f>
        <v>1411</v>
      </c>
      <c r="L185" s="43">
        <f>SUBTOTAL(9,L145:L183)</f>
        <v>676</v>
      </c>
      <c r="M185" s="89">
        <f>Tabela48[[#This Row],[Neg_Ano7]]/Tabela48[[#This Row],[Alunos_Ano7]]</f>
        <v>0.47909284195605956</v>
      </c>
      <c r="N185" s="43">
        <f>SUBTOTAL(9,N145:N183)</f>
        <v>1351</v>
      </c>
      <c r="O185" s="43">
        <f>SUBTOTAL(9,O145:O183)</f>
        <v>672</v>
      </c>
      <c r="P185" s="89">
        <f>Tabela48[[#This Row],[Neg_Ano8]]/Tabela48[[#This Row],[Alunos_Ano8]]</f>
        <v>0.49740932642487046</v>
      </c>
      <c r="Q185" s="43">
        <f>SUBTOTAL(9,Q145:Q183)</f>
        <v>1792</v>
      </c>
      <c r="R185" s="43">
        <f>SUBTOTAL(9,R145:R183)</f>
        <v>859</v>
      </c>
      <c r="S185" s="89">
        <f>Tabela48[[#This Row],[Neg_Ano9]]/Tabela48[[#This Row],[Alunos_Ano9]]</f>
        <v>0.47935267857142855</v>
      </c>
      <c r="T185" s="43">
        <f>SUBTOTAL(9,T145:T183)</f>
        <v>4433</v>
      </c>
      <c r="U185" s="43">
        <f>SUBTOTAL(9,U145:U183)</f>
        <v>2095</v>
      </c>
      <c r="V185" s="90">
        <f>Tabela48[[#This Row],[Níveis negat.]]/Tabela48[[#This Row],[Alunos_3ºciclo]]</f>
        <v>0.47259192420482743</v>
      </c>
    </row>
    <row r="186" spans="1:22" outlineLevel="5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1313</v>
      </c>
      <c r="F186" s="7" t="s">
        <v>190</v>
      </c>
      <c r="G186" s="7">
        <v>152249</v>
      </c>
      <c r="H186" s="7" t="s">
        <v>191</v>
      </c>
      <c r="I186" s="7">
        <v>1313649</v>
      </c>
      <c r="J186" s="7" t="s">
        <v>192</v>
      </c>
      <c r="K186" s="37">
        <v>200</v>
      </c>
      <c r="L186" s="37">
        <v>74</v>
      </c>
      <c r="M186" s="108">
        <f>Tabela48[[#This Row],[Neg_Ano7]]/Tabela48[[#This Row],[Alunos_Ano7]]</f>
        <v>0.37</v>
      </c>
      <c r="N186" s="37">
        <v>178</v>
      </c>
      <c r="O186" s="37">
        <v>89</v>
      </c>
      <c r="P186" s="108">
        <f>Tabela48[[#This Row],[Neg_Ano8]]/Tabela48[[#This Row],[Alunos_Ano8]]</f>
        <v>0.5</v>
      </c>
      <c r="Q186" s="37">
        <v>184</v>
      </c>
      <c r="R186" s="37">
        <v>94</v>
      </c>
      <c r="S186" s="108">
        <f>Tabela48[[#This Row],[Neg_Ano9]]/Tabela48[[#This Row],[Alunos_Ano9]]</f>
        <v>0.51086956521739135</v>
      </c>
      <c r="T186" s="37">
        <f>Tabela48[[#This Row],[Alunos_Ano7]]+Tabela48[[#This Row],[Alunos_Ano8]]+Tabela48[[#This Row],[Alunos_Ano9]]</f>
        <v>562</v>
      </c>
      <c r="U186" s="37">
        <f>Tabela48[[#This Row],[Neg_Ano7]]+Tabela48[[#This Row],[Neg_Ano8]]+Tabela48[[#This Row],[Neg_Ano9]]</f>
        <v>257</v>
      </c>
      <c r="V186" s="112">
        <f>Tabela48[[#This Row],[Níveis negat.]]/Tabela48[[#This Row],[Alunos_3ºciclo]]</f>
        <v>0.45729537366548045</v>
      </c>
    </row>
    <row r="187" spans="1:22" outlineLevel="4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1313</v>
      </c>
      <c r="F187" s="7" t="s">
        <v>190</v>
      </c>
      <c r="G187" s="7">
        <v>152249</v>
      </c>
      <c r="H187" s="7" t="s">
        <v>191</v>
      </c>
      <c r="I187" s="7">
        <v>0</v>
      </c>
      <c r="J187" s="11" t="s">
        <v>24</v>
      </c>
      <c r="K187" s="40">
        <f>SUBTOTAL(9,K186:K186)</f>
        <v>200</v>
      </c>
      <c r="L187" s="40">
        <f>SUBTOTAL(9,L186:L186)</f>
        <v>74</v>
      </c>
      <c r="M187" s="87">
        <f>Tabela48[[#This Row],[Neg_Ano7]]/Tabela48[[#This Row],[Alunos_Ano7]]</f>
        <v>0.37</v>
      </c>
      <c r="N187" s="40">
        <f>SUBTOTAL(9,N186:N186)</f>
        <v>178</v>
      </c>
      <c r="O187" s="40">
        <f>SUBTOTAL(9,O186:O186)</f>
        <v>89</v>
      </c>
      <c r="P187" s="87">
        <f>Tabela48[[#This Row],[Neg_Ano8]]/Tabela48[[#This Row],[Alunos_Ano8]]</f>
        <v>0.5</v>
      </c>
      <c r="Q187" s="40">
        <f>SUBTOTAL(9,Q186:Q186)</f>
        <v>184</v>
      </c>
      <c r="R187" s="40">
        <f>SUBTOTAL(9,R186:R186)</f>
        <v>94</v>
      </c>
      <c r="S187" s="87">
        <f>Tabela48[[#This Row],[Neg_Ano9]]/Tabela48[[#This Row],[Alunos_Ano9]]</f>
        <v>0.51086956521739135</v>
      </c>
      <c r="T187" s="40">
        <f>SUBTOTAL(9,T186:T186)</f>
        <v>562</v>
      </c>
      <c r="U187" s="40">
        <f>SUBTOTAL(9,U186:U186)</f>
        <v>257</v>
      </c>
      <c r="V187" s="88">
        <f>Tabela48[[#This Row],[Níveis negat.]]/Tabela48[[#This Row],[Alunos_3ºciclo]]</f>
        <v>0.45729537366548045</v>
      </c>
    </row>
    <row r="188" spans="1:22" outlineLevel="5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1313</v>
      </c>
      <c r="F188" s="7" t="s">
        <v>190</v>
      </c>
      <c r="G188" s="7">
        <v>152250</v>
      </c>
      <c r="H188" s="7" t="s">
        <v>193</v>
      </c>
      <c r="I188" s="7">
        <v>1313691</v>
      </c>
      <c r="J188" s="7" t="s">
        <v>194</v>
      </c>
      <c r="K188" s="37">
        <v>0</v>
      </c>
      <c r="L188" s="37">
        <v>0</v>
      </c>
      <c r="M188" s="108" t="s">
        <v>28</v>
      </c>
      <c r="N188" s="37">
        <v>0</v>
      </c>
      <c r="O188" s="37">
        <v>0</v>
      </c>
      <c r="P188" s="108" t="s">
        <v>28</v>
      </c>
      <c r="Q188" s="37">
        <v>100</v>
      </c>
      <c r="R188" s="37">
        <v>63</v>
      </c>
      <c r="S188" s="108">
        <f>Tabela48[[#This Row],[Neg_Ano9]]/Tabela48[[#This Row],[Alunos_Ano9]]</f>
        <v>0.63</v>
      </c>
      <c r="T188" s="37">
        <f>Tabela48[[#This Row],[Alunos_Ano7]]+Tabela48[[#This Row],[Alunos_Ano8]]+Tabela48[[#This Row],[Alunos_Ano9]]</f>
        <v>100</v>
      </c>
      <c r="U188" s="37">
        <f>Tabela48[[#This Row],[Neg_Ano7]]+Tabela48[[#This Row],[Neg_Ano8]]+Tabela48[[#This Row],[Neg_Ano9]]</f>
        <v>63</v>
      </c>
      <c r="V188" s="112">
        <f>Tabela48[[#This Row],[Níveis negat.]]/Tabela48[[#This Row],[Alunos_3ºciclo]]</f>
        <v>0.63</v>
      </c>
    </row>
    <row r="189" spans="1:22" outlineLevel="4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1313</v>
      </c>
      <c r="F189" s="7" t="s">
        <v>190</v>
      </c>
      <c r="G189" s="7">
        <v>152250</v>
      </c>
      <c r="H189" s="7" t="s">
        <v>193</v>
      </c>
      <c r="I189" s="7">
        <v>0</v>
      </c>
      <c r="J189" s="11" t="s">
        <v>24</v>
      </c>
      <c r="K189" s="40">
        <v>0</v>
      </c>
      <c r="L189" s="40">
        <v>0</v>
      </c>
      <c r="M189" s="87" t="s">
        <v>28</v>
      </c>
      <c r="N189" s="40">
        <v>0</v>
      </c>
      <c r="O189" s="40">
        <v>0</v>
      </c>
      <c r="P189" s="87" t="s">
        <v>28</v>
      </c>
      <c r="Q189" s="40">
        <f>SUBTOTAL(9,Q188:Q188)</f>
        <v>100</v>
      </c>
      <c r="R189" s="40">
        <f>SUBTOTAL(9,R188:R188)</f>
        <v>63</v>
      </c>
      <c r="S189" s="87">
        <f>Tabela48[[#This Row],[Neg_Ano9]]/Tabela48[[#This Row],[Alunos_Ano9]]</f>
        <v>0.63</v>
      </c>
      <c r="T189" s="40">
        <f>SUBTOTAL(9,T188:T188)</f>
        <v>100</v>
      </c>
      <c r="U189" s="40">
        <f>SUBTOTAL(9,U188:U188)</f>
        <v>63</v>
      </c>
      <c r="V189" s="88">
        <f>Tabela48[[#This Row],[Níveis negat.]]/Tabela48[[#This Row],[Alunos_3ºciclo]]</f>
        <v>0.63</v>
      </c>
    </row>
    <row r="190" spans="1:22" outlineLevel="5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1313</v>
      </c>
      <c r="F190" s="7" t="s">
        <v>190</v>
      </c>
      <c r="G190" s="7">
        <v>152262</v>
      </c>
      <c r="H190" s="7" t="s">
        <v>195</v>
      </c>
      <c r="I190" s="7">
        <v>1313365</v>
      </c>
      <c r="J190" s="7" t="s">
        <v>196</v>
      </c>
      <c r="K190" s="37">
        <v>144</v>
      </c>
      <c r="L190" s="37">
        <v>52</v>
      </c>
      <c r="M190" s="108">
        <f>Tabela48[[#This Row],[Neg_Ano7]]/Tabela48[[#This Row],[Alunos_Ano7]]</f>
        <v>0.3611111111111111</v>
      </c>
      <c r="N190" s="37">
        <v>113</v>
      </c>
      <c r="O190" s="37">
        <v>57</v>
      </c>
      <c r="P190" s="108">
        <f>Tabela48[[#This Row],[Neg_Ano8]]/Tabela48[[#This Row],[Alunos_Ano8]]</f>
        <v>0.50442477876106195</v>
      </c>
      <c r="Q190" s="37">
        <v>101</v>
      </c>
      <c r="R190" s="37">
        <v>34</v>
      </c>
      <c r="S190" s="108">
        <f>Tabela48[[#This Row],[Neg_Ano9]]/Tabela48[[#This Row],[Alunos_Ano9]]</f>
        <v>0.33663366336633666</v>
      </c>
      <c r="T190" s="37">
        <f>Tabela48[[#This Row],[Alunos_Ano7]]+Tabela48[[#This Row],[Alunos_Ano8]]+Tabela48[[#This Row],[Alunos_Ano9]]</f>
        <v>358</v>
      </c>
      <c r="U190" s="37">
        <f>Tabela48[[#This Row],[Neg_Ano7]]+Tabela48[[#This Row],[Neg_Ano8]]+Tabela48[[#This Row],[Neg_Ano9]]</f>
        <v>143</v>
      </c>
      <c r="V190" s="112">
        <f>Tabela48[[#This Row],[Níveis negat.]]/Tabela48[[#This Row],[Alunos_3ºciclo]]</f>
        <v>0.3994413407821229</v>
      </c>
    </row>
    <row r="191" spans="1:22" outlineLevel="4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1313</v>
      </c>
      <c r="F191" s="7" t="s">
        <v>190</v>
      </c>
      <c r="G191" s="7">
        <v>152262</v>
      </c>
      <c r="H191" s="7" t="s">
        <v>195</v>
      </c>
      <c r="I191" s="7">
        <v>0</v>
      </c>
      <c r="J191" s="11" t="s">
        <v>24</v>
      </c>
      <c r="K191" s="40">
        <f>SUBTOTAL(9,K190:K190)</f>
        <v>144</v>
      </c>
      <c r="L191" s="40">
        <f>SUBTOTAL(9,L190:L190)</f>
        <v>52</v>
      </c>
      <c r="M191" s="87">
        <f>Tabela48[[#This Row],[Neg_Ano7]]/Tabela48[[#This Row],[Alunos_Ano7]]</f>
        <v>0.3611111111111111</v>
      </c>
      <c r="N191" s="40">
        <f>SUBTOTAL(9,N190:N190)</f>
        <v>113</v>
      </c>
      <c r="O191" s="40">
        <f>SUBTOTAL(9,O190:O190)</f>
        <v>57</v>
      </c>
      <c r="P191" s="87">
        <f>Tabela48[[#This Row],[Neg_Ano8]]/Tabela48[[#This Row],[Alunos_Ano8]]</f>
        <v>0.50442477876106195</v>
      </c>
      <c r="Q191" s="40">
        <f>SUBTOTAL(9,Q190:Q190)</f>
        <v>101</v>
      </c>
      <c r="R191" s="40">
        <f>SUBTOTAL(9,R190:R190)</f>
        <v>34</v>
      </c>
      <c r="S191" s="87">
        <f>Tabela48[[#This Row],[Neg_Ano9]]/Tabela48[[#This Row],[Alunos_Ano9]]</f>
        <v>0.33663366336633666</v>
      </c>
      <c r="T191" s="40">
        <f>SUBTOTAL(9,T190:T190)</f>
        <v>358</v>
      </c>
      <c r="U191" s="40">
        <f>SUBTOTAL(9,U190:U190)</f>
        <v>143</v>
      </c>
      <c r="V191" s="88">
        <f>Tabela48[[#This Row],[Níveis negat.]]/Tabela48[[#This Row],[Alunos_3ºciclo]]</f>
        <v>0.3994413407821229</v>
      </c>
    </row>
    <row r="192" spans="1:22" outlineLevel="5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1313</v>
      </c>
      <c r="F192" s="7" t="s">
        <v>190</v>
      </c>
      <c r="G192" s="7">
        <v>152274</v>
      </c>
      <c r="H192" s="7" t="s">
        <v>197</v>
      </c>
      <c r="I192" s="7">
        <v>1313186</v>
      </c>
      <c r="J192" s="7" t="s">
        <v>198</v>
      </c>
      <c r="K192" s="37">
        <v>86</v>
      </c>
      <c r="L192" s="37">
        <v>28</v>
      </c>
      <c r="M192" s="108">
        <f>Tabela48[[#This Row],[Neg_Ano7]]/Tabela48[[#This Row],[Alunos_Ano7]]</f>
        <v>0.32558139534883723</v>
      </c>
      <c r="N192" s="37">
        <v>86</v>
      </c>
      <c r="O192" s="37">
        <v>38</v>
      </c>
      <c r="P192" s="108">
        <f>Tabela48[[#This Row],[Neg_Ano8]]/Tabela48[[#This Row],[Alunos_Ano8]]</f>
        <v>0.44186046511627908</v>
      </c>
      <c r="Q192" s="37">
        <v>96</v>
      </c>
      <c r="R192" s="37">
        <v>37</v>
      </c>
      <c r="S192" s="108">
        <f>Tabela48[[#This Row],[Neg_Ano9]]/Tabela48[[#This Row],[Alunos_Ano9]]</f>
        <v>0.38541666666666669</v>
      </c>
      <c r="T192" s="37">
        <f>Tabela48[[#This Row],[Alunos_Ano7]]+Tabela48[[#This Row],[Alunos_Ano8]]+Tabela48[[#This Row],[Alunos_Ano9]]</f>
        <v>268</v>
      </c>
      <c r="U192" s="37">
        <f>Tabela48[[#This Row],[Neg_Ano7]]+Tabela48[[#This Row],[Neg_Ano8]]+Tabela48[[#This Row],[Neg_Ano9]]</f>
        <v>103</v>
      </c>
      <c r="V192" s="112">
        <f>Tabela48[[#This Row],[Níveis negat.]]/Tabela48[[#This Row],[Alunos_3ºciclo]]</f>
        <v>0.38432835820895522</v>
      </c>
    </row>
    <row r="193" spans="1:22" outlineLevel="4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1313</v>
      </c>
      <c r="F193" s="7" t="s">
        <v>190</v>
      </c>
      <c r="G193" s="7">
        <v>152274</v>
      </c>
      <c r="H193" s="7" t="s">
        <v>197</v>
      </c>
      <c r="I193" s="7">
        <v>0</v>
      </c>
      <c r="J193" s="11" t="s">
        <v>24</v>
      </c>
      <c r="K193" s="40">
        <f>SUBTOTAL(9,K192:K192)</f>
        <v>86</v>
      </c>
      <c r="L193" s="40">
        <f>SUBTOTAL(9,L192:L192)</f>
        <v>28</v>
      </c>
      <c r="M193" s="87">
        <f>Tabela48[[#This Row],[Neg_Ano7]]/Tabela48[[#This Row],[Alunos_Ano7]]</f>
        <v>0.32558139534883723</v>
      </c>
      <c r="N193" s="40">
        <f>SUBTOTAL(9,N192:N192)</f>
        <v>86</v>
      </c>
      <c r="O193" s="40">
        <f>SUBTOTAL(9,O192:O192)</f>
        <v>38</v>
      </c>
      <c r="P193" s="87">
        <f>Tabela48[[#This Row],[Neg_Ano8]]/Tabela48[[#This Row],[Alunos_Ano8]]</f>
        <v>0.44186046511627908</v>
      </c>
      <c r="Q193" s="40">
        <f>SUBTOTAL(9,Q192:Q192)</f>
        <v>96</v>
      </c>
      <c r="R193" s="40">
        <f>SUBTOTAL(9,R192:R192)</f>
        <v>37</v>
      </c>
      <c r="S193" s="87">
        <f>Tabela48[[#This Row],[Neg_Ano9]]/Tabela48[[#This Row],[Alunos_Ano9]]</f>
        <v>0.38541666666666669</v>
      </c>
      <c r="T193" s="40">
        <f>SUBTOTAL(9,T192:T192)</f>
        <v>268</v>
      </c>
      <c r="U193" s="40">
        <f>SUBTOTAL(9,U192:U192)</f>
        <v>103</v>
      </c>
      <c r="V193" s="88">
        <f>Tabela48[[#This Row],[Níveis negat.]]/Tabela48[[#This Row],[Alunos_3ºciclo]]</f>
        <v>0.38432835820895522</v>
      </c>
    </row>
    <row r="194" spans="1:22" outlineLevel="5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1313</v>
      </c>
      <c r="F194" s="7" t="s">
        <v>190</v>
      </c>
      <c r="G194" s="7">
        <v>152286</v>
      </c>
      <c r="H194" s="7" t="s">
        <v>199</v>
      </c>
      <c r="I194" s="7">
        <v>1313333</v>
      </c>
      <c r="J194" s="7" t="s">
        <v>200</v>
      </c>
      <c r="K194" s="37">
        <v>98</v>
      </c>
      <c r="L194" s="37">
        <v>37</v>
      </c>
      <c r="M194" s="108">
        <f>Tabela48[[#This Row],[Neg_Ano7]]/Tabela48[[#This Row],[Alunos_Ano7]]</f>
        <v>0.37755102040816324</v>
      </c>
      <c r="N194" s="37">
        <v>95</v>
      </c>
      <c r="O194" s="37">
        <v>32</v>
      </c>
      <c r="P194" s="108">
        <f>Tabela48[[#This Row],[Neg_Ano8]]/Tabela48[[#This Row],[Alunos_Ano8]]</f>
        <v>0.33684210526315789</v>
      </c>
      <c r="Q194" s="37">
        <v>94</v>
      </c>
      <c r="R194" s="37">
        <v>39</v>
      </c>
      <c r="S194" s="108">
        <f>Tabela48[[#This Row],[Neg_Ano9]]/Tabela48[[#This Row],[Alunos_Ano9]]</f>
        <v>0.41489361702127658</v>
      </c>
      <c r="T194" s="37">
        <f>Tabela48[[#This Row],[Alunos_Ano7]]+Tabela48[[#This Row],[Alunos_Ano8]]+Tabela48[[#This Row],[Alunos_Ano9]]</f>
        <v>287</v>
      </c>
      <c r="U194" s="37">
        <f>Tabela48[[#This Row],[Neg_Ano7]]+Tabela48[[#This Row],[Neg_Ano8]]+Tabela48[[#This Row],[Neg_Ano9]]</f>
        <v>108</v>
      </c>
      <c r="V194" s="112">
        <f>Tabela48[[#This Row],[Níveis negat.]]/Tabela48[[#This Row],[Alunos_3ºciclo]]</f>
        <v>0.37630662020905925</v>
      </c>
    </row>
    <row r="195" spans="1:22" outlineLevel="4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1313</v>
      </c>
      <c r="F195" s="7" t="s">
        <v>190</v>
      </c>
      <c r="G195" s="7">
        <v>152286</v>
      </c>
      <c r="H195" s="7" t="s">
        <v>199</v>
      </c>
      <c r="I195" s="7">
        <v>0</v>
      </c>
      <c r="J195" s="11" t="s">
        <v>24</v>
      </c>
      <c r="K195" s="40">
        <f>SUBTOTAL(9,K194:K194)</f>
        <v>98</v>
      </c>
      <c r="L195" s="40">
        <f>SUBTOTAL(9,L194:L194)</f>
        <v>37</v>
      </c>
      <c r="M195" s="87">
        <f>Tabela48[[#This Row],[Neg_Ano7]]/Tabela48[[#This Row],[Alunos_Ano7]]</f>
        <v>0.37755102040816324</v>
      </c>
      <c r="N195" s="40">
        <f>SUBTOTAL(9,N194:N194)</f>
        <v>95</v>
      </c>
      <c r="O195" s="40">
        <f>SUBTOTAL(9,O194:O194)</f>
        <v>32</v>
      </c>
      <c r="P195" s="87">
        <f>Tabela48[[#This Row],[Neg_Ano8]]/Tabela48[[#This Row],[Alunos_Ano8]]</f>
        <v>0.33684210526315789</v>
      </c>
      <c r="Q195" s="40">
        <f>SUBTOTAL(9,Q194:Q194)</f>
        <v>94</v>
      </c>
      <c r="R195" s="40">
        <f>SUBTOTAL(9,R194:R194)</f>
        <v>39</v>
      </c>
      <c r="S195" s="87">
        <f>Tabela48[[#This Row],[Neg_Ano9]]/Tabela48[[#This Row],[Alunos_Ano9]]</f>
        <v>0.41489361702127658</v>
      </c>
      <c r="T195" s="40">
        <f>SUBTOTAL(9,T194:T194)</f>
        <v>287</v>
      </c>
      <c r="U195" s="40">
        <f>SUBTOTAL(9,U194:U194)</f>
        <v>108</v>
      </c>
      <c r="V195" s="88">
        <f>Tabela48[[#This Row],[Níveis negat.]]/Tabela48[[#This Row],[Alunos_3ºciclo]]</f>
        <v>0.37630662020905925</v>
      </c>
    </row>
    <row r="196" spans="1:22" outlineLevel="5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1313</v>
      </c>
      <c r="F196" s="7" t="s">
        <v>190</v>
      </c>
      <c r="G196" s="7">
        <v>401675</v>
      </c>
      <c r="H196" s="7" t="s">
        <v>330</v>
      </c>
      <c r="I196" s="7">
        <v>1313392</v>
      </c>
      <c r="J196" s="7" t="s">
        <v>330</v>
      </c>
      <c r="K196" s="37">
        <v>53</v>
      </c>
      <c r="L196" s="37" t="s">
        <v>23</v>
      </c>
      <c r="M196" s="109" t="s">
        <v>28</v>
      </c>
      <c r="N196" s="37">
        <v>57</v>
      </c>
      <c r="O196" s="37">
        <v>5</v>
      </c>
      <c r="P196" s="108">
        <f>Tabela48[[#This Row],[Neg_Ano8]]/Tabela48[[#This Row],[Alunos_Ano8]]</f>
        <v>8.771929824561403E-2</v>
      </c>
      <c r="Q196" s="37">
        <v>57</v>
      </c>
      <c r="R196" s="37">
        <v>7</v>
      </c>
      <c r="S196" s="108">
        <f>Tabela48[[#This Row],[Neg_Ano9]]/Tabela48[[#This Row],[Alunos_Ano9]]</f>
        <v>0.12280701754385964</v>
      </c>
      <c r="T196" s="37">
        <f>Tabela48[[#This Row],[Alunos_Ano7]]+Tabela48[[#This Row],[Alunos_Ano8]]+Tabela48[[#This Row],[Alunos_Ano9]]</f>
        <v>167</v>
      </c>
      <c r="U196" s="52" t="s">
        <v>28</v>
      </c>
      <c r="V196" s="113" t="s">
        <v>28</v>
      </c>
    </row>
    <row r="197" spans="1:22" outlineLevel="4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1313</v>
      </c>
      <c r="F197" s="7" t="s">
        <v>190</v>
      </c>
      <c r="G197" s="7">
        <v>401675</v>
      </c>
      <c r="H197" s="7" t="s">
        <v>330</v>
      </c>
      <c r="I197" s="7">
        <v>0</v>
      </c>
      <c r="J197" s="11" t="s">
        <v>24</v>
      </c>
      <c r="K197" s="40">
        <f>SUBTOTAL(9,K196:K196)</f>
        <v>53</v>
      </c>
      <c r="L197" s="40">
        <f>SUBTOTAL(9,L196:L196)</f>
        <v>0</v>
      </c>
      <c r="M197" s="77">
        <f>Tabela48[[#This Row],[Neg_Ano7]]/Tabela48[[#This Row],[Alunos_Ano7]]</f>
        <v>0</v>
      </c>
      <c r="N197" s="40">
        <f>SUBTOTAL(9,N196:N196)</f>
        <v>57</v>
      </c>
      <c r="O197" s="40">
        <f>SUBTOTAL(9,O196:O196)</f>
        <v>5</v>
      </c>
      <c r="P197" s="87">
        <f>Tabela48[[#This Row],[Neg_Ano8]]/Tabela48[[#This Row],[Alunos_Ano8]]</f>
        <v>8.771929824561403E-2</v>
      </c>
      <c r="Q197" s="40">
        <f>SUBTOTAL(9,Q196:Q196)</f>
        <v>57</v>
      </c>
      <c r="R197" s="40">
        <f>SUBTOTAL(9,R196:R196)</f>
        <v>7</v>
      </c>
      <c r="S197" s="87">
        <f>Tabela48[[#This Row],[Neg_Ano9]]/Tabela48[[#This Row],[Alunos_Ano9]]</f>
        <v>0.12280701754385964</v>
      </c>
      <c r="T197" s="40">
        <f>SUBTOTAL(9,T196:T196)</f>
        <v>167</v>
      </c>
      <c r="U197" s="40">
        <f>SUBTOTAL(9,U196:U196)</f>
        <v>0</v>
      </c>
      <c r="V197" s="88">
        <f>Tabela48[[#This Row],[Níveis negat.]]/Tabela48[[#This Row],[Alunos_3ºciclo]]</f>
        <v>0</v>
      </c>
    </row>
    <row r="198" spans="1:22" outlineLevel="5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1313</v>
      </c>
      <c r="F198" s="7" t="s">
        <v>190</v>
      </c>
      <c r="G198" s="7">
        <v>402680</v>
      </c>
      <c r="H198" s="7" t="s">
        <v>331</v>
      </c>
      <c r="I198" s="7">
        <v>1313003</v>
      </c>
      <c r="J198" s="7" t="s">
        <v>331</v>
      </c>
      <c r="K198" s="37">
        <v>83</v>
      </c>
      <c r="L198" s="37">
        <v>19</v>
      </c>
      <c r="M198" s="108">
        <f>Tabela48[[#This Row],[Neg_Ano7]]/Tabela48[[#This Row],[Alunos_Ano7]]</f>
        <v>0.2289156626506024</v>
      </c>
      <c r="N198" s="37">
        <v>139</v>
      </c>
      <c r="O198" s="37">
        <v>41</v>
      </c>
      <c r="P198" s="108">
        <f>Tabela48[[#This Row],[Neg_Ano8]]/Tabela48[[#This Row],[Alunos_Ano8]]</f>
        <v>0.29496402877697842</v>
      </c>
      <c r="Q198" s="37">
        <v>128</v>
      </c>
      <c r="R198" s="37">
        <v>33</v>
      </c>
      <c r="S198" s="108">
        <f>Tabela48[[#This Row],[Neg_Ano9]]/Tabela48[[#This Row],[Alunos_Ano9]]</f>
        <v>0.2578125</v>
      </c>
      <c r="T198" s="37">
        <f>Tabela48[[#This Row],[Alunos_Ano7]]+Tabela48[[#This Row],[Alunos_Ano8]]+Tabela48[[#This Row],[Alunos_Ano9]]</f>
        <v>350</v>
      </c>
      <c r="U198" s="37">
        <f>Tabela48[[#This Row],[Neg_Ano7]]+Tabela48[[#This Row],[Neg_Ano8]]+Tabela48[[#This Row],[Neg_Ano9]]</f>
        <v>93</v>
      </c>
      <c r="V198" s="112">
        <f>Tabela48[[#This Row],[Níveis negat.]]/Tabela48[[#This Row],[Alunos_3ºciclo]]</f>
        <v>0.26571428571428574</v>
      </c>
    </row>
    <row r="199" spans="1:22" outlineLevel="4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1313</v>
      </c>
      <c r="F199" s="7" t="s">
        <v>190</v>
      </c>
      <c r="G199" s="7">
        <v>402680</v>
      </c>
      <c r="H199" s="7" t="s">
        <v>331</v>
      </c>
      <c r="I199" s="7">
        <v>0</v>
      </c>
      <c r="J199" s="11" t="s">
        <v>24</v>
      </c>
      <c r="K199" s="40">
        <f>SUBTOTAL(9,K198:K198)</f>
        <v>83</v>
      </c>
      <c r="L199" s="40">
        <f>SUBTOTAL(9,L198:L198)</f>
        <v>19</v>
      </c>
      <c r="M199" s="87">
        <f>Tabela48[[#This Row],[Neg_Ano7]]/Tabela48[[#This Row],[Alunos_Ano7]]</f>
        <v>0.2289156626506024</v>
      </c>
      <c r="N199" s="40">
        <f>SUBTOTAL(9,N198:N198)</f>
        <v>139</v>
      </c>
      <c r="O199" s="40">
        <f>SUBTOTAL(9,O198:O198)</f>
        <v>41</v>
      </c>
      <c r="P199" s="87">
        <f>Tabela48[[#This Row],[Neg_Ano8]]/Tabela48[[#This Row],[Alunos_Ano8]]</f>
        <v>0.29496402877697842</v>
      </c>
      <c r="Q199" s="40">
        <f>SUBTOTAL(9,Q198:Q198)</f>
        <v>128</v>
      </c>
      <c r="R199" s="40">
        <f>SUBTOTAL(9,R198:R198)</f>
        <v>33</v>
      </c>
      <c r="S199" s="87">
        <f>Tabela48[[#This Row],[Neg_Ano9]]/Tabela48[[#This Row],[Alunos_Ano9]]</f>
        <v>0.2578125</v>
      </c>
      <c r="T199" s="40">
        <f>SUBTOTAL(9,T198:T198)</f>
        <v>350</v>
      </c>
      <c r="U199" s="40">
        <f>SUBTOTAL(9,U198:U198)</f>
        <v>93</v>
      </c>
      <c r="V199" s="88">
        <f>Tabela48[[#This Row],[Níveis negat.]]/Tabela48[[#This Row],[Alunos_3ºciclo]]</f>
        <v>0.26571428571428574</v>
      </c>
    </row>
    <row r="200" spans="1:22" outlineLevel="3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1313</v>
      </c>
      <c r="F200" s="7" t="s">
        <v>190</v>
      </c>
      <c r="G200" s="7">
        <v>0</v>
      </c>
      <c r="H200" s="7">
        <v>0</v>
      </c>
      <c r="I200" s="7">
        <v>0</v>
      </c>
      <c r="J200" s="15" t="s">
        <v>25</v>
      </c>
      <c r="K200" s="43">
        <f>SUBTOTAL(9,K186:K198)</f>
        <v>664</v>
      </c>
      <c r="L200" s="43">
        <f>SUBTOTAL(9,L186:L198)</f>
        <v>210</v>
      </c>
      <c r="M200" s="89">
        <f>Tabela48[[#This Row],[Neg_Ano7]]/Tabela48[[#This Row],[Alunos_Ano7]]</f>
        <v>0.31626506024096385</v>
      </c>
      <c r="N200" s="43">
        <f>SUBTOTAL(9,N186:N198)</f>
        <v>668</v>
      </c>
      <c r="O200" s="43">
        <f>SUBTOTAL(9,O186:O198)</f>
        <v>262</v>
      </c>
      <c r="P200" s="89">
        <f>Tabela48[[#This Row],[Neg_Ano8]]/Tabela48[[#This Row],[Alunos_Ano8]]</f>
        <v>0.39221556886227543</v>
      </c>
      <c r="Q200" s="43">
        <f>SUBTOTAL(9,Q186:Q198)</f>
        <v>760</v>
      </c>
      <c r="R200" s="43">
        <f>SUBTOTAL(9,R186:R198)</f>
        <v>307</v>
      </c>
      <c r="S200" s="89">
        <f>Tabela48[[#This Row],[Neg_Ano9]]/Tabela48[[#This Row],[Alunos_Ano9]]</f>
        <v>0.40394736842105261</v>
      </c>
      <c r="T200" s="43">
        <f>SUBTOTAL(9,T186:T198)</f>
        <v>2092</v>
      </c>
      <c r="U200" s="43">
        <f>SUBTOTAL(9,U186:U198)</f>
        <v>767</v>
      </c>
      <c r="V200" s="90">
        <f>Tabela48[[#This Row],[Níveis negat.]]/Tabela48[[#This Row],[Alunos_3ºciclo]]</f>
        <v>0.36663479923518166</v>
      </c>
    </row>
    <row r="201" spans="1:22" outlineLevel="5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1314</v>
      </c>
      <c r="F201" s="7" t="s">
        <v>201</v>
      </c>
      <c r="G201" s="7">
        <v>151130</v>
      </c>
      <c r="H201" s="7" t="s">
        <v>202</v>
      </c>
      <c r="I201" s="7">
        <v>1314002</v>
      </c>
      <c r="J201" s="7" t="s">
        <v>203</v>
      </c>
      <c r="K201" s="37">
        <v>0</v>
      </c>
      <c r="L201" s="37">
        <v>0</v>
      </c>
      <c r="M201" s="108" t="s">
        <v>28</v>
      </c>
      <c r="N201" s="37">
        <v>0</v>
      </c>
      <c r="O201" s="37">
        <v>0</v>
      </c>
      <c r="P201" s="108" t="s">
        <v>28</v>
      </c>
      <c r="Q201" s="37">
        <v>66</v>
      </c>
      <c r="R201" s="37">
        <v>17</v>
      </c>
      <c r="S201" s="108">
        <f>Tabela48[[#This Row],[Neg_Ano9]]/Tabela48[[#This Row],[Alunos_Ano9]]</f>
        <v>0.25757575757575757</v>
      </c>
      <c r="T201" s="37">
        <f>Tabela48[[#This Row],[Alunos_Ano7]]+Tabela48[[#This Row],[Alunos_Ano8]]+Tabela48[[#This Row],[Alunos_Ano9]]</f>
        <v>66</v>
      </c>
      <c r="U201" s="37">
        <f>Tabela48[[#This Row],[Neg_Ano7]]+Tabela48[[#This Row],[Neg_Ano8]]+Tabela48[[#This Row],[Neg_Ano9]]</f>
        <v>17</v>
      </c>
      <c r="V201" s="112">
        <f>Tabela48[[#This Row],[Níveis negat.]]/Tabela48[[#This Row],[Alunos_3ºciclo]]</f>
        <v>0.25757575757575757</v>
      </c>
    </row>
    <row r="202" spans="1:22" outlineLevel="5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1314</v>
      </c>
      <c r="F202" s="7" t="s">
        <v>201</v>
      </c>
      <c r="G202" s="7">
        <v>151130</v>
      </c>
      <c r="H202" s="7" t="s">
        <v>202</v>
      </c>
      <c r="I202" s="7">
        <v>1314554</v>
      </c>
      <c r="J202" s="7" t="s">
        <v>204</v>
      </c>
      <c r="K202" s="37">
        <v>0</v>
      </c>
      <c r="L202" s="37">
        <v>0</v>
      </c>
      <c r="M202" s="108" t="s">
        <v>28</v>
      </c>
      <c r="N202" s="37">
        <v>0</v>
      </c>
      <c r="O202" s="37">
        <v>0</v>
      </c>
      <c r="P202" s="108" t="s">
        <v>28</v>
      </c>
      <c r="Q202" s="37">
        <v>67</v>
      </c>
      <c r="R202" s="37">
        <v>35</v>
      </c>
      <c r="S202" s="108">
        <f>Tabela48[[#This Row],[Neg_Ano9]]/Tabela48[[#This Row],[Alunos_Ano9]]</f>
        <v>0.52238805970149249</v>
      </c>
      <c r="T202" s="37">
        <f>Tabela48[[#This Row],[Alunos_Ano7]]+Tabela48[[#This Row],[Alunos_Ano8]]+Tabela48[[#This Row],[Alunos_Ano9]]</f>
        <v>67</v>
      </c>
      <c r="U202" s="37">
        <f>Tabela48[[#This Row],[Neg_Ano7]]+Tabela48[[#This Row],[Neg_Ano8]]+Tabela48[[#This Row],[Neg_Ano9]]</f>
        <v>35</v>
      </c>
      <c r="V202" s="112">
        <f>Tabela48[[#This Row],[Níveis negat.]]/Tabela48[[#This Row],[Alunos_3ºciclo]]</f>
        <v>0.52238805970149249</v>
      </c>
    </row>
    <row r="203" spans="1:22" outlineLevel="4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1314</v>
      </c>
      <c r="F203" s="7" t="s">
        <v>201</v>
      </c>
      <c r="G203" s="7">
        <v>151130</v>
      </c>
      <c r="H203" s="7" t="s">
        <v>202</v>
      </c>
      <c r="I203" s="7">
        <v>0</v>
      </c>
      <c r="J203" s="11" t="s">
        <v>24</v>
      </c>
      <c r="K203" s="40">
        <v>0</v>
      </c>
      <c r="L203" s="40">
        <v>0</v>
      </c>
      <c r="M203" s="87" t="s">
        <v>28</v>
      </c>
      <c r="N203" s="40">
        <v>0</v>
      </c>
      <c r="O203" s="40">
        <v>0</v>
      </c>
      <c r="P203" s="87" t="s">
        <v>28</v>
      </c>
      <c r="Q203" s="40">
        <f>SUBTOTAL(9,Q201:Q202)</f>
        <v>133</v>
      </c>
      <c r="R203" s="40">
        <f>SUBTOTAL(9,R201:R202)</f>
        <v>52</v>
      </c>
      <c r="S203" s="87">
        <f>Tabela48[[#This Row],[Neg_Ano9]]/Tabela48[[#This Row],[Alunos_Ano9]]</f>
        <v>0.39097744360902253</v>
      </c>
      <c r="T203" s="40">
        <f>SUBTOTAL(9,T201:T202)</f>
        <v>133</v>
      </c>
      <c r="U203" s="40">
        <f>SUBTOTAL(9,U201:U202)</f>
        <v>52</v>
      </c>
      <c r="V203" s="88">
        <f>Tabela48[[#This Row],[Níveis negat.]]/Tabela48[[#This Row],[Alunos_3ºciclo]]</f>
        <v>0.39097744360902253</v>
      </c>
    </row>
    <row r="204" spans="1:22" outlineLevel="5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1314</v>
      </c>
      <c r="F204" s="7" t="s">
        <v>201</v>
      </c>
      <c r="G204" s="7">
        <v>151142</v>
      </c>
      <c r="H204" s="7" t="s">
        <v>205</v>
      </c>
      <c r="I204" s="7">
        <v>1314011</v>
      </c>
      <c r="J204" s="7" t="s">
        <v>206</v>
      </c>
      <c r="K204" s="37">
        <v>14</v>
      </c>
      <c r="L204" s="37">
        <v>9</v>
      </c>
      <c r="M204" s="108">
        <f>Tabela48[[#This Row],[Neg_Ano7]]/Tabela48[[#This Row],[Alunos_Ano7]]</f>
        <v>0.6428571428571429</v>
      </c>
      <c r="N204" s="37">
        <v>16</v>
      </c>
      <c r="O204" s="37">
        <v>12</v>
      </c>
      <c r="P204" s="108">
        <f>Tabela48[[#This Row],[Neg_Ano8]]/Tabela48[[#This Row],[Alunos_Ano8]]</f>
        <v>0.75</v>
      </c>
      <c r="Q204" s="37">
        <v>13</v>
      </c>
      <c r="R204" s="37">
        <v>11</v>
      </c>
      <c r="S204" s="108">
        <f>Tabela48[[#This Row],[Neg_Ano9]]/Tabela48[[#This Row],[Alunos_Ano9]]</f>
        <v>0.84615384615384615</v>
      </c>
      <c r="T204" s="37">
        <f>Tabela48[[#This Row],[Alunos_Ano7]]+Tabela48[[#This Row],[Alunos_Ano8]]+Tabela48[[#This Row],[Alunos_Ano9]]</f>
        <v>43</v>
      </c>
      <c r="U204" s="37">
        <f>Tabela48[[#This Row],[Neg_Ano7]]+Tabela48[[#This Row],[Neg_Ano8]]+Tabela48[[#This Row],[Neg_Ano9]]</f>
        <v>32</v>
      </c>
      <c r="V204" s="112">
        <f>Tabela48[[#This Row],[Níveis negat.]]/Tabela48[[#This Row],[Alunos_3ºciclo]]</f>
        <v>0.7441860465116279</v>
      </c>
    </row>
    <row r="205" spans="1:22" outlineLevel="5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1314</v>
      </c>
      <c r="F205" s="7" t="s">
        <v>201</v>
      </c>
      <c r="G205" s="7">
        <v>151142</v>
      </c>
      <c r="H205" s="7" t="s">
        <v>205</v>
      </c>
      <c r="I205" s="7">
        <v>1314752</v>
      </c>
      <c r="J205" s="7" t="s">
        <v>332</v>
      </c>
      <c r="K205" s="37">
        <v>176</v>
      </c>
      <c r="L205" s="37">
        <v>69</v>
      </c>
      <c r="M205" s="108">
        <f>Tabela48[[#This Row],[Neg_Ano7]]/Tabela48[[#This Row],[Alunos_Ano7]]</f>
        <v>0.39204545454545453</v>
      </c>
      <c r="N205" s="37">
        <v>191</v>
      </c>
      <c r="O205" s="37">
        <v>75</v>
      </c>
      <c r="P205" s="108">
        <f>Tabela48[[#This Row],[Neg_Ano8]]/Tabela48[[#This Row],[Alunos_Ano8]]</f>
        <v>0.39267015706806285</v>
      </c>
      <c r="Q205" s="37">
        <v>121</v>
      </c>
      <c r="R205" s="37">
        <v>67</v>
      </c>
      <c r="S205" s="108">
        <f>Tabela48[[#This Row],[Neg_Ano9]]/Tabela48[[#This Row],[Alunos_Ano9]]</f>
        <v>0.55371900826446285</v>
      </c>
      <c r="T205" s="37">
        <f>Tabela48[[#This Row],[Alunos_Ano7]]+Tabela48[[#This Row],[Alunos_Ano8]]+Tabela48[[#This Row],[Alunos_Ano9]]</f>
        <v>488</v>
      </c>
      <c r="U205" s="37">
        <f>Tabela48[[#This Row],[Neg_Ano7]]+Tabela48[[#This Row],[Neg_Ano8]]+Tabela48[[#This Row],[Neg_Ano9]]</f>
        <v>211</v>
      </c>
      <c r="V205" s="112">
        <f>Tabela48[[#This Row],[Níveis negat.]]/Tabela48[[#This Row],[Alunos_3ºciclo]]</f>
        <v>0.43237704918032788</v>
      </c>
    </row>
    <row r="206" spans="1:22" outlineLevel="4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1314</v>
      </c>
      <c r="F206" s="7" t="s">
        <v>201</v>
      </c>
      <c r="G206" s="7">
        <v>151142</v>
      </c>
      <c r="H206" s="7" t="s">
        <v>205</v>
      </c>
      <c r="I206" s="7">
        <v>0</v>
      </c>
      <c r="J206" s="11" t="s">
        <v>24</v>
      </c>
      <c r="K206" s="40">
        <f>SUBTOTAL(9,K204:K205)</f>
        <v>190</v>
      </c>
      <c r="L206" s="40">
        <f>SUBTOTAL(9,L204:L205)</f>
        <v>78</v>
      </c>
      <c r="M206" s="87">
        <f>Tabela48[[#This Row],[Neg_Ano7]]/Tabela48[[#This Row],[Alunos_Ano7]]</f>
        <v>0.41052631578947368</v>
      </c>
      <c r="N206" s="40">
        <f>SUBTOTAL(9,N204:N205)</f>
        <v>207</v>
      </c>
      <c r="O206" s="40">
        <f>SUBTOTAL(9,O204:O205)</f>
        <v>87</v>
      </c>
      <c r="P206" s="87">
        <f>Tabela48[[#This Row],[Neg_Ano8]]/Tabela48[[#This Row],[Alunos_Ano8]]</f>
        <v>0.42028985507246375</v>
      </c>
      <c r="Q206" s="40">
        <f>SUBTOTAL(9,Q204:Q205)</f>
        <v>134</v>
      </c>
      <c r="R206" s="40">
        <f>SUBTOTAL(9,R204:R205)</f>
        <v>78</v>
      </c>
      <c r="S206" s="87">
        <f>Tabela48[[#This Row],[Neg_Ano9]]/Tabela48[[#This Row],[Alunos_Ano9]]</f>
        <v>0.58208955223880599</v>
      </c>
      <c r="T206" s="40">
        <f>SUBTOTAL(9,T204:T205)</f>
        <v>531</v>
      </c>
      <c r="U206" s="40">
        <f>SUBTOTAL(9,U204:U205)</f>
        <v>243</v>
      </c>
      <c r="V206" s="88">
        <f>Tabela48[[#This Row],[Níveis negat.]]/Tabela48[[#This Row],[Alunos_3ºciclo]]</f>
        <v>0.4576271186440678</v>
      </c>
    </row>
    <row r="207" spans="1:22" outlineLevel="5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1314</v>
      </c>
      <c r="F207" s="7" t="s">
        <v>201</v>
      </c>
      <c r="G207" s="7">
        <v>152298</v>
      </c>
      <c r="H207" s="7" t="s">
        <v>207</v>
      </c>
      <c r="I207" s="7">
        <v>1314529</v>
      </c>
      <c r="J207" s="7" t="s">
        <v>208</v>
      </c>
      <c r="K207" s="37">
        <v>77</v>
      </c>
      <c r="L207" s="37">
        <v>21</v>
      </c>
      <c r="M207" s="108">
        <f>Tabela48[[#This Row],[Neg_Ano7]]/Tabela48[[#This Row],[Alunos_Ano7]]</f>
        <v>0.27272727272727271</v>
      </c>
      <c r="N207" s="37">
        <v>68</v>
      </c>
      <c r="O207" s="37">
        <v>31</v>
      </c>
      <c r="P207" s="108">
        <f>Tabela48[[#This Row],[Neg_Ano8]]/Tabela48[[#This Row],[Alunos_Ano8]]</f>
        <v>0.45588235294117646</v>
      </c>
      <c r="Q207" s="37">
        <v>74</v>
      </c>
      <c r="R207" s="37">
        <v>36</v>
      </c>
      <c r="S207" s="108">
        <f>Tabela48[[#This Row],[Neg_Ano9]]/Tabela48[[#This Row],[Alunos_Ano9]]</f>
        <v>0.48648648648648651</v>
      </c>
      <c r="T207" s="37">
        <f>Tabela48[[#This Row],[Alunos_Ano7]]+Tabela48[[#This Row],[Alunos_Ano8]]+Tabela48[[#This Row],[Alunos_Ano9]]</f>
        <v>219</v>
      </c>
      <c r="U207" s="37">
        <f>Tabela48[[#This Row],[Neg_Ano7]]+Tabela48[[#This Row],[Neg_Ano8]]+Tabela48[[#This Row],[Neg_Ano9]]</f>
        <v>88</v>
      </c>
      <c r="V207" s="112">
        <f>Tabela48[[#This Row],[Níveis negat.]]/Tabela48[[#This Row],[Alunos_3ºciclo]]</f>
        <v>0.40182648401826482</v>
      </c>
    </row>
    <row r="208" spans="1:22" outlineLevel="5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1314</v>
      </c>
      <c r="F208" s="7" t="s">
        <v>201</v>
      </c>
      <c r="G208" s="7">
        <v>152298</v>
      </c>
      <c r="H208" s="7" t="s">
        <v>207</v>
      </c>
      <c r="I208" s="7">
        <v>1314986</v>
      </c>
      <c r="J208" s="7" t="s">
        <v>209</v>
      </c>
      <c r="K208" s="37">
        <v>131</v>
      </c>
      <c r="L208" s="37">
        <v>65</v>
      </c>
      <c r="M208" s="108">
        <f>Tabela48[[#This Row],[Neg_Ano7]]/Tabela48[[#This Row],[Alunos_Ano7]]</f>
        <v>0.49618320610687022</v>
      </c>
      <c r="N208" s="37">
        <v>125</v>
      </c>
      <c r="O208" s="37">
        <v>52</v>
      </c>
      <c r="P208" s="108">
        <f>Tabela48[[#This Row],[Neg_Ano8]]/Tabela48[[#This Row],[Alunos_Ano8]]</f>
        <v>0.41599999999999998</v>
      </c>
      <c r="Q208" s="37">
        <v>101</v>
      </c>
      <c r="R208" s="37">
        <v>48</v>
      </c>
      <c r="S208" s="108">
        <f>Tabela48[[#This Row],[Neg_Ano9]]/Tabela48[[#This Row],[Alunos_Ano9]]</f>
        <v>0.47524752475247523</v>
      </c>
      <c r="T208" s="37">
        <f>Tabela48[[#This Row],[Alunos_Ano7]]+Tabela48[[#This Row],[Alunos_Ano8]]+Tabela48[[#This Row],[Alunos_Ano9]]</f>
        <v>357</v>
      </c>
      <c r="U208" s="37">
        <f>Tabela48[[#This Row],[Neg_Ano7]]+Tabela48[[#This Row],[Neg_Ano8]]+Tabela48[[#This Row],[Neg_Ano9]]</f>
        <v>165</v>
      </c>
      <c r="V208" s="112">
        <f>Tabela48[[#This Row],[Níveis negat.]]/Tabela48[[#This Row],[Alunos_3ºciclo]]</f>
        <v>0.46218487394957986</v>
      </c>
    </row>
    <row r="209" spans="1:22" outlineLevel="4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1314</v>
      </c>
      <c r="F209" s="7" t="s">
        <v>201</v>
      </c>
      <c r="G209" s="7">
        <v>152298</v>
      </c>
      <c r="H209" s="7" t="s">
        <v>207</v>
      </c>
      <c r="I209" s="7">
        <v>0</v>
      </c>
      <c r="J209" s="11" t="s">
        <v>24</v>
      </c>
      <c r="K209" s="40">
        <f>SUBTOTAL(9,K207:K208)</f>
        <v>208</v>
      </c>
      <c r="L209" s="40">
        <f>SUBTOTAL(9,L207:L208)</f>
        <v>86</v>
      </c>
      <c r="M209" s="87">
        <f>Tabela48[[#This Row],[Neg_Ano7]]/Tabela48[[#This Row],[Alunos_Ano7]]</f>
        <v>0.41346153846153844</v>
      </c>
      <c r="N209" s="40">
        <f>SUBTOTAL(9,N207:N208)</f>
        <v>193</v>
      </c>
      <c r="O209" s="40">
        <f>SUBTOTAL(9,O207:O208)</f>
        <v>83</v>
      </c>
      <c r="P209" s="87">
        <f>Tabela48[[#This Row],[Neg_Ano8]]/Tabela48[[#This Row],[Alunos_Ano8]]</f>
        <v>0.43005181347150256</v>
      </c>
      <c r="Q209" s="40">
        <f>SUBTOTAL(9,Q207:Q208)</f>
        <v>175</v>
      </c>
      <c r="R209" s="40">
        <f>SUBTOTAL(9,R207:R208)</f>
        <v>84</v>
      </c>
      <c r="S209" s="87">
        <f>Tabela48[[#This Row],[Neg_Ano9]]/Tabela48[[#This Row],[Alunos_Ano9]]</f>
        <v>0.48</v>
      </c>
      <c r="T209" s="40">
        <f>SUBTOTAL(9,T207:T208)</f>
        <v>576</v>
      </c>
      <c r="U209" s="40">
        <f>SUBTOTAL(9,U207:U208)</f>
        <v>253</v>
      </c>
      <c r="V209" s="88">
        <f>Tabela48[[#This Row],[Níveis negat.]]/Tabela48[[#This Row],[Alunos_3ºciclo]]</f>
        <v>0.4392361111111111</v>
      </c>
    </row>
    <row r="210" spans="1:22" outlineLevel="5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1314</v>
      </c>
      <c r="F210" s="7" t="s">
        <v>201</v>
      </c>
      <c r="G210" s="7">
        <v>152304</v>
      </c>
      <c r="H210" s="7" t="s">
        <v>210</v>
      </c>
      <c r="I210" s="7">
        <v>1314807</v>
      </c>
      <c r="J210" s="7" t="s">
        <v>211</v>
      </c>
      <c r="K210" s="37">
        <v>93</v>
      </c>
      <c r="L210" s="37">
        <v>28</v>
      </c>
      <c r="M210" s="108">
        <f>Tabela48[[#This Row],[Neg_Ano7]]/Tabela48[[#This Row],[Alunos_Ano7]]</f>
        <v>0.30107526881720431</v>
      </c>
      <c r="N210" s="37">
        <v>125</v>
      </c>
      <c r="O210" s="37">
        <v>39</v>
      </c>
      <c r="P210" s="108">
        <f>Tabela48[[#This Row],[Neg_Ano8]]/Tabela48[[#This Row],[Alunos_Ano8]]</f>
        <v>0.312</v>
      </c>
      <c r="Q210" s="37">
        <v>110</v>
      </c>
      <c r="R210" s="37">
        <v>29</v>
      </c>
      <c r="S210" s="108">
        <f>Tabela48[[#This Row],[Neg_Ano9]]/Tabela48[[#This Row],[Alunos_Ano9]]</f>
        <v>0.26363636363636361</v>
      </c>
      <c r="T210" s="37">
        <f>Tabela48[[#This Row],[Alunos_Ano7]]+Tabela48[[#This Row],[Alunos_Ano8]]+Tabela48[[#This Row],[Alunos_Ano9]]</f>
        <v>328</v>
      </c>
      <c r="U210" s="37">
        <f>Tabela48[[#This Row],[Neg_Ano7]]+Tabela48[[#This Row],[Neg_Ano8]]+Tabela48[[#This Row],[Neg_Ano9]]</f>
        <v>96</v>
      </c>
      <c r="V210" s="112">
        <f>Tabela48[[#This Row],[Níveis negat.]]/Tabela48[[#This Row],[Alunos_3ºciclo]]</f>
        <v>0.29268292682926828</v>
      </c>
    </row>
    <row r="211" spans="1:22" outlineLevel="4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1314</v>
      </c>
      <c r="F211" s="7" t="s">
        <v>201</v>
      </c>
      <c r="G211" s="7">
        <v>152304</v>
      </c>
      <c r="H211" s="7" t="s">
        <v>210</v>
      </c>
      <c r="I211" s="7">
        <v>0</v>
      </c>
      <c r="J211" s="11" t="s">
        <v>24</v>
      </c>
      <c r="K211" s="40">
        <f>SUBTOTAL(9,K210:K210)</f>
        <v>93</v>
      </c>
      <c r="L211" s="40">
        <f>SUBTOTAL(9,L210:L210)</f>
        <v>28</v>
      </c>
      <c r="M211" s="87">
        <f>Tabela48[[#This Row],[Neg_Ano7]]/Tabela48[[#This Row],[Alunos_Ano7]]</f>
        <v>0.30107526881720431</v>
      </c>
      <c r="N211" s="40">
        <f>SUBTOTAL(9,N210:N210)</f>
        <v>125</v>
      </c>
      <c r="O211" s="40">
        <f>SUBTOTAL(9,O210:O210)</f>
        <v>39</v>
      </c>
      <c r="P211" s="87">
        <f>Tabela48[[#This Row],[Neg_Ano8]]/Tabela48[[#This Row],[Alunos_Ano8]]</f>
        <v>0.312</v>
      </c>
      <c r="Q211" s="40">
        <f>SUBTOTAL(9,Q210:Q210)</f>
        <v>110</v>
      </c>
      <c r="R211" s="40">
        <f>SUBTOTAL(9,R210:R210)</f>
        <v>29</v>
      </c>
      <c r="S211" s="87">
        <f>Tabela48[[#This Row],[Neg_Ano9]]/Tabela48[[#This Row],[Alunos_Ano9]]</f>
        <v>0.26363636363636361</v>
      </c>
      <c r="T211" s="40">
        <f>SUBTOTAL(9,T210:T210)</f>
        <v>328</v>
      </c>
      <c r="U211" s="40">
        <f>SUBTOTAL(9,U210:U210)</f>
        <v>96</v>
      </c>
      <c r="V211" s="88">
        <f>Tabela48[[#This Row],[Níveis negat.]]/Tabela48[[#This Row],[Alunos_3ºciclo]]</f>
        <v>0.29268292682926828</v>
      </c>
    </row>
    <row r="212" spans="1:22" outlineLevel="5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1314</v>
      </c>
      <c r="F212" s="7" t="s">
        <v>201</v>
      </c>
      <c r="G212" s="7">
        <v>330838</v>
      </c>
      <c r="H212" s="7" t="s">
        <v>212</v>
      </c>
      <c r="I212" s="7">
        <v>1314797</v>
      </c>
      <c r="J212" s="7" t="s">
        <v>212</v>
      </c>
      <c r="K212" s="37">
        <v>20</v>
      </c>
      <c r="L212" s="37">
        <v>5</v>
      </c>
      <c r="M212" s="108">
        <f>Tabela48[[#This Row],[Neg_Ano7]]/Tabela48[[#This Row],[Alunos_Ano7]]</f>
        <v>0.25</v>
      </c>
      <c r="N212" s="37">
        <v>25</v>
      </c>
      <c r="O212" s="37">
        <v>8</v>
      </c>
      <c r="P212" s="108">
        <f>Tabela48[[#This Row],[Neg_Ano8]]/Tabela48[[#This Row],[Alunos_Ano8]]</f>
        <v>0.32</v>
      </c>
      <c r="Q212" s="37">
        <v>16</v>
      </c>
      <c r="R212" s="37">
        <v>5</v>
      </c>
      <c r="S212" s="108">
        <f>Tabela48[[#This Row],[Neg_Ano9]]/Tabela48[[#This Row],[Alunos_Ano9]]</f>
        <v>0.3125</v>
      </c>
      <c r="T212" s="37">
        <f>Tabela48[[#This Row],[Alunos_Ano7]]+Tabela48[[#This Row],[Alunos_Ano8]]+Tabela48[[#This Row],[Alunos_Ano9]]</f>
        <v>61</v>
      </c>
      <c r="U212" s="37">
        <f>Tabela48[[#This Row],[Neg_Ano7]]+Tabela48[[#This Row],[Neg_Ano8]]+Tabela48[[#This Row],[Neg_Ano9]]</f>
        <v>18</v>
      </c>
      <c r="V212" s="112">
        <f>Tabela48[[#This Row],[Níveis negat.]]/Tabela48[[#This Row],[Alunos_3ºciclo]]</f>
        <v>0.29508196721311475</v>
      </c>
    </row>
    <row r="213" spans="1:22" outlineLevel="4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1314</v>
      </c>
      <c r="F213" s="7" t="s">
        <v>201</v>
      </c>
      <c r="G213" s="7">
        <v>330838</v>
      </c>
      <c r="H213" s="7" t="s">
        <v>212</v>
      </c>
      <c r="I213" s="7">
        <v>0</v>
      </c>
      <c r="J213" s="11" t="s">
        <v>24</v>
      </c>
      <c r="K213" s="40">
        <f>SUBTOTAL(9,K212:K212)</f>
        <v>20</v>
      </c>
      <c r="L213" s="40">
        <f>SUBTOTAL(9,L212:L212)</f>
        <v>5</v>
      </c>
      <c r="M213" s="87">
        <f>Tabela48[[#This Row],[Neg_Ano7]]/Tabela48[[#This Row],[Alunos_Ano7]]</f>
        <v>0.25</v>
      </c>
      <c r="N213" s="40">
        <f>SUBTOTAL(9,N212:N212)</f>
        <v>25</v>
      </c>
      <c r="O213" s="40">
        <f>SUBTOTAL(9,O212:O212)</f>
        <v>8</v>
      </c>
      <c r="P213" s="87">
        <f>Tabela48[[#This Row],[Neg_Ano8]]/Tabela48[[#This Row],[Alunos_Ano8]]</f>
        <v>0.32</v>
      </c>
      <c r="Q213" s="40">
        <f>SUBTOTAL(9,Q212:Q212)</f>
        <v>16</v>
      </c>
      <c r="R213" s="40">
        <f>SUBTOTAL(9,R212:R212)</f>
        <v>5</v>
      </c>
      <c r="S213" s="87">
        <f>Tabela48[[#This Row],[Neg_Ano9]]/Tabela48[[#This Row],[Alunos_Ano9]]</f>
        <v>0.3125</v>
      </c>
      <c r="T213" s="40">
        <f>SUBTOTAL(9,T212:T212)</f>
        <v>61</v>
      </c>
      <c r="U213" s="40">
        <f>SUBTOTAL(9,U212:U212)</f>
        <v>18</v>
      </c>
      <c r="V213" s="88">
        <f>Tabela48[[#This Row],[Níveis negat.]]/Tabela48[[#This Row],[Alunos_3ºciclo]]</f>
        <v>0.29508196721311475</v>
      </c>
    </row>
    <row r="214" spans="1:22" outlineLevel="3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1314</v>
      </c>
      <c r="F214" s="7" t="s">
        <v>201</v>
      </c>
      <c r="G214" s="7">
        <v>0</v>
      </c>
      <c r="H214" s="7">
        <v>0</v>
      </c>
      <c r="I214" s="7">
        <v>0</v>
      </c>
      <c r="J214" s="15" t="s">
        <v>25</v>
      </c>
      <c r="K214" s="43">
        <f>SUBTOTAL(9,K201:K212)</f>
        <v>511</v>
      </c>
      <c r="L214" s="43">
        <f>SUBTOTAL(9,L201:L212)</f>
        <v>197</v>
      </c>
      <c r="M214" s="89">
        <f>Tabela48[[#This Row],[Neg_Ano7]]/Tabela48[[#This Row],[Alunos_Ano7]]</f>
        <v>0.38551859099804303</v>
      </c>
      <c r="N214" s="43">
        <f>SUBTOTAL(9,N201:N212)</f>
        <v>550</v>
      </c>
      <c r="O214" s="43">
        <f>SUBTOTAL(9,O201:O212)</f>
        <v>217</v>
      </c>
      <c r="P214" s="89">
        <f>Tabela48[[#This Row],[Neg_Ano8]]/Tabela48[[#This Row],[Alunos_Ano8]]</f>
        <v>0.39454545454545453</v>
      </c>
      <c r="Q214" s="43">
        <f>SUBTOTAL(9,Q201:Q212)</f>
        <v>568</v>
      </c>
      <c r="R214" s="43">
        <f>SUBTOTAL(9,R201:R212)</f>
        <v>248</v>
      </c>
      <c r="S214" s="89">
        <f>Tabela48[[#This Row],[Neg_Ano9]]/Tabela48[[#This Row],[Alunos_Ano9]]</f>
        <v>0.43661971830985913</v>
      </c>
      <c r="T214" s="43">
        <f>SUBTOTAL(9,T201:T212)</f>
        <v>1629</v>
      </c>
      <c r="U214" s="43">
        <f>SUBTOTAL(9,U201:U212)</f>
        <v>662</v>
      </c>
      <c r="V214" s="90">
        <f>Tabela48[[#This Row],[Níveis negat.]]/Tabela48[[#This Row],[Alunos_3ºciclo]]</f>
        <v>0.40638428483732353</v>
      </c>
    </row>
    <row r="215" spans="1:22" outlineLevel="5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1315</v>
      </c>
      <c r="F215" s="7" t="s">
        <v>213</v>
      </c>
      <c r="G215" s="7">
        <v>152328</v>
      </c>
      <c r="H215" s="7" t="s">
        <v>214</v>
      </c>
      <c r="I215" s="7">
        <v>1315189</v>
      </c>
      <c r="J215" s="7" t="s">
        <v>215</v>
      </c>
      <c r="K215" s="37">
        <v>129</v>
      </c>
      <c r="L215" s="37">
        <v>45</v>
      </c>
      <c r="M215" s="108">
        <f>Tabela48[[#This Row],[Neg_Ano7]]/Tabela48[[#This Row],[Alunos_Ano7]]</f>
        <v>0.34883720930232559</v>
      </c>
      <c r="N215" s="37">
        <v>143</v>
      </c>
      <c r="O215" s="37">
        <v>62</v>
      </c>
      <c r="P215" s="108">
        <f>Tabela48[[#This Row],[Neg_Ano8]]/Tabela48[[#This Row],[Alunos_Ano8]]</f>
        <v>0.43356643356643354</v>
      </c>
      <c r="Q215" s="37">
        <v>140</v>
      </c>
      <c r="R215" s="37">
        <v>64</v>
      </c>
      <c r="S215" s="108">
        <f>Tabela48[[#This Row],[Neg_Ano9]]/Tabela48[[#This Row],[Alunos_Ano9]]</f>
        <v>0.45714285714285713</v>
      </c>
      <c r="T215" s="37">
        <f>Tabela48[[#This Row],[Alunos_Ano7]]+Tabela48[[#This Row],[Alunos_Ano8]]+Tabela48[[#This Row],[Alunos_Ano9]]</f>
        <v>412</v>
      </c>
      <c r="U215" s="37">
        <f>Tabela48[[#This Row],[Neg_Ano7]]+Tabela48[[#This Row],[Neg_Ano8]]+Tabela48[[#This Row],[Neg_Ano9]]</f>
        <v>171</v>
      </c>
      <c r="V215" s="112">
        <f>Tabela48[[#This Row],[Níveis negat.]]/Tabela48[[#This Row],[Alunos_3ºciclo]]</f>
        <v>0.41504854368932037</v>
      </c>
    </row>
    <row r="216" spans="1:22" outlineLevel="4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1315</v>
      </c>
      <c r="F216" s="7" t="s">
        <v>213</v>
      </c>
      <c r="G216" s="7">
        <v>152328</v>
      </c>
      <c r="H216" s="7" t="s">
        <v>214</v>
      </c>
      <c r="I216" s="7">
        <v>0</v>
      </c>
      <c r="J216" s="11" t="s">
        <v>24</v>
      </c>
      <c r="K216" s="40">
        <f>SUBTOTAL(9,K215:K215)</f>
        <v>129</v>
      </c>
      <c r="L216" s="40">
        <f>SUBTOTAL(9,L215:L215)</f>
        <v>45</v>
      </c>
      <c r="M216" s="87">
        <f>Tabela48[[#This Row],[Neg_Ano7]]/Tabela48[[#This Row],[Alunos_Ano7]]</f>
        <v>0.34883720930232559</v>
      </c>
      <c r="N216" s="40">
        <f>SUBTOTAL(9,N215:N215)</f>
        <v>143</v>
      </c>
      <c r="O216" s="40">
        <f>SUBTOTAL(9,O215:O215)</f>
        <v>62</v>
      </c>
      <c r="P216" s="87">
        <f>Tabela48[[#This Row],[Neg_Ano8]]/Tabela48[[#This Row],[Alunos_Ano8]]</f>
        <v>0.43356643356643354</v>
      </c>
      <c r="Q216" s="40">
        <f>SUBTOTAL(9,Q215:Q215)</f>
        <v>140</v>
      </c>
      <c r="R216" s="40">
        <f>SUBTOTAL(9,R215:R215)</f>
        <v>64</v>
      </c>
      <c r="S216" s="87">
        <f>Tabela48[[#This Row],[Neg_Ano9]]/Tabela48[[#This Row],[Alunos_Ano9]]</f>
        <v>0.45714285714285713</v>
      </c>
      <c r="T216" s="40">
        <f>SUBTOTAL(9,T215:T215)</f>
        <v>412</v>
      </c>
      <c r="U216" s="40">
        <f>SUBTOTAL(9,U215:U215)</f>
        <v>171</v>
      </c>
      <c r="V216" s="88">
        <f>Tabela48[[#This Row],[Níveis negat.]]/Tabela48[[#This Row],[Alunos_3ºciclo]]</f>
        <v>0.41504854368932037</v>
      </c>
    </row>
    <row r="217" spans="1:22" outlineLevel="5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1315</v>
      </c>
      <c r="F217" s="7" t="s">
        <v>213</v>
      </c>
      <c r="G217" s="7">
        <v>152330</v>
      </c>
      <c r="H217" s="7" t="s">
        <v>216</v>
      </c>
      <c r="I217" s="7">
        <v>1315595</v>
      </c>
      <c r="J217" s="7" t="s">
        <v>217</v>
      </c>
      <c r="K217" s="37">
        <v>171</v>
      </c>
      <c r="L217" s="37">
        <v>71</v>
      </c>
      <c r="M217" s="108">
        <f>Tabela48[[#This Row],[Neg_Ano7]]/Tabela48[[#This Row],[Alunos_Ano7]]</f>
        <v>0.41520467836257308</v>
      </c>
      <c r="N217" s="37">
        <v>163</v>
      </c>
      <c r="O217" s="37">
        <v>62</v>
      </c>
      <c r="P217" s="108">
        <f>Tabela48[[#This Row],[Neg_Ano8]]/Tabela48[[#This Row],[Alunos_Ano8]]</f>
        <v>0.38036809815950923</v>
      </c>
      <c r="Q217" s="37">
        <v>155</v>
      </c>
      <c r="R217" s="37">
        <v>68</v>
      </c>
      <c r="S217" s="108">
        <f>Tabela48[[#This Row],[Neg_Ano9]]/Tabela48[[#This Row],[Alunos_Ano9]]</f>
        <v>0.43870967741935485</v>
      </c>
      <c r="T217" s="37">
        <f>Tabela48[[#This Row],[Alunos_Ano7]]+Tabela48[[#This Row],[Alunos_Ano8]]+Tabela48[[#This Row],[Alunos_Ano9]]</f>
        <v>489</v>
      </c>
      <c r="U217" s="37">
        <f>Tabela48[[#This Row],[Neg_Ano7]]+Tabela48[[#This Row],[Neg_Ano8]]+Tabela48[[#This Row],[Neg_Ano9]]</f>
        <v>201</v>
      </c>
      <c r="V217" s="112">
        <f>Tabela48[[#This Row],[Níveis negat.]]/Tabela48[[#This Row],[Alunos_3ºciclo]]</f>
        <v>0.41104294478527609</v>
      </c>
    </row>
    <row r="218" spans="1:22" outlineLevel="4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1315</v>
      </c>
      <c r="F218" s="7" t="s">
        <v>213</v>
      </c>
      <c r="G218" s="7">
        <v>152330</v>
      </c>
      <c r="H218" s="7" t="s">
        <v>216</v>
      </c>
      <c r="I218" s="7">
        <v>0</v>
      </c>
      <c r="J218" s="11" t="s">
        <v>24</v>
      </c>
      <c r="K218" s="40">
        <f>SUBTOTAL(9,K217:K217)</f>
        <v>171</v>
      </c>
      <c r="L218" s="40">
        <f>SUBTOTAL(9,L217:L217)</f>
        <v>71</v>
      </c>
      <c r="M218" s="87">
        <f>Tabela48[[#This Row],[Neg_Ano7]]/Tabela48[[#This Row],[Alunos_Ano7]]</f>
        <v>0.41520467836257308</v>
      </c>
      <c r="N218" s="40">
        <f>SUBTOTAL(9,N217:N217)</f>
        <v>163</v>
      </c>
      <c r="O218" s="40">
        <f>SUBTOTAL(9,O217:O217)</f>
        <v>62</v>
      </c>
      <c r="P218" s="87">
        <f>Tabela48[[#This Row],[Neg_Ano8]]/Tabela48[[#This Row],[Alunos_Ano8]]</f>
        <v>0.38036809815950923</v>
      </c>
      <c r="Q218" s="40">
        <f>SUBTOTAL(9,Q217:Q217)</f>
        <v>155</v>
      </c>
      <c r="R218" s="40">
        <f>SUBTOTAL(9,R217:R217)</f>
        <v>68</v>
      </c>
      <c r="S218" s="87">
        <f>Tabela48[[#This Row],[Neg_Ano9]]/Tabela48[[#This Row],[Alunos_Ano9]]</f>
        <v>0.43870967741935485</v>
      </c>
      <c r="T218" s="40">
        <f>SUBTOTAL(9,T217:T217)</f>
        <v>489</v>
      </c>
      <c r="U218" s="40">
        <f>SUBTOTAL(9,U217:U217)</f>
        <v>201</v>
      </c>
      <c r="V218" s="88">
        <f>Tabela48[[#This Row],[Níveis negat.]]/Tabela48[[#This Row],[Alunos_3ºciclo]]</f>
        <v>0.41104294478527609</v>
      </c>
    </row>
    <row r="219" spans="1:22" outlineLevel="5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1315</v>
      </c>
      <c r="F219" s="7" t="s">
        <v>213</v>
      </c>
      <c r="G219" s="7">
        <v>152341</v>
      </c>
      <c r="H219" s="7" t="s">
        <v>218</v>
      </c>
      <c r="I219" s="7">
        <v>1315577</v>
      </c>
      <c r="J219" s="7" t="s">
        <v>219</v>
      </c>
      <c r="K219" s="37">
        <v>0</v>
      </c>
      <c r="L219" s="37">
        <v>0</v>
      </c>
      <c r="M219" s="109" t="s">
        <v>28</v>
      </c>
      <c r="N219" s="37">
        <v>104</v>
      </c>
      <c r="O219" s="37" t="s">
        <v>23</v>
      </c>
      <c r="P219" s="109" t="s">
        <v>28</v>
      </c>
      <c r="Q219" s="37">
        <v>102</v>
      </c>
      <c r="R219" s="37">
        <v>42</v>
      </c>
      <c r="S219" s="108">
        <f>Tabela48[[#This Row],[Neg_Ano9]]/Tabela48[[#This Row],[Alunos_Ano9]]</f>
        <v>0.41176470588235292</v>
      </c>
      <c r="T219" s="37">
        <f>Tabela48[[#This Row],[Alunos_Ano7]]+Tabela48[[#This Row],[Alunos_Ano8]]+Tabela48[[#This Row],[Alunos_Ano9]]</f>
        <v>206</v>
      </c>
      <c r="U219" s="52" t="s">
        <v>28</v>
      </c>
      <c r="V219" s="113" t="s">
        <v>28</v>
      </c>
    </row>
    <row r="220" spans="1:22" outlineLevel="4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1315</v>
      </c>
      <c r="F220" s="7" t="s">
        <v>213</v>
      </c>
      <c r="G220" s="7">
        <v>152341</v>
      </c>
      <c r="H220" s="7" t="s">
        <v>218</v>
      </c>
      <c r="I220" s="7">
        <v>0</v>
      </c>
      <c r="J220" s="11" t="s">
        <v>24</v>
      </c>
      <c r="K220" s="40">
        <v>0</v>
      </c>
      <c r="L220" s="40">
        <v>0</v>
      </c>
      <c r="M220" s="77" t="s">
        <v>28</v>
      </c>
      <c r="N220" s="40">
        <f>SUBTOTAL(9,N219:N219)</f>
        <v>104</v>
      </c>
      <c r="O220" s="40" t="s">
        <v>23</v>
      </c>
      <c r="P220" s="77" t="s">
        <v>28</v>
      </c>
      <c r="Q220" s="40">
        <f>SUBTOTAL(9,Q219:Q219)</f>
        <v>102</v>
      </c>
      <c r="R220" s="40">
        <f>SUBTOTAL(9,R219:R219)</f>
        <v>42</v>
      </c>
      <c r="S220" s="87">
        <f>Tabela48[[#This Row],[Neg_Ano9]]/Tabela48[[#This Row],[Alunos_Ano9]]</f>
        <v>0.41176470588235292</v>
      </c>
      <c r="T220" s="40">
        <f>SUBTOTAL(9,T219:T219)</f>
        <v>206</v>
      </c>
      <c r="U220" s="40" t="s">
        <v>28</v>
      </c>
      <c r="V220" s="88" t="s">
        <v>28</v>
      </c>
    </row>
    <row r="221" spans="1:22" outlineLevel="5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1315</v>
      </c>
      <c r="F221" s="7" t="s">
        <v>213</v>
      </c>
      <c r="G221" s="7">
        <v>152353</v>
      </c>
      <c r="H221" s="7" t="s">
        <v>220</v>
      </c>
      <c r="I221" s="7">
        <v>1315134</v>
      </c>
      <c r="J221" s="7" t="s">
        <v>333</v>
      </c>
      <c r="K221" s="37">
        <v>73</v>
      </c>
      <c r="L221" s="37">
        <v>45</v>
      </c>
      <c r="M221" s="108">
        <f>Tabela48[[#This Row],[Neg_Ano7]]/Tabela48[[#This Row],[Alunos_Ano7]]</f>
        <v>0.61643835616438358</v>
      </c>
      <c r="N221" s="37">
        <v>82</v>
      </c>
      <c r="O221" s="37">
        <v>34</v>
      </c>
      <c r="P221" s="108">
        <f>Tabela48[[#This Row],[Neg_Ano8]]/Tabela48[[#This Row],[Alunos_Ano8]]</f>
        <v>0.41463414634146339</v>
      </c>
      <c r="Q221" s="37">
        <v>103</v>
      </c>
      <c r="R221" s="37">
        <v>48</v>
      </c>
      <c r="S221" s="108">
        <f>Tabela48[[#This Row],[Neg_Ano9]]/Tabela48[[#This Row],[Alunos_Ano9]]</f>
        <v>0.46601941747572817</v>
      </c>
      <c r="T221" s="37">
        <f>Tabela48[[#This Row],[Alunos_Ano7]]+Tabela48[[#This Row],[Alunos_Ano8]]+Tabela48[[#This Row],[Alunos_Ano9]]</f>
        <v>258</v>
      </c>
      <c r="U221" s="37">
        <f>Tabela48[[#This Row],[Neg_Ano7]]+Tabela48[[#This Row],[Neg_Ano8]]+Tabela48[[#This Row],[Neg_Ano9]]</f>
        <v>127</v>
      </c>
      <c r="V221" s="112">
        <f>Tabela48[[#This Row],[Níveis negat.]]/Tabela48[[#This Row],[Alunos_3ºciclo]]</f>
        <v>0.49224806201550386</v>
      </c>
    </row>
    <row r="222" spans="1:22" outlineLevel="5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1315</v>
      </c>
      <c r="F222" s="7" t="s">
        <v>213</v>
      </c>
      <c r="G222" s="7">
        <v>152353</v>
      </c>
      <c r="H222" s="7" t="s">
        <v>220</v>
      </c>
      <c r="I222" s="7">
        <v>1315777</v>
      </c>
      <c r="J222" s="7" t="s">
        <v>221</v>
      </c>
      <c r="K222" s="37">
        <v>77</v>
      </c>
      <c r="L222" s="37">
        <v>38</v>
      </c>
      <c r="M222" s="108">
        <f>Tabela48[[#This Row],[Neg_Ano7]]/Tabela48[[#This Row],[Alunos_Ano7]]</f>
        <v>0.4935064935064935</v>
      </c>
      <c r="N222" s="37">
        <v>85</v>
      </c>
      <c r="O222" s="37">
        <v>53</v>
      </c>
      <c r="P222" s="108">
        <f>Tabela48[[#This Row],[Neg_Ano8]]/Tabela48[[#This Row],[Alunos_Ano8]]</f>
        <v>0.62352941176470589</v>
      </c>
      <c r="Q222" s="37">
        <v>65</v>
      </c>
      <c r="R222" s="37">
        <v>23</v>
      </c>
      <c r="S222" s="108">
        <f>Tabela48[[#This Row],[Neg_Ano9]]/Tabela48[[#This Row],[Alunos_Ano9]]</f>
        <v>0.35384615384615387</v>
      </c>
      <c r="T222" s="37">
        <f>Tabela48[[#This Row],[Alunos_Ano7]]+Tabela48[[#This Row],[Alunos_Ano8]]+Tabela48[[#This Row],[Alunos_Ano9]]</f>
        <v>227</v>
      </c>
      <c r="U222" s="37">
        <f>Tabela48[[#This Row],[Neg_Ano7]]+Tabela48[[#This Row],[Neg_Ano8]]+Tabela48[[#This Row],[Neg_Ano9]]</f>
        <v>114</v>
      </c>
      <c r="V222" s="112">
        <f>Tabela48[[#This Row],[Níveis negat.]]/Tabela48[[#This Row],[Alunos_3ºciclo]]</f>
        <v>0.50220264317180618</v>
      </c>
    </row>
    <row r="223" spans="1:22" outlineLevel="4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1315</v>
      </c>
      <c r="F223" s="7" t="s">
        <v>213</v>
      </c>
      <c r="G223" s="7">
        <v>152353</v>
      </c>
      <c r="H223" s="7" t="s">
        <v>220</v>
      </c>
      <c r="I223" s="7">
        <v>0</v>
      </c>
      <c r="J223" s="11" t="s">
        <v>24</v>
      </c>
      <c r="K223" s="40">
        <f>SUBTOTAL(9,K221:K222)</f>
        <v>150</v>
      </c>
      <c r="L223" s="40">
        <f>SUBTOTAL(9,L221:L222)</f>
        <v>83</v>
      </c>
      <c r="M223" s="87">
        <f>Tabela48[[#This Row],[Neg_Ano7]]/Tabela48[[#This Row],[Alunos_Ano7]]</f>
        <v>0.55333333333333334</v>
      </c>
      <c r="N223" s="40">
        <f>SUBTOTAL(9,N221:N222)</f>
        <v>167</v>
      </c>
      <c r="O223" s="40">
        <f>SUBTOTAL(9,O221:O222)</f>
        <v>87</v>
      </c>
      <c r="P223" s="87">
        <f>Tabela48[[#This Row],[Neg_Ano8]]/Tabela48[[#This Row],[Alunos_Ano8]]</f>
        <v>0.52095808383233533</v>
      </c>
      <c r="Q223" s="40">
        <f>SUBTOTAL(9,Q221:Q222)</f>
        <v>168</v>
      </c>
      <c r="R223" s="40">
        <f>SUBTOTAL(9,R221:R222)</f>
        <v>71</v>
      </c>
      <c r="S223" s="87">
        <f>Tabela48[[#This Row],[Neg_Ano9]]/Tabela48[[#This Row],[Alunos_Ano9]]</f>
        <v>0.42261904761904762</v>
      </c>
      <c r="T223" s="40">
        <f>SUBTOTAL(9,T221:T222)</f>
        <v>485</v>
      </c>
      <c r="U223" s="40">
        <f>SUBTOTAL(9,U221:U222)</f>
        <v>241</v>
      </c>
      <c r="V223" s="88">
        <f>Tabela48[[#This Row],[Níveis negat.]]/Tabela48[[#This Row],[Alunos_3ºciclo]]</f>
        <v>0.49690721649484537</v>
      </c>
    </row>
    <row r="224" spans="1:22" outlineLevel="5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1315</v>
      </c>
      <c r="F224" s="7" t="s">
        <v>213</v>
      </c>
      <c r="G224" s="7">
        <v>152365</v>
      </c>
      <c r="H224" s="7" t="s">
        <v>222</v>
      </c>
      <c r="I224" s="7">
        <v>1315153</v>
      </c>
      <c r="J224" s="7" t="s">
        <v>223</v>
      </c>
      <c r="K224" s="37">
        <v>111</v>
      </c>
      <c r="L224" s="37">
        <v>52</v>
      </c>
      <c r="M224" s="108">
        <f>Tabela48[[#This Row],[Neg_Ano7]]/Tabela48[[#This Row],[Alunos_Ano7]]</f>
        <v>0.46846846846846846</v>
      </c>
      <c r="N224" s="37">
        <v>0</v>
      </c>
      <c r="O224" s="37">
        <v>0</v>
      </c>
      <c r="P224" s="108" t="s">
        <v>28</v>
      </c>
      <c r="Q224" s="37">
        <v>0</v>
      </c>
      <c r="R224" s="37">
        <v>0</v>
      </c>
      <c r="S224" s="108" t="s">
        <v>28</v>
      </c>
      <c r="T224" s="37">
        <f>Tabela48[[#This Row],[Alunos_Ano7]]+Tabela48[[#This Row],[Alunos_Ano8]]+Tabela48[[#This Row],[Alunos_Ano9]]</f>
        <v>111</v>
      </c>
      <c r="U224" s="37">
        <f>Tabela48[[#This Row],[Neg_Ano7]]+Tabela48[[#This Row],[Neg_Ano8]]+Tabela48[[#This Row],[Neg_Ano9]]</f>
        <v>52</v>
      </c>
      <c r="V224" s="112">
        <f>Tabela48[[#This Row],[Níveis negat.]]/Tabela48[[#This Row],[Alunos_3ºciclo]]</f>
        <v>0.46846846846846846</v>
      </c>
    </row>
    <row r="225" spans="1:22" outlineLevel="5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1315</v>
      </c>
      <c r="F225" s="7" t="s">
        <v>213</v>
      </c>
      <c r="G225" s="7">
        <v>152365</v>
      </c>
      <c r="H225" s="7" t="s">
        <v>222</v>
      </c>
      <c r="I225" s="7">
        <v>1315926</v>
      </c>
      <c r="J225" s="7" t="s">
        <v>334</v>
      </c>
      <c r="K225" s="37">
        <v>0</v>
      </c>
      <c r="L225" s="37">
        <v>0</v>
      </c>
      <c r="M225" s="108" t="s">
        <v>28</v>
      </c>
      <c r="N225" s="37">
        <v>119</v>
      </c>
      <c r="O225" s="37">
        <v>54</v>
      </c>
      <c r="P225" s="108">
        <f>Tabela48[[#This Row],[Neg_Ano8]]/Tabela48[[#This Row],[Alunos_Ano8]]</f>
        <v>0.45378151260504201</v>
      </c>
      <c r="Q225" s="37">
        <v>107</v>
      </c>
      <c r="R225" s="37">
        <v>57</v>
      </c>
      <c r="S225" s="108">
        <f>Tabela48[[#This Row],[Neg_Ano9]]/Tabela48[[#This Row],[Alunos_Ano9]]</f>
        <v>0.53271028037383172</v>
      </c>
      <c r="T225" s="37">
        <f>Tabela48[[#This Row],[Alunos_Ano7]]+Tabela48[[#This Row],[Alunos_Ano8]]+Tabela48[[#This Row],[Alunos_Ano9]]</f>
        <v>226</v>
      </c>
      <c r="U225" s="37">
        <f>Tabela48[[#This Row],[Neg_Ano7]]+Tabela48[[#This Row],[Neg_Ano8]]+Tabela48[[#This Row],[Neg_Ano9]]</f>
        <v>111</v>
      </c>
      <c r="V225" s="112">
        <f>Tabela48[[#This Row],[Níveis negat.]]/Tabela48[[#This Row],[Alunos_3ºciclo]]</f>
        <v>0.49115044247787609</v>
      </c>
    </row>
    <row r="226" spans="1:22" outlineLevel="4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1315</v>
      </c>
      <c r="F226" s="7" t="s">
        <v>213</v>
      </c>
      <c r="G226" s="7">
        <v>152365</v>
      </c>
      <c r="H226" s="7" t="s">
        <v>222</v>
      </c>
      <c r="I226" s="7">
        <v>0</v>
      </c>
      <c r="J226" s="11" t="s">
        <v>24</v>
      </c>
      <c r="K226" s="40">
        <f>SUBTOTAL(9,K224:K225)</f>
        <v>111</v>
      </c>
      <c r="L226" s="40">
        <f>SUBTOTAL(9,L224:L225)</f>
        <v>52</v>
      </c>
      <c r="M226" s="87">
        <f>Tabela48[[#This Row],[Neg_Ano7]]/Tabela48[[#This Row],[Alunos_Ano7]]</f>
        <v>0.46846846846846846</v>
      </c>
      <c r="N226" s="40">
        <f>SUBTOTAL(9,N224:N225)</f>
        <v>119</v>
      </c>
      <c r="O226" s="40">
        <f>SUBTOTAL(9,O224:O225)</f>
        <v>54</v>
      </c>
      <c r="P226" s="87">
        <f>Tabela48[[#This Row],[Neg_Ano8]]/Tabela48[[#This Row],[Alunos_Ano8]]</f>
        <v>0.45378151260504201</v>
      </c>
      <c r="Q226" s="40">
        <f>SUBTOTAL(9,Q224:Q225)</f>
        <v>107</v>
      </c>
      <c r="R226" s="40">
        <f>SUBTOTAL(9,R224:R225)</f>
        <v>57</v>
      </c>
      <c r="S226" s="87">
        <f>Tabela48[[#This Row],[Neg_Ano9]]/Tabela48[[#This Row],[Alunos_Ano9]]</f>
        <v>0.53271028037383172</v>
      </c>
      <c r="T226" s="40">
        <f>SUBTOTAL(9,T224:T225)</f>
        <v>337</v>
      </c>
      <c r="U226" s="40">
        <f>SUBTOTAL(9,U224:U225)</f>
        <v>163</v>
      </c>
      <c r="V226" s="88">
        <f>Tabela48[[#This Row],[Níveis negat.]]/Tabela48[[#This Row],[Alunos_3ºciclo]]</f>
        <v>0.48367952522255192</v>
      </c>
    </row>
    <row r="227" spans="1:22" outlineLevel="5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1315</v>
      </c>
      <c r="F227" s="7" t="s">
        <v>213</v>
      </c>
      <c r="G227" s="7">
        <v>152377</v>
      </c>
      <c r="H227" s="7" t="s">
        <v>224</v>
      </c>
      <c r="I227" s="7">
        <v>1315042</v>
      </c>
      <c r="J227" s="7" t="s">
        <v>225</v>
      </c>
      <c r="K227" s="37">
        <v>138</v>
      </c>
      <c r="L227" s="37">
        <v>69</v>
      </c>
      <c r="M227" s="108">
        <f>Tabela48[[#This Row],[Neg_Ano7]]/Tabela48[[#This Row],[Alunos_Ano7]]</f>
        <v>0.5</v>
      </c>
      <c r="N227" s="37">
        <v>111</v>
      </c>
      <c r="O227" s="37">
        <v>60</v>
      </c>
      <c r="P227" s="108">
        <f>Tabela48[[#This Row],[Neg_Ano8]]/Tabela48[[#This Row],[Alunos_Ano8]]</f>
        <v>0.54054054054054057</v>
      </c>
      <c r="Q227" s="37">
        <v>137</v>
      </c>
      <c r="R227" s="37">
        <v>67</v>
      </c>
      <c r="S227" s="108">
        <f>Tabela48[[#This Row],[Neg_Ano9]]/Tabela48[[#This Row],[Alunos_Ano9]]</f>
        <v>0.48905109489051096</v>
      </c>
      <c r="T227" s="37">
        <f>Tabela48[[#This Row],[Alunos_Ano7]]+Tabela48[[#This Row],[Alunos_Ano8]]+Tabela48[[#This Row],[Alunos_Ano9]]</f>
        <v>386</v>
      </c>
      <c r="U227" s="37">
        <f>Tabela48[[#This Row],[Neg_Ano7]]+Tabela48[[#This Row],[Neg_Ano8]]+Tabela48[[#This Row],[Neg_Ano9]]</f>
        <v>196</v>
      </c>
      <c r="V227" s="112">
        <f>Tabela48[[#This Row],[Níveis negat.]]/Tabela48[[#This Row],[Alunos_3ºciclo]]</f>
        <v>0.50777202072538863</v>
      </c>
    </row>
    <row r="228" spans="1:22" outlineLevel="5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1315</v>
      </c>
      <c r="F228" s="7" t="s">
        <v>213</v>
      </c>
      <c r="G228" s="7">
        <v>152377</v>
      </c>
      <c r="H228" s="7" t="s">
        <v>224</v>
      </c>
      <c r="I228" s="7">
        <v>1315058</v>
      </c>
      <c r="J228" s="7" t="s">
        <v>226</v>
      </c>
      <c r="K228" s="37">
        <v>65</v>
      </c>
      <c r="L228" s="37">
        <v>40</v>
      </c>
      <c r="M228" s="108">
        <f>Tabela48[[#This Row],[Neg_Ano7]]/Tabela48[[#This Row],[Alunos_Ano7]]</f>
        <v>0.61538461538461542</v>
      </c>
      <c r="N228" s="37">
        <v>71</v>
      </c>
      <c r="O228" s="37">
        <v>44</v>
      </c>
      <c r="P228" s="108">
        <f>Tabela48[[#This Row],[Neg_Ano8]]/Tabela48[[#This Row],[Alunos_Ano8]]</f>
        <v>0.61971830985915488</v>
      </c>
      <c r="Q228" s="37">
        <v>65</v>
      </c>
      <c r="R228" s="37">
        <v>39</v>
      </c>
      <c r="S228" s="108">
        <f>Tabela48[[#This Row],[Neg_Ano9]]/Tabela48[[#This Row],[Alunos_Ano9]]</f>
        <v>0.6</v>
      </c>
      <c r="T228" s="37">
        <f>Tabela48[[#This Row],[Alunos_Ano7]]+Tabela48[[#This Row],[Alunos_Ano8]]+Tabela48[[#This Row],[Alunos_Ano9]]</f>
        <v>201</v>
      </c>
      <c r="U228" s="37">
        <f>Tabela48[[#This Row],[Neg_Ano7]]+Tabela48[[#This Row],[Neg_Ano8]]+Tabela48[[#This Row],[Neg_Ano9]]</f>
        <v>123</v>
      </c>
      <c r="V228" s="112">
        <f>Tabela48[[#This Row],[Níveis negat.]]/Tabela48[[#This Row],[Alunos_3ºciclo]]</f>
        <v>0.61194029850746268</v>
      </c>
    </row>
    <row r="229" spans="1:22" outlineLevel="4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1315</v>
      </c>
      <c r="F229" s="7" t="s">
        <v>213</v>
      </c>
      <c r="G229" s="7">
        <v>152377</v>
      </c>
      <c r="H229" s="7" t="s">
        <v>224</v>
      </c>
      <c r="I229" s="7">
        <v>0</v>
      </c>
      <c r="J229" s="11" t="s">
        <v>24</v>
      </c>
      <c r="K229" s="40">
        <f>SUBTOTAL(9,K227:K228)</f>
        <v>203</v>
      </c>
      <c r="L229" s="40">
        <f>SUBTOTAL(9,L227:L228)</f>
        <v>109</v>
      </c>
      <c r="M229" s="87">
        <f>Tabela48[[#This Row],[Neg_Ano7]]/Tabela48[[#This Row],[Alunos_Ano7]]</f>
        <v>0.53694581280788178</v>
      </c>
      <c r="N229" s="40">
        <f>SUBTOTAL(9,N227:N228)</f>
        <v>182</v>
      </c>
      <c r="O229" s="40">
        <f>SUBTOTAL(9,O227:O228)</f>
        <v>104</v>
      </c>
      <c r="P229" s="87">
        <f>Tabela48[[#This Row],[Neg_Ano8]]/Tabela48[[#This Row],[Alunos_Ano8]]</f>
        <v>0.5714285714285714</v>
      </c>
      <c r="Q229" s="40">
        <f>SUBTOTAL(9,Q227:Q228)</f>
        <v>202</v>
      </c>
      <c r="R229" s="40">
        <f>SUBTOTAL(9,R227:R228)</f>
        <v>106</v>
      </c>
      <c r="S229" s="87">
        <f>Tabela48[[#This Row],[Neg_Ano9]]/Tabela48[[#This Row],[Alunos_Ano9]]</f>
        <v>0.52475247524752477</v>
      </c>
      <c r="T229" s="40">
        <f>SUBTOTAL(9,T227:T228)</f>
        <v>587</v>
      </c>
      <c r="U229" s="40">
        <f>SUBTOTAL(9,U227:U228)</f>
        <v>319</v>
      </c>
      <c r="V229" s="88">
        <f>Tabela48[[#This Row],[Níveis negat.]]/Tabela48[[#This Row],[Alunos_3ºciclo]]</f>
        <v>0.54344122657580918</v>
      </c>
    </row>
    <row r="230" spans="1:22" outlineLevel="3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1315</v>
      </c>
      <c r="F230" s="7" t="s">
        <v>213</v>
      </c>
      <c r="G230" s="7">
        <v>0</v>
      </c>
      <c r="H230" s="7">
        <v>0</v>
      </c>
      <c r="I230" s="7">
        <v>0</v>
      </c>
      <c r="J230" s="15" t="s">
        <v>25</v>
      </c>
      <c r="K230" s="43">
        <f>SUBTOTAL(9,K215:K228)</f>
        <v>764</v>
      </c>
      <c r="L230" s="43">
        <f>SUBTOTAL(9,L215:L228)</f>
        <v>360</v>
      </c>
      <c r="M230" s="89">
        <f>Tabela48[[#This Row],[Neg_Ano7]]/Tabela48[[#This Row],[Alunos_Ano7]]</f>
        <v>0.47120418848167539</v>
      </c>
      <c r="N230" s="43">
        <f>SUBTOTAL(9,N215:N228)</f>
        <v>878</v>
      </c>
      <c r="O230" s="43">
        <f>SUBTOTAL(9,O215:O228)</f>
        <v>369</v>
      </c>
      <c r="P230" s="89">
        <f>Tabela48[[#This Row],[Neg_Ano8]]/Tabela48[[#This Row],[Alunos_Ano8]]</f>
        <v>0.42027334851936221</v>
      </c>
      <c r="Q230" s="43">
        <f>SUBTOTAL(9,Q215:Q228)</f>
        <v>874</v>
      </c>
      <c r="R230" s="43">
        <f>SUBTOTAL(9,R215:R228)</f>
        <v>408</v>
      </c>
      <c r="S230" s="89">
        <f>Tabela48[[#This Row],[Neg_Ano9]]/Tabela48[[#This Row],[Alunos_Ano9]]</f>
        <v>0.46681922196796338</v>
      </c>
      <c r="T230" s="43">
        <f>SUBTOTAL(9,T215:T228)</f>
        <v>2516</v>
      </c>
      <c r="U230" s="43">
        <f>SUBTOTAL(9,U215:U228)</f>
        <v>1095</v>
      </c>
      <c r="V230" s="90">
        <f>Tabela48[[#This Row],[Níveis negat.]]/Tabela48[[#This Row],[Alunos_3ºciclo]]</f>
        <v>0.43521462639109698</v>
      </c>
    </row>
    <row r="231" spans="1:22" outlineLevel="5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1316</v>
      </c>
      <c r="F231" s="7" t="s">
        <v>227</v>
      </c>
      <c r="G231" s="7">
        <v>150411</v>
      </c>
      <c r="H231" s="7" t="s">
        <v>228</v>
      </c>
      <c r="I231" s="7">
        <v>1316922</v>
      </c>
      <c r="J231" s="7" t="s">
        <v>229</v>
      </c>
      <c r="K231" s="37">
        <v>95</v>
      </c>
      <c r="L231" s="37">
        <v>42</v>
      </c>
      <c r="M231" s="108">
        <f>Tabela48[[#This Row],[Neg_Ano7]]/Tabela48[[#This Row],[Alunos_Ano7]]</f>
        <v>0.44210526315789472</v>
      </c>
      <c r="N231" s="37">
        <v>92</v>
      </c>
      <c r="O231" s="37">
        <v>33</v>
      </c>
      <c r="P231" s="108">
        <f>Tabela48[[#This Row],[Neg_Ano8]]/Tabela48[[#This Row],[Alunos_Ano8]]</f>
        <v>0.35869565217391303</v>
      </c>
      <c r="Q231" s="37">
        <v>84</v>
      </c>
      <c r="R231" s="37">
        <v>23</v>
      </c>
      <c r="S231" s="108">
        <f>Tabela48[[#This Row],[Neg_Ano9]]/Tabela48[[#This Row],[Alunos_Ano9]]</f>
        <v>0.27380952380952384</v>
      </c>
      <c r="T231" s="37">
        <f>Tabela48[[#This Row],[Alunos_Ano7]]+Tabela48[[#This Row],[Alunos_Ano8]]+Tabela48[[#This Row],[Alunos_Ano9]]</f>
        <v>271</v>
      </c>
      <c r="U231" s="37">
        <f>Tabela48[[#This Row],[Neg_Ano7]]+Tabela48[[#This Row],[Neg_Ano8]]+Tabela48[[#This Row],[Neg_Ano9]]</f>
        <v>98</v>
      </c>
      <c r="V231" s="112">
        <f>Tabela48[[#This Row],[Níveis negat.]]/Tabela48[[#This Row],[Alunos_3ºciclo]]</f>
        <v>0.36162361623616235</v>
      </c>
    </row>
    <row r="232" spans="1:22" outlineLevel="4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1316</v>
      </c>
      <c r="F232" s="7" t="s">
        <v>227</v>
      </c>
      <c r="G232" s="7">
        <v>150411</v>
      </c>
      <c r="H232" s="7" t="s">
        <v>228</v>
      </c>
      <c r="I232" s="7">
        <v>0</v>
      </c>
      <c r="J232" s="11" t="s">
        <v>24</v>
      </c>
      <c r="K232" s="40">
        <f>SUBTOTAL(9,K231:K231)</f>
        <v>95</v>
      </c>
      <c r="L232" s="40">
        <f>SUBTOTAL(9,L231:L231)</f>
        <v>42</v>
      </c>
      <c r="M232" s="87">
        <f>Tabela48[[#This Row],[Neg_Ano7]]/Tabela48[[#This Row],[Alunos_Ano7]]</f>
        <v>0.44210526315789472</v>
      </c>
      <c r="N232" s="40">
        <f>SUBTOTAL(9,N231:N231)</f>
        <v>92</v>
      </c>
      <c r="O232" s="40">
        <f>SUBTOTAL(9,O231:O231)</f>
        <v>33</v>
      </c>
      <c r="P232" s="87">
        <f>Tabela48[[#This Row],[Neg_Ano8]]/Tabela48[[#This Row],[Alunos_Ano8]]</f>
        <v>0.35869565217391303</v>
      </c>
      <c r="Q232" s="40">
        <f>SUBTOTAL(9,Q231:Q231)</f>
        <v>84</v>
      </c>
      <c r="R232" s="40">
        <f>SUBTOTAL(9,R231:R231)</f>
        <v>23</v>
      </c>
      <c r="S232" s="87">
        <f>Tabela48[[#This Row],[Neg_Ano9]]/Tabela48[[#This Row],[Alunos_Ano9]]</f>
        <v>0.27380952380952384</v>
      </c>
      <c r="T232" s="40">
        <f>SUBTOTAL(9,T231:T231)</f>
        <v>271</v>
      </c>
      <c r="U232" s="40">
        <f>SUBTOTAL(9,U231:U231)</f>
        <v>98</v>
      </c>
      <c r="V232" s="88">
        <f>Tabela48[[#This Row],[Níveis negat.]]/Tabela48[[#This Row],[Alunos_3ºciclo]]</f>
        <v>0.36162361623616235</v>
      </c>
    </row>
    <row r="233" spans="1:22" outlineLevel="5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1316</v>
      </c>
      <c r="F233" s="7" t="s">
        <v>227</v>
      </c>
      <c r="G233" s="7">
        <v>150848</v>
      </c>
      <c r="H233" s="7" t="s">
        <v>230</v>
      </c>
      <c r="I233" s="7">
        <v>1316010</v>
      </c>
      <c r="J233" s="7" t="s">
        <v>231</v>
      </c>
      <c r="K233" s="37">
        <v>109</v>
      </c>
      <c r="L233" s="37">
        <v>43</v>
      </c>
      <c r="M233" s="108">
        <f>Tabela48[[#This Row],[Neg_Ano7]]/Tabela48[[#This Row],[Alunos_Ano7]]</f>
        <v>0.39449541284403672</v>
      </c>
      <c r="N233" s="37">
        <v>115</v>
      </c>
      <c r="O233" s="37">
        <v>55</v>
      </c>
      <c r="P233" s="108">
        <f>Tabela48[[#This Row],[Neg_Ano8]]/Tabela48[[#This Row],[Alunos_Ano8]]</f>
        <v>0.47826086956521741</v>
      </c>
      <c r="Q233" s="37">
        <v>117</v>
      </c>
      <c r="R233" s="37">
        <v>68</v>
      </c>
      <c r="S233" s="108">
        <f>Tabela48[[#This Row],[Neg_Ano9]]/Tabela48[[#This Row],[Alunos_Ano9]]</f>
        <v>0.58119658119658124</v>
      </c>
      <c r="T233" s="37">
        <f>Tabela48[[#This Row],[Alunos_Ano7]]+Tabela48[[#This Row],[Alunos_Ano8]]+Tabela48[[#This Row],[Alunos_Ano9]]</f>
        <v>341</v>
      </c>
      <c r="U233" s="37">
        <f>Tabela48[[#This Row],[Neg_Ano7]]+Tabela48[[#This Row],[Neg_Ano8]]+Tabela48[[#This Row],[Neg_Ano9]]</f>
        <v>166</v>
      </c>
      <c r="V233" s="112">
        <f>Tabela48[[#This Row],[Níveis negat.]]/Tabela48[[#This Row],[Alunos_3ºciclo]]</f>
        <v>0.48680351906158359</v>
      </c>
    </row>
    <row r="234" spans="1:22" outlineLevel="5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1316</v>
      </c>
      <c r="F234" s="7" t="s">
        <v>227</v>
      </c>
      <c r="G234" s="7">
        <v>150848</v>
      </c>
      <c r="H234" s="7" t="s">
        <v>230</v>
      </c>
      <c r="I234" s="7">
        <v>1316798</v>
      </c>
      <c r="J234" s="7" t="s">
        <v>232</v>
      </c>
      <c r="K234" s="37">
        <v>104</v>
      </c>
      <c r="L234" s="37">
        <v>50</v>
      </c>
      <c r="M234" s="108">
        <f>Tabela48[[#This Row],[Neg_Ano7]]/Tabela48[[#This Row],[Alunos_Ano7]]</f>
        <v>0.48076923076923078</v>
      </c>
      <c r="N234" s="37">
        <v>110</v>
      </c>
      <c r="O234" s="37">
        <v>59</v>
      </c>
      <c r="P234" s="108">
        <f>Tabela48[[#This Row],[Neg_Ano8]]/Tabela48[[#This Row],[Alunos_Ano8]]</f>
        <v>0.53636363636363638</v>
      </c>
      <c r="Q234" s="37">
        <v>130</v>
      </c>
      <c r="R234" s="37">
        <v>65</v>
      </c>
      <c r="S234" s="108">
        <f>Tabela48[[#This Row],[Neg_Ano9]]/Tabela48[[#This Row],[Alunos_Ano9]]</f>
        <v>0.5</v>
      </c>
      <c r="T234" s="37">
        <f>Tabela48[[#This Row],[Alunos_Ano7]]+Tabela48[[#This Row],[Alunos_Ano8]]+Tabela48[[#This Row],[Alunos_Ano9]]</f>
        <v>344</v>
      </c>
      <c r="U234" s="37">
        <f>Tabela48[[#This Row],[Neg_Ano7]]+Tabela48[[#This Row],[Neg_Ano8]]+Tabela48[[#This Row],[Neg_Ano9]]</f>
        <v>174</v>
      </c>
      <c r="V234" s="112">
        <f>Tabela48[[#This Row],[Níveis negat.]]/Tabela48[[#This Row],[Alunos_3ºciclo]]</f>
        <v>0.5058139534883721</v>
      </c>
    </row>
    <row r="235" spans="1:22" outlineLevel="4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1316</v>
      </c>
      <c r="F235" s="7" t="s">
        <v>227</v>
      </c>
      <c r="G235" s="7">
        <v>150848</v>
      </c>
      <c r="H235" s="7" t="s">
        <v>230</v>
      </c>
      <c r="I235" s="7">
        <v>0</v>
      </c>
      <c r="J235" s="11" t="s">
        <v>24</v>
      </c>
      <c r="K235" s="40">
        <f>SUBTOTAL(9,K233:K234)</f>
        <v>213</v>
      </c>
      <c r="L235" s="40">
        <f>SUBTOTAL(9,L233:L234)</f>
        <v>93</v>
      </c>
      <c r="M235" s="87">
        <f>Tabela48[[#This Row],[Neg_Ano7]]/Tabela48[[#This Row],[Alunos_Ano7]]</f>
        <v>0.43661971830985913</v>
      </c>
      <c r="N235" s="40">
        <f>SUBTOTAL(9,N233:N234)</f>
        <v>225</v>
      </c>
      <c r="O235" s="40">
        <f>SUBTOTAL(9,O233:O234)</f>
        <v>114</v>
      </c>
      <c r="P235" s="87">
        <f>Tabela48[[#This Row],[Neg_Ano8]]/Tabela48[[#This Row],[Alunos_Ano8]]</f>
        <v>0.50666666666666671</v>
      </c>
      <c r="Q235" s="40">
        <f>SUBTOTAL(9,Q233:Q234)</f>
        <v>247</v>
      </c>
      <c r="R235" s="40">
        <f>SUBTOTAL(9,R233:R234)</f>
        <v>133</v>
      </c>
      <c r="S235" s="87">
        <f>Tabela48[[#This Row],[Neg_Ano9]]/Tabela48[[#This Row],[Alunos_Ano9]]</f>
        <v>0.53846153846153844</v>
      </c>
      <c r="T235" s="40">
        <f>SUBTOTAL(9,T233:T234)</f>
        <v>685</v>
      </c>
      <c r="U235" s="40">
        <f>SUBTOTAL(9,U233:U234)</f>
        <v>340</v>
      </c>
      <c r="V235" s="88">
        <f>Tabela48[[#This Row],[Níveis negat.]]/Tabela48[[#This Row],[Alunos_3ºciclo]]</f>
        <v>0.49635036496350365</v>
      </c>
    </row>
    <row r="236" spans="1:22" outlineLevel="5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1316</v>
      </c>
      <c r="F236" s="7" t="s">
        <v>227</v>
      </c>
      <c r="G236" s="7">
        <v>152389</v>
      </c>
      <c r="H236" s="7" t="s">
        <v>233</v>
      </c>
      <c r="I236" s="7">
        <v>1316517</v>
      </c>
      <c r="J236" s="7" t="s">
        <v>234</v>
      </c>
      <c r="K236" s="37">
        <v>201</v>
      </c>
      <c r="L236" s="37">
        <v>89</v>
      </c>
      <c r="M236" s="108">
        <f>Tabela48[[#This Row],[Neg_Ano7]]/Tabela48[[#This Row],[Alunos_Ano7]]</f>
        <v>0.44278606965174128</v>
      </c>
      <c r="N236" s="37">
        <v>164</v>
      </c>
      <c r="O236" s="37">
        <v>81</v>
      </c>
      <c r="P236" s="108">
        <f>Tabela48[[#This Row],[Neg_Ano8]]/Tabela48[[#This Row],[Alunos_Ano8]]</f>
        <v>0.49390243902439024</v>
      </c>
      <c r="Q236" s="37">
        <v>178</v>
      </c>
      <c r="R236" s="37">
        <v>82</v>
      </c>
      <c r="S236" s="108">
        <f>Tabela48[[#This Row],[Neg_Ano9]]/Tabela48[[#This Row],[Alunos_Ano9]]</f>
        <v>0.4606741573033708</v>
      </c>
      <c r="T236" s="37">
        <f>Tabela48[[#This Row],[Alunos_Ano7]]+Tabela48[[#This Row],[Alunos_Ano8]]+Tabela48[[#This Row],[Alunos_Ano9]]</f>
        <v>543</v>
      </c>
      <c r="U236" s="37">
        <f>Tabela48[[#This Row],[Neg_Ano7]]+Tabela48[[#This Row],[Neg_Ano8]]+Tabela48[[#This Row],[Neg_Ano9]]</f>
        <v>252</v>
      </c>
      <c r="V236" s="112">
        <f>Tabela48[[#This Row],[Níveis negat.]]/Tabela48[[#This Row],[Alunos_3ºciclo]]</f>
        <v>0.46408839779005523</v>
      </c>
    </row>
    <row r="237" spans="1:22" outlineLevel="4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1316</v>
      </c>
      <c r="F237" s="7" t="s">
        <v>227</v>
      </c>
      <c r="G237" s="7">
        <v>152389</v>
      </c>
      <c r="H237" s="7" t="s">
        <v>233</v>
      </c>
      <c r="I237" s="7">
        <v>0</v>
      </c>
      <c r="J237" s="11" t="s">
        <v>24</v>
      </c>
      <c r="K237" s="40">
        <f>SUBTOTAL(9,K236:K236)</f>
        <v>201</v>
      </c>
      <c r="L237" s="40">
        <f>SUBTOTAL(9,L236:L236)</f>
        <v>89</v>
      </c>
      <c r="M237" s="87">
        <f>Tabela48[[#This Row],[Neg_Ano7]]/Tabela48[[#This Row],[Alunos_Ano7]]</f>
        <v>0.44278606965174128</v>
      </c>
      <c r="N237" s="40">
        <f>SUBTOTAL(9,N236:N236)</f>
        <v>164</v>
      </c>
      <c r="O237" s="40">
        <f>SUBTOTAL(9,O236:O236)</f>
        <v>81</v>
      </c>
      <c r="P237" s="87">
        <f>Tabela48[[#This Row],[Neg_Ano8]]/Tabela48[[#This Row],[Alunos_Ano8]]</f>
        <v>0.49390243902439024</v>
      </c>
      <c r="Q237" s="40">
        <f>SUBTOTAL(9,Q236:Q236)</f>
        <v>178</v>
      </c>
      <c r="R237" s="40">
        <f>SUBTOTAL(9,R236:R236)</f>
        <v>82</v>
      </c>
      <c r="S237" s="87">
        <f>Tabela48[[#This Row],[Neg_Ano9]]/Tabela48[[#This Row],[Alunos_Ano9]]</f>
        <v>0.4606741573033708</v>
      </c>
      <c r="T237" s="40">
        <f>SUBTOTAL(9,T236:T236)</f>
        <v>543</v>
      </c>
      <c r="U237" s="40">
        <f>SUBTOTAL(9,U236:U236)</f>
        <v>252</v>
      </c>
      <c r="V237" s="88">
        <f>Tabela48[[#This Row],[Níveis negat.]]/Tabela48[[#This Row],[Alunos_3ºciclo]]</f>
        <v>0.46408839779005523</v>
      </c>
    </row>
    <row r="238" spans="1:22" outlineLevel="5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1316</v>
      </c>
      <c r="F238" s="7" t="s">
        <v>227</v>
      </c>
      <c r="G238" s="7">
        <v>152390</v>
      </c>
      <c r="H238" s="7" t="s">
        <v>291</v>
      </c>
      <c r="I238" s="7">
        <v>1316003</v>
      </c>
      <c r="J238" s="7" t="s">
        <v>335</v>
      </c>
      <c r="K238" s="37">
        <v>0</v>
      </c>
      <c r="L238" s="37">
        <v>0</v>
      </c>
      <c r="M238" s="108" t="s">
        <v>28</v>
      </c>
      <c r="N238" s="37">
        <v>0</v>
      </c>
      <c r="O238" s="37">
        <v>0</v>
      </c>
      <c r="P238" s="108" t="s">
        <v>28</v>
      </c>
      <c r="Q238" s="37">
        <v>126</v>
      </c>
      <c r="R238" s="37">
        <v>66</v>
      </c>
      <c r="S238" s="108">
        <f>Tabela48[[#This Row],[Neg_Ano9]]/Tabela48[[#This Row],[Alunos_Ano9]]</f>
        <v>0.52380952380952384</v>
      </c>
      <c r="T238" s="37">
        <f>Tabela48[[#This Row],[Alunos_Ano7]]+Tabela48[[#This Row],[Alunos_Ano8]]+Tabela48[[#This Row],[Alunos_Ano9]]</f>
        <v>126</v>
      </c>
      <c r="U238" s="37">
        <f>Tabela48[[#This Row],[Neg_Ano7]]+Tabela48[[#This Row],[Neg_Ano8]]+Tabela48[[#This Row],[Neg_Ano9]]</f>
        <v>66</v>
      </c>
      <c r="V238" s="112">
        <f>Tabela48[[#This Row],[Níveis negat.]]/Tabela48[[#This Row],[Alunos_3ºciclo]]</f>
        <v>0.52380952380952384</v>
      </c>
    </row>
    <row r="239" spans="1:22" outlineLevel="5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1316</v>
      </c>
      <c r="F239" s="7" t="s">
        <v>227</v>
      </c>
      <c r="G239" s="7">
        <v>152390</v>
      </c>
      <c r="H239" s="7" t="s">
        <v>291</v>
      </c>
      <c r="I239" s="7">
        <v>1316433</v>
      </c>
      <c r="J239" s="7" t="s">
        <v>292</v>
      </c>
      <c r="K239" s="37">
        <v>126</v>
      </c>
      <c r="L239" s="37">
        <v>37</v>
      </c>
      <c r="M239" s="108">
        <f>Tabela48[[#This Row],[Neg_Ano7]]/Tabela48[[#This Row],[Alunos_Ano7]]</f>
        <v>0.29365079365079366</v>
      </c>
      <c r="N239" s="37">
        <v>116</v>
      </c>
      <c r="O239" s="37">
        <v>41</v>
      </c>
      <c r="P239" s="108">
        <f>Tabela48[[#This Row],[Neg_Ano8]]/Tabela48[[#This Row],[Alunos_Ano8]]</f>
        <v>0.35344827586206895</v>
      </c>
      <c r="Q239" s="37">
        <v>0</v>
      </c>
      <c r="R239" s="37">
        <v>0</v>
      </c>
      <c r="S239" s="109" t="s">
        <v>28</v>
      </c>
      <c r="T239" s="37">
        <f>Tabela48[[#This Row],[Alunos_Ano7]]+Tabela48[[#This Row],[Alunos_Ano8]]+Tabela48[[#This Row],[Alunos_Ano9]]</f>
        <v>242</v>
      </c>
      <c r="U239" s="37">
        <f>Tabela48[[#This Row],[Neg_Ano7]]+Tabela48[[#This Row],[Neg_Ano8]]+Tabela48[[#This Row],[Neg_Ano9]]</f>
        <v>78</v>
      </c>
      <c r="V239" s="112">
        <f>Tabela48[[#This Row],[Níveis negat.]]/Tabela48[[#This Row],[Alunos_3ºciclo]]</f>
        <v>0.32231404958677684</v>
      </c>
    </row>
    <row r="240" spans="1:22" outlineLevel="4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1316</v>
      </c>
      <c r="F240" s="7" t="s">
        <v>227</v>
      </c>
      <c r="G240" s="7">
        <v>152390</v>
      </c>
      <c r="H240" s="7" t="s">
        <v>291</v>
      </c>
      <c r="I240" s="7">
        <v>0</v>
      </c>
      <c r="J240" s="11" t="s">
        <v>24</v>
      </c>
      <c r="K240" s="40">
        <f>SUBTOTAL(9,K238:K239)</f>
        <v>126</v>
      </c>
      <c r="L240" s="40">
        <f>SUBTOTAL(9,L238:L239)</f>
        <v>37</v>
      </c>
      <c r="M240" s="87">
        <f>Tabela48[[#This Row],[Neg_Ano7]]/Tabela48[[#This Row],[Alunos_Ano7]]</f>
        <v>0.29365079365079366</v>
      </c>
      <c r="N240" s="40">
        <f>SUBTOTAL(9,N238:N239)</f>
        <v>116</v>
      </c>
      <c r="O240" s="40">
        <f>SUBTOTAL(9,O238:O239)</f>
        <v>41</v>
      </c>
      <c r="P240" s="87">
        <f>Tabela48[[#This Row],[Neg_Ano8]]/Tabela48[[#This Row],[Alunos_Ano8]]</f>
        <v>0.35344827586206895</v>
      </c>
      <c r="Q240" s="40">
        <f>SUBTOTAL(9,Q238:Q239)</f>
        <v>126</v>
      </c>
      <c r="R240" s="40">
        <f>SUBTOTAL(9,R238:R239)</f>
        <v>66</v>
      </c>
      <c r="S240" s="87">
        <f>Tabela48[[#This Row],[Neg_Ano9]]/Tabela48[[#This Row],[Alunos_Ano9]]</f>
        <v>0.52380952380952384</v>
      </c>
      <c r="T240" s="40">
        <f>SUBTOTAL(9,T238:T239)</f>
        <v>368</v>
      </c>
      <c r="U240" s="40">
        <f>SUBTOTAL(9,U238:U239)</f>
        <v>144</v>
      </c>
      <c r="V240" s="88">
        <f>Tabela48[[#This Row],[Níveis negat.]]/Tabela48[[#This Row],[Alunos_3ºciclo]]</f>
        <v>0.39130434782608697</v>
      </c>
    </row>
    <row r="241" spans="1:22" outlineLevel="5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1316</v>
      </c>
      <c r="F241" s="7" t="s">
        <v>227</v>
      </c>
      <c r="G241" s="7">
        <v>401997</v>
      </c>
      <c r="H241" s="7" t="s">
        <v>336</v>
      </c>
      <c r="I241" s="7">
        <v>1316007</v>
      </c>
      <c r="J241" s="7" t="s">
        <v>336</v>
      </c>
      <c r="K241" s="37">
        <v>100</v>
      </c>
      <c r="L241" s="37">
        <v>40</v>
      </c>
      <c r="M241" s="108">
        <f>Tabela48[[#This Row],[Neg_Ano7]]/Tabela48[[#This Row],[Alunos_Ano7]]</f>
        <v>0.4</v>
      </c>
      <c r="N241" s="37">
        <v>93</v>
      </c>
      <c r="O241" s="37">
        <v>57</v>
      </c>
      <c r="P241" s="108">
        <f>Tabela48[[#This Row],[Neg_Ano8]]/Tabela48[[#This Row],[Alunos_Ano8]]</f>
        <v>0.61290322580645162</v>
      </c>
      <c r="Q241" s="37">
        <v>149</v>
      </c>
      <c r="R241" s="37">
        <v>71</v>
      </c>
      <c r="S241" s="108">
        <f>Tabela48[[#This Row],[Neg_Ano9]]/Tabela48[[#This Row],[Alunos_Ano9]]</f>
        <v>0.47651006711409394</v>
      </c>
      <c r="T241" s="37">
        <f>Tabela48[[#This Row],[Alunos_Ano7]]+Tabela48[[#This Row],[Alunos_Ano8]]+Tabela48[[#This Row],[Alunos_Ano9]]</f>
        <v>342</v>
      </c>
      <c r="U241" s="37">
        <f>Tabela48[[#This Row],[Neg_Ano7]]+Tabela48[[#This Row],[Neg_Ano8]]+Tabela48[[#This Row],[Neg_Ano9]]</f>
        <v>168</v>
      </c>
      <c r="V241" s="112">
        <f>Tabela48[[#This Row],[Níveis negat.]]/Tabela48[[#This Row],[Alunos_3ºciclo]]</f>
        <v>0.49122807017543857</v>
      </c>
    </row>
    <row r="242" spans="1:22" outlineLevel="4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1316</v>
      </c>
      <c r="F242" s="7" t="s">
        <v>227</v>
      </c>
      <c r="G242" s="7">
        <v>401997</v>
      </c>
      <c r="H242" s="7" t="s">
        <v>336</v>
      </c>
      <c r="I242" s="7">
        <v>0</v>
      </c>
      <c r="J242" s="11" t="s">
        <v>24</v>
      </c>
      <c r="K242" s="40">
        <f>SUBTOTAL(9,K241:K241)</f>
        <v>100</v>
      </c>
      <c r="L242" s="40">
        <f>SUBTOTAL(9,L241:L241)</f>
        <v>40</v>
      </c>
      <c r="M242" s="87">
        <f>Tabela48[[#This Row],[Neg_Ano7]]/Tabela48[[#This Row],[Alunos_Ano7]]</f>
        <v>0.4</v>
      </c>
      <c r="N242" s="40">
        <f>SUBTOTAL(9,N241:N241)</f>
        <v>93</v>
      </c>
      <c r="O242" s="40">
        <f>SUBTOTAL(9,O241:O241)</f>
        <v>57</v>
      </c>
      <c r="P242" s="87">
        <f>Tabela48[[#This Row],[Neg_Ano8]]/Tabela48[[#This Row],[Alunos_Ano8]]</f>
        <v>0.61290322580645162</v>
      </c>
      <c r="Q242" s="40">
        <f>SUBTOTAL(9,Q241:Q241)</f>
        <v>149</v>
      </c>
      <c r="R242" s="40">
        <f>SUBTOTAL(9,R241:R241)</f>
        <v>71</v>
      </c>
      <c r="S242" s="87">
        <f>Tabela48[[#This Row],[Neg_Ano9]]/Tabela48[[#This Row],[Alunos_Ano9]]</f>
        <v>0.47651006711409394</v>
      </c>
      <c r="T242" s="40">
        <f>SUBTOTAL(9,T241:T241)</f>
        <v>342</v>
      </c>
      <c r="U242" s="40">
        <f>SUBTOTAL(9,U241:U241)</f>
        <v>168</v>
      </c>
      <c r="V242" s="88">
        <f>Tabela48[[#This Row],[Níveis negat.]]/Tabela48[[#This Row],[Alunos_3ºciclo]]</f>
        <v>0.49122807017543857</v>
      </c>
    </row>
    <row r="243" spans="1:22" outlineLevel="3" x14ac:dyDescent="0.3">
      <c r="A243" s="6">
        <v>101</v>
      </c>
      <c r="B243" s="7" t="s">
        <v>19</v>
      </c>
      <c r="C243" s="7">
        <v>10103</v>
      </c>
      <c r="D243" s="7" t="s">
        <v>29</v>
      </c>
      <c r="E243" s="7">
        <v>1316</v>
      </c>
      <c r="F243" s="7" t="s">
        <v>227</v>
      </c>
      <c r="G243" s="7">
        <v>0</v>
      </c>
      <c r="H243" s="7">
        <v>0</v>
      </c>
      <c r="I243" s="7">
        <v>0</v>
      </c>
      <c r="J243" s="15" t="s">
        <v>25</v>
      </c>
      <c r="K243" s="43">
        <f>SUBTOTAL(9,K231:K241)</f>
        <v>735</v>
      </c>
      <c r="L243" s="43">
        <f>SUBTOTAL(9,L231:L241)</f>
        <v>301</v>
      </c>
      <c r="M243" s="89">
        <f>Tabela48[[#This Row],[Neg_Ano7]]/Tabela48[[#This Row],[Alunos_Ano7]]</f>
        <v>0.40952380952380951</v>
      </c>
      <c r="N243" s="43">
        <f>SUBTOTAL(9,N231:N241)</f>
        <v>690</v>
      </c>
      <c r="O243" s="43">
        <f>SUBTOTAL(9,O231:O241)</f>
        <v>326</v>
      </c>
      <c r="P243" s="89">
        <f>Tabela48[[#This Row],[Neg_Ano8]]/Tabela48[[#This Row],[Alunos_Ano8]]</f>
        <v>0.47246376811594204</v>
      </c>
      <c r="Q243" s="43">
        <f>SUBTOTAL(9,Q231:Q241)</f>
        <v>784</v>
      </c>
      <c r="R243" s="43">
        <f>SUBTOTAL(9,R231:R241)</f>
        <v>375</v>
      </c>
      <c r="S243" s="89">
        <f>Tabela48[[#This Row],[Neg_Ano9]]/Tabela48[[#This Row],[Alunos_Ano9]]</f>
        <v>0.47831632653061223</v>
      </c>
      <c r="T243" s="43">
        <f>SUBTOTAL(9,T231:T241)</f>
        <v>2209</v>
      </c>
      <c r="U243" s="43">
        <f>SUBTOTAL(9,U231:U241)</f>
        <v>1002</v>
      </c>
      <c r="V243" s="90">
        <f>Tabela48[[#This Row],[Níveis negat.]]/Tabela48[[#This Row],[Alunos_3ºciclo]]</f>
        <v>0.45359891353553644</v>
      </c>
    </row>
    <row r="244" spans="1:22" outlineLevel="5" x14ac:dyDescent="0.3">
      <c r="A244" s="6">
        <v>101</v>
      </c>
      <c r="B244" s="7" t="s">
        <v>19</v>
      </c>
      <c r="C244" s="7">
        <v>10103</v>
      </c>
      <c r="D244" s="7" t="s">
        <v>29</v>
      </c>
      <c r="E244" s="7">
        <v>1317</v>
      </c>
      <c r="F244" s="7" t="s">
        <v>235</v>
      </c>
      <c r="G244" s="7">
        <v>151397</v>
      </c>
      <c r="H244" s="7" t="s">
        <v>236</v>
      </c>
      <c r="I244" s="7">
        <v>1317790</v>
      </c>
      <c r="J244" s="7" t="s">
        <v>237</v>
      </c>
      <c r="K244" s="37">
        <v>89</v>
      </c>
      <c r="L244" s="37">
        <v>44</v>
      </c>
      <c r="M244" s="108">
        <f>Tabela48[[#This Row],[Neg_Ano7]]/Tabela48[[#This Row],[Alunos_Ano7]]</f>
        <v>0.4943820224719101</v>
      </c>
      <c r="N244" s="37">
        <v>89</v>
      </c>
      <c r="O244" s="37">
        <v>45</v>
      </c>
      <c r="P244" s="108">
        <f>Tabela48[[#This Row],[Neg_Ano8]]/Tabela48[[#This Row],[Alunos_Ano8]]</f>
        <v>0.5056179775280899</v>
      </c>
      <c r="Q244" s="37">
        <v>80</v>
      </c>
      <c r="R244" s="37">
        <v>34</v>
      </c>
      <c r="S244" s="108">
        <f>Tabela48[[#This Row],[Neg_Ano9]]/Tabela48[[#This Row],[Alunos_Ano9]]</f>
        <v>0.42499999999999999</v>
      </c>
      <c r="T244" s="37">
        <f>Tabela48[[#This Row],[Alunos_Ano7]]+Tabela48[[#This Row],[Alunos_Ano8]]+Tabela48[[#This Row],[Alunos_Ano9]]</f>
        <v>258</v>
      </c>
      <c r="U244" s="37">
        <f>Tabela48[[#This Row],[Neg_Ano7]]+Tabela48[[#This Row],[Neg_Ano8]]+Tabela48[[#This Row],[Neg_Ano9]]</f>
        <v>123</v>
      </c>
      <c r="V244" s="112">
        <f>Tabela48[[#This Row],[Níveis negat.]]/Tabela48[[#This Row],[Alunos_3ºciclo]]</f>
        <v>0.47674418604651164</v>
      </c>
    </row>
    <row r="245" spans="1:22" outlineLevel="4" x14ac:dyDescent="0.3">
      <c r="A245" s="6">
        <v>101</v>
      </c>
      <c r="B245" s="7" t="s">
        <v>19</v>
      </c>
      <c r="C245" s="7">
        <v>10103</v>
      </c>
      <c r="D245" s="7" t="s">
        <v>29</v>
      </c>
      <c r="E245" s="7">
        <v>1317</v>
      </c>
      <c r="F245" s="7" t="s">
        <v>235</v>
      </c>
      <c r="G245" s="7">
        <v>151397</v>
      </c>
      <c r="H245" s="7" t="s">
        <v>236</v>
      </c>
      <c r="I245" s="7">
        <v>0</v>
      </c>
      <c r="J245" s="11" t="s">
        <v>24</v>
      </c>
      <c r="K245" s="40">
        <f>SUBTOTAL(9,K244:K244)</f>
        <v>89</v>
      </c>
      <c r="L245" s="40">
        <f>SUBTOTAL(9,L244:L244)</f>
        <v>44</v>
      </c>
      <c r="M245" s="87">
        <f>Tabela48[[#This Row],[Neg_Ano7]]/Tabela48[[#This Row],[Alunos_Ano7]]</f>
        <v>0.4943820224719101</v>
      </c>
      <c r="N245" s="40">
        <f>SUBTOTAL(9,N244:N244)</f>
        <v>89</v>
      </c>
      <c r="O245" s="40">
        <f>SUBTOTAL(9,O244:O244)</f>
        <v>45</v>
      </c>
      <c r="P245" s="87">
        <f>Tabela48[[#This Row],[Neg_Ano8]]/Tabela48[[#This Row],[Alunos_Ano8]]</f>
        <v>0.5056179775280899</v>
      </c>
      <c r="Q245" s="40">
        <f>SUBTOTAL(9,Q244:Q244)</f>
        <v>80</v>
      </c>
      <c r="R245" s="40">
        <f>SUBTOTAL(9,R244:R244)</f>
        <v>34</v>
      </c>
      <c r="S245" s="87">
        <f>Tabela48[[#This Row],[Neg_Ano9]]/Tabela48[[#This Row],[Alunos_Ano9]]</f>
        <v>0.42499999999999999</v>
      </c>
      <c r="T245" s="40">
        <f>SUBTOTAL(9,T244:T244)</f>
        <v>258</v>
      </c>
      <c r="U245" s="40">
        <f>SUBTOTAL(9,U244:U244)</f>
        <v>123</v>
      </c>
      <c r="V245" s="88">
        <f>Tabela48[[#This Row],[Níveis negat.]]/Tabela48[[#This Row],[Alunos_3ºciclo]]</f>
        <v>0.47674418604651164</v>
      </c>
    </row>
    <row r="246" spans="1:22" outlineLevel="5" x14ac:dyDescent="0.3">
      <c r="A246" s="6">
        <v>101</v>
      </c>
      <c r="B246" s="7" t="s">
        <v>19</v>
      </c>
      <c r="C246" s="7">
        <v>10103</v>
      </c>
      <c r="D246" s="7" t="s">
        <v>29</v>
      </c>
      <c r="E246" s="7">
        <v>1317</v>
      </c>
      <c r="F246" s="7" t="s">
        <v>235</v>
      </c>
      <c r="G246" s="7">
        <v>151427</v>
      </c>
      <c r="H246" s="7" t="s">
        <v>238</v>
      </c>
      <c r="I246" s="7">
        <v>1317651</v>
      </c>
      <c r="J246" s="7" t="s">
        <v>239</v>
      </c>
      <c r="K246" s="37">
        <v>133</v>
      </c>
      <c r="L246" s="37">
        <v>36</v>
      </c>
      <c r="M246" s="108">
        <f>Tabela48[[#This Row],[Neg_Ano7]]/Tabela48[[#This Row],[Alunos_Ano7]]</f>
        <v>0.27067669172932329</v>
      </c>
      <c r="N246" s="37">
        <v>109</v>
      </c>
      <c r="O246" s="37">
        <v>20</v>
      </c>
      <c r="P246" s="108">
        <f>Tabela48[[#This Row],[Neg_Ano8]]/Tabela48[[#This Row],[Alunos_Ano8]]</f>
        <v>0.1834862385321101</v>
      </c>
      <c r="Q246" s="37">
        <v>113</v>
      </c>
      <c r="R246" s="37">
        <v>23</v>
      </c>
      <c r="S246" s="108">
        <f>Tabela48[[#This Row],[Neg_Ano9]]/Tabela48[[#This Row],[Alunos_Ano9]]</f>
        <v>0.20353982300884957</v>
      </c>
      <c r="T246" s="37">
        <f>Tabela48[[#This Row],[Alunos_Ano7]]+Tabela48[[#This Row],[Alunos_Ano8]]+Tabela48[[#This Row],[Alunos_Ano9]]</f>
        <v>355</v>
      </c>
      <c r="U246" s="37">
        <f>Tabela48[[#This Row],[Neg_Ano7]]+Tabela48[[#This Row],[Neg_Ano8]]+Tabela48[[#This Row],[Neg_Ano9]]</f>
        <v>79</v>
      </c>
      <c r="V246" s="112">
        <f>Tabela48[[#This Row],[Níveis negat.]]/Tabela48[[#This Row],[Alunos_3ºciclo]]</f>
        <v>0.22253521126760564</v>
      </c>
    </row>
    <row r="247" spans="1:22" outlineLevel="4" x14ac:dyDescent="0.3">
      <c r="A247" s="6">
        <v>101</v>
      </c>
      <c r="B247" s="7" t="s">
        <v>19</v>
      </c>
      <c r="C247" s="7">
        <v>10103</v>
      </c>
      <c r="D247" s="7" t="s">
        <v>29</v>
      </c>
      <c r="E247" s="7">
        <v>1317</v>
      </c>
      <c r="F247" s="7" t="s">
        <v>235</v>
      </c>
      <c r="G247" s="7">
        <v>151427</v>
      </c>
      <c r="H247" s="7" t="s">
        <v>238</v>
      </c>
      <c r="I247" s="7">
        <v>0</v>
      </c>
      <c r="J247" s="11" t="s">
        <v>24</v>
      </c>
      <c r="K247" s="40">
        <f>SUBTOTAL(9,K246:K246)</f>
        <v>133</v>
      </c>
      <c r="L247" s="40">
        <f>SUBTOTAL(9,L246:L246)</f>
        <v>36</v>
      </c>
      <c r="M247" s="87">
        <f>Tabela48[[#This Row],[Neg_Ano7]]/Tabela48[[#This Row],[Alunos_Ano7]]</f>
        <v>0.27067669172932329</v>
      </c>
      <c r="N247" s="40">
        <f>SUBTOTAL(9,N246:N246)</f>
        <v>109</v>
      </c>
      <c r="O247" s="40">
        <f>SUBTOTAL(9,O246:O246)</f>
        <v>20</v>
      </c>
      <c r="P247" s="87">
        <f>Tabela48[[#This Row],[Neg_Ano8]]/Tabela48[[#This Row],[Alunos_Ano8]]</f>
        <v>0.1834862385321101</v>
      </c>
      <c r="Q247" s="40">
        <f>SUBTOTAL(9,Q246:Q246)</f>
        <v>113</v>
      </c>
      <c r="R247" s="40">
        <f>SUBTOTAL(9,R246:R246)</f>
        <v>23</v>
      </c>
      <c r="S247" s="87">
        <f>Tabela48[[#This Row],[Neg_Ano9]]/Tabela48[[#This Row],[Alunos_Ano9]]</f>
        <v>0.20353982300884957</v>
      </c>
      <c r="T247" s="40">
        <f>SUBTOTAL(9,T246:T246)</f>
        <v>355</v>
      </c>
      <c r="U247" s="40">
        <f>SUBTOTAL(9,U246:U246)</f>
        <v>79</v>
      </c>
      <c r="V247" s="88">
        <f>Tabela48[[#This Row],[Níveis negat.]]/Tabela48[[#This Row],[Alunos_3ºciclo]]</f>
        <v>0.22253521126760564</v>
      </c>
    </row>
    <row r="248" spans="1:22" outlineLevel="5" x14ac:dyDescent="0.3">
      <c r="A248" s="6">
        <v>101</v>
      </c>
      <c r="B248" s="7" t="s">
        <v>19</v>
      </c>
      <c r="C248" s="7">
        <v>10103</v>
      </c>
      <c r="D248" s="7" t="s">
        <v>29</v>
      </c>
      <c r="E248" s="7">
        <v>1317</v>
      </c>
      <c r="F248" s="7" t="s">
        <v>235</v>
      </c>
      <c r="G248" s="7">
        <v>152419</v>
      </c>
      <c r="H248" s="7" t="s">
        <v>240</v>
      </c>
      <c r="I248" s="7">
        <v>1317187</v>
      </c>
      <c r="J248" s="7" t="s">
        <v>241</v>
      </c>
      <c r="K248" s="37">
        <v>77</v>
      </c>
      <c r="L248" s="37">
        <v>35</v>
      </c>
      <c r="M248" s="108">
        <f>Tabela48[[#This Row],[Neg_Ano7]]/Tabela48[[#This Row],[Alunos_Ano7]]</f>
        <v>0.45454545454545453</v>
      </c>
      <c r="N248" s="37">
        <v>85</v>
      </c>
      <c r="O248" s="37">
        <v>41</v>
      </c>
      <c r="P248" s="108">
        <f>Tabela48[[#This Row],[Neg_Ano8]]/Tabela48[[#This Row],[Alunos_Ano8]]</f>
        <v>0.4823529411764706</v>
      </c>
      <c r="Q248" s="37">
        <v>47</v>
      </c>
      <c r="R248" s="37">
        <v>23</v>
      </c>
      <c r="S248" s="108">
        <f>Tabela48[[#This Row],[Neg_Ano9]]/Tabela48[[#This Row],[Alunos_Ano9]]</f>
        <v>0.48936170212765956</v>
      </c>
      <c r="T248" s="37">
        <f>Tabela48[[#This Row],[Alunos_Ano7]]+Tabela48[[#This Row],[Alunos_Ano8]]+Tabela48[[#This Row],[Alunos_Ano9]]</f>
        <v>209</v>
      </c>
      <c r="U248" s="37">
        <f>Tabela48[[#This Row],[Neg_Ano7]]+Tabela48[[#This Row],[Neg_Ano8]]+Tabela48[[#This Row],[Neg_Ano9]]</f>
        <v>99</v>
      </c>
      <c r="V248" s="112">
        <f>Tabela48[[#This Row],[Níveis negat.]]/Tabela48[[#This Row],[Alunos_3ºciclo]]</f>
        <v>0.47368421052631576</v>
      </c>
    </row>
    <row r="249" spans="1:22" outlineLevel="4" x14ac:dyDescent="0.3">
      <c r="A249" s="6">
        <v>101</v>
      </c>
      <c r="B249" s="7" t="s">
        <v>19</v>
      </c>
      <c r="C249" s="7">
        <v>10103</v>
      </c>
      <c r="D249" s="7" t="s">
        <v>29</v>
      </c>
      <c r="E249" s="7">
        <v>1317</v>
      </c>
      <c r="F249" s="7" t="s">
        <v>235</v>
      </c>
      <c r="G249" s="7">
        <v>152419</v>
      </c>
      <c r="H249" s="7" t="s">
        <v>240</v>
      </c>
      <c r="I249" s="7">
        <v>0</v>
      </c>
      <c r="J249" s="11" t="s">
        <v>24</v>
      </c>
      <c r="K249" s="40">
        <f>SUBTOTAL(9,K248:K248)</f>
        <v>77</v>
      </c>
      <c r="L249" s="40">
        <f>SUBTOTAL(9,L248:L248)</f>
        <v>35</v>
      </c>
      <c r="M249" s="87">
        <f>Tabela48[[#This Row],[Neg_Ano7]]/Tabela48[[#This Row],[Alunos_Ano7]]</f>
        <v>0.45454545454545453</v>
      </c>
      <c r="N249" s="40">
        <f>SUBTOTAL(9,N248:N248)</f>
        <v>85</v>
      </c>
      <c r="O249" s="40">
        <f>SUBTOTAL(9,O248:O248)</f>
        <v>41</v>
      </c>
      <c r="P249" s="87">
        <f>Tabela48[[#This Row],[Neg_Ano8]]/Tabela48[[#This Row],[Alunos_Ano8]]</f>
        <v>0.4823529411764706</v>
      </c>
      <c r="Q249" s="40">
        <f>SUBTOTAL(9,Q248:Q248)</f>
        <v>47</v>
      </c>
      <c r="R249" s="40">
        <f>SUBTOTAL(9,R248:R248)</f>
        <v>23</v>
      </c>
      <c r="S249" s="87">
        <f>Tabela48[[#This Row],[Neg_Ano9]]/Tabela48[[#This Row],[Alunos_Ano9]]</f>
        <v>0.48936170212765956</v>
      </c>
      <c r="T249" s="40">
        <f>SUBTOTAL(9,T248:T248)</f>
        <v>209</v>
      </c>
      <c r="U249" s="40">
        <f>SUBTOTAL(9,U248:U248)</f>
        <v>99</v>
      </c>
      <c r="V249" s="88">
        <f>Tabela48[[#This Row],[Níveis negat.]]/Tabela48[[#This Row],[Alunos_3ºciclo]]</f>
        <v>0.47368421052631576</v>
      </c>
    </row>
    <row r="250" spans="1:22" outlineLevel="5" x14ac:dyDescent="0.3">
      <c r="A250" s="6">
        <v>101</v>
      </c>
      <c r="B250" s="7" t="s">
        <v>19</v>
      </c>
      <c r="C250" s="7">
        <v>10103</v>
      </c>
      <c r="D250" s="7" t="s">
        <v>29</v>
      </c>
      <c r="E250" s="7">
        <v>1317</v>
      </c>
      <c r="F250" s="7" t="s">
        <v>235</v>
      </c>
      <c r="G250" s="7">
        <v>152420</v>
      </c>
      <c r="H250" s="7" t="s">
        <v>242</v>
      </c>
      <c r="I250" s="7">
        <v>1317245</v>
      </c>
      <c r="J250" s="7" t="s">
        <v>243</v>
      </c>
      <c r="K250" s="37">
        <v>150</v>
      </c>
      <c r="L250" s="37">
        <v>69</v>
      </c>
      <c r="M250" s="108">
        <f>Tabela48[[#This Row],[Neg_Ano7]]/Tabela48[[#This Row],[Alunos_Ano7]]</f>
        <v>0.46</v>
      </c>
      <c r="N250" s="37">
        <v>0</v>
      </c>
      <c r="O250" s="37">
        <v>0</v>
      </c>
      <c r="P250" s="108" t="s">
        <v>28</v>
      </c>
      <c r="Q250" s="37">
        <v>0</v>
      </c>
      <c r="R250" s="37">
        <v>0</v>
      </c>
      <c r="S250" s="108" t="s">
        <v>28</v>
      </c>
      <c r="T250" s="37">
        <f>Tabela48[[#This Row],[Alunos_Ano7]]+Tabela48[[#This Row],[Alunos_Ano8]]+Tabela48[[#This Row],[Alunos_Ano9]]</f>
        <v>150</v>
      </c>
      <c r="U250" s="37">
        <f>Tabela48[[#This Row],[Neg_Ano7]]+Tabela48[[#This Row],[Neg_Ano8]]+Tabela48[[#This Row],[Neg_Ano9]]</f>
        <v>69</v>
      </c>
      <c r="V250" s="112">
        <f>Tabela48[[#This Row],[Níveis negat.]]/Tabela48[[#This Row],[Alunos_3ºciclo]]</f>
        <v>0.46</v>
      </c>
    </row>
    <row r="251" spans="1:22" outlineLevel="5" x14ac:dyDescent="0.3">
      <c r="A251" s="6">
        <v>101</v>
      </c>
      <c r="B251" s="7" t="s">
        <v>19</v>
      </c>
      <c r="C251" s="7">
        <v>10103</v>
      </c>
      <c r="D251" s="7" t="s">
        <v>29</v>
      </c>
      <c r="E251" s="7">
        <v>1317</v>
      </c>
      <c r="F251" s="7" t="s">
        <v>235</v>
      </c>
      <c r="G251" s="7">
        <v>152420</v>
      </c>
      <c r="H251" s="7" t="s">
        <v>242</v>
      </c>
      <c r="I251" s="7">
        <v>1317341</v>
      </c>
      <c r="J251" s="7" t="s">
        <v>337</v>
      </c>
      <c r="K251" s="37">
        <v>0</v>
      </c>
      <c r="L251" s="37">
        <v>0</v>
      </c>
      <c r="M251" s="108" t="s">
        <v>28</v>
      </c>
      <c r="N251" s="37">
        <v>169</v>
      </c>
      <c r="O251" s="37">
        <v>73</v>
      </c>
      <c r="P251" s="108">
        <f>Tabela48[[#This Row],[Neg_Ano8]]/Tabela48[[#This Row],[Alunos_Ano8]]</f>
        <v>0.43195266272189348</v>
      </c>
      <c r="Q251" s="37">
        <v>157</v>
      </c>
      <c r="R251" s="37">
        <v>38</v>
      </c>
      <c r="S251" s="108">
        <f>Tabela48[[#This Row],[Neg_Ano9]]/Tabela48[[#This Row],[Alunos_Ano9]]</f>
        <v>0.24203821656050956</v>
      </c>
      <c r="T251" s="37">
        <f>Tabela48[[#This Row],[Alunos_Ano7]]+Tabela48[[#This Row],[Alunos_Ano8]]+Tabela48[[#This Row],[Alunos_Ano9]]</f>
        <v>326</v>
      </c>
      <c r="U251" s="37">
        <f>Tabela48[[#This Row],[Neg_Ano7]]+Tabela48[[#This Row],[Neg_Ano8]]+Tabela48[[#This Row],[Neg_Ano9]]</f>
        <v>111</v>
      </c>
      <c r="V251" s="112">
        <f>Tabela48[[#This Row],[Níveis negat.]]/Tabela48[[#This Row],[Alunos_3ºciclo]]</f>
        <v>0.34049079754601225</v>
      </c>
    </row>
    <row r="252" spans="1:22" outlineLevel="4" x14ac:dyDescent="0.3">
      <c r="A252" s="6">
        <v>101</v>
      </c>
      <c r="B252" s="7" t="s">
        <v>19</v>
      </c>
      <c r="C252" s="7">
        <v>10103</v>
      </c>
      <c r="D252" s="7" t="s">
        <v>29</v>
      </c>
      <c r="E252" s="7">
        <v>1317</v>
      </c>
      <c r="F252" s="7" t="s">
        <v>235</v>
      </c>
      <c r="G252" s="7">
        <v>152420</v>
      </c>
      <c r="H252" s="7" t="s">
        <v>242</v>
      </c>
      <c r="I252" s="7">
        <v>0</v>
      </c>
      <c r="J252" s="11" t="s">
        <v>24</v>
      </c>
      <c r="K252" s="40">
        <f>SUBTOTAL(9,K250:K251)</f>
        <v>150</v>
      </c>
      <c r="L252" s="40">
        <f>SUBTOTAL(9,L250:L251)</f>
        <v>69</v>
      </c>
      <c r="M252" s="87">
        <f>Tabela48[[#This Row],[Neg_Ano7]]/Tabela48[[#This Row],[Alunos_Ano7]]</f>
        <v>0.46</v>
      </c>
      <c r="N252" s="40">
        <f>SUBTOTAL(9,N250:N251)</f>
        <v>169</v>
      </c>
      <c r="O252" s="40">
        <f>SUBTOTAL(9,O250:O251)</f>
        <v>73</v>
      </c>
      <c r="P252" s="87">
        <f>Tabela48[[#This Row],[Neg_Ano8]]/Tabela48[[#This Row],[Alunos_Ano8]]</f>
        <v>0.43195266272189348</v>
      </c>
      <c r="Q252" s="40">
        <f>SUBTOTAL(9,Q250:Q251)</f>
        <v>157</v>
      </c>
      <c r="R252" s="40">
        <f>SUBTOTAL(9,R250:R251)</f>
        <v>38</v>
      </c>
      <c r="S252" s="87">
        <f>Tabela48[[#This Row],[Neg_Ano9]]/Tabela48[[#This Row],[Alunos_Ano9]]</f>
        <v>0.24203821656050956</v>
      </c>
      <c r="T252" s="40">
        <f>SUBTOTAL(9,T250:T251)</f>
        <v>476</v>
      </c>
      <c r="U252" s="40">
        <f>SUBTOTAL(9,U250:U251)</f>
        <v>180</v>
      </c>
      <c r="V252" s="88">
        <f>Tabela48[[#This Row],[Níveis negat.]]/Tabela48[[#This Row],[Alunos_3ºciclo]]</f>
        <v>0.37815126050420167</v>
      </c>
    </row>
    <row r="253" spans="1:22" outlineLevel="5" x14ac:dyDescent="0.3">
      <c r="A253" s="6">
        <v>101</v>
      </c>
      <c r="B253" s="7" t="s">
        <v>19</v>
      </c>
      <c r="C253" s="7">
        <v>10103</v>
      </c>
      <c r="D253" s="7" t="s">
        <v>29</v>
      </c>
      <c r="E253" s="7">
        <v>1317</v>
      </c>
      <c r="F253" s="7" t="s">
        <v>235</v>
      </c>
      <c r="G253" s="7">
        <v>152432</v>
      </c>
      <c r="H253" s="7" t="s">
        <v>244</v>
      </c>
      <c r="I253" s="7">
        <v>1317689</v>
      </c>
      <c r="J253" s="7" t="s">
        <v>245</v>
      </c>
      <c r="K253" s="37">
        <v>83</v>
      </c>
      <c r="L253" s="37">
        <v>50</v>
      </c>
      <c r="M253" s="108">
        <f>Tabela48[[#This Row],[Neg_Ano7]]/Tabela48[[#This Row],[Alunos_Ano7]]</f>
        <v>0.60240963855421692</v>
      </c>
      <c r="N253" s="37">
        <v>82</v>
      </c>
      <c r="O253" s="37">
        <v>40</v>
      </c>
      <c r="P253" s="108">
        <f>Tabela48[[#This Row],[Neg_Ano8]]/Tabela48[[#This Row],[Alunos_Ano8]]</f>
        <v>0.48780487804878048</v>
      </c>
      <c r="Q253" s="37">
        <v>98</v>
      </c>
      <c r="R253" s="37">
        <v>65</v>
      </c>
      <c r="S253" s="108">
        <f>Tabela48[[#This Row],[Neg_Ano9]]/Tabela48[[#This Row],[Alunos_Ano9]]</f>
        <v>0.66326530612244894</v>
      </c>
      <c r="T253" s="37">
        <f>Tabela48[[#This Row],[Alunos_Ano7]]+Tabela48[[#This Row],[Alunos_Ano8]]+Tabela48[[#This Row],[Alunos_Ano9]]</f>
        <v>263</v>
      </c>
      <c r="U253" s="37">
        <f>Tabela48[[#This Row],[Neg_Ano7]]+Tabela48[[#This Row],[Neg_Ano8]]+Tabela48[[#This Row],[Neg_Ano9]]</f>
        <v>155</v>
      </c>
      <c r="V253" s="112">
        <f>Tabela48[[#This Row],[Níveis negat.]]/Tabela48[[#This Row],[Alunos_3ºciclo]]</f>
        <v>0.58935361216730042</v>
      </c>
    </row>
    <row r="254" spans="1:22" outlineLevel="4" x14ac:dyDescent="0.3">
      <c r="A254" s="6">
        <v>101</v>
      </c>
      <c r="B254" s="7" t="s">
        <v>19</v>
      </c>
      <c r="C254" s="7">
        <v>10103</v>
      </c>
      <c r="D254" s="7" t="s">
        <v>29</v>
      </c>
      <c r="E254" s="7">
        <v>1317</v>
      </c>
      <c r="F254" s="7" t="s">
        <v>235</v>
      </c>
      <c r="G254" s="7">
        <v>152432</v>
      </c>
      <c r="H254" s="7" t="s">
        <v>244</v>
      </c>
      <c r="I254" s="7">
        <v>0</v>
      </c>
      <c r="J254" s="11" t="s">
        <v>24</v>
      </c>
      <c r="K254" s="40">
        <f>SUBTOTAL(9,K253:K253)</f>
        <v>83</v>
      </c>
      <c r="L254" s="40">
        <f>SUBTOTAL(9,L253:L253)</f>
        <v>50</v>
      </c>
      <c r="M254" s="87">
        <f>Tabela48[[#This Row],[Neg_Ano7]]/Tabela48[[#This Row],[Alunos_Ano7]]</f>
        <v>0.60240963855421692</v>
      </c>
      <c r="N254" s="40">
        <f>SUBTOTAL(9,N253:N253)</f>
        <v>82</v>
      </c>
      <c r="O254" s="40">
        <f>SUBTOTAL(9,O253:O253)</f>
        <v>40</v>
      </c>
      <c r="P254" s="87">
        <f>Tabela48[[#This Row],[Neg_Ano8]]/Tabela48[[#This Row],[Alunos_Ano8]]</f>
        <v>0.48780487804878048</v>
      </c>
      <c r="Q254" s="40">
        <f>SUBTOTAL(9,Q253:Q253)</f>
        <v>98</v>
      </c>
      <c r="R254" s="40">
        <f>SUBTOTAL(9,R253:R253)</f>
        <v>65</v>
      </c>
      <c r="S254" s="87">
        <f>Tabela48[[#This Row],[Neg_Ano9]]/Tabela48[[#This Row],[Alunos_Ano9]]</f>
        <v>0.66326530612244894</v>
      </c>
      <c r="T254" s="40">
        <f>SUBTOTAL(9,T253:T253)</f>
        <v>263</v>
      </c>
      <c r="U254" s="40">
        <f>SUBTOTAL(9,U253:U253)</f>
        <v>155</v>
      </c>
      <c r="V254" s="88">
        <f>Tabela48[[#This Row],[Níveis negat.]]/Tabela48[[#This Row],[Alunos_3ºciclo]]</f>
        <v>0.58935361216730042</v>
      </c>
    </row>
    <row r="255" spans="1:22" outlineLevel="5" x14ac:dyDescent="0.3">
      <c r="A255" s="6">
        <v>101</v>
      </c>
      <c r="B255" s="7" t="s">
        <v>19</v>
      </c>
      <c r="C255" s="7">
        <v>10103</v>
      </c>
      <c r="D255" s="7" t="s">
        <v>29</v>
      </c>
      <c r="E255" s="7">
        <v>1317</v>
      </c>
      <c r="F255" s="7" t="s">
        <v>235</v>
      </c>
      <c r="G255" s="7">
        <v>152444</v>
      </c>
      <c r="H255" s="7" t="s">
        <v>246</v>
      </c>
      <c r="I255" s="7">
        <v>1317573</v>
      </c>
      <c r="J255" s="7" t="s">
        <v>247</v>
      </c>
      <c r="K255" s="37">
        <v>50</v>
      </c>
      <c r="L255" s="37">
        <v>29</v>
      </c>
      <c r="M255" s="108">
        <f>Tabela48[[#This Row],[Neg_Ano7]]/Tabela48[[#This Row],[Alunos_Ano7]]</f>
        <v>0.57999999999999996</v>
      </c>
      <c r="N255" s="37">
        <v>55</v>
      </c>
      <c r="O255" s="37">
        <v>35</v>
      </c>
      <c r="P255" s="108">
        <f>Tabela48[[#This Row],[Neg_Ano8]]/Tabela48[[#This Row],[Alunos_Ano8]]</f>
        <v>0.63636363636363635</v>
      </c>
      <c r="Q255" s="37">
        <v>54</v>
      </c>
      <c r="R255" s="37">
        <v>31</v>
      </c>
      <c r="S255" s="108">
        <f>Tabela48[[#This Row],[Neg_Ano9]]/Tabela48[[#This Row],[Alunos_Ano9]]</f>
        <v>0.57407407407407407</v>
      </c>
      <c r="T255" s="37">
        <f>Tabela48[[#This Row],[Alunos_Ano7]]+Tabela48[[#This Row],[Alunos_Ano8]]+Tabela48[[#This Row],[Alunos_Ano9]]</f>
        <v>159</v>
      </c>
      <c r="U255" s="37">
        <f>Tabela48[[#This Row],[Neg_Ano7]]+Tabela48[[#This Row],[Neg_Ano8]]+Tabela48[[#This Row],[Neg_Ano9]]</f>
        <v>95</v>
      </c>
      <c r="V255" s="112">
        <f>Tabela48[[#This Row],[Níveis negat.]]/Tabela48[[#This Row],[Alunos_3ºciclo]]</f>
        <v>0.59748427672955973</v>
      </c>
    </row>
    <row r="256" spans="1:22" outlineLevel="5" x14ac:dyDescent="0.3">
      <c r="A256" s="6">
        <v>101</v>
      </c>
      <c r="B256" s="7" t="s">
        <v>19</v>
      </c>
      <c r="C256" s="7">
        <v>10103</v>
      </c>
      <c r="D256" s="7" t="s">
        <v>29</v>
      </c>
      <c r="E256" s="7">
        <v>1317</v>
      </c>
      <c r="F256" s="7" t="s">
        <v>235</v>
      </c>
      <c r="G256" s="7">
        <v>152444</v>
      </c>
      <c r="H256" s="7" t="s">
        <v>246</v>
      </c>
      <c r="I256" s="7">
        <v>1317671</v>
      </c>
      <c r="J256" s="7" t="s">
        <v>338</v>
      </c>
      <c r="K256" s="37">
        <v>65</v>
      </c>
      <c r="L256" s="37">
        <v>35</v>
      </c>
      <c r="M256" s="108">
        <f>Tabela48[[#This Row],[Neg_Ano7]]/Tabela48[[#This Row],[Alunos_Ano7]]</f>
        <v>0.53846153846153844</v>
      </c>
      <c r="N256" s="37">
        <v>68</v>
      </c>
      <c r="O256" s="37">
        <v>46</v>
      </c>
      <c r="P256" s="108">
        <f>Tabela48[[#This Row],[Neg_Ano8]]/Tabela48[[#This Row],[Alunos_Ano8]]</f>
        <v>0.67647058823529416</v>
      </c>
      <c r="Q256" s="37">
        <v>71</v>
      </c>
      <c r="R256" s="37">
        <v>46</v>
      </c>
      <c r="S256" s="108">
        <f>Tabela48[[#This Row],[Neg_Ano9]]/Tabela48[[#This Row],[Alunos_Ano9]]</f>
        <v>0.647887323943662</v>
      </c>
      <c r="T256" s="37">
        <f>Tabela48[[#This Row],[Alunos_Ano7]]+Tabela48[[#This Row],[Alunos_Ano8]]+Tabela48[[#This Row],[Alunos_Ano9]]</f>
        <v>204</v>
      </c>
      <c r="U256" s="37">
        <f>Tabela48[[#This Row],[Neg_Ano7]]+Tabela48[[#This Row],[Neg_Ano8]]+Tabela48[[#This Row],[Neg_Ano9]]</f>
        <v>127</v>
      </c>
      <c r="V256" s="112">
        <f>Tabela48[[#This Row],[Níveis negat.]]/Tabela48[[#This Row],[Alunos_3ºciclo]]</f>
        <v>0.62254901960784315</v>
      </c>
    </row>
    <row r="257" spans="1:22" outlineLevel="4" x14ac:dyDescent="0.3">
      <c r="A257" s="6">
        <v>101</v>
      </c>
      <c r="B257" s="7" t="s">
        <v>19</v>
      </c>
      <c r="C257" s="7">
        <v>10103</v>
      </c>
      <c r="D257" s="7" t="s">
        <v>29</v>
      </c>
      <c r="E257" s="7">
        <v>1317</v>
      </c>
      <c r="F257" s="7" t="s">
        <v>235</v>
      </c>
      <c r="G257" s="7">
        <v>152444</v>
      </c>
      <c r="H257" s="7" t="s">
        <v>246</v>
      </c>
      <c r="I257" s="7">
        <v>0</v>
      </c>
      <c r="J257" s="11" t="s">
        <v>24</v>
      </c>
      <c r="K257" s="40">
        <f>SUBTOTAL(9,K255:K256)</f>
        <v>115</v>
      </c>
      <c r="L257" s="40">
        <f>SUBTOTAL(9,L255:L256)</f>
        <v>64</v>
      </c>
      <c r="M257" s="87">
        <f>Tabela48[[#This Row],[Neg_Ano7]]/Tabela48[[#This Row],[Alunos_Ano7]]</f>
        <v>0.55652173913043479</v>
      </c>
      <c r="N257" s="40">
        <f>SUBTOTAL(9,N255:N256)</f>
        <v>123</v>
      </c>
      <c r="O257" s="40">
        <f>SUBTOTAL(9,O255:O256)</f>
        <v>81</v>
      </c>
      <c r="P257" s="87">
        <f>Tabela48[[#This Row],[Neg_Ano8]]/Tabela48[[#This Row],[Alunos_Ano8]]</f>
        <v>0.65853658536585369</v>
      </c>
      <c r="Q257" s="40">
        <f>SUBTOTAL(9,Q255:Q256)</f>
        <v>125</v>
      </c>
      <c r="R257" s="40">
        <f>SUBTOTAL(9,R255:R256)</f>
        <v>77</v>
      </c>
      <c r="S257" s="87">
        <f>Tabela48[[#This Row],[Neg_Ano9]]/Tabela48[[#This Row],[Alunos_Ano9]]</f>
        <v>0.61599999999999999</v>
      </c>
      <c r="T257" s="40">
        <f>SUBTOTAL(9,T255:T256)</f>
        <v>363</v>
      </c>
      <c r="U257" s="40">
        <f>SUBTOTAL(9,U255:U256)</f>
        <v>222</v>
      </c>
      <c r="V257" s="88">
        <f>Tabela48[[#This Row],[Níveis negat.]]/Tabela48[[#This Row],[Alunos_3ºciclo]]</f>
        <v>0.61157024793388426</v>
      </c>
    </row>
    <row r="258" spans="1:22" outlineLevel="5" x14ac:dyDescent="0.3">
      <c r="A258" s="6">
        <v>101</v>
      </c>
      <c r="B258" s="7" t="s">
        <v>19</v>
      </c>
      <c r="C258" s="7">
        <v>10103</v>
      </c>
      <c r="D258" s="7" t="s">
        <v>29</v>
      </c>
      <c r="E258" s="7">
        <v>1317</v>
      </c>
      <c r="F258" s="7" t="s">
        <v>235</v>
      </c>
      <c r="G258" s="7">
        <v>152456</v>
      </c>
      <c r="H258" s="7" t="s">
        <v>248</v>
      </c>
      <c r="I258" s="7">
        <v>1317256</v>
      </c>
      <c r="J258" s="7" t="s">
        <v>249</v>
      </c>
      <c r="K258" s="37">
        <v>111</v>
      </c>
      <c r="L258" s="37">
        <v>63</v>
      </c>
      <c r="M258" s="108">
        <f>Tabela48[[#This Row],[Neg_Ano7]]/Tabela48[[#This Row],[Alunos_Ano7]]</f>
        <v>0.56756756756756754</v>
      </c>
      <c r="N258" s="37">
        <v>87</v>
      </c>
      <c r="O258" s="37">
        <v>52</v>
      </c>
      <c r="P258" s="108">
        <f>Tabela48[[#This Row],[Neg_Ano8]]/Tabela48[[#This Row],[Alunos_Ano8]]</f>
        <v>0.5977011494252874</v>
      </c>
      <c r="Q258" s="37">
        <v>103</v>
      </c>
      <c r="R258" s="37">
        <v>56</v>
      </c>
      <c r="S258" s="108">
        <f>Tabela48[[#This Row],[Neg_Ano9]]/Tabela48[[#This Row],[Alunos_Ano9]]</f>
        <v>0.5436893203883495</v>
      </c>
      <c r="T258" s="37">
        <f>Tabela48[[#This Row],[Alunos_Ano7]]+Tabela48[[#This Row],[Alunos_Ano8]]+Tabela48[[#This Row],[Alunos_Ano9]]</f>
        <v>301</v>
      </c>
      <c r="U258" s="37">
        <f>Tabela48[[#This Row],[Neg_Ano7]]+Tabela48[[#This Row],[Neg_Ano8]]+Tabela48[[#This Row],[Neg_Ano9]]</f>
        <v>171</v>
      </c>
      <c r="V258" s="112">
        <f>Tabela48[[#This Row],[Níveis negat.]]/Tabela48[[#This Row],[Alunos_3ºciclo]]</f>
        <v>0.56810631229235875</v>
      </c>
    </row>
    <row r="259" spans="1:22" outlineLevel="4" x14ac:dyDescent="0.3">
      <c r="A259" s="6">
        <v>101</v>
      </c>
      <c r="B259" s="7" t="s">
        <v>19</v>
      </c>
      <c r="C259" s="7">
        <v>10103</v>
      </c>
      <c r="D259" s="7" t="s">
        <v>29</v>
      </c>
      <c r="E259" s="7">
        <v>1317</v>
      </c>
      <c r="F259" s="7" t="s">
        <v>235</v>
      </c>
      <c r="G259" s="7">
        <v>152456</v>
      </c>
      <c r="H259" s="7" t="s">
        <v>248</v>
      </c>
      <c r="I259" s="7">
        <v>0</v>
      </c>
      <c r="J259" s="11" t="s">
        <v>24</v>
      </c>
      <c r="K259" s="40">
        <f>SUBTOTAL(9,K258:K258)</f>
        <v>111</v>
      </c>
      <c r="L259" s="40">
        <f>SUBTOTAL(9,L258:L258)</f>
        <v>63</v>
      </c>
      <c r="M259" s="87">
        <f>Tabela48[[#This Row],[Neg_Ano7]]/Tabela48[[#This Row],[Alunos_Ano7]]</f>
        <v>0.56756756756756754</v>
      </c>
      <c r="N259" s="40">
        <f>SUBTOTAL(9,N258:N258)</f>
        <v>87</v>
      </c>
      <c r="O259" s="40">
        <f>SUBTOTAL(9,O258:O258)</f>
        <v>52</v>
      </c>
      <c r="P259" s="87">
        <f>Tabela48[[#This Row],[Neg_Ano8]]/Tabela48[[#This Row],[Alunos_Ano8]]</f>
        <v>0.5977011494252874</v>
      </c>
      <c r="Q259" s="40">
        <f>SUBTOTAL(9,Q258:Q258)</f>
        <v>103</v>
      </c>
      <c r="R259" s="40">
        <f>SUBTOTAL(9,R258:R258)</f>
        <v>56</v>
      </c>
      <c r="S259" s="87">
        <f>Tabela48[[#This Row],[Neg_Ano9]]/Tabela48[[#This Row],[Alunos_Ano9]]</f>
        <v>0.5436893203883495</v>
      </c>
      <c r="T259" s="40">
        <f>SUBTOTAL(9,T258:T258)</f>
        <v>301</v>
      </c>
      <c r="U259" s="40">
        <f>SUBTOTAL(9,U258:U258)</f>
        <v>171</v>
      </c>
      <c r="V259" s="88">
        <f>Tabela48[[#This Row],[Níveis negat.]]/Tabela48[[#This Row],[Alunos_3ºciclo]]</f>
        <v>0.56810631229235875</v>
      </c>
    </row>
    <row r="260" spans="1:22" outlineLevel="5" x14ac:dyDescent="0.3">
      <c r="A260" s="6">
        <v>101</v>
      </c>
      <c r="B260" s="7" t="s">
        <v>19</v>
      </c>
      <c r="C260" s="7">
        <v>10103</v>
      </c>
      <c r="D260" s="7" t="s">
        <v>29</v>
      </c>
      <c r="E260" s="7">
        <v>1317</v>
      </c>
      <c r="F260" s="7" t="s">
        <v>235</v>
      </c>
      <c r="G260" s="7">
        <v>152468</v>
      </c>
      <c r="H260" s="7" t="s">
        <v>250</v>
      </c>
      <c r="I260" s="7">
        <v>1317553</v>
      </c>
      <c r="J260" s="7" t="s">
        <v>251</v>
      </c>
      <c r="K260" s="37">
        <v>105</v>
      </c>
      <c r="L260" s="37">
        <v>54</v>
      </c>
      <c r="M260" s="108">
        <f>Tabela48[[#This Row],[Neg_Ano7]]/Tabela48[[#This Row],[Alunos_Ano7]]</f>
        <v>0.51428571428571423</v>
      </c>
      <c r="N260" s="37">
        <v>64</v>
      </c>
      <c r="O260" s="37">
        <v>32</v>
      </c>
      <c r="P260" s="108">
        <f>Tabela48[[#This Row],[Neg_Ano8]]/Tabela48[[#This Row],[Alunos_Ano8]]</f>
        <v>0.5</v>
      </c>
      <c r="Q260" s="37">
        <v>52</v>
      </c>
      <c r="R260" s="37">
        <v>31</v>
      </c>
      <c r="S260" s="108">
        <f>Tabela48[[#This Row],[Neg_Ano9]]/Tabela48[[#This Row],[Alunos_Ano9]]</f>
        <v>0.59615384615384615</v>
      </c>
      <c r="T260" s="37">
        <f>Tabela48[[#This Row],[Alunos_Ano7]]+Tabela48[[#This Row],[Alunos_Ano8]]+Tabela48[[#This Row],[Alunos_Ano9]]</f>
        <v>221</v>
      </c>
      <c r="U260" s="37">
        <f>Tabela48[[#This Row],[Neg_Ano7]]+Tabela48[[#This Row],[Neg_Ano8]]+Tabela48[[#This Row],[Neg_Ano9]]</f>
        <v>117</v>
      </c>
      <c r="V260" s="112">
        <f>Tabela48[[#This Row],[Níveis negat.]]/Tabela48[[#This Row],[Alunos_3ºciclo]]</f>
        <v>0.52941176470588236</v>
      </c>
    </row>
    <row r="261" spans="1:22" outlineLevel="5" x14ac:dyDescent="0.3">
      <c r="A261" s="6">
        <v>101</v>
      </c>
      <c r="B261" s="7" t="s">
        <v>19</v>
      </c>
      <c r="C261" s="7">
        <v>10103</v>
      </c>
      <c r="D261" s="7" t="s">
        <v>29</v>
      </c>
      <c r="E261" s="7">
        <v>1317</v>
      </c>
      <c r="F261" s="7" t="s">
        <v>235</v>
      </c>
      <c r="G261" s="7">
        <v>152468</v>
      </c>
      <c r="H261" s="7" t="s">
        <v>250</v>
      </c>
      <c r="I261" s="7">
        <v>1317570</v>
      </c>
      <c r="J261" s="7" t="s">
        <v>339</v>
      </c>
      <c r="K261" s="37">
        <v>114</v>
      </c>
      <c r="L261" s="37">
        <v>44</v>
      </c>
      <c r="M261" s="108">
        <f>Tabela48[[#This Row],[Neg_Ano7]]/Tabela48[[#This Row],[Alunos_Ano7]]</f>
        <v>0.38596491228070173</v>
      </c>
      <c r="N261" s="37">
        <v>141</v>
      </c>
      <c r="O261" s="37">
        <v>71</v>
      </c>
      <c r="P261" s="108">
        <f>Tabela48[[#This Row],[Neg_Ano8]]/Tabela48[[#This Row],[Alunos_Ano8]]</f>
        <v>0.50354609929078009</v>
      </c>
      <c r="Q261" s="37">
        <v>121</v>
      </c>
      <c r="R261" s="37">
        <v>57</v>
      </c>
      <c r="S261" s="108">
        <f>Tabela48[[#This Row],[Neg_Ano9]]/Tabela48[[#This Row],[Alunos_Ano9]]</f>
        <v>0.47107438016528924</v>
      </c>
      <c r="T261" s="37">
        <f>Tabela48[[#This Row],[Alunos_Ano7]]+Tabela48[[#This Row],[Alunos_Ano8]]+Tabela48[[#This Row],[Alunos_Ano9]]</f>
        <v>376</v>
      </c>
      <c r="U261" s="37">
        <f>Tabela48[[#This Row],[Neg_Ano7]]+Tabela48[[#This Row],[Neg_Ano8]]+Tabela48[[#This Row],[Neg_Ano9]]</f>
        <v>172</v>
      </c>
      <c r="V261" s="112">
        <f>Tabela48[[#This Row],[Níveis negat.]]/Tabela48[[#This Row],[Alunos_3ºciclo]]</f>
        <v>0.45744680851063829</v>
      </c>
    </row>
    <row r="262" spans="1:22" outlineLevel="4" x14ac:dyDescent="0.3">
      <c r="A262" s="6">
        <v>101</v>
      </c>
      <c r="B262" s="7" t="s">
        <v>19</v>
      </c>
      <c r="C262" s="7">
        <v>10103</v>
      </c>
      <c r="D262" s="7" t="s">
        <v>29</v>
      </c>
      <c r="E262" s="7">
        <v>1317</v>
      </c>
      <c r="F262" s="7" t="s">
        <v>235</v>
      </c>
      <c r="G262" s="7">
        <v>152468</v>
      </c>
      <c r="H262" s="7" t="s">
        <v>250</v>
      </c>
      <c r="I262" s="7">
        <v>0</v>
      </c>
      <c r="J262" s="11" t="s">
        <v>24</v>
      </c>
      <c r="K262" s="40">
        <f>SUBTOTAL(9,K260:K261)</f>
        <v>219</v>
      </c>
      <c r="L262" s="40">
        <f>SUBTOTAL(9,L260:L261)</f>
        <v>98</v>
      </c>
      <c r="M262" s="87">
        <f>Tabela48[[#This Row],[Neg_Ano7]]/Tabela48[[#This Row],[Alunos_Ano7]]</f>
        <v>0.44748858447488582</v>
      </c>
      <c r="N262" s="40">
        <f>SUBTOTAL(9,N260:N261)</f>
        <v>205</v>
      </c>
      <c r="O262" s="40">
        <f>SUBTOTAL(9,O260:O261)</f>
        <v>103</v>
      </c>
      <c r="P262" s="87">
        <f>Tabela48[[#This Row],[Neg_Ano8]]/Tabela48[[#This Row],[Alunos_Ano8]]</f>
        <v>0.5024390243902439</v>
      </c>
      <c r="Q262" s="40">
        <f>SUBTOTAL(9,Q260:Q261)</f>
        <v>173</v>
      </c>
      <c r="R262" s="40">
        <f>SUBTOTAL(9,R260:R261)</f>
        <v>88</v>
      </c>
      <c r="S262" s="87">
        <f>Tabela48[[#This Row],[Neg_Ano9]]/Tabela48[[#This Row],[Alunos_Ano9]]</f>
        <v>0.50867052023121384</v>
      </c>
      <c r="T262" s="40">
        <f>SUBTOTAL(9,T260:T261)</f>
        <v>597</v>
      </c>
      <c r="U262" s="40">
        <f>SUBTOTAL(9,U260:U261)</f>
        <v>289</v>
      </c>
      <c r="V262" s="88">
        <f>Tabela48[[#This Row],[Níveis negat.]]/Tabela48[[#This Row],[Alunos_3ºciclo]]</f>
        <v>0.48408710217755446</v>
      </c>
    </row>
    <row r="263" spans="1:22" outlineLevel="5" x14ac:dyDescent="0.3">
      <c r="A263" s="6">
        <v>101</v>
      </c>
      <c r="B263" s="7" t="s">
        <v>19</v>
      </c>
      <c r="C263" s="7">
        <v>10103</v>
      </c>
      <c r="D263" s="7" t="s">
        <v>29</v>
      </c>
      <c r="E263" s="7">
        <v>1317</v>
      </c>
      <c r="F263" s="7" t="s">
        <v>235</v>
      </c>
      <c r="G263" s="7">
        <v>152470</v>
      </c>
      <c r="H263" s="7" t="s">
        <v>252</v>
      </c>
      <c r="I263" s="7">
        <v>1317742</v>
      </c>
      <c r="J263" s="7" t="s">
        <v>253</v>
      </c>
      <c r="K263" s="37">
        <v>0</v>
      </c>
      <c r="L263" s="37">
        <v>0</v>
      </c>
      <c r="M263" s="108" t="s">
        <v>28</v>
      </c>
      <c r="N263" s="37">
        <v>0</v>
      </c>
      <c r="O263" s="37">
        <v>0</v>
      </c>
      <c r="P263" s="108" t="s">
        <v>28</v>
      </c>
      <c r="Q263" s="37">
        <v>164</v>
      </c>
      <c r="R263" s="37">
        <v>66</v>
      </c>
      <c r="S263" s="108">
        <f>Tabela48[[#This Row],[Neg_Ano9]]/Tabela48[[#This Row],[Alunos_Ano9]]</f>
        <v>0.40243902439024393</v>
      </c>
      <c r="T263" s="37">
        <f>Tabela48[[#This Row],[Alunos_Ano7]]+Tabela48[[#This Row],[Alunos_Ano8]]+Tabela48[[#This Row],[Alunos_Ano9]]</f>
        <v>164</v>
      </c>
      <c r="U263" s="37">
        <f>Tabela48[[#This Row],[Neg_Ano7]]+Tabela48[[#This Row],[Neg_Ano8]]+Tabela48[[#This Row],[Neg_Ano9]]</f>
        <v>66</v>
      </c>
      <c r="V263" s="112">
        <f>Tabela48[[#This Row],[Níveis negat.]]/Tabela48[[#This Row],[Alunos_3ºciclo]]</f>
        <v>0.40243902439024393</v>
      </c>
    </row>
    <row r="264" spans="1:22" outlineLevel="4" x14ac:dyDescent="0.3">
      <c r="A264" s="6">
        <v>101</v>
      </c>
      <c r="B264" s="7" t="s">
        <v>19</v>
      </c>
      <c r="C264" s="7">
        <v>10103</v>
      </c>
      <c r="D264" s="7" t="s">
        <v>29</v>
      </c>
      <c r="E264" s="7">
        <v>1317</v>
      </c>
      <c r="F264" s="7" t="s">
        <v>235</v>
      </c>
      <c r="G264" s="7">
        <v>152470</v>
      </c>
      <c r="H264" s="7" t="s">
        <v>252</v>
      </c>
      <c r="I264" s="7">
        <v>0</v>
      </c>
      <c r="J264" s="11" t="s">
        <v>24</v>
      </c>
      <c r="K264" s="40">
        <v>0</v>
      </c>
      <c r="L264" s="40">
        <v>0</v>
      </c>
      <c r="M264" s="87" t="s">
        <v>28</v>
      </c>
      <c r="N264" s="40">
        <v>0</v>
      </c>
      <c r="O264" s="40">
        <v>0</v>
      </c>
      <c r="P264" s="87" t="s">
        <v>28</v>
      </c>
      <c r="Q264" s="40">
        <f>SUBTOTAL(9,Q263:Q263)</f>
        <v>164</v>
      </c>
      <c r="R264" s="40">
        <f>SUBTOTAL(9,R263:R263)</f>
        <v>66</v>
      </c>
      <c r="S264" s="87">
        <f>Tabela48[[#This Row],[Neg_Ano9]]/Tabela48[[#This Row],[Alunos_Ano9]]</f>
        <v>0.40243902439024393</v>
      </c>
      <c r="T264" s="40">
        <f>SUBTOTAL(9,T263:T263)</f>
        <v>164</v>
      </c>
      <c r="U264" s="40">
        <f>SUBTOTAL(9,U263:U263)</f>
        <v>66</v>
      </c>
      <c r="V264" s="88">
        <f>Tabela48[[#This Row],[Níveis negat.]]/Tabela48[[#This Row],[Alunos_3ºciclo]]</f>
        <v>0.40243902439024393</v>
      </c>
    </row>
    <row r="265" spans="1:22" outlineLevel="5" x14ac:dyDescent="0.3">
      <c r="A265" s="6">
        <v>101</v>
      </c>
      <c r="B265" s="7" t="s">
        <v>19</v>
      </c>
      <c r="C265" s="7">
        <v>10103</v>
      </c>
      <c r="D265" s="7" t="s">
        <v>29</v>
      </c>
      <c r="E265" s="7">
        <v>1317</v>
      </c>
      <c r="F265" s="7" t="s">
        <v>235</v>
      </c>
      <c r="G265" s="7">
        <v>152481</v>
      </c>
      <c r="H265" s="7" t="s">
        <v>254</v>
      </c>
      <c r="I265" s="7">
        <v>1317562</v>
      </c>
      <c r="J265" s="7" t="s">
        <v>255</v>
      </c>
      <c r="K265" s="37">
        <v>149</v>
      </c>
      <c r="L265" s="37">
        <v>82</v>
      </c>
      <c r="M265" s="108">
        <f>Tabela48[[#This Row],[Neg_Ano7]]/Tabela48[[#This Row],[Alunos_Ano7]]</f>
        <v>0.55033557046979864</v>
      </c>
      <c r="N265" s="37">
        <v>170</v>
      </c>
      <c r="O265" s="37">
        <v>88</v>
      </c>
      <c r="P265" s="108">
        <f>Tabela48[[#This Row],[Neg_Ano8]]/Tabela48[[#This Row],[Alunos_Ano8]]</f>
        <v>0.51764705882352946</v>
      </c>
      <c r="Q265" s="37">
        <v>181</v>
      </c>
      <c r="R265" s="37">
        <v>113</v>
      </c>
      <c r="S265" s="108">
        <f>Tabela48[[#This Row],[Neg_Ano9]]/Tabela48[[#This Row],[Alunos_Ano9]]</f>
        <v>0.62430939226519333</v>
      </c>
      <c r="T265" s="37">
        <f>Tabela48[[#This Row],[Alunos_Ano7]]+Tabela48[[#This Row],[Alunos_Ano8]]+Tabela48[[#This Row],[Alunos_Ano9]]</f>
        <v>500</v>
      </c>
      <c r="U265" s="37">
        <f>Tabela48[[#This Row],[Neg_Ano7]]+Tabela48[[#This Row],[Neg_Ano8]]+Tabela48[[#This Row],[Neg_Ano9]]</f>
        <v>283</v>
      </c>
      <c r="V265" s="112">
        <f>Tabela48[[#This Row],[Níveis negat.]]/Tabela48[[#This Row],[Alunos_3ºciclo]]</f>
        <v>0.56599999999999995</v>
      </c>
    </row>
    <row r="266" spans="1:22" outlineLevel="4" x14ac:dyDescent="0.3">
      <c r="A266" s="6">
        <v>101</v>
      </c>
      <c r="B266" s="7" t="s">
        <v>19</v>
      </c>
      <c r="C266" s="7">
        <v>10103</v>
      </c>
      <c r="D266" s="7" t="s">
        <v>29</v>
      </c>
      <c r="E266" s="7">
        <v>1317</v>
      </c>
      <c r="F266" s="7" t="s">
        <v>235</v>
      </c>
      <c r="G266" s="7">
        <v>152481</v>
      </c>
      <c r="H266" s="7" t="s">
        <v>254</v>
      </c>
      <c r="I266" s="7">
        <v>0</v>
      </c>
      <c r="J266" s="11" t="s">
        <v>24</v>
      </c>
      <c r="K266" s="40">
        <f>SUBTOTAL(9,K265:K265)</f>
        <v>149</v>
      </c>
      <c r="L266" s="40">
        <f>SUBTOTAL(9,L265:L265)</f>
        <v>82</v>
      </c>
      <c r="M266" s="87">
        <f>Tabela48[[#This Row],[Neg_Ano7]]/Tabela48[[#This Row],[Alunos_Ano7]]</f>
        <v>0.55033557046979864</v>
      </c>
      <c r="N266" s="40">
        <f>SUBTOTAL(9,N265:N265)</f>
        <v>170</v>
      </c>
      <c r="O266" s="40">
        <f>SUBTOTAL(9,O265:O265)</f>
        <v>88</v>
      </c>
      <c r="P266" s="87">
        <f>Tabela48[[#This Row],[Neg_Ano8]]/Tabela48[[#This Row],[Alunos_Ano8]]</f>
        <v>0.51764705882352946</v>
      </c>
      <c r="Q266" s="40">
        <f>SUBTOTAL(9,Q265:Q265)</f>
        <v>181</v>
      </c>
      <c r="R266" s="40">
        <f>SUBTOTAL(9,R265:R265)</f>
        <v>113</v>
      </c>
      <c r="S266" s="87">
        <f>Tabela48[[#This Row],[Neg_Ano9]]/Tabela48[[#This Row],[Alunos_Ano9]]</f>
        <v>0.62430939226519333</v>
      </c>
      <c r="T266" s="40">
        <f>SUBTOTAL(9,T265:T265)</f>
        <v>500</v>
      </c>
      <c r="U266" s="40">
        <f>SUBTOTAL(9,U265:U265)</f>
        <v>283</v>
      </c>
      <c r="V266" s="88">
        <f>Tabela48[[#This Row],[Níveis negat.]]/Tabela48[[#This Row],[Alunos_3ºciclo]]</f>
        <v>0.56599999999999995</v>
      </c>
    </row>
    <row r="267" spans="1:22" outlineLevel="5" x14ac:dyDescent="0.3">
      <c r="A267" s="6">
        <v>101</v>
      </c>
      <c r="B267" s="7" t="s">
        <v>19</v>
      </c>
      <c r="C267" s="7">
        <v>10103</v>
      </c>
      <c r="D267" s="7" t="s">
        <v>29</v>
      </c>
      <c r="E267" s="7">
        <v>1317</v>
      </c>
      <c r="F267" s="7" t="s">
        <v>235</v>
      </c>
      <c r="G267" s="7">
        <v>152493</v>
      </c>
      <c r="H267" s="7" t="s">
        <v>256</v>
      </c>
      <c r="I267" s="7">
        <v>1317564</v>
      </c>
      <c r="J267" s="7" t="s">
        <v>257</v>
      </c>
      <c r="K267" s="37">
        <v>106</v>
      </c>
      <c r="L267" s="37">
        <v>65</v>
      </c>
      <c r="M267" s="108">
        <f>Tabela48[[#This Row],[Neg_Ano7]]/Tabela48[[#This Row],[Alunos_Ano7]]</f>
        <v>0.6132075471698113</v>
      </c>
      <c r="N267" s="37">
        <v>98</v>
      </c>
      <c r="O267" s="37">
        <v>61</v>
      </c>
      <c r="P267" s="108">
        <f>Tabela48[[#This Row],[Neg_Ano8]]/Tabela48[[#This Row],[Alunos_Ano8]]</f>
        <v>0.62244897959183676</v>
      </c>
      <c r="Q267" s="37">
        <v>60</v>
      </c>
      <c r="R267" s="37">
        <v>33</v>
      </c>
      <c r="S267" s="108">
        <f>Tabela48[[#This Row],[Neg_Ano9]]/Tabela48[[#This Row],[Alunos_Ano9]]</f>
        <v>0.55000000000000004</v>
      </c>
      <c r="T267" s="37">
        <f>Tabela48[[#This Row],[Alunos_Ano7]]+Tabela48[[#This Row],[Alunos_Ano8]]+Tabela48[[#This Row],[Alunos_Ano9]]</f>
        <v>264</v>
      </c>
      <c r="U267" s="37">
        <f>Tabela48[[#This Row],[Neg_Ano7]]+Tabela48[[#This Row],[Neg_Ano8]]+Tabela48[[#This Row],[Neg_Ano9]]</f>
        <v>159</v>
      </c>
      <c r="V267" s="112">
        <f>Tabela48[[#This Row],[Níveis negat.]]/Tabela48[[#This Row],[Alunos_3ºciclo]]</f>
        <v>0.60227272727272729</v>
      </c>
    </row>
    <row r="268" spans="1:22" outlineLevel="4" x14ac:dyDescent="0.3">
      <c r="A268" s="6">
        <v>101</v>
      </c>
      <c r="B268" s="7" t="s">
        <v>19</v>
      </c>
      <c r="C268" s="7">
        <v>10103</v>
      </c>
      <c r="D268" s="7" t="s">
        <v>29</v>
      </c>
      <c r="E268" s="7">
        <v>1317</v>
      </c>
      <c r="F268" s="7" t="s">
        <v>235</v>
      </c>
      <c r="G268" s="7">
        <v>152493</v>
      </c>
      <c r="H268" s="7" t="s">
        <v>256</v>
      </c>
      <c r="I268" s="7">
        <v>0</v>
      </c>
      <c r="J268" s="11" t="s">
        <v>24</v>
      </c>
      <c r="K268" s="40">
        <f>SUBTOTAL(9,K267:K267)</f>
        <v>106</v>
      </c>
      <c r="L268" s="40">
        <f>SUBTOTAL(9,L267:L267)</f>
        <v>65</v>
      </c>
      <c r="M268" s="87">
        <f>Tabela48[[#This Row],[Neg_Ano7]]/Tabela48[[#This Row],[Alunos_Ano7]]</f>
        <v>0.6132075471698113</v>
      </c>
      <c r="N268" s="40">
        <f>SUBTOTAL(9,N267:N267)</f>
        <v>98</v>
      </c>
      <c r="O268" s="40">
        <f>SUBTOTAL(9,O267:O267)</f>
        <v>61</v>
      </c>
      <c r="P268" s="87">
        <f>Tabela48[[#This Row],[Neg_Ano8]]/Tabela48[[#This Row],[Alunos_Ano8]]</f>
        <v>0.62244897959183676</v>
      </c>
      <c r="Q268" s="40">
        <f>SUBTOTAL(9,Q267:Q267)</f>
        <v>60</v>
      </c>
      <c r="R268" s="40">
        <f>SUBTOTAL(9,R267:R267)</f>
        <v>33</v>
      </c>
      <c r="S268" s="87">
        <f>Tabela48[[#This Row],[Neg_Ano9]]/Tabela48[[#This Row],[Alunos_Ano9]]</f>
        <v>0.55000000000000004</v>
      </c>
      <c r="T268" s="40">
        <f>SUBTOTAL(9,T267:T267)</f>
        <v>264</v>
      </c>
      <c r="U268" s="40">
        <f>SUBTOTAL(9,U267:U267)</f>
        <v>159</v>
      </c>
      <c r="V268" s="88">
        <f>Tabela48[[#This Row],[Níveis negat.]]/Tabela48[[#This Row],[Alunos_3ºciclo]]</f>
        <v>0.60227272727272729</v>
      </c>
    </row>
    <row r="269" spans="1:22" outlineLevel="5" x14ac:dyDescent="0.3">
      <c r="A269" s="6">
        <v>101</v>
      </c>
      <c r="B269" s="7" t="s">
        <v>19</v>
      </c>
      <c r="C269" s="7">
        <v>10103</v>
      </c>
      <c r="D269" s="7" t="s">
        <v>29</v>
      </c>
      <c r="E269" s="7">
        <v>1317</v>
      </c>
      <c r="F269" s="7" t="s">
        <v>235</v>
      </c>
      <c r="G269" s="7">
        <v>152500</v>
      </c>
      <c r="H269" s="7" t="s">
        <v>258</v>
      </c>
      <c r="I269" s="7">
        <v>1317811</v>
      </c>
      <c r="J269" s="7" t="s">
        <v>259</v>
      </c>
      <c r="K269" s="37">
        <v>0</v>
      </c>
      <c r="L269" s="37">
        <v>0</v>
      </c>
      <c r="M269" s="108" t="s">
        <v>28</v>
      </c>
      <c r="N269" s="37">
        <v>0</v>
      </c>
      <c r="O269" s="37">
        <v>0</v>
      </c>
      <c r="P269" s="108" t="s">
        <v>28</v>
      </c>
      <c r="Q269" s="37">
        <v>112</v>
      </c>
      <c r="R269" s="37">
        <v>18</v>
      </c>
      <c r="S269" s="108">
        <f>Tabela48[[#This Row],[Neg_Ano9]]/Tabela48[[#This Row],[Alunos_Ano9]]</f>
        <v>0.16071428571428573</v>
      </c>
      <c r="T269" s="37">
        <f>Tabela48[[#This Row],[Alunos_Ano7]]+Tabela48[[#This Row],[Alunos_Ano8]]+Tabela48[[#This Row],[Alunos_Ano9]]</f>
        <v>112</v>
      </c>
      <c r="U269" s="37">
        <f>Tabela48[[#This Row],[Neg_Ano7]]+Tabela48[[#This Row],[Neg_Ano8]]+Tabela48[[#This Row],[Neg_Ano9]]</f>
        <v>18</v>
      </c>
      <c r="V269" s="112">
        <f>Tabela48[[#This Row],[Níveis negat.]]/Tabela48[[#This Row],[Alunos_3ºciclo]]</f>
        <v>0.16071428571428573</v>
      </c>
    </row>
    <row r="270" spans="1:22" outlineLevel="4" x14ac:dyDescent="0.3">
      <c r="A270" s="6">
        <v>101</v>
      </c>
      <c r="B270" s="7" t="s">
        <v>19</v>
      </c>
      <c r="C270" s="7">
        <v>10103</v>
      </c>
      <c r="D270" s="7" t="s">
        <v>29</v>
      </c>
      <c r="E270" s="7">
        <v>1317</v>
      </c>
      <c r="F270" s="7" t="s">
        <v>235</v>
      </c>
      <c r="G270" s="7">
        <v>152500</v>
      </c>
      <c r="H270" s="7" t="s">
        <v>258</v>
      </c>
      <c r="I270" s="7">
        <v>0</v>
      </c>
      <c r="J270" s="11" t="s">
        <v>24</v>
      </c>
      <c r="K270" s="40">
        <v>0</v>
      </c>
      <c r="L270" s="40">
        <v>0</v>
      </c>
      <c r="M270" s="87" t="s">
        <v>28</v>
      </c>
      <c r="N270" s="40">
        <v>0</v>
      </c>
      <c r="O270" s="40">
        <v>0</v>
      </c>
      <c r="P270" s="87" t="s">
        <v>28</v>
      </c>
      <c r="Q270" s="40">
        <f>SUBTOTAL(9,Q269:Q269)</f>
        <v>112</v>
      </c>
      <c r="R270" s="40">
        <f>SUBTOTAL(9,R269:R269)</f>
        <v>18</v>
      </c>
      <c r="S270" s="87">
        <f>Tabela48[[#This Row],[Neg_Ano9]]/Tabela48[[#This Row],[Alunos_Ano9]]</f>
        <v>0.16071428571428573</v>
      </c>
      <c r="T270" s="40">
        <f>SUBTOTAL(9,T269:T269)</f>
        <v>112</v>
      </c>
      <c r="U270" s="40">
        <f>SUBTOTAL(9,U269:U269)</f>
        <v>18</v>
      </c>
      <c r="V270" s="88">
        <f>Tabela48[[#This Row],[Níveis negat.]]/Tabela48[[#This Row],[Alunos_3ºciclo]]</f>
        <v>0.16071428571428573</v>
      </c>
    </row>
    <row r="271" spans="1:22" outlineLevel="5" x14ac:dyDescent="0.3">
      <c r="A271" s="6">
        <v>101</v>
      </c>
      <c r="B271" s="7" t="s">
        <v>19</v>
      </c>
      <c r="C271" s="7">
        <v>10103</v>
      </c>
      <c r="D271" s="7" t="s">
        <v>29</v>
      </c>
      <c r="E271" s="7">
        <v>1317</v>
      </c>
      <c r="F271" s="7" t="s">
        <v>235</v>
      </c>
      <c r="G271" s="7">
        <v>152511</v>
      </c>
      <c r="H271" s="7" t="s">
        <v>260</v>
      </c>
      <c r="I271" s="7">
        <v>1317697</v>
      </c>
      <c r="J271" s="7" t="s">
        <v>261</v>
      </c>
      <c r="K271" s="37">
        <v>159</v>
      </c>
      <c r="L271" s="37">
        <v>66</v>
      </c>
      <c r="M271" s="108">
        <f>Tabela48[[#This Row],[Neg_Ano7]]/Tabela48[[#This Row],[Alunos_Ano7]]</f>
        <v>0.41509433962264153</v>
      </c>
      <c r="N271" s="37">
        <v>184</v>
      </c>
      <c r="O271" s="37">
        <v>88</v>
      </c>
      <c r="P271" s="108">
        <f>Tabela48[[#This Row],[Neg_Ano8]]/Tabela48[[#This Row],[Alunos_Ano8]]</f>
        <v>0.47826086956521741</v>
      </c>
      <c r="Q271" s="37">
        <v>153</v>
      </c>
      <c r="R271" s="37">
        <v>75</v>
      </c>
      <c r="S271" s="108">
        <f>Tabela48[[#This Row],[Neg_Ano9]]/Tabela48[[#This Row],[Alunos_Ano9]]</f>
        <v>0.49019607843137253</v>
      </c>
      <c r="T271" s="37">
        <f>Tabela48[[#This Row],[Alunos_Ano7]]+Tabela48[[#This Row],[Alunos_Ano8]]+Tabela48[[#This Row],[Alunos_Ano9]]</f>
        <v>496</v>
      </c>
      <c r="U271" s="37">
        <f>Tabela48[[#This Row],[Neg_Ano7]]+Tabela48[[#This Row],[Neg_Ano8]]+Tabela48[[#This Row],[Neg_Ano9]]</f>
        <v>229</v>
      </c>
      <c r="V271" s="112">
        <f>Tabela48[[#This Row],[Níveis negat.]]/Tabela48[[#This Row],[Alunos_3ºciclo]]</f>
        <v>0.46169354838709675</v>
      </c>
    </row>
    <row r="272" spans="1:22" outlineLevel="4" x14ac:dyDescent="0.3">
      <c r="A272" s="6">
        <v>101</v>
      </c>
      <c r="B272" s="7" t="s">
        <v>19</v>
      </c>
      <c r="C272" s="7">
        <v>10103</v>
      </c>
      <c r="D272" s="7" t="s">
        <v>29</v>
      </c>
      <c r="E272" s="7">
        <v>1317</v>
      </c>
      <c r="F272" s="7" t="s">
        <v>235</v>
      </c>
      <c r="G272" s="7">
        <v>152511</v>
      </c>
      <c r="H272" s="7" t="s">
        <v>260</v>
      </c>
      <c r="I272" s="7">
        <v>0</v>
      </c>
      <c r="J272" s="11" t="s">
        <v>24</v>
      </c>
      <c r="K272" s="40">
        <f>SUBTOTAL(9,K271:K271)</f>
        <v>159</v>
      </c>
      <c r="L272" s="40">
        <f>SUBTOTAL(9,L271:L271)</f>
        <v>66</v>
      </c>
      <c r="M272" s="87">
        <f>Tabela48[[#This Row],[Neg_Ano7]]/Tabela48[[#This Row],[Alunos_Ano7]]</f>
        <v>0.41509433962264153</v>
      </c>
      <c r="N272" s="40">
        <f>SUBTOTAL(9,N271:N271)</f>
        <v>184</v>
      </c>
      <c r="O272" s="40">
        <f>SUBTOTAL(9,O271:O271)</f>
        <v>88</v>
      </c>
      <c r="P272" s="87">
        <f>Tabela48[[#This Row],[Neg_Ano8]]/Tabela48[[#This Row],[Alunos_Ano8]]</f>
        <v>0.47826086956521741</v>
      </c>
      <c r="Q272" s="40">
        <f>SUBTOTAL(9,Q271:Q271)</f>
        <v>153</v>
      </c>
      <c r="R272" s="40">
        <f>SUBTOTAL(9,R271:R271)</f>
        <v>75</v>
      </c>
      <c r="S272" s="87">
        <f>Tabela48[[#This Row],[Neg_Ano9]]/Tabela48[[#This Row],[Alunos_Ano9]]</f>
        <v>0.49019607843137253</v>
      </c>
      <c r="T272" s="40">
        <f>SUBTOTAL(9,T271:T271)</f>
        <v>496</v>
      </c>
      <c r="U272" s="40">
        <f>SUBTOTAL(9,U271:U271)</f>
        <v>229</v>
      </c>
      <c r="V272" s="88">
        <f>Tabela48[[#This Row],[Níveis negat.]]/Tabela48[[#This Row],[Alunos_3ºciclo]]</f>
        <v>0.46169354838709675</v>
      </c>
    </row>
    <row r="273" spans="1:22" outlineLevel="5" x14ac:dyDescent="0.3">
      <c r="A273" s="6">
        <v>101</v>
      </c>
      <c r="B273" s="7" t="s">
        <v>19</v>
      </c>
      <c r="C273" s="7">
        <v>10103</v>
      </c>
      <c r="D273" s="7" t="s">
        <v>29</v>
      </c>
      <c r="E273" s="7">
        <v>1317</v>
      </c>
      <c r="F273" s="7" t="s">
        <v>235</v>
      </c>
      <c r="G273" s="7">
        <v>400798</v>
      </c>
      <c r="H273" s="7" t="s">
        <v>340</v>
      </c>
      <c r="I273" s="7">
        <v>1317738</v>
      </c>
      <c r="J273" s="7" t="s">
        <v>340</v>
      </c>
      <c r="K273" s="37">
        <v>197</v>
      </c>
      <c r="L273" s="37">
        <v>63</v>
      </c>
      <c r="M273" s="108">
        <f>Tabela48[[#This Row],[Neg_Ano7]]/Tabela48[[#This Row],[Alunos_Ano7]]</f>
        <v>0.31979695431472083</v>
      </c>
      <c r="N273" s="37">
        <v>199</v>
      </c>
      <c r="O273" s="37">
        <v>49</v>
      </c>
      <c r="P273" s="108">
        <f>Tabela48[[#This Row],[Neg_Ano8]]/Tabela48[[#This Row],[Alunos_Ano8]]</f>
        <v>0.24623115577889448</v>
      </c>
      <c r="Q273" s="37">
        <v>209</v>
      </c>
      <c r="R273" s="37">
        <v>55</v>
      </c>
      <c r="S273" s="108">
        <f>Tabela48[[#This Row],[Neg_Ano9]]/Tabela48[[#This Row],[Alunos_Ano9]]</f>
        <v>0.26315789473684209</v>
      </c>
      <c r="T273" s="37">
        <f>Tabela48[[#This Row],[Alunos_Ano7]]+Tabela48[[#This Row],[Alunos_Ano8]]+Tabela48[[#This Row],[Alunos_Ano9]]</f>
        <v>605</v>
      </c>
      <c r="U273" s="37">
        <f>Tabela48[[#This Row],[Neg_Ano7]]+Tabela48[[#This Row],[Neg_Ano8]]+Tabela48[[#This Row],[Neg_Ano9]]</f>
        <v>167</v>
      </c>
      <c r="V273" s="112">
        <f>Tabela48[[#This Row],[Níveis negat.]]/Tabela48[[#This Row],[Alunos_3ºciclo]]</f>
        <v>0.27603305785123966</v>
      </c>
    </row>
    <row r="274" spans="1:22" outlineLevel="4" x14ac:dyDescent="0.3">
      <c r="A274" s="6">
        <v>101</v>
      </c>
      <c r="B274" s="7" t="s">
        <v>19</v>
      </c>
      <c r="C274" s="7">
        <v>10103</v>
      </c>
      <c r="D274" s="7" t="s">
        <v>29</v>
      </c>
      <c r="E274" s="7">
        <v>1317</v>
      </c>
      <c r="F274" s="7" t="s">
        <v>235</v>
      </c>
      <c r="G274" s="7">
        <v>400798</v>
      </c>
      <c r="H274" s="7" t="s">
        <v>340</v>
      </c>
      <c r="I274" s="7">
        <v>0</v>
      </c>
      <c r="J274" s="11" t="s">
        <v>24</v>
      </c>
      <c r="K274" s="40">
        <f>SUBTOTAL(9,K273:K273)</f>
        <v>197</v>
      </c>
      <c r="L274" s="40">
        <f>SUBTOTAL(9,L273:L273)</f>
        <v>63</v>
      </c>
      <c r="M274" s="87">
        <f>Tabela48[[#This Row],[Neg_Ano7]]/Tabela48[[#This Row],[Alunos_Ano7]]</f>
        <v>0.31979695431472083</v>
      </c>
      <c r="N274" s="40">
        <f>SUBTOTAL(9,N273:N273)</f>
        <v>199</v>
      </c>
      <c r="O274" s="40">
        <f>SUBTOTAL(9,O273:O273)</f>
        <v>49</v>
      </c>
      <c r="P274" s="87">
        <f>Tabela48[[#This Row],[Neg_Ano8]]/Tabela48[[#This Row],[Alunos_Ano8]]</f>
        <v>0.24623115577889448</v>
      </c>
      <c r="Q274" s="40">
        <f>SUBTOTAL(9,Q273:Q273)</f>
        <v>209</v>
      </c>
      <c r="R274" s="40">
        <f>SUBTOTAL(9,R273:R273)</f>
        <v>55</v>
      </c>
      <c r="S274" s="87">
        <f>Tabela48[[#This Row],[Neg_Ano9]]/Tabela48[[#This Row],[Alunos_Ano9]]</f>
        <v>0.26315789473684209</v>
      </c>
      <c r="T274" s="40">
        <f>SUBTOTAL(9,T273:T273)</f>
        <v>605</v>
      </c>
      <c r="U274" s="40">
        <f>SUBTOTAL(9,U273:U273)</f>
        <v>167</v>
      </c>
      <c r="V274" s="88">
        <f>Tabela48[[#This Row],[Níveis negat.]]/Tabela48[[#This Row],[Alunos_3ºciclo]]</f>
        <v>0.27603305785123966</v>
      </c>
    </row>
    <row r="275" spans="1:22" outlineLevel="5" x14ac:dyDescent="0.3">
      <c r="A275" s="6">
        <v>101</v>
      </c>
      <c r="B275" s="7" t="s">
        <v>19</v>
      </c>
      <c r="C275" s="7">
        <v>10103</v>
      </c>
      <c r="D275" s="7" t="s">
        <v>29</v>
      </c>
      <c r="E275" s="7">
        <v>1317</v>
      </c>
      <c r="F275" s="7" t="s">
        <v>235</v>
      </c>
      <c r="G275" s="7">
        <v>401468</v>
      </c>
      <c r="H275" s="7" t="s">
        <v>262</v>
      </c>
      <c r="I275" s="7">
        <v>1317381</v>
      </c>
      <c r="J275" s="7" t="s">
        <v>262</v>
      </c>
      <c r="K275" s="37">
        <v>236</v>
      </c>
      <c r="L275" s="37">
        <v>75</v>
      </c>
      <c r="M275" s="108">
        <f>Tabela48[[#This Row],[Neg_Ano7]]/Tabela48[[#This Row],[Alunos_Ano7]]</f>
        <v>0.31779661016949151</v>
      </c>
      <c r="N275" s="37">
        <v>181</v>
      </c>
      <c r="O275" s="37">
        <v>47</v>
      </c>
      <c r="P275" s="108">
        <f>Tabela48[[#This Row],[Neg_Ano8]]/Tabela48[[#This Row],[Alunos_Ano8]]</f>
        <v>0.25966850828729282</v>
      </c>
      <c r="Q275" s="37">
        <v>229</v>
      </c>
      <c r="R275" s="37">
        <v>85</v>
      </c>
      <c r="S275" s="108">
        <f>Tabela48[[#This Row],[Neg_Ano9]]/Tabela48[[#This Row],[Alunos_Ano9]]</f>
        <v>0.37117903930131002</v>
      </c>
      <c r="T275" s="37">
        <f>Tabela48[[#This Row],[Alunos_Ano7]]+Tabela48[[#This Row],[Alunos_Ano8]]+Tabela48[[#This Row],[Alunos_Ano9]]</f>
        <v>646</v>
      </c>
      <c r="U275" s="37">
        <f>Tabela48[[#This Row],[Neg_Ano7]]+Tabela48[[#This Row],[Neg_Ano8]]+Tabela48[[#This Row],[Neg_Ano9]]</f>
        <v>207</v>
      </c>
      <c r="V275" s="112">
        <f>Tabela48[[#This Row],[Níveis negat.]]/Tabela48[[#This Row],[Alunos_3ºciclo]]</f>
        <v>0.32043343653250772</v>
      </c>
    </row>
    <row r="276" spans="1:22" outlineLevel="4" x14ac:dyDescent="0.3">
      <c r="A276" s="6">
        <v>101</v>
      </c>
      <c r="B276" s="7" t="s">
        <v>19</v>
      </c>
      <c r="C276" s="7">
        <v>10103</v>
      </c>
      <c r="D276" s="7" t="s">
        <v>29</v>
      </c>
      <c r="E276" s="7">
        <v>1317</v>
      </c>
      <c r="F276" s="7" t="s">
        <v>235</v>
      </c>
      <c r="G276" s="7">
        <v>401468</v>
      </c>
      <c r="H276" s="7" t="s">
        <v>262</v>
      </c>
      <c r="I276" s="7">
        <v>0</v>
      </c>
      <c r="J276" s="11" t="s">
        <v>24</v>
      </c>
      <c r="K276" s="40">
        <f>SUBTOTAL(9,K275:K275)</f>
        <v>236</v>
      </c>
      <c r="L276" s="40">
        <f>SUBTOTAL(9,L275:L275)</f>
        <v>75</v>
      </c>
      <c r="M276" s="87">
        <f>Tabela48[[#This Row],[Neg_Ano7]]/Tabela48[[#This Row],[Alunos_Ano7]]</f>
        <v>0.31779661016949151</v>
      </c>
      <c r="N276" s="40">
        <f>SUBTOTAL(9,N275:N275)</f>
        <v>181</v>
      </c>
      <c r="O276" s="40">
        <f>SUBTOTAL(9,O275:O275)</f>
        <v>47</v>
      </c>
      <c r="P276" s="87">
        <f>Tabela48[[#This Row],[Neg_Ano8]]/Tabela48[[#This Row],[Alunos_Ano8]]</f>
        <v>0.25966850828729282</v>
      </c>
      <c r="Q276" s="40">
        <f>SUBTOTAL(9,Q275:Q275)</f>
        <v>229</v>
      </c>
      <c r="R276" s="40">
        <f>SUBTOTAL(9,R275:R275)</f>
        <v>85</v>
      </c>
      <c r="S276" s="87">
        <f>Tabela48[[#This Row],[Neg_Ano9]]/Tabela48[[#This Row],[Alunos_Ano9]]</f>
        <v>0.37117903930131002</v>
      </c>
      <c r="T276" s="40">
        <f>SUBTOTAL(9,T275:T275)</f>
        <v>646</v>
      </c>
      <c r="U276" s="40">
        <f>SUBTOTAL(9,U275:U275)</f>
        <v>207</v>
      </c>
      <c r="V276" s="88">
        <f>Tabela48[[#This Row],[Níveis negat.]]/Tabela48[[#This Row],[Alunos_3ºciclo]]</f>
        <v>0.32043343653250772</v>
      </c>
    </row>
    <row r="277" spans="1:22" outlineLevel="5" x14ac:dyDescent="0.3">
      <c r="A277" s="6">
        <v>101</v>
      </c>
      <c r="B277" s="7" t="s">
        <v>19</v>
      </c>
      <c r="C277" s="7">
        <v>10103</v>
      </c>
      <c r="D277" s="7" t="s">
        <v>29</v>
      </c>
      <c r="E277" s="7">
        <v>1317</v>
      </c>
      <c r="F277" s="7" t="s">
        <v>235</v>
      </c>
      <c r="G277" s="7">
        <v>401936</v>
      </c>
      <c r="H277" s="7" t="s">
        <v>341</v>
      </c>
      <c r="I277" s="7">
        <v>1317837</v>
      </c>
      <c r="J277" s="7" t="s">
        <v>341</v>
      </c>
      <c r="K277" s="37">
        <v>147</v>
      </c>
      <c r="L277" s="37">
        <v>83</v>
      </c>
      <c r="M277" s="108">
        <f>Tabela48[[#This Row],[Neg_Ano7]]/Tabela48[[#This Row],[Alunos_Ano7]]</f>
        <v>0.56462585034013602</v>
      </c>
      <c r="N277" s="37">
        <v>148</v>
      </c>
      <c r="O277" s="37">
        <v>106</v>
      </c>
      <c r="P277" s="108">
        <f>Tabela48[[#This Row],[Neg_Ano8]]/Tabela48[[#This Row],[Alunos_Ano8]]</f>
        <v>0.71621621621621623</v>
      </c>
      <c r="Q277" s="37">
        <v>202</v>
      </c>
      <c r="R277" s="37">
        <v>150</v>
      </c>
      <c r="S277" s="108">
        <f>Tabela48[[#This Row],[Neg_Ano9]]/Tabela48[[#This Row],[Alunos_Ano9]]</f>
        <v>0.74257425742574257</v>
      </c>
      <c r="T277" s="37">
        <f>Tabela48[[#This Row],[Alunos_Ano7]]+Tabela48[[#This Row],[Alunos_Ano8]]+Tabela48[[#This Row],[Alunos_Ano9]]</f>
        <v>497</v>
      </c>
      <c r="U277" s="37">
        <f>Tabela48[[#This Row],[Neg_Ano7]]+Tabela48[[#This Row],[Neg_Ano8]]+Tabela48[[#This Row],[Neg_Ano9]]</f>
        <v>339</v>
      </c>
      <c r="V277" s="112">
        <f>Tabela48[[#This Row],[Níveis negat.]]/Tabela48[[#This Row],[Alunos_3ºciclo]]</f>
        <v>0.68209255533199198</v>
      </c>
    </row>
    <row r="278" spans="1:22" outlineLevel="4" x14ac:dyDescent="0.3">
      <c r="A278" s="6">
        <v>101</v>
      </c>
      <c r="B278" s="7" t="s">
        <v>19</v>
      </c>
      <c r="C278" s="7">
        <v>10103</v>
      </c>
      <c r="D278" s="7" t="s">
        <v>29</v>
      </c>
      <c r="E278" s="7">
        <v>1317</v>
      </c>
      <c r="F278" s="7" t="s">
        <v>235</v>
      </c>
      <c r="G278" s="7">
        <v>401936</v>
      </c>
      <c r="H278" s="7" t="s">
        <v>341</v>
      </c>
      <c r="I278" s="7">
        <v>0</v>
      </c>
      <c r="J278" s="11" t="s">
        <v>24</v>
      </c>
      <c r="K278" s="40">
        <f>SUBTOTAL(9,K277:K277)</f>
        <v>147</v>
      </c>
      <c r="L278" s="40">
        <f>SUBTOTAL(9,L277:L277)</f>
        <v>83</v>
      </c>
      <c r="M278" s="87">
        <f>Tabela48[[#This Row],[Neg_Ano7]]/Tabela48[[#This Row],[Alunos_Ano7]]</f>
        <v>0.56462585034013602</v>
      </c>
      <c r="N278" s="40">
        <f>SUBTOTAL(9,N277:N277)</f>
        <v>148</v>
      </c>
      <c r="O278" s="40">
        <f>SUBTOTAL(9,O277:O277)</f>
        <v>106</v>
      </c>
      <c r="P278" s="87">
        <f>Tabela48[[#This Row],[Neg_Ano8]]/Tabela48[[#This Row],[Alunos_Ano8]]</f>
        <v>0.71621621621621623</v>
      </c>
      <c r="Q278" s="40">
        <f>SUBTOTAL(9,Q277:Q277)</f>
        <v>202</v>
      </c>
      <c r="R278" s="40">
        <f>SUBTOTAL(9,R277:R277)</f>
        <v>150</v>
      </c>
      <c r="S278" s="87">
        <f>Tabela48[[#This Row],[Neg_Ano9]]/Tabela48[[#This Row],[Alunos_Ano9]]</f>
        <v>0.74257425742574257</v>
      </c>
      <c r="T278" s="40">
        <f>SUBTOTAL(9,T277:T277)</f>
        <v>497</v>
      </c>
      <c r="U278" s="40">
        <f>SUBTOTAL(9,U277:U277)</f>
        <v>339</v>
      </c>
      <c r="V278" s="88">
        <f>Tabela48[[#This Row],[Níveis negat.]]/Tabela48[[#This Row],[Alunos_3ºciclo]]</f>
        <v>0.68209255533199198</v>
      </c>
    </row>
    <row r="279" spans="1:22" outlineLevel="5" x14ac:dyDescent="0.3">
      <c r="A279" s="6">
        <v>101</v>
      </c>
      <c r="B279" s="7" t="s">
        <v>19</v>
      </c>
      <c r="C279" s="7">
        <v>10103</v>
      </c>
      <c r="D279" s="7" t="s">
        <v>29</v>
      </c>
      <c r="E279" s="7">
        <v>1317</v>
      </c>
      <c r="F279" s="7" t="s">
        <v>235</v>
      </c>
      <c r="G279" s="7">
        <v>403337</v>
      </c>
      <c r="H279" s="7" t="s">
        <v>342</v>
      </c>
      <c r="I279" s="7">
        <v>1317975</v>
      </c>
      <c r="J279" s="7" t="s">
        <v>342</v>
      </c>
      <c r="K279" s="37">
        <v>101</v>
      </c>
      <c r="L279" s="37">
        <v>50</v>
      </c>
      <c r="M279" s="108">
        <f>Tabela48[[#This Row],[Neg_Ano7]]/Tabela48[[#This Row],[Alunos_Ano7]]</f>
        <v>0.49504950495049505</v>
      </c>
      <c r="N279" s="37">
        <v>101</v>
      </c>
      <c r="O279" s="37">
        <v>54</v>
      </c>
      <c r="P279" s="108">
        <f>Tabela48[[#This Row],[Neg_Ano8]]/Tabela48[[#This Row],[Alunos_Ano8]]</f>
        <v>0.53465346534653468</v>
      </c>
      <c r="Q279" s="37">
        <v>112</v>
      </c>
      <c r="R279" s="37">
        <v>64</v>
      </c>
      <c r="S279" s="108">
        <f>Tabela48[[#This Row],[Neg_Ano9]]/Tabela48[[#This Row],[Alunos_Ano9]]</f>
        <v>0.5714285714285714</v>
      </c>
      <c r="T279" s="37">
        <f>Tabela48[[#This Row],[Alunos_Ano7]]+Tabela48[[#This Row],[Alunos_Ano8]]+Tabela48[[#This Row],[Alunos_Ano9]]</f>
        <v>314</v>
      </c>
      <c r="U279" s="37">
        <f>Tabela48[[#This Row],[Neg_Ano7]]+Tabela48[[#This Row],[Neg_Ano8]]+Tabela48[[#This Row],[Neg_Ano9]]</f>
        <v>168</v>
      </c>
      <c r="V279" s="112">
        <f>Tabela48[[#This Row],[Níveis negat.]]/Tabela48[[#This Row],[Alunos_3ºciclo]]</f>
        <v>0.53503184713375795</v>
      </c>
    </row>
    <row r="280" spans="1:22" outlineLevel="4" x14ac:dyDescent="0.3">
      <c r="A280" s="6">
        <v>101</v>
      </c>
      <c r="B280" s="7" t="s">
        <v>19</v>
      </c>
      <c r="C280" s="7">
        <v>10103</v>
      </c>
      <c r="D280" s="7" t="s">
        <v>29</v>
      </c>
      <c r="E280" s="7">
        <v>1317</v>
      </c>
      <c r="F280" s="7" t="s">
        <v>235</v>
      </c>
      <c r="G280" s="7">
        <v>403337</v>
      </c>
      <c r="H280" s="7" t="s">
        <v>342</v>
      </c>
      <c r="I280" s="7">
        <v>0</v>
      </c>
      <c r="J280" s="11" t="s">
        <v>24</v>
      </c>
      <c r="K280" s="40">
        <f>SUBTOTAL(9,K279:K279)</f>
        <v>101</v>
      </c>
      <c r="L280" s="40">
        <f>SUBTOTAL(9,L279:L279)</f>
        <v>50</v>
      </c>
      <c r="M280" s="87">
        <f>Tabela48[[#This Row],[Neg_Ano7]]/Tabela48[[#This Row],[Alunos_Ano7]]</f>
        <v>0.49504950495049505</v>
      </c>
      <c r="N280" s="40">
        <f>SUBTOTAL(9,N279:N279)</f>
        <v>101</v>
      </c>
      <c r="O280" s="40">
        <f>SUBTOTAL(9,O279:O279)</f>
        <v>54</v>
      </c>
      <c r="P280" s="87">
        <f>Tabela48[[#This Row],[Neg_Ano8]]/Tabela48[[#This Row],[Alunos_Ano8]]</f>
        <v>0.53465346534653468</v>
      </c>
      <c r="Q280" s="40">
        <f>SUBTOTAL(9,Q279:Q279)</f>
        <v>112</v>
      </c>
      <c r="R280" s="40">
        <f>SUBTOTAL(9,R279:R279)</f>
        <v>64</v>
      </c>
      <c r="S280" s="87">
        <f>Tabela48[[#This Row],[Neg_Ano9]]/Tabela48[[#This Row],[Alunos_Ano9]]</f>
        <v>0.5714285714285714</v>
      </c>
      <c r="T280" s="40">
        <f>SUBTOTAL(9,T279:T279)</f>
        <v>314</v>
      </c>
      <c r="U280" s="40">
        <f>SUBTOTAL(9,U279:U279)</f>
        <v>168</v>
      </c>
      <c r="V280" s="88">
        <f>Tabela48[[#This Row],[Níveis negat.]]/Tabela48[[#This Row],[Alunos_3ºciclo]]</f>
        <v>0.53503184713375795</v>
      </c>
    </row>
    <row r="281" spans="1:22" outlineLevel="3" x14ac:dyDescent="0.3">
      <c r="A281" s="6">
        <v>101</v>
      </c>
      <c r="B281" s="7" t="s">
        <v>19</v>
      </c>
      <c r="C281" s="7">
        <v>10103</v>
      </c>
      <c r="D281" s="7" t="s">
        <v>29</v>
      </c>
      <c r="E281" s="7">
        <v>1317</v>
      </c>
      <c r="F281" s="7" t="s">
        <v>235</v>
      </c>
      <c r="G281" s="7">
        <v>0</v>
      </c>
      <c r="H281" s="7">
        <v>0</v>
      </c>
      <c r="I281" s="7">
        <v>0</v>
      </c>
      <c r="J281" s="15" t="s">
        <v>25</v>
      </c>
      <c r="K281" s="43">
        <f>SUBTOTAL(9,K244:K279)</f>
        <v>2072</v>
      </c>
      <c r="L281" s="43">
        <f>SUBTOTAL(9,L244:L279)</f>
        <v>943</v>
      </c>
      <c r="M281" s="89">
        <f>Tabela48[[#This Row],[Neg_Ano7]]/Tabela48[[#This Row],[Alunos_Ano7]]</f>
        <v>0.45511583011583012</v>
      </c>
      <c r="N281" s="43">
        <f>SUBTOTAL(9,N244:N279)</f>
        <v>2030</v>
      </c>
      <c r="O281" s="43">
        <f>SUBTOTAL(9,O244:O279)</f>
        <v>948</v>
      </c>
      <c r="P281" s="89">
        <f>Tabela48[[#This Row],[Neg_Ano8]]/Tabela48[[#This Row],[Alunos_Ano8]]</f>
        <v>0.46699507389162559</v>
      </c>
      <c r="Q281" s="43">
        <f>SUBTOTAL(9,Q244:Q279)</f>
        <v>2318</v>
      </c>
      <c r="R281" s="43">
        <f>SUBTOTAL(9,R244:R279)</f>
        <v>1063</v>
      </c>
      <c r="S281" s="89">
        <f>Tabela48[[#This Row],[Neg_Ano9]]/Tabela48[[#This Row],[Alunos_Ano9]]</f>
        <v>0.45858498705780848</v>
      </c>
      <c r="T281" s="43">
        <f>SUBTOTAL(9,T244:T279)</f>
        <v>6420</v>
      </c>
      <c r="U281" s="43">
        <f>SUBTOTAL(9,U244:U279)</f>
        <v>2954</v>
      </c>
      <c r="V281" s="90">
        <f>Tabela48[[#This Row],[Níveis negat.]]/Tabela48[[#This Row],[Alunos_3ºciclo]]</f>
        <v>0.4601246105919003</v>
      </c>
    </row>
    <row r="282" spans="1:22" outlineLevel="5" x14ac:dyDescent="0.3">
      <c r="A282" s="6">
        <v>101</v>
      </c>
      <c r="B282" s="7" t="s">
        <v>19</v>
      </c>
      <c r="C282" s="7">
        <v>10103</v>
      </c>
      <c r="D282" s="7" t="s">
        <v>29</v>
      </c>
      <c r="E282" s="7">
        <v>1318</v>
      </c>
      <c r="F282" s="7" t="s">
        <v>263</v>
      </c>
      <c r="G282" s="7">
        <v>151154</v>
      </c>
      <c r="H282" s="7" t="s">
        <v>264</v>
      </c>
      <c r="I282" s="7">
        <v>1314179</v>
      </c>
      <c r="J282" s="7" t="s">
        <v>265</v>
      </c>
      <c r="K282" s="37">
        <v>65</v>
      </c>
      <c r="L282" s="37">
        <v>18</v>
      </c>
      <c r="M282" s="108">
        <f>Tabela48[[#This Row],[Neg_Ano7]]/Tabela48[[#This Row],[Alunos_Ano7]]</f>
        <v>0.27692307692307694</v>
      </c>
      <c r="N282" s="37">
        <v>66</v>
      </c>
      <c r="O282" s="37">
        <v>31</v>
      </c>
      <c r="P282" s="108">
        <f>Tabela48[[#This Row],[Neg_Ano8]]/Tabela48[[#This Row],[Alunos_Ano8]]</f>
        <v>0.46969696969696972</v>
      </c>
      <c r="Q282" s="37">
        <v>53</v>
      </c>
      <c r="R282" s="37">
        <v>17</v>
      </c>
      <c r="S282" s="108">
        <f>Tabela48[[#This Row],[Neg_Ano9]]/Tabela48[[#This Row],[Alunos_Ano9]]</f>
        <v>0.32075471698113206</v>
      </c>
      <c r="T282" s="37">
        <f>Tabela48[[#This Row],[Alunos_Ano7]]+Tabela48[[#This Row],[Alunos_Ano8]]+Tabela48[[#This Row],[Alunos_Ano9]]</f>
        <v>184</v>
      </c>
      <c r="U282" s="37">
        <f>Tabela48[[#This Row],[Neg_Ano7]]+Tabela48[[#This Row],[Neg_Ano8]]+Tabela48[[#This Row],[Neg_Ano9]]</f>
        <v>66</v>
      </c>
      <c r="V282" s="112">
        <f>Tabela48[[#This Row],[Níveis negat.]]/Tabela48[[#This Row],[Alunos_3ºciclo]]</f>
        <v>0.35869565217391303</v>
      </c>
    </row>
    <row r="283" spans="1:22" outlineLevel="5" x14ac:dyDescent="0.3">
      <c r="A283" s="6">
        <v>101</v>
      </c>
      <c r="B283" s="7" t="s">
        <v>19</v>
      </c>
      <c r="C283" s="7">
        <v>10103</v>
      </c>
      <c r="D283" s="7" t="s">
        <v>29</v>
      </c>
      <c r="E283" s="7">
        <v>1318</v>
      </c>
      <c r="F283" s="7" t="s">
        <v>263</v>
      </c>
      <c r="G283" s="7">
        <v>151154</v>
      </c>
      <c r="H283" s="7" t="s">
        <v>264</v>
      </c>
      <c r="I283" s="7">
        <v>1314556</v>
      </c>
      <c r="J283" s="7" t="s">
        <v>266</v>
      </c>
      <c r="K283" s="37">
        <v>80</v>
      </c>
      <c r="L283" s="37">
        <v>26</v>
      </c>
      <c r="M283" s="108">
        <f>Tabela48[[#This Row],[Neg_Ano7]]/Tabela48[[#This Row],[Alunos_Ano7]]</f>
        <v>0.32500000000000001</v>
      </c>
      <c r="N283" s="37">
        <v>87</v>
      </c>
      <c r="O283" s="37">
        <v>39</v>
      </c>
      <c r="P283" s="108">
        <f>Tabela48[[#This Row],[Neg_Ano8]]/Tabela48[[#This Row],[Alunos_Ano8]]</f>
        <v>0.44827586206896552</v>
      </c>
      <c r="Q283" s="37">
        <v>68</v>
      </c>
      <c r="R283" s="37">
        <v>38</v>
      </c>
      <c r="S283" s="108">
        <f>Tabela48[[#This Row],[Neg_Ano9]]/Tabela48[[#This Row],[Alunos_Ano9]]</f>
        <v>0.55882352941176472</v>
      </c>
      <c r="T283" s="37">
        <f>Tabela48[[#This Row],[Alunos_Ano7]]+Tabela48[[#This Row],[Alunos_Ano8]]+Tabela48[[#This Row],[Alunos_Ano9]]</f>
        <v>235</v>
      </c>
      <c r="U283" s="37">
        <f>Tabela48[[#This Row],[Neg_Ano7]]+Tabela48[[#This Row],[Neg_Ano8]]+Tabela48[[#This Row],[Neg_Ano9]]</f>
        <v>103</v>
      </c>
      <c r="V283" s="112">
        <f>Tabela48[[#This Row],[Níveis negat.]]/Tabela48[[#This Row],[Alunos_3ºciclo]]</f>
        <v>0.43829787234042555</v>
      </c>
    </row>
    <row r="284" spans="1:22" outlineLevel="4" x14ac:dyDescent="0.3">
      <c r="A284" s="6">
        <v>101</v>
      </c>
      <c r="B284" s="7" t="s">
        <v>19</v>
      </c>
      <c r="C284" s="7">
        <v>10103</v>
      </c>
      <c r="D284" s="7" t="s">
        <v>29</v>
      </c>
      <c r="E284" s="7">
        <v>1318</v>
      </c>
      <c r="F284" s="7" t="s">
        <v>263</v>
      </c>
      <c r="G284" s="7">
        <v>151154</v>
      </c>
      <c r="H284" s="7" t="s">
        <v>264</v>
      </c>
      <c r="I284" s="7">
        <v>0</v>
      </c>
      <c r="J284" s="11" t="s">
        <v>24</v>
      </c>
      <c r="K284" s="40">
        <f>SUBTOTAL(9,K282:K283)</f>
        <v>145</v>
      </c>
      <c r="L284" s="40">
        <f>SUBTOTAL(9,L282:L283)</f>
        <v>44</v>
      </c>
      <c r="M284" s="87">
        <f>Tabela48[[#This Row],[Neg_Ano7]]/Tabela48[[#This Row],[Alunos_Ano7]]</f>
        <v>0.30344827586206896</v>
      </c>
      <c r="N284" s="40">
        <f>SUBTOTAL(9,N282:N283)</f>
        <v>153</v>
      </c>
      <c r="O284" s="40">
        <f>SUBTOTAL(9,O282:O283)</f>
        <v>70</v>
      </c>
      <c r="P284" s="87">
        <f>Tabela48[[#This Row],[Neg_Ano8]]/Tabela48[[#This Row],[Alunos_Ano8]]</f>
        <v>0.45751633986928103</v>
      </c>
      <c r="Q284" s="40">
        <f>SUBTOTAL(9,Q282:Q283)</f>
        <v>121</v>
      </c>
      <c r="R284" s="40">
        <f>SUBTOTAL(9,R282:R283)</f>
        <v>55</v>
      </c>
      <c r="S284" s="87">
        <f>Tabela48[[#This Row],[Neg_Ano9]]/Tabela48[[#This Row],[Alunos_Ano9]]</f>
        <v>0.45454545454545453</v>
      </c>
      <c r="T284" s="40">
        <f>SUBTOTAL(9,T282:T283)</f>
        <v>419</v>
      </c>
      <c r="U284" s="40">
        <f>SUBTOTAL(9,U282:U283)</f>
        <v>169</v>
      </c>
      <c r="V284" s="88">
        <f>Tabela48[[#This Row],[Níveis negat.]]/Tabela48[[#This Row],[Alunos_3ºciclo]]</f>
        <v>0.40334128878281622</v>
      </c>
    </row>
    <row r="285" spans="1:22" outlineLevel="5" x14ac:dyDescent="0.3">
      <c r="A285" s="6">
        <v>101</v>
      </c>
      <c r="B285" s="7" t="s">
        <v>19</v>
      </c>
      <c r="C285" s="7">
        <v>10103</v>
      </c>
      <c r="D285" s="7" t="s">
        <v>29</v>
      </c>
      <c r="E285" s="7">
        <v>1318</v>
      </c>
      <c r="F285" s="7" t="s">
        <v>263</v>
      </c>
      <c r="G285" s="7">
        <v>152316</v>
      </c>
      <c r="H285" s="7" t="s">
        <v>267</v>
      </c>
      <c r="I285" s="7">
        <v>1314466</v>
      </c>
      <c r="J285" s="7" t="s">
        <v>343</v>
      </c>
      <c r="K285" s="37">
        <v>204</v>
      </c>
      <c r="L285" s="37">
        <v>89</v>
      </c>
      <c r="M285" s="108">
        <f>Tabela48[[#This Row],[Neg_Ano7]]/Tabela48[[#This Row],[Alunos_Ano7]]</f>
        <v>0.43627450980392157</v>
      </c>
      <c r="N285" s="37">
        <v>162</v>
      </c>
      <c r="O285" s="37">
        <v>77</v>
      </c>
      <c r="P285" s="108">
        <f>Tabela48[[#This Row],[Neg_Ano8]]/Tabela48[[#This Row],[Alunos_Ano8]]</f>
        <v>0.47530864197530864</v>
      </c>
      <c r="Q285" s="37">
        <v>193</v>
      </c>
      <c r="R285" s="37">
        <v>82</v>
      </c>
      <c r="S285" s="108">
        <f>Tabela48[[#This Row],[Neg_Ano9]]/Tabela48[[#This Row],[Alunos_Ano9]]</f>
        <v>0.42487046632124353</v>
      </c>
      <c r="T285" s="37">
        <f>Tabela48[[#This Row],[Alunos_Ano7]]+Tabela48[[#This Row],[Alunos_Ano8]]+Tabela48[[#This Row],[Alunos_Ano9]]</f>
        <v>559</v>
      </c>
      <c r="U285" s="37">
        <f>Tabela48[[#This Row],[Neg_Ano7]]+Tabela48[[#This Row],[Neg_Ano8]]+Tabela48[[#This Row],[Neg_Ano9]]</f>
        <v>248</v>
      </c>
      <c r="V285" s="112">
        <f>Tabela48[[#This Row],[Níveis negat.]]/Tabela48[[#This Row],[Alunos_3ºciclo]]</f>
        <v>0.44364937388193204</v>
      </c>
    </row>
    <row r="286" spans="1:22" outlineLevel="4" x14ac:dyDescent="0.3">
      <c r="A286" s="6">
        <v>101</v>
      </c>
      <c r="B286" s="7" t="s">
        <v>19</v>
      </c>
      <c r="C286" s="7">
        <v>10103</v>
      </c>
      <c r="D286" s="7" t="s">
        <v>29</v>
      </c>
      <c r="E286" s="7">
        <v>1318</v>
      </c>
      <c r="F286" s="7" t="s">
        <v>263</v>
      </c>
      <c r="G286" s="7">
        <v>152316</v>
      </c>
      <c r="H286" s="7" t="s">
        <v>267</v>
      </c>
      <c r="I286" s="7">
        <v>0</v>
      </c>
      <c r="J286" s="11" t="s">
        <v>24</v>
      </c>
      <c r="K286" s="40">
        <f>SUBTOTAL(9,K285:K285)</f>
        <v>204</v>
      </c>
      <c r="L286" s="40">
        <f>SUBTOTAL(9,L285:L285)</f>
        <v>89</v>
      </c>
      <c r="M286" s="87">
        <f>Tabela48[[#This Row],[Neg_Ano7]]/Tabela48[[#This Row],[Alunos_Ano7]]</f>
        <v>0.43627450980392157</v>
      </c>
      <c r="N286" s="40">
        <f>SUBTOTAL(9,N285:N285)</f>
        <v>162</v>
      </c>
      <c r="O286" s="40">
        <f>SUBTOTAL(9,O285:O285)</f>
        <v>77</v>
      </c>
      <c r="P286" s="87">
        <f>Tabela48[[#This Row],[Neg_Ano8]]/Tabela48[[#This Row],[Alunos_Ano8]]</f>
        <v>0.47530864197530864</v>
      </c>
      <c r="Q286" s="40">
        <f>SUBTOTAL(9,Q285:Q285)</f>
        <v>193</v>
      </c>
      <c r="R286" s="40">
        <f>SUBTOTAL(9,R285:R285)</f>
        <v>82</v>
      </c>
      <c r="S286" s="87">
        <f>Tabela48[[#This Row],[Neg_Ano9]]/Tabela48[[#This Row],[Alunos_Ano9]]</f>
        <v>0.42487046632124353</v>
      </c>
      <c r="T286" s="40">
        <f>SUBTOTAL(9,T285:T285)</f>
        <v>559</v>
      </c>
      <c r="U286" s="40">
        <f>SUBTOTAL(9,U285:U285)</f>
        <v>248</v>
      </c>
      <c r="V286" s="88">
        <f>Tabela48[[#This Row],[Níveis negat.]]/Tabela48[[#This Row],[Alunos_3ºciclo]]</f>
        <v>0.44364937388193204</v>
      </c>
    </row>
    <row r="287" spans="1:22" outlineLevel="3" x14ac:dyDescent="0.3">
      <c r="A287" s="6">
        <v>101</v>
      </c>
      <c r="B287" s="7" t="s">
        <v>19</v>
      </c>
      <c r="C287" s="7">
        <v>10103</v>
      </c>
      <c r="D287" s="7" t="s">
        <v>29</v>
      </c>
      <c r="E287" s="7">
        <v>1318</v>
      </c>
      <c r="F287" s="7" t="s">
        <v>263</v>
      </c>
      <c r="G287" s="7">
        <v>0</v>
      </c>
      <c r="H287" s="7">
        <v>0</v>
      </c>
      <c r="I287" s="7">
        <v>0</v>
      </c>
      <c r="J287" s="15" t="s">
        <v>25</v>
      </c>
      <c r="K287" s="43">
        <f>SUBTOTAL(9,K282:K285)</f>
        <v>349</v>
      </c>
      <c r="L287" s="43">
        <f>SUBTOTAL(9,L282:L285)</f>
        <v>133</v>
      </c>
      <c r="M287" s="89">
        <f>Tabela48[[#This Row],[Neg_Ano7]]/Tabela48[[#This Row],[Alunos_Ano7]]</f>
        <v>0.38108882521489973</v>
      </c>
      <c r="N287" s="43">
        <f>SUBTOTAL(9,N282:N285)</f>
        <v>315</v>
      </c>
      <c r="O287" s="43">
        <f>SUBTOTAL(9,O282:O285)</f>
        <v>147</v>
      </c>
      <c r="P287" s="89">
        <f>Tabela48[[#This Row],[Neg_Ano8]]/Tabela48[[#This Row],[Alunos_Ano8]]</f>
        <v>0.46666666666666667</v>
      </c>
      <c r="Q287" s="43">
        <f>SUBTOTAL(9,Q282:Q285)</f>
        <v>314</v>
      </c>
      <c r="R287" s="43">
        <f>SUBTOTAL(9,R282:R285)</f>
        <v>137</v>
      </c>
      <c r="S287" s="89">
        <f>Tabela48[[#This Row],[Neg_Ano9]]/Tabela48[[#This Row],[Alunos_Ano9]]</f>
        <v>0.43630573248407645</v>
      </c>
      <c r="T287" s="43">
        <f>SUBTOTAL(9,T282:T285)</f>
        <v>978</v>
      </c>
      <c r="U287" s="43">
        <f>SUBTOTAL(9,U282:U285)</f>
        <v>417</v>
      </c>
      <c r="V287" s="90">
        <f>Tabela48[[#This Row],[Níveis negat.]]/Tabela48[[#This Row],[Alunos_3ºciclo]]</f>
        <v>0.42638036809815949</v>
      </c>
    </row>
    <row r="288" spans="1:22" outlineLevel="2" x14ac:dyDescent="0.3">
      <c r="A288" s="6">
        <v>101</v>
      </c>
      <c r="B288" s="7" t="s">
        <v>19</v>
      </c>
      <c r="C288" s="7">
        <v>10103</v>
      </c>
      <c r="D288" s="7" t="s">
        <v>29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19" t="s">
        <v>26</v>
      </c>
      <c r="K288" s="46">
        <f>SUBTOTAL(9,K2:K285)</f>
        <v>13803</v>
      </c>
      <c r="L288" s="46">
        <f>SUBTOTAL(9,L2:L285)</f>
        <v>5677</v>
      </c>
      <c r="M288" s="91">
        <f>Tabela48[[#This Row],[Neg_Ano7]]/Tabela48[[#This Row],[Alunos_Ano7]]</f>
        <v>0.41128740128957475</v>
      </c>
      <c r="N288" s="46">
        <f>SUBTOTAL(9,N2:N285)</f>
        <v>13309</v>
      </c>
      <c r="O288" s="46">
        <f>SUBTOTAL(9,O2:O285)</f>
        <v>5867</v>
      </c>
      <c r="P288" s="91">
        <f>Tabela48[[#This Row],[Neg_Ano8]]/Tabela48[[#This Row],[Alunos_Ano8]]</f>
        <v>0.44082951386279962</v>
      </c>
      <c r="Q288" s="46">
        <f>SUBTOTAL(9,Q2:Q285)</f>
        <v>14903</v>
      </c>
      <c r="R288" s="46">
        <f>SUBTOTAL(9,R2:R285)</f>
        <v>6488</v>
      </c>
      <c r="S288" s="91">
        <f>Tabela48[[#This Row],[Neg_Ano9]]/Tabela48[[#This Row],[Alunos_Ano9]]</f>
        <v>0.43534858753271155</v>
      </c>
      <c r="T288" s="46">
        <f>SUBTOTAL(9,T2:T285)</f>
        <v>41770</v>
      </c>
      <c r="U288" s="46">
        <f>SUBTOTAL(9,U2:U285)</f>
        <v>17819</v>
      </c>
      <c r="V288" s="92">
        <f>Tabela48[[#This Row],[Níveis negat.]]/Tabela48[[#This Row],[Alunos_3ºciclo]]</f>
        <v>0.42659803686856596</v>
      </c>
    </row>
    <row r="289" spans="1:22" outlineLevel="1" x14ac:dyDescent="0.3">
      <c r="A289" s="6">
        <v>101</v>
      </c>
      <c r="B289" s="7" t="s">
        <v>19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23" t="s">
        <v>269</v>
      </c>
      <c r="K289" s="49">
        <f>SUBTOTAL(9,K2:K288)</f>
        <v>13803</v>
      </c>
      <c r="L289" s="49">
        <f>SUBTOTAL(9,L2:L288)</f>
        <v>5677</v>
      </c>
      <c r="M289" s="50">
        <f>Tabela48[[#This Row],[Neg_Ano7]]/Tabela48[[#This Row],[Alunos_Ano7]]</f>
        <v>0.41128740128957475</v>
      </c>
      <c r="N289" s="49">
        <f>SUBTOTAL(9,N2:N288)</f>
        <v>13309</v>
      </c>
      <c r="O289" s="49">
        <f>SUBTOTAL(9,O2:O288)</f>
        <v>5867</v>
      </c>
      <c r="P289" s="50">
        <f>Tabela48[[#This Row],[Neg_Ano8]]/Tabela48[[#This Row],[Alunos_Ano8]]</f>
        <v>0.44082951386279962</v>
      </c>
      <c r="Q289" s="49">
        <f>SUBTOTAL(9,Q2:Q288)</f>
        <v>14903</v>
      </c>
      <c r="R289" s="49">
        <f>SUBTOTAL(9,R2:R288)</f>
        <v>6488</v>
      </c>
      <c r="S289" s="50">
        <f>Tabela48[[#This Row],[Neg_Ano9]]/Tabela48[[#This Row],[Alunos_Ano9]]</f>
        <v>0.43534858753271155</v>
      </c>
      <c r="T289" s="49">
        <f>SUBTOTAL(9,T2:T288)</f>
        <v>41770</v>
      </c>
      <c r="U289" s="49">
        <f>SUBTOTAL(9,U2:U288)</f>
        <v>17819</v>
      </c>
      <c r="V289" s="51">
        <f>Tabela48[[#This Row],[Níveis negat.]]/Tabela48[[#This Row],[Alunos_3ºciclo]]</f>
        <v>0.42659803686856596</v>
      </c>
    </row>
    <row r="290" spans="1:22" x14ac:dyDescent="0.3">
      <c r="A290" s="31" t="s">
        <v>270</v>
      </c>
    </row>
    <row r="291" spans="1:22" x14ac:dyDescent="0.3">
      <c r="A291" s="32" t="s">
        <v>271</v>
      </c>
    </row>
    <row r="292" spans="1:22" x14ac:dyDescent="0.3">
      <c r="A292" s="33" t="s">
        <v>272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99"/>
  <sheetViews>
    <sheetView topLeftCell="K1" zoomScaleNormal="100" workbookViewId="0">
      <selection activeCell="X10" sqref="X10"/>
    </sheetView>
  </sheetViews>
  <sheetFormatPr defaultColWidth="8.6640625" defaultRowHeight="14.4" outlineLevelRow="5" x14ac:dyDescent="0.3"/>
  <cols>
    <col min="1" max="1" width="13.33203125" customWidth="1"/>
    <col min="2" max="2" width="12.44140625" customWidth="1"/>
    <col min="3" max="3" width="13.6640625" customWidth="1"/>
    <col min="4" max="4" width="12.6640625" customWidth="1"/>
    <col min="5" max="5" width="17.44140625" customWidth="1"/>
    <col min="6" max="6" width="21" customWidth="1"/>
    <col min="8" max="8" width="42.44140625" customWidth="1"/>
    <col min="9" max="9" width="9.44140625" customWidth="1"/>
    <col min="10" max="10" width="47.44140625" customWidth="1"/>
    <col min="11" max="13" width="12.6640625" style="93" customWidth="1"/>
    <col min="14" max="14" width="12.44140625" style="93" customWidth="1"/>
    <col min="15" max="15" width="13.109375" style="93" customWidth="1"/>
    <col min="16" max="21" width="12.6640625" style="93" customWidth="1"/>
    <col min="22" max="22" width="12.6640625" style="122" customWidth="1"/>
  </cols>
  <sheetData>
    <row r="1" spans="1:23" ht="52.2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298</v>
      </c>
      <c r="L1" s="3" t="s">
        <v>299</v>
      </c>
      <c r="M1" s="3" t="s">
        <v>300</v>
      </c>
      <c r="N1" s="2" t="s">
        <v>301</v>
      </c>
      <c r="O1" s="3" t="s">
        <v>302</v>
      </c>
      <c r="P1" s="3" t="s">
        <v>303</v>
      </c>
      <c r="Q1" s="2" t="s">
        <v>304</v>
      </c>
      <c r="R1" s="3" t="s">
        <v>305</v>
      </c>
      <c r="S1" s="3" t="s">
        <v>306</v>
      </c>
      <c r="T1" s="3" t="s">
        <v>307</v>
      </c>
      <c r="U1" s="3" t="s">
        <v>308</v>
      </c>
      <c r="V1" s="54" t="s">
        <v>365</v>
      </c>
      <c r="W1" s="123" t="s">
        <v>369</v>
      </c>
    </row>
    <row r="2" spans="1:23" outlineLevel="5" x14ac:dyDescent="0.3">
      <c r="A2" s="6">
        <v>101</v>
      </c>
      <c r="B2" s="7" t="s">
        <v>19</v>
      </c>
      <c r="C2" s="7">
        <v>10101</v>
      </c>
      <c r="D2" s="7"/>
      <c r="E2" s="7">
        <v>1601</v>
      </c>
      <c r="F2" s="7" t="s">
        <v>20</v>
      </c>
      <c r="G2" s="7">
        <v>152584</v>
      </c>
      <c r="H2" s="7" t="s">
        <v>21</v>
      </c>
      <c r="I2" s="7">
        <v>1601073</v>
      </c>
      <c r="J2" s="7" t="s">
        <v>22</v>
      </c>
      <c r="K2" s="37">
        <v>26</v>
      </c>
      <c r="L2" s="37">
        <v>8</v>
      </c>
      <c r="M2" s="108">
        <v>0.30769230769230799</v>
      </c>
      <c r="N2" s="37">
        <v>28</v>
      </c>
      <c r="O2" s="37">
        <v>11</v>
      </c>
      <c r="P2" s="108">
        <f>Tabela5[[#This Row],[Neg_Ano8]]/Tabela5[[#This Row],[Alunos_Ano8]]</f>
        <v>0.39285714285714285</v>
      </c>
      <c r="Q2" s="37">
        <v>33</v>
      </c>
      <c r="R2" s="37">
        <v>10</v>
      </c>
      <c r="S2" s="108">
        <f>Tabela5[[#This Row],[Neg_Ano9]]/Tabela5[[#This Row],[Alunos_Ano9]]</f>
        <v>0.30303030303030304</v>
      </c>
      <c r="T2" s="37">
        <f>Tabela5[[#This Row],[Alunos_Ano7]]+Tabela5[[#This Row],[Alunos_Ano8]]+Tabela5[[#This Row],[Alunos_Ano9]]</f>
        <v>87</v>
      </c>
      <c r="U2" s="37">
        <f>Tabela5[[#This Row],[Neg_Ano7]]+Tabela5[[#This Row],[Neg_Ano8]]+Tabela5[[#This Row],[Neg_Ano9]]</f>
        <v>29</v>
      </c>
      <c r="V2" s="112">
        <f>Tabela5[[#This Row],[Níveis negat.]]/Tabela5[[#This Row],[Alunos_3ºciclo]]</f>
        <v>0.33333333333333331</v>
      </c>
    </row>
    <row r="3" spans="1:23" outlineLevel="5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">
        <v>151622</v>
      </c>
      <c r="H3" s="7" t="s">
        <v>31</v>
      </c>
      <c r="I3" s="7">
        <v>104118</v>
      </c>
      <c r="J3" s="7" t="s">
        <v>32</v>
      </c>
      <c r="K3" s="37">
        <v>63</v>
      </c>
      <c r="L3" s="37">
        <v>12</v>
      </c>
      <c r="M3" s="108">
        <v>0.19047619047618999</v>
      </c>
      <c r="N3" s="37">
        <v>52</v>
      </c>
      <c r="O3" s="37">
        <v>10</v>
      </c>
      <c r="P3" s="108">
        <f>Tabela5[[#This Row],[Neg_Ano8]]/Tabela5[[#This Row],[Alunos_Ano8]]</f>
        <v>0.19230769230769232</v>
      </c>
      <c r="Q3" s="37">
        <v>73</v>
      </c>
      <c r="R3" s="37">
        <v>13</v>
      </c>
      <c r="S3" s="108">
        <f>Tabela5[[#This Row],[Neg_Ano9]]/Tabela5[[#This Row],[Alunos_Ano9]]</f>
        <v>0.17808219178082191</v>
      </c>
      <c r="T3" s="37">
        <f>Tabela5[[#This Row],[Alunos_Ano7]]+Tabela5[[#This Row],[Alunos_Ano8]]+Tabela5[[#This Row],[Alunos_Ano9]]</f>
        <v>188</v>
      </c>
      <c r="U3" s="37">
        <f>Tabela5[[#This Row],[Neg_Ano7]]+Tabela5[[#This Row],[Neg_Ano8]]+Tabela5[[#This Row],[Neg_Ano9]]</f>
        <v>35</v>
      </c>
      <c r="V3" s="112">
        <f>Tabela5[[#This Row],[Níveis negat.]]/Tabela5[[#This Row],[Alunos_3ºciclo]]</f>
        <v>0.18617021276595744</v>
      </c>
    </row>
    <row r="4" spans="1:23" outlineLevel="4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">
        <v>151622</v>
      </c>
      <c r="H4" s="7" t="s">
        <v>31</v>
      </c>
      <c r="I4" s="7">
        <v>0</v>
      </c>
      <c r="J4" s="11" t="s">
        <v>24</v>
      </c>
      <c r="K4" s="40">
        <f>SUBTOTAL(9,K3:K3)</f>
        <v>63</v>
      </c>
      <c r="L4" s="40">
        <f>SUBTOTAL(9,L3:L3)</f>
        <v>12</v>
      </c>
      <c r="M4" s="87">
        <f>Tabela5[[#This Row],[Neg_Ano7]]/Tabela5[[#This Row],[Alunos_Ano7]]</f>
        <v>0.19047619047619047</v>
      </c>
      <c r="N4" s="40">
        <f>SUBTOTAL(9,N3:N3)</f>
        <v>52</v>
      </c>
      <c r="O4" s="40">
        <f>SUBTOTAL(9,O3:O3)</f>
        <v>10</v>
      </c>
      <c r="P4" s="87">
        <f>Tabela5[[#This Row],[Neg_Ano8]]/Tabela5[[#This Row],[Alunos_Ano8]]</f>
        <v>0.19230769230769232</v>
      </c>
      <c r="Q4" s="40">
        <f>SUBTOTAL(9,Q3:Q3)</f>
        <v>73</v>
      </c>
      <c r="R4" s="40">
        <f>SUBTOTAL(9,R3:R3)</f>
        <v>13</v>
      </c>
      <c r="S4" s="87">
        <f>Tabela5[[#This Row],[Neg_Ano9]]/Tabela5[[#This Row],[Alunos_Ano9]]</f>
        <v>0.17808219178082191</v>
      </c>
      <c r="T4" s="40">
        <f>SUBTOTAL(9,T3:T3)</f>
        <v>188</v>
      </c>
      <c r="U4" s="40">
        <f>SUBTOTAL(9,U3:U3)</f>
        <v>35</v>
      </c>
      <c r="V4" s="88">
        <f>Tabela5[[#This Row],[Níveis negat.]]/Tabela5[[#This Row],[Alunos_3ºciclo]]</f>
        <v>0.18617021276595744</v>
      </c>
    </row>
    <row r="5" spans="1:23" outlineLevel="5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">
        <v>151634</v>
      </c>
      <c r="H5" s="7" t="s">
        <v>33</v>
      </c>
      <c r="I5" s="7">
        <v>104548</v>
      </c>
      <c r="J5" s="7" t="s">
        <v>310</v>
      </c>
      <c r="K5" s="37">
        <v>166</v>
      </c>
      <c r="L5" s="37">
        <v>76</v>
      </c>
      <c r="M5" s="108">
        <v>0.45783132530120502</v>
      </c>
      <c r="N5" s="37">
        <v>183</v>
      </c>
      <c r="O5" s="37">
        <v>102</v>
      </c>
      <c r="P5" s="108">
        <f>Tabela5[[#This Row],[Neg_Ano8]]/Tabela5[[#This Row],[Alunos_Ano8]]</f>
        <v>0.55737704918032782</v>
      </c>
      <c r="Q5" s="37">
        <v>130</v>
      </c>
      <c r="R5" s="37">
        <v>45</v>
      </c>
      <c r="S5" s="108">
        <f>Tabela5[[#This Row],[Neg_Ano9]]/Tabela5[[#This Row],[Alunos_Ano9]]</f>
        <v>0.34615384615384615</v>
      </c>
      <c r="T5" s="37">
        <f>Tabela5[[#This Row],[Alunos_Ano7]]+Tabela5[[#This Row],[Alunos_Ano8]]+Tabela5[[#This Row],[Alunos_Ano9]]</f>
        <v>479</v>
      </c>
      <c r="U5" s="37">
        <f>Tabela5[[#This Row],[Neg_Ano7]]+Tabela5[[#This Row],[Neg_Ano8]]+Tabela5[[#This Row],[Neg_Ano9]]</f>
        <v>223</v>
      </c>
      <c r="V5" s="112">
        <f>Tabela5[[#This Row],[Níveis negat.]]/Tabela5[[#This Row],[Alunos_3ºciclo]]</f>
        <v>0.46555323590814196</v>
      </c>
    </row>
    <row r="6" spans="1:23" outlineLevel="4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">
        <v>151634</v>
      </c>
      <c r="H6" s="7" t="s">
        <v>33</v>
      </c>
      <c r="I6" s="7">
        <v>0</v>
      </c>
      <c r="J6" s="11" t="s">
        <v>24</v>
      </c>
      <c r="K6" s="40">
        <f>SUBTOTAL(9,K5:K5)</f>
        <v>166</v>
      </c>
      <c r="L6" s="40">
        <f>SUBTOTAL(9,L5:L5)</f>
        <v>76</v>
      </c>
      <c r="M6" s="87">
        <f>Tabela5[[#This Row],[Neg_Ano7]]/Tabela5[[#This Row],[Alunos_Ano7]]</f>
        <v>0.45783132530120479</v>
      </c>
      <c r="N6" s="40">
        <f>SUBTOTAL(9,N5:N5)</f>
        <v>183</v>
      </c>
      <c r="O6" s="40">
        <f>SUBTOTAL(9,O5:O5)</f>
        <v>102</v>
      </c>
      <c r="P6" s="87">
        <f>Tabela5[[#This Row],[Neg_Ano8]]/Tabela5[[#This Row],[Alunos_Ano8]]</f>
        <v>0.55737704918032782</v>
      </c>
      <c r="Q6" s="40">
        <f>SUBTOTAL(9,Q5:Q5)</f>
        <v>130</v>
      </c>
      <c r="R6" s="40">
        <f>SUBTOTAL(9,R5:R5)</f>
        <v>45</v>
      </c>
      <c r="S6" s="87">
        <f>Tabela5[[#This Row],[Neg_Ano9]]/Tabela5[[#This Row],[Alunos_Ano9]]</f>
        <v>0.34615384615384615</v>
      </c>
      <c r="T6" s="40">
        <f>SUBTOTAL(9,T5:T5)</f>
        <v>479</v>
      </c>
      <c r="U6" s="40">
        <f>SUBTOTAL(9,U5:U5)</f>
        <v>223</v>
      </c>
      <c r="V6" s="88">
        <f>Tabela5[[#This Row],[Níveis negat.]]/Tabela5[[#This Row],[Alunos_3ºciclo]]</f>
        <v>0.46555323590814196</v>
      </c>
    </row>
    <row r="7" spans="1:23" outlineLevel="3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104</v>
      </c>
      <c r="F7" s="7" t="s">
        <v>30</v>
      </c>
      <c r="G7" s="7">
        <v>0</v>
      </c>
      <c r="H7" s="7">
        <v>0</v>
      </c>
      <c r="I7" s="7">
        <v>0</v>
      </c>
      <c r="J7" s="15" t="s">
        <v>25</v>
      </c>
      <c r="K7" s="43">
        <f>SUBTOTAL(9,K3:K5)</f>
        <v>229</v>
      </c>
      <c r="L7" s="43">
        <f>SUBTOTAL(9,L3:L5)</f>
        <v>88</v>
      </c>
      <c r="M7" s="89">
        <f>Tabela5[[#This Row],[Neg_Ano7]]/Tabela5[[#This Row],[Alunos_Ano7]]</f>
        <v>0.38427947598253276</v>
      </c>
      <c r="N7" s="43">
        <f>SUBTOTAL(9,N3:N5)</f>
        <v>235</v>
      </c>
      <c r="O7" s="43">
        <f>SUBTOTAL(9,O3:O5)</f>
        <v>112</v>
      </c>
      <c r="P7" s="89">
        <f>Tabela5[[#This Row],[Neg_Ano8]]/Tabela5[[#This Row],[Alunos_Ano8]]</f>
        <v>0.47659574468085109</v>
      </c>
      <c r="Q7" s="43">
        <f>SUBTOTAL(9,Q3:Q5)</f>
        <v>203</v>
      </c>
      <c r="R7" s="43">
        <f>SUBTOTAL(9,R3:R5)</f>
        <v>58</v>
      </c>
      <c r="S7" s="89">
        <f>Tabela5[[#This Row],[Neg_Ano9]]/Tabela5[[#This Row],[Alunos_Ano9]]</f>
        <v>0.2857142857142857</v>
      </c>
      <c r="T7" s="43">
        <f>SUBTOTAL(9,T3:T5)</f>
        <v>667</v>
      </c>
      <c r="U7" s="43">
        <f>SUBTOTAL(9,U3:U5)</f>
        <v>258</v>
      </c>
      <c r="V7" s="90">
        <f>Tabela5[[#This Row],[Níveis negat.]]/Tabela5[[#This Row],[Alunos_3ºciclo]]</f>
        <v>0.38680659670164919</v>
      </c>
    </row>
    <row r="8" spans="1:23" outlineLevel="5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">
        <v>151336</v>
      </c>
      <c r="H8" s="7" t="s">
        <v>36</v>
      </c>
      <c r="I8" s="7">
        <v>107743</v>
      </c>
      <c r="J8" s="7" t="s">
        <v>37</v>
      </c>
      <c r="K8" s="37">
        <v>25</v>
      </c>
      <c r="L8" s="37" t="s">
        <v>23</v>
      </c>
      <c r="M8" s="109" t="s">
        <v>28</v>
      </c>
      <c r="N8" s="37">
        <v>78</v>
      </c>
      <c r="O8" s="37">
        <v>0</v>
      </c>
      <c r="P8" s="108">
        <f>Tabela5[[#This Row],[Neg_Ano8]]/Tabela5[[#This Row],[Alunos_Ano8]]</f>
        <v>0</v>
      </c>
      <c r="Q8" s="37">
        <v>186</v>
      </c>
      <c r="R8" s="37">
        <v>57</v>
      </c>
      <c r="S8" s="108">
        <f>Tabela5[[#This Row],[Neg_Ano9]]/Tabela5[[#This Row],[Alunos_Ano9]]</f>
        <v>0.30645161290322581</v>
      </c>
      <c r="T8" s="37">
        <f>Tabela5[[#This Row],[Alunos_Ano7]]+Tabela5[[#This Row],[Alunos_Ano8]]+Tabela5[[#This Row],[Alunos_Ano9]]</f>
        <v>289</v>
      </c>
      <c r="U8" s="52" t="s">
        <v>28</v>
      </c>
      <c r="V8" s="113" t="s">
        <v>28</v>
      </c>
    </row>
    <row r="9" spans="1:23" outlineLevel="5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">
        <v>151336</v>
      </c>
      <c r="H9" s="7" t="s">
        <v>36</v>
      </c>
      <c r="I9" s="7">
        <v>107850</v>
      </c>
      <c r="J9" s="7" t="s">
        <v>273</v>
      </c>
      <c r="K9" s="37">
        <v>20</v>
      </c>
      <c r="L9" s="37">
        <v>11</v>
      </c>
      <c r="M9" s="108">
        <v>0.55000000000000004</v>
      </c>
      <c r="N9" s="37">
        <v>0</v>
      </c>
      <c r="O9" s="37">
        <v>0</v>
      </c>
      <c r="P9" s="108" t="s">
        <v>28</v>
      </c>
      <c r="Q9" s="37">
        <v>23</v>
      </c>
      <c r="R9" s="37">
        <v>11</v>
      </c>
      <c r="S9" s="108">
        <f>Tabela5[[#This Row],[Neg_Ano9]]/Tabela5[[#This Row],[Alunos_Ano9]]</f>
        <v>0.47826086956521741</v>
      </c>
      <c r="T9" s="37">
        <f>Tabela5[[#This Row],[Alunos_Ano7]]+Tabela5[[#This Row],[Alunos_Ano8]]+Tabela5[[#This Row],[Alunos_Ano9]]</f>
        <v>43</v>
      </c>
      <c r="U9" s="37">
        <f>Tabela5[[#This Row],[Neg_Ano7]]+Tabela5[[#This Row],[Neg_Ano8]]+Tabela5[[#This Row],[Neg_Ano9]]</f>
        <v>22</v>
      </c>
      <c r="V9" s="112">
        <f>Tabela5[[#This Row],[Níveis negat.]]/Tabela5[[#This Row],[Alunos_3ºciclo]]</f>
        <v>0.51162790697674421</v>
      </c>
    </row>
    <row r="10" spans="1:23" outlineLevel="4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">
        <v>151336</v>
      </c>
      <c r="H10" s="7" t="s">
        <v>36</v>
      </c>
      <c r="I10" s="7">
        <v>0</v>
      </c>
      <c r="J10" s="11" t="s">
        <v>24</v>
      </c>
      <c r="K10" s="40">
        <f>SUBTOTAL(9,K8:K9)</f>
        <v>45</v>
      </c>
      <c r="L10" s="40">
        <f>SUBTOTAL(9,L8:L9)</f>
        <v>11</v>
      </c>
      <c r="M10" s="87">
        <f>Tabela5[[#This Row],[Neg_Ano7]]/Tabela5[[#This Row],[Alunos_Ano7]]</f>
        <v>0.24444444444444444</v>
      </c>
      <c r="N10" s="40">
        <f>SUBTOTAL(9,N8:N9)</f>
        <v>78</v>
      </c>
      <c r="O10" s="40">
        <f>SUBTOTAL(9,O8:O9)</f>
        <v>0</v>
      </c>
      <c r="P10" s="87">
        <f>Tabela5[[#This Row],[Neg_Ano8]]/Tabela5[[#This Row],[Alunos_Ano8]]</f>
        <v>0</v>
      </c>
      <c r="Q10" s="40">
        <f>SUBTOTAL(9,Q8:Q9)</f>
        <v>209</v>
      </c>
      <c r="R10" s="40">
        <f>SUBTOTAL(9,R8:R9)</f>
        <v>68</v>
      </c>
      <c r="S10" s="87">
        <f>Tabela5[[#This Row],[Neg_Ano9]]/Tabela5[[#This Row],[Alunos_Ano9]]</f>
        <v>0.32535885167464113</v>
      </c>
      <c r="T10" s="40">
        <f>SUBTOTAL(9,T8:T9)</f>
        <v>332</v>
      </c>
      <c r="U10" s="40">
        <f>SUBTOTAL(9,U8:U9)</f>
        <v>22</v>
      </c>
      <c r="V10" s="88">
        <f>Tabela5[[#This Row],[Níveis negat.]]/Tabela5[[#This Row],[Alunos_3ºciclo]]</f>
        <v>6.6265060240963861E-2</v>
      </c>
    </row>
    <row r="11" spans="1:23" outlineLevel="5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107083</v>
      </c>
      <c r="J11" s="7" t="s">
        <v>40</v>
      </c>
      <c r="K11" s="37">
        <v>155</v>
      </c>
      <c r="L11" s="37">
        <v>34</v>
      </c>
      <c r="M11" s="108">
        <v>0.21935483870967701</v>
      </c>
      <c r="N11" s="37">
        <v>156</v>
      </c>
      <c r="O11" s="37">
        <v>54</v>
      </c>
      <c r="P11" s="108">
        <f>Tabela5[[#This Row],[Neg_Ano8]]/Tabela5[[#This Row],[Alunos_Ano8]]</f>
        <v>0.34615384615384615</v>
      </c>
      <c r="Q11" s="37">
        <v>169</v>
      </c>
      <c r="R11" s="37">
        <v>62</v>
      </c>
      <c r="S11" s="108">
        <f>Tabela5[[#This Row],[Neg_Ano9]]/Tabela5[[#This Row],[Alunos_Ano9]]</f>
        <v>0.36686390532544377</v>
      </c>
      <c r="T11" s="37">
        <f>Tabela5[[#This Row],[Alunos_Ano7]]+Tabela5[[#This Row],[Alunos_Ano8]]+Tabela5[[#This Row],[Alunos_Ano9]]</f>
        <v>480</v>
      </c>
      <c r="U11" s="37">
        <f>Tabela5[[#This Row],[Neg_Ano7]]+Tabela5[[#This Row],[Neg_Ano8]]+Tabela5[[#This Row],[Neg_Ano9]]</f>
        <v>150</v>
      </c>
      <c r="V11" s="112">
        <f>Tabela5[[#This Row],[Níveis negat.]]/Tabela5[[#This Row],[Alunos_3ºciclo]]</f>
        <v>0.3125</v>
      </c>
    </row>
    <row r="12" spans="1:23" outlineLevel="5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107812</v>
      </c>
      <c r="J12" s="7" t="s">
        <v>41</v>
      </c>
      <c r="K12" s="37">
        <v>61</v>
      </c>
      <c r="L12" s="37">
        <v>29</v>
      </c>
      <c r="M12" s="108">
        <v>0.47540983606557402</v>
      </c>
      <c r="N12" s="37">
        <v>81</v>
      </c>
      <c r="O12" s="37">
        <v>47</v>
      </c>
      <c r="P12" s="108">
        <f>Tabela5[[#This Row],[Neg_Ano8]]/Tabela5[[#This Row],[Alunos_Ano8]]</f>
        <v>0.58024691358024694</v>
      </c>
      <c r="Q12" s="37">
        <v>50</v>
      </c>
      <c r="R12" s="37">
        <v>21</v>
      </c>
      <c r="S12" s="108">
        <f>Tabela5[[#This Row],[Neg_Ano9]]/Tabela5[[#This Row],[Alunos_Ano9]]</f>
        <v>0.42</v>
      </c>
      <c r="T12" s="37">
        <f>Tabela5[[#This Row],[Alunos_Ano7]]+Tabela5[[#This Row],[Alunos_Ano8]]+Tabela5[[#This Row],[Alunos_Ano9]]</f>
        <v>192</v>
      </c>
      <c r="U12" s="37">
        <f>Tabela5[[#This Row],[Neg_Ano7]]+Tabela5[[#This Row],[Neg_Ano8]]+Tabela5[[#This Row],[Neg_Ano9]]</f>
        <v>97</v>
      </c>
      <c r="V12" s="112">
        <f>Tabela5[[#This Row],[Níveis negat.]]/Tabela5[[#This Row],[Alunos_3ºciclo]]</f>
        <v>0.50520833333333337</v>
      </c>
    </row>
    <row r="13" spans="1:23" outlineLevel="4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">
        <v>151361</v>
      </c>
      <c r="H13" s="7" t="s">
        <v>39</v>
      </c>
      <c r="I13" s="7">
        <v>0</v>
      </c>
      <c r="J13" s="11" t="s">
        <v>24</v>
      </c>
      <c r="K13" s="40">
        <f>SUBTOTAL(9,K11:K12)</f>
        <v>216</v>
      </c>
      <c r="L13" s="40">
        <f>SUBTOTAL(9,L11:L12)</f>
        <v>63</v>
      </c>
      <c r="M13" s="87">
        <f>Tabela5[[#This Row],[Neg_Ano7]]/Tabela5[[#This Row],[Alunos_Ano7]]</f>
        <v>0.29166666666666669</v>
      </c>
      <c r="N13" s="40">
        <f>SUBTOTAL(9,N11:N12)</f>
        <v>237</v>
      </c>
      <c r="O13" s="40">
        <f>SUBTOTAL(9,O11:O12)</f>
        <v>101</v>
      </c>
      <c r="P13" s="87">
        <f>Tabela5[[#This Row],[Neg_Ano8]]/Tabela5[[#This Row],[Alunos_Ano8]]</f>
        <v>0.42616033755274263</v>
      </c>
      <c r="Q13" s="40">
        <f>SUBTOTAL(9,Q11:Q12)</f>
        <v>219</v>
      </c>
      <c r="R13" s="40">
        <f>SUBTOTAL(9,R11:R12)</f>
        <v>83</v>
      </c>
      <c r="S13" s="87">
        <f>Tabela5[[#This Row],[Neg_Ano9]]/Tabela5[[#This Row],[Alunos_Ano9]]</f>
        <v>0.37899543378995432</v>
      </c>
      <c r="T13" s="40">
        <f>SUBTOTAL(9,T11:T12)</f>
        <v>672</v>
      </c>
      <c r="U13" s="40">
        <f>SUBTOTAL(9,U11:U12)</f>
        <v>247</v>
      </c>
      <c r="V13" s="88">
        <f>Tabela5[[#This Row],[Níveis negat.]]/Tabela5[[#This Row],[Alunos_3ºciclo]]</f>
        <v>0.36755952380952384</v>
      </c>
    </row>
    <row r="14" spans="1:23" outlineLevel="3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107</v>
      </c>
      <c r="F14" s="7" t="s">
        <v>35</v>
      </c>
      <c r="G14" s="7">
        <v>0</v>
      </c>
      <c r="H14" s="7">
        <v>0</v>
      </c>
      <c r="I14" s="7">
        <v>0</v>
      </c>
      <c r="J14" s="15" t="s">
        <v>25</v>
      </c>
      <c r="K14" s="43">
        <f>SUBTOTAL(9,K8:K12)</f>
        <v>261</v>
      </c>
      <c r="L14" s="43">
        <f>SUBTOTAL(9,L8:L12)</f>
        <v>74</v>
      </c>
      <c r="M14" s="89">
        <f>Tabela5[[#This Row],[Neg_Ano7]]/Tabela5[[#This Row],[Alunos_Ano7]]</f>
        <v>0.28352490421455939</v>
      </c>
      <c r="N14" s="43">
        <f>SUBTOTAL(9,N8:N12)</f>
        <v>315</v>
      </c>
      <c r="O14" s="43">
        <f>SUBTOTAL(9,O8:O12)</f>
        <v>101</v>
      </c>
      <c r="P14" s="89">
        <f>Tabela5[[#This Row],[Neg_Ano8]]/Tabela5[[#This Row],[Alunos_Ano8]]</f>
        <v>0.32063492063492066</v>
      </c>
      <c r="Q14" s="43">
        <f>SUBTOTAL(9,Q8:Q12)</f>
        <v>428</v>
      </c>
      <c r="R14" s="43">
        <f>SUBTOTAL(9,R8:R12)</f>
        <v>151</v>
      </c>
      <c r="S14" s="89">
        <f>Tabela5[[#This Row],[Neg_Ano9]]/Tabela5[[#This Row],[Alunos_Ano9]]</f>
        <v>0.35280373831775702</v>
      </c>
      <c r="T14" s="43">
        <f>SUBTOTAL(9,T8:T12)</f>
        <v>1004</v>
      </c>
      <c r="U14" s="43">
        <f>SUBTOTAL(9,U8:U12)</f>
        <v>269</v>
      </c>
      <c r="V14" s="90">
        <f>Tabela5[[#This Row],[Níveis negat.]]/Tabela5[[#This Row],[Alunos_3ºciclo]]</f>
        <v>0.26792828685258963</v>
      </c>
    </row>
    <row r="15" spans="1:23" outlineLevel="5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">
        <v>150356</v>
      </c>
      <c r="H15" s="7" t="s">
        <v>274</v>
      </c>
      <c r="I15" s="7">
        <v>109099</v>
      </c>
      <c r="J15" s="7" t="s">
        <v>275</v>
      </c>
      <c r="K15" s="37">
        <v>20</v>
      </c>
      <c r="L15" s="37">
        <v>0</v>
      </c>
      <c r="M15" s="108">
        <v>0</v>
      </c>
      <c r="N15" s="37">
        <v>0</v>
      </c>
      <c r="O15" s="37">
        <v>0</v>
      </c>
      <c r="P15" s="108" t="s">
        <v>28</v>
      </c>
      <c r="Q15" s="37">
        <v>0</v>
      </c>
      <c r="R15" s="37">
        <v>0</v>
      </c>
      <c r="S15" s="108" t="s">
        <v>28</v>
      </c>
      <c r="T15" s="37">
        <f>Tabela5[[#This Row],[Alunos_Ano7]]+Tabela5[[#This Row],[Alunos_Ano8]]+Tabela5[[#This Row],[Alunos_Ano9]]</f>
        <v>20</v>
      </c>
      <c r="U15" s="37">
        <f>Tabela5[[#This Row],[Neg_Ano7]]+Tabela5[[#This Row],[Neg_Ano8]]+Tabela5[[#This Row],[Neg_Ano9]]</f>
        <v>0</v>
      </c>
      <c r="V15" s="112">
        <f>Tabela5[[#This Row],[Níveis negat.]]/Tabela5[[#This Row],[Alunos_3ºciclo]]</f>
        <v>0</v>
      </c>
    </row>
    <row r="16" spans="1:23" outlineLevel="4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">
        <v>150356</v>
      </c>
      <c r="H16" s="7" t="s">
        <v>274</v>
      </c>
      <c r="I16" s="7">
        <v>0</v>
      </c>
      <c r="J16" s="11" t="s">
        <v>24</v>
      </c>
      <c r="K16" s="40">
        <f>SUBTOTAL(9,K15:K15)</f>
        <v>20</v>
      </c>
      <c r="L16" s="40">
        <f>SUBTOTAL(9,L15:L15)</f>
        <v>0</v>
      </c>
      <c r="M16" s="87">
        <f>Tabela5[[#This Row],[Neg_Ano7]]/Tabela5[[#This Row],[Alunos_Ano7]]</f>
        <v>0</v>
      </c>
      <c r="N16" s="40">
        <f>SUBTOTAL(9,N15:N15)</f>
        <v>0</v>
      </c>
      <c r="O16" s="40">
        <f>SUBTOTAL(9,O15:O15)</f>
        <v>0</v>
      </c>
      <c r="P16" s="87"/>
      <c r="Q16" s="40">
        <f>SUBTOTAL(9,Q15:Q15)</f>
        <v>0</v>
      </c>
      <c r="R16" s="40">
        <f>SUBTOTAL(9,R15:R15)</f>
        <v>0</v>
      </c>
      <c r="S16" s="87"/>
      <c r="T16" s="40">
        <f>SUBTOTAL(9,T15:T15)</f>
        <v>20</v>
      </c>
      <c r="U16" s="40">
        <f>SUBTOTAL(9,U15:U15)</f>
        <v>0</v>
      </c>
      <c r="V16" s="88">
        <f>Tabela5[[#This Row],[Níveis negat.]]/Tabela5[[#This Row],[Alunos_3ºciclo]]</f>
        <v>0</v>
      </c>
    </row>
    <row r="17" spans="1:22" outlineLevel="5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">
        <v>150551</v>
      </c>
      <c r="H17" s="7" t="s">
        <v>43</v>
      </c>
      <c r="I17" s="7">
        <v>109570</v>
      </c>
      <c r="J17" s="7" t="s">
        <v>276</v>
      </c>
      <c r="K17" s="37">
        <v>45</v>
      </c>
      <c r="L17" s="37">
        <v>17</v>
      </c>
      <c r="M17" s="108">
        <v>0.37777777777777799</v>
      </c>
      <c r="N17" s="37">
        <v>33</v>
      </c>
      <c r="O17" s="37">
        <v>16</v>
      </c>
      <c r="P17" s="108">
        <f>Tabela5[[#This Row],[Neg_Ano8]]/Tabela5[[#This Row],[Alunos_Ano8]]</f>
        <v>0.48484848484848486</v>
      </c>
      <c r="Q17" s="37">
        <v>37</v>
      </c>
      <c r="R17" s="37">
        <v>15</v>
      </c>
      <c r="S17" s="108">
        <f>Tabela5[[#This Row],[Neg_Ano9]]/Tabela5[[#This Row],[Alunos_Ano9]]</f>
        <v>0.40540540540540543</v>
      </c>
      <c r="T17" s="37">
        <f>Tabela5[[#This Row],[Alunos_Ano7]]+Tabela5[[#This Row],[Alunos_Ano8]]+Tabela5[[#This Row],[Alunos_Ano9]]</f>
        <v>115</v>
      </c>
      <c r="U17" s="37">
        <f>Tabela5[[#This Row],[Neg_Ano7]]+Tabela5[[#This Row],[Neg_Ano8]]+Tabela5[[#This Row],[Neg_Ano9]]</f>
        <v>48</v>
      </c>
      <c r="V17" s="112">
        <f>Tabela5[[#This Row],[Níveis negat.]]/Tabela5[[#This Row],[Alunos_3ºciclo]]</f>
        <v>0.41739130434782606</v>
      </c>
    </row>
    <row r="18" spans="1:22" outlineLevel="5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">
        <v>150551</v>
      </c>
      <c r="H18" s="7" t="s">
        <v>43</v>
      </c>
      <c r="I18" s="7">
        <v>109721</v>
      </c>
      <c r="J18" s="7" t="s">
        <v>45</v>
      </c>
      <c r="K18" s="37">
        <v>44</v>
      </c>
      <c r="L18" s="37">
        <v>13</v>
      </c>
      <c r="M18" s="108">
        <v>0.29545454545454503</v>
      </c>
      <c r="N18" s="37">
        <v>38</v>
      </c>
      <c r="O18" s="37">
        <v>12</v>
      </c>
      <c r="P18" s="108">
        <f>Tabela5[[#This Row],[Neg_Ano8]]/Tabela5[[#This Row],[Alunos_Ano8]]</f>
        <v>0.31578947368421051</v>
      </c>
      <c r="Q18" s="37">
        <v>43</v>
      </c>
      <c r="R18" s="37">
        <v>14</v>
      </c>
      <c r="S18" s="108">
        <f>Tabela5[[#This Row],[Neg_Ano9]]/Tabela5[[#This Row],[Alunos_Ano9]]</f>
        <v>0.32558139534883723</v>
      </c>
      <c r="T18" s="37">
        <f>Tabela5[[#This Row],[Alunos_Ano7]]+Tabela5[[#This Row],[Alunos_Ano8]]+Tabela5[[#This Row],[Alunos_Ano9]]</f>
        <v>125</v>
      </c>
      <c r="U18" s="37">
        <f>Tabela5[[#This Row],[Neg_Ano7]]+Tabela5[[#This Row],[Neg_Ano8]]+Tabela5[[#This Row],[Neg_Ano9]]</f>
        <v>39</v>
      </c>
      <c r="V18" s="112">
        <f>Tabela5[[#This Row],[Níveis negat.]]/Tabela5[[#This Row],[Alunos_3ºciclo]]</f>
        <v>0.312</v>
      </c>
    </row>
    <row r="19" spans="1:22" outlineLevel="4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">
        <v>150551</v>
      </c>
      <c r="H19" s="7" t="s">
        <v>43</v>
      </c>
      <c r="I19" s="7">
        <v>0</v>
      </c>
      <c r="J19" s="11" t="s">
        <v>24</v>
      </c>
      <c r="K19" s="40">
        <f>SUBTOTAL(9,K17:K18)</f>
        <v>89</v>
      </c>
      <c r="L19" s="40">
        <f>SUBTOTAL(9,L17:L18)</f>
        <v>30</v>
      </c>
      <c r="M19" s="87">
        <f>Tabela5[[#This Row],[Neg_Ano7]]/Tabela5[[#This Row],[Alunos_Ano7]]</f>
        <v>0.33707865168539325</v>
      </c>
      <c r="N19" s="40">
        <f>SUBTOTAL(9,N17:N18)</f>
        <v>71</v>
      </c>
      <c r="O19" s="40">
        <f>SUBTOTAL(9,O17:O18)</f>
        <v>28</v>
      </c>
      <c r="P19" s="87">
        <f>Tabela5[[#This Row],[Neg_Ano8]]/Tabela5[[#This Row],[Alunos_Ano8]]</f>
        <v>0.39436619718309857</v>
      </c>
      <c r="Q19" s="40">
        <f>SUBTOTAL(9,Q17:Q18)</f>
        <v>80</v>
      </c>
      <c r="R19" s="40">
        <f>SUBTOTAL(9,R17:R18)</f>
        <v>29</v>
      </c>
      <c r="S19" s="87">
        <f>Tabela5[[#This Row],[Neg_Ano9]]/Tabela5[[#This Row],[Alunos_Ano9]]</f>
        <v>0.36249999999999999</v>
      </c>
      <c r="T19" s="40">
        <f>SUBTOTAL(9,T17:T18)</f>
        <v>240</v>
      </c>
      <c r="U19" s="40">
        <f>SUBTOTAL(9,U17:U18)</f>
        <v>87</v>
      </c>
      <c r="V19" s="88">
        <f>Tabela5[[#This Row],[Níveis negat.]]/Tabela5[[#This Row],[Alunos_3ºciclo]]</f>
        <v>0.36249999999999999</v>
      </c>
    </row>
    <row r="20" spans="1:22" outlineLevel="5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">
        <v>150563</v>
      </c>
      <c r="H20" s="7" t="s">
        <v>46</v>
      </c>
      <c r="I20" s="7">
        <v>109976</v>
      </c>
      <c r="J20" s="7" t="s">
        <v>47</v>
      </c>
      <c r="K20" s="37">
        <v>154</v>
      </c>
      <c r="L20" s="37">
        <v>73</v>
      </c>
      <c r="M20" s="108">
        <v>0.47402597402597402</v>
      </c>
      <c r="N20" s="37">
        <v>173</v>
      </c>
      <c r="O20" s="37">
        <v>87</v>
      </c>
      <c r="P20" s="108">
        <f>Tabela5[[#This Row],[Neg_Ano8]]/Tabela5[[#This Row],[Alunos_Ano8]]</f>
        <v>0.50289017341040465</v>
      </c>
      <c r="Q20" s="37">
        <v>126</v>
      </c>
      <c r="R20" s="37">
        <v>59</v>
      </c>
      <c r="S20" s="108">
        <f>Tabela5[[#This Row],[Neg_Ano9]]/Tabela5[[#This Row],[Alunos_Ano9]]</f>
        <v>0.46825396825396826</v>
      </c>
      <c r="T20" s="37">
        <f>Tabela5[[#This Row],[Alunos_Ano7]]+Tabela5[[#This Row],[Alunos_Ano8]]+Tabela5[[#This Row],[Alunos_Ano9]]</f>
        <v>453</v>
      </c>
      <c r="U20" s="37">
        <f>Tabela5[[#This Row],[Neg_Ano7]]+Tabela5[[#This Row],[Neg_Ano8]]+Tabela5[[#This Row],[Neg_Ano9]]</f>
        <v>219</v>
      </c>
      <c r="V20" s="112">
        <f>Tabela5[[#This Row],[Níveis negat.]]/Tabela5[[#This Row],[Alunos_3ºciclo]]</f>
        <v>0.48344370860927155</v>
      </c>
    </row>
    <row r="21" spans="1:22" outlineLevel="4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">
        <v>150563</v>
      </c>
      <c r="H21" s="7" t="s">
        <v>46</v>
      </c>
      <c r="I21" s="7">
        <v>0</v>
      </c>
      <c r="J21" s="11" t="s">
        <v>24</v>
      </c>
      <c r="K21" s="40">
        <f>SUBTOTAL(9,K20:K20)</f>
        <v>154</v>
      </c>
      <c r="L21" s="40">
        <f>SUBTOTAL(9,L20:L20)</f>
        <v>73</v>
      </c>
      <c r="M21" s="87">
        <f>Tabela5[[#This Row],[Neg_Ano7]]/Tabela5[[#This Row],[Alunos_Ano7]]</f>
        <v>0.47402597402597402</v>
      </c>
      <c r="N21" s="40">
        <f>SUBTOTAL(9,N20:N20)</f>
        <v>173</v>
      </c>
      <c r="O21" s="40">
        <f>SUBTOTAL(9,O20:O20)</f>
        <v>87</v>
      </c>
      <c r="P21" s="87">
        <f>Tabela5[[#This Row],[Neg_Ano8]]/Tabela5[[#This Row],[Alunos_Ano8]]</f>
        <v>0.50289017341040465</v>
      </c>
      <c r="Q21" s="40">
        <f>SUBTOTAL(9,Q20:Q20)</f>
        <v>126</v>
      </c>
      <c r="R21" s="40">
        <f>SUBTOTAL(9,R20:R20)</f>
        <v>59</v>
      </c>
      <c r="S21" s="87">
        <f>Tabela5[[#This Row],[Neg_Ano9]]/Tabela5[[#This Row],[Alunos_Ano9]]</f>
        <v>0.46825396825396826</v>
      </c>
      <c r="T21" s="40">
        <f>SUBTOTAL(9,T20:T20)</f>
        <v>453</v>
      </c>
      <c r="U21" s="40">
        <f>SUBTOTAL(9,U20:U20)</f>
        <v>219</v>
      </c>
      <c r="V21" s="88">
        <f>Tabela5[[#This Row],[Níveis negat.]]/Tabela5[[#This Row],[Alunos_3ºciclo]]</f>
        <v>0.48344370860927155</v>
      </c>
    </row>
    <row r="22" spans="1:22" outlineLevel="5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">
        <v>151178</v>
      </c>
      <c r="H22" s="7" t="s">
        <v>48</v>
      </c>
      <c r="I22" s="7">
        <v>109070</v>
      </c>
      <c r="J22" s="7" t="s">
        <v>49</v>
      </c>
      <c r="K22" s="37">
        <v>95</v>
      </c>
      <c r="L22" s="37">
        <v>32</v>
      </c>
      <c r="M22" s="108">
        <v>0.336842105263158</v>
      </c>
      <c r="N22" s="37">
        <v>87</v>
      </c>
      <c r="O22" s="37">
        <v>32</v>
      </c>
      <c r="P22" s="108">
        <f>Tabela5[[#This Row],[Neg_Ano8]]/Tabela5[[#This Row],[Alunos_Ano8]]</f>
        <v>0.36781609195402298</v>
      </c>
      <c r="Q22" s="37">
        <v>102</v>
      </c>
      <c r="R22" s="37">
        <v>38</v>
      </c>
      <c r="S22" s="108">
        <f>Tabela5[[#This Row],[Neg_Ano9]]/Tabela5[[#This Row],[Alunos_Ano9]]</f>
        <v>0.37254901960784315</v>
      </c>
      <c r="T22" s="37">
        <f>Tabela5[[#This Row],[Alunos_Ano7]]+Tabela5[[#This Row],[Alunos_Ano8]]+Tabela5[[#This Row],[Alunos_Ano9]]</f>
        <v>284</v>
      </c>
      <c r="U22" s="37">
        <f>Tabela5[[#This Row],[Neg_Ano7]]+Tabela5[[#This Row],[Neg_Ano8]]+Tabela5[[#This Row],[Neg_Ano9]]</f>
        <v>102</v>
      </c>
      <c r="V22" s="112">
        <f>Tabela5[[#This Row],[Níveis negat.]]/Tabela5[[#This Row],[Alunos_3ºciclo]]</f>
        <v>0.35915492957746481</v>
      </c>
    </row>
    <row r="23" spans="1:22" outlineLevel="4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">
        <v>151178</v>
      </c>
      <c r="H23" s="7" t="s">
        <v>48</v>
      </c>
      <c r="I23" s="7">
        <v>0</v>
      </c>
      <c r="J23" s="11" t="s">
        <v>24</v>
      </c>
      <c r="K23" s="40">
        <f>SUBTOTAL(9,K22:K22)</f>
        <v>95</v>
      </c>
      <c r="L23" s="40">
        <f>SUBTOTAL(9,L22:L22)</f>
        <v>32</v>
      </c>
      <c r="M23" s="87">
        <f>Tabela5[[#This Row],[Neg_Ano7]]/Tabela5[[#This Row],[Alunos_Ano7]]</f>
        <v>0.33684210526315789</v>
      </c>
      <c r="N23" s="40">
        <f>SUBTOTAL(9,N22:N22)</f>
        <v>87</v>
      </c>
      <c r="O23" s="40">
        <f>SUBTOTAL(9,O22:O22)</f>
        <v>32</v>
      </c>
      <c r="P23" s="87">
        <f>Tabela5[[#This Row],[Neg_Ano8]]/Tabela5[[#This Row],[Alunos_Ano8]]</f>
        <v>0.36781609195402298</v>
      </c>
      <c r="Q23" s="40">
        <f>SUBTOTAL(9,Q22:Q22)</f>
        <v>102</v>
      </c>
      <c r="R23" s="40">
        <f>SUBTOTAL(9,R22:R22)</f>
        <v>38</v>
      </c>
      <c r="S23" s="87">
        <f>Tabela5[[#This Row],[Neg_Ano9]]/Tabela5[[#This Row],[Alunos_Ano9]]</f>
        <v>0.37254901960784315</v>
      </c>
      <c r="T23" s="40">
        <f>SUBTOTAL(9,T22:T22)</f>
        <v>284</v>
      </c>
      <c r="U23" s="40">
        <f>SUBTOTAL(9,U22:U22)</f>
        <v>102</v>
      </c>
      <c r="V23" s="88">
        <f>Tabela5[[#This Row],[Níveis negat.]]/Tabela5[[#This Row],[Alunos_3ºciclo]]</f>
        <v>0.35915492957746481</v>
      </c>
    </row>
    <row r="24" spans="1:22" outlineLevel="5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">
        <v>151282</v>
      </c>
      <c r="H24" s="7" t="s">
        <v>50</v>
      </c>
      <c r="I24" s="7">
        <v>109681</v>
      </c>
      <c r="J24" s="7" t="s">
        <v>51</v>
      </c>
      <c r="K24" s="37">
        <v>110</v>
      </c>
      <c r="L24" s="37">
        <v>47</v>
      </c>
      <c r="M24" s="108">
        <v>0.42727272727272703</v>
      </c>
      <c r="N24" s="37">
        <v>60</v>
      </c>
      <c r="O24" s="37">
        <v>18</v>
      </c>
      <c r="P24" s="108">
        <f>Tabela5[[#This Row],[Neg_Ano8]]/Tabela5[[#This Row],[Alunos_Ano8]]</f>
        <v>0.3</v>
      </c>
      <c r="Q24" s="37">
        <v>79</v>
      </c>
      <c r="R24" s="37">
        <v>38</v>
      </c>
      <c r="S24" s="108">
        <f>Tabela5[[#This Row],[Neg_Ano9]]/Tabela5[[#This Row],[Alunos_Ano9]]</f>
        <v>0.48101265822784811</v>
      </c>
      <c r="T24" s="37">
        <f>Tabela5[[#This Row],[Alunos_Ano7]]+Tabela5[[#This Row],[Alunos_Ano8]]+Tabela5[[#This Row],[Alunos_Ano9]]</f>
        <v>249</v>
      </c>
      <c r="U24" s="37">
        <f>Tabela5[[#This Row],[Neg_Ano7]]+Tabela5[[#This Row],[Neg_Ano8]]+Tabela5[[#This Row],[Neg_Ano9]]</f>
        <v>103</v>
      </c>
      <c r="V24" s="112">
        <f>Tabela5[[#This Row],[Níveis negat.]]/Tabela5[[#This Row],[Alunos_3ºciclo]]</f>
        <v>0.41365461847389556</v>
      </c>
    </row>
    <row r="25" spans="1:22" outlineLevel="4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">
        <v>151282</v>
      </c>
      <c r="H25" s="7" t="s">
        <v>50</v>
      </c>
      <c r="I25" s="7">
        <v>0</v>
      </c>
      <c r="J25" s="11" t="s">
        <v>24</v>
      </c>
      <c r="K25" s="40">
        <f>SUBTOTAL(9,K24:K24)</f>
        <v>110</v>
      </c>
      <c r="L25" s="40">
        <f>SUBTOTAL(9,L24:L24)</f>
        <v>47</v>
      </c>
      <c r="M25" s="87">
        <f>Tabela5[[#This Row],[Neg_Ano7]]/Tabela5[[#This Row],[Alunos_Ano7]]</f>
        <v>0.42727272727272725</v>
      </c>
      <c r="N25" s="40">
        <f>SUBTOTAL(9,N24:N24)</f>
        <v>60</v>
      </c>
      <c r="O25" s="40">
        <f>SUBTOTAL(9,O24:O24)</f>
        <v>18</v>
      </c>
      <c r="P25" s="87">
        <f>Tabela5[[#This Row],[Neg_Ano8]]/Tabela5[[#This Row],[Alunos_Ano8]]</f>
        <v>0.3</v>
      </c>
      <c r="Q25" s="40">
        <f>SUBTOTAL(9,Q24:Q24)</f>
        <v>79</v>
      </c>
      <c r="R25" s="40">
        <f>SUBTOTAL(9,R24:R24)</f>
        <v>38</v>
      </c>
      <c r="S25" s="87">
        <f>Tabela5[[#This Row],[Neg_Ano9]]/Tabela5[[#This Row],[Alunos_Ano9]]</f>
        <v>0.48101265822784811</v>
      </c>
      <c r="T25" s="40">
        <f>SUBTOTAL(9,T24:T24)</f>
        <v>249</v>
      </c>
      <c r="U25" s="40">
        <f>SUBTOTAL(9,U24:U24)</f>
        <v>103</v>
      </c>
      <c r="V25" s="88">
        <f>Tabela5[[#This Row],[Níveis negat.]]/Tabela5[[#This Row],[Alunos_3ºciclo]]</f>
        <v>0.41365461847389556</v>
      </c>
    </row>
    <row r="26" spans="1:22" outlineLevel="5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">
        <v>151294</v>
      </c>
      <c r="H26" s="7" t="s">
        <v>52</v>
      </c>
      <c r="I26" s="7">
        <v>109331</v>
      </c>
      <c r="J26" s="7" t="s">
        <v>53</v>
      </c>
      <c r="K26" s="37">
        <v>0</v>
      </c>
      <c r="L26" s="37">
        <v>0</v>
      </c>
      <c r="M26" s="108" t="s">
        <v>28</v>
      </c>
      <c r="N26" s="37">
        <v>0</v>
      </c>
      <c r="O26" s="37">
        <v>0</v>
      </c>
      <c r="P26" s="108" t="s">
        <v>28</v>
      </c>
      <c r="Q26" s="37">
        <v>85</v>
      </c>
      <c r="R26" s="37">
        <v>35</v>
      </c>
      <c r="S26" s="108">
        <f>Tabela5[[#This Row],[Neg_Ano9]]/Tabela5[[#This Row],[Alunos_Ano9]]</f>
        <v>0.41176470588235292</v>
      </c>
      <c r="T26" s="37">
        <f>Tabela5[[#This Row],[Alunos_Ano7]]+Tabela5[[#This Row],[Alunos_Ano8]]+Tabela5[[#This Row],[Alunos_Ano9]]</f>
        <v>85</v>
      </c>
      <c r="U26" s="37">
        <f>Tabela5[[#This Row],[Neg_Ano7]]+Tabela5[[#This Row],[Neg_Ano8]]+Tabela5[[#This Row],[Neg_Ano9]]</f>
        <v>35</v>
      </c>
      <c r="V26" s="112">
        <f>Tabela5[[#This Row],[Níveis negat.]]/Tabela5[[#This Row],[Alunos_3ºciclo]]</f>
        <v>0.41176470588235292</v>
      </c>
    </row>
    <row r="27" spans="1:22" outlineLevel="4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">
        <v>151294</v>
      </c>
      <c r="H27" s="7" t="s">
        <v>52</v>
      </c>
      <c r="I27" s="7">
        <v>0</v>
      </c>
      <c r="J27" s="11" t="s">
        <v>24</v>
      </c>
      <c r="K27" s="40">
        <v>0</v>
      </c>
      <c r="L27" s="40">
        <v>0</v>
      </c>
      <c r="M27" s="87" t="s">
        <v>28</v>
      </c>
      <c r="N27" s="40">
        <v>0</v>
      </c>
      <c r="O27" s="40">
        <v>0</v>
      </c>
      <c r="P27" s="87" t="s">
        <v>28</v>
      </c>
      <c r="Q27" s="40">
        <f>SUBTOTAL(9,Q26:Q26)</f>
        <v>85</v>
      </c>
      <c r="R27" s="40">
        <f>SUBTOTAL(9,R26:R26)</f>
        <v>35</v>
      </c>
      <c r="S27" s="87">
        <f>Tabela5[[#This Row],[Neg_Ano9]]/Tabela5[[#This Row],[Alunos_Ano9]]</f>
        <v>0.41176470588235292</v>
      </c>
      <c r="T27" s="40">
        <f>SUBTOTAL(9,T26:T26)</f>
        <v>85</v>
      </c>
      <c r="U27" s="40">
        <f>SUBTOTAL(9,U26:U26)</f>
        <v>35</v>
      </c>
      <c r="V27" s="88">
        <f>Tabela5[[#This Row],[Níveis negat.]]/Tabela5[[#This Row],[Alunos_3ºciclo]]</f>
        <v>0.41176470588235292</v>
      </c>
    </row>
    <row r="28" spans="1:22" outlineLevel="5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">
        <v>151350</v>
      </c>
      <c r="H28" s="7" t="s">
        <v>54</v>
      </c>
      <c r="I28" s="7">
        <v>109632</v>
      </c>
      <c r="J28" s="7" t="s">
        <v>55</v>
      </c>
      <c r="K28" s="37">
        <v>111</v>
      </c>
      <c r="L28" s="37">
        <v>34</v>
      </c>
      <c r="M28" s="108">
        <v>0.30630630630630601</v>
      </c>
      <c r="N28" s="37">
        <v>131</v>
      </c>
      <c r="O28" s="37">
        <v>59</v>
      </c>
      <c r="P28" s="108">
        <f>Tabela5[[#This Row],[Neg_Ano8]]/Tabela5[[#This Row],[Alunos_Ano8]]</f>
        <v>0.45038167938931295</v>
      </c>
      <c r="Q28" s="37">
        <v>119</v>
      </c>
      <c r="R28" s="37">
        <v>38</v>
      </c>
      <c r="S28" s="108">
        <f>Tabela5[[#This Row],[Neg_Ano9]]/Tabela5[[#This Row],[Alunos_Ano9]]</f>
        <v>0.31932773109243695</v>
      </c>
      <c r="T28" s="37">
        <f>Tabela5[[#This Row],[Alunos_Ano7]]+Tabela5[[#This Row],[Alunos_Ano8]]+Tabela5[[#This Row],[Alunos_Ano9]]</f>
        <v>361</v>
      </c>
      <c r="U28" s="37">
        <f>Tabela5[[#This Row],[Neg_Ano7]]+Tabela5[[#This Row],[Neg_Ano8]]+Tabela5[[#This Row],[Neg_Ano9]]</f>
        <v>131</v>
      </c>
      <c r="V28" s="112">
        <f>Tabela5[[#This Row],[Níveis negat.]]/Tabela5[[#This Row],[Alunos_3ºciclo]]</f>
        <v>0.36288088642659277</v>
      </c>
    </row>
    <row r="29" spans="1:22" outlineLevel="4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">
        <v>151350</v>
      </c>
      <c r="H29" s="7" t="s">
        <v>54</v>
      </c>
      <c r="I29" s="7">
        <v>0</v>
      </c>
      <c r="J29" s="11" t="s">
        <v>24</v>
      </c>
      <c r="K29" s="40">
        <f>SUBTOTAL(9,K28:K28)</f>
        <v>111</v>
      </c>
      <c r="L29" s="40">
        <f>SUBTOTAL(9,L28:L28)</f>
        <v>34</v>
      </c>
      <c r="M29" s="87">
        <f>Tabela5[[#This Row],[Neg_Ano7]]/Tabela5[[#This Row],[Alunos_Ano7]]</f>
        <v>0.30630630630630629</v>
      </c>
      <c r="N29" s="40">
        <f>SUBTOTAL(9,N28:N28)</f>
        <v>131</v>
      </c>
      <c r="O29" s="40">
        <f>SUBTOTAL(9,O28:O28)</f>
        <v>59</v>
      </c>
      <c r="P29" s="87">
        <f>Tabela5[[#This Row],[Neg_Ano8]]/Tabela5[[#This Row],[Alunos_Ano8]]</f>
        <v>0.45038167938931295</v>
      </c>
      <c r="Q29" s="40">
        <f>SUBTOTAL(9,Q28:Q28)</f>
        <v>119</v>
      </c>
      <c r="R29" s="40">
        <f>SUBTOTAL(9,R28:R28)</f>
        <v>38</v>
      </c>
      <c r="S29" s="87">
        <f>Tabela5[[#This Row],[Neg_Ano9]]/Tabela5[[#This Row],[Alunos_Ano9]]</f>
        <v>0.31932773109243695</v>
      </c>
      <c r="T29" s="40">
        <f>SUBTOTAL(9,T28:T28)</f>
        <v>361</v>
      </c>
      <c r="U29" s="40">
        <f>SUBTOTAL(9,U28:U28)</f>
        <v>131</v>
      </c>
      <c r="V29" s="88">
        <f>Tabela5[[#This Row],[Níveis negat.]]/Tabela5[[#This Row],[Alunos_3ºciclo]]</f>
        <v>0.36288088642659277</v>
      </c>
    </row>
    <row r="30" spans="1:22" outlineLevel="5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">
        <v>151660</v>
      </c>
      <c r="H30" s="7" t="s">
        <v>56</v>
      </c>
      <c r="I30" s="7">
        <v>109357</v>
      </c>
      <c r="J30" s="7" t="s">
        <v>277</v>
      </c>
      <c r="K30" s="37">
        <v>85</v>
      </c>
      <c r="L30" s="37">
        <v>21</v>
      </c>
      <c r="M30" s="108">
        <v>0.247058823529412</v>
      </c>
      <c r="N30" s="37">
        <v>0</v>
      </c>
      <c r="O30" s="37">
        <v>0</v>
      </c>
      <c r="P30" s="108" t="s">
        <v>28</v>
      </c>
      <c r="Q30" s="37">
        <v>28</v>
      </c>
      <c r="R30" s="37">
        <v>12</v>
      </c>
      <c r="S30" s="108">
        <f>Tabela5[[#This Row],[Neg_Ano9]]/Tabela5[[#This Row],[Alunos_Ano9]]</f>
        <v>0.42857142857142855</v>
      </c>
      <c r="T30" s="37">
        <f>Tabela5[[#This Row],[Alunos_Ano7]]+Tabela5[[#This Row],[Alunos_Ano8]]+Tabela5[[#This Row],[Alunos_Ano9]]</f>
        <v>113</v>
      </c>
      <c r="U30" s="37">
        <f>Tabela5[[#This Row],[Neg_Ano7]]+Tabela5[[#This Row],[Neg_Ano8]]+Tabela5[[#This Row],[Neg_Ano9]]</f>
        <v>33</v>
      </c>
      <c r="V30" s="112">
        <f>Tabela5[[#This Row],[Níveis negat.]]/Tabela5[[#This Row],[Alunos_3ºciclo]]</f>
        <v>0.29203539823008851</v>
      </c>
    </row>
    <row r="31" spans="1:22" outlineLevel="5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">
        <v>151660</v>
      </c>
      <c r="H31" s="7" t="s">
        <v>56</v>
      </c>
      <c r="I31" s="7">
        <v>109630</v>
      </c>
      <c r="J31" s="7" t="s">
        <v>57</v>
      </c>
      <c r="K31" s="37">
        <v>120</v>
      </c>
      <c r="L31" s="37">
        <v>29</v>
      </c>
      <c r="M31" s="108">
        <v>0.241666666666667</v>
      </c>
      <c r="N31" s="37">
        <v>196</v>
      </c>
      <c r="O31" s="37">
        <v>58</v>
      </c>
      <c r="P31" s="108">
        <f>Tabela5[[#This Row],[Neg_Ano8]]/Tabela5[[#This Row],[Alunos_Ano8]]</f>
        <v>0.29591836734693877</v>
      </c>
      <c r="Q31" s="37">
        <v>180</v>
      </c>
      <c r="R31" s="37">
        <v>56</v>
      </c>
      <c r="S31" s="108">
        <f>Tabela5[[#This Row],[Neg_Ano9]]/Tabela5[[#This Row],[Alunos_Ano9]]</f>
        <v>0.31111111111111112</v>
      </c>
      <c r="T31" s="37">
        <f>Tabela5[[#This Row],[Alunos_Ano7]]+Tabela5[[#This Row],[Alunos_Ano8]]+Tabela5[[#This Row],[Alunos_Ano9]]</f>
        <v>496</v>
      </c>
      <c r="U31" s="37">
        <f>Tabela5[[#This Row],[Neg_Ano7]]+Tabela5[[#This Row],[Neg_Ano8]]+Tabela5[[#This Row],[Neg_Ano9]]</f>
        <v>143</v>
      </c>
      <c r="V31" s="112">
        <f>Tabela5[[#This Row],[Níveis negat.]]/Tabela5[[#This Row],[Alunos_3ºciclo]]</f>
        <v>0.28830645161290325</v>
      </c>
    </row>
    <row r="32" spans="1:22" outlineLevel="4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109</v>
      </c>
      <c r="F32" s="7" t="s">
        <v>42</v>
      </c>
      <c r="G32" s="7">
        <v>151660</v>
      </c>
      <c r="H32" s="7" t="s">
        <v>56</v>
      </c>
      <c r="I32" s="7">
        <v>0</v>
      </c>
      <c r="J32" s="11" t="s">
        <v>24</v>
      </c>
      <c r="K32" s="40">
        <f>SUBTOTAL(9,K30:K31)</f>
        <v>205</v>
      </c>
      <c r="L32" s="40">
        <f>SUBTOTAL(9,L30:L31)</f>
        <v>50</v>
      </c>
      <c r="M32" s="87">
        <f>Tabela5[[#This Row],[Neg_Ano7]]/Tabela5[[#This Row],[Alunos_Ano7]]</f>
        <v>0.24390243902439024</v>
      </c>
      <c r="N32" s="40">
        <f>SUBTOTAL(9,N30:N31)</f>
        <v>196</v>
      </c>
      <c r="O32" s="40">
        <f>SUBTOTAL(9,O30:O31)</f>
        <v>58</v>
      </c>
      <c r="P32" s="87">
        <f>Tabela5[[#This Row],[Neg_Ano8]]/Tabela5[[#This Row],[Alunos_Ano8]]</f>
        <v>0.29591836734693877</v>
      </c>
      <c r="Q32" s="40">
        <f>SUBTOTAL(9,Q30:Q31)</f>
        <v>208</v>
      </c>
      <c r="R32" s="40">
        <f>SUBTOTAL(9,R30:R31)</f>
        <v>68</v>
      </c>
      <c r="S32" s="87">
        <f>Tabela5[[#This Row],[Neg_Ano9]]/Tabela5[[#This Row],[Alunos_Ano9]]</f>
        <v>0.32692307692307693</v>
      </c>
      <c r="T32" s="40">
        <f>SUBTOTAL(9,T30:T31)</f>
        <v>609</v>
      </c>
      <c r="U32" s="40">
        <f>SUBTOTAL(9,U30:U31)</f>
        <v>176</v>
      </c>
      <c r="V32" s="88">
        <f>Tabela5[[#This Row],[Níveis negat.]]/Tabela5[[#This Row],[Alunos_3ºciclo]]</f>
        <v>0.28899835796387519</v>
      </c>
    </row>
    <row r="33" spans="1:22" outlineLevel="5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109</v>
      </c>
      <c r="F33" s="7" t="s">
        <v>42</v>
      </c>
      <c r="G33" s="7">
        <v>151671</v>
      </c>
      <c r="H33" s="7" t="s">
        <v>58</v>
      </c>
      <c r="I33" s="7">
        <v>109663</v>
      </c>
      <c r="J33" s="7" t="s">
        <v>59</v>
      </c>
      <c r="K33" s="37">
        <v>208</v>
      </c>
      <c r="L33" s="37">
        <v>38</v>
      </c>
      <c r="M33" s="108">
        <v>0.18269230769230799</v>
      </c>
      <c r="N33" s="37">
        <v>225</v>
      </c>
      <c r="O33" s="37">
        <v>66</v>
      </c>
      <c r="P33" s="108">
        <f>Tabela5[[#This Row],[Neg_Ano8]]/Tabela5[[#This Row],[Alunos_Ano8]]</f>
        <v>0.29333333333333333</v>
      </c>
      <c r="Q33" s="37">
        <v>181</v>
      </c>
      <c r="R33" s="37">
        <v>53</v>
      </c>
      <c r="S33" s="108">
        <f>Tabela5[[#This Row],[Neg_Ano9]]/Tabela5[[#This Row],[Alunos_Ano9]]</f>
        <v>0.29281767955801102</v>
      </c>
      <c r="T33" s="37">
        <f>Tabela5[[#This Row],[Alunos_Ano7]]+Tabela5[[#This Row],[Alunos_Ano8]]+Tabela5[[#This Row],[Alunos_Ano9]]</f>
        <v>614</v>
      </c>
      <c r="U33" s="37">
        <f>Tabela5[[#This Row],[Neg_Ano7]]+Tabela5[[#This Row],[Neg_Ano8]]+Tabela5[[#This Row],[Neg_Ano9]]</f>
        <v>157</v>
      </c>
      <c r="V33" s="112">
        <f>Tabela5[[#This Row],[Níveis negat.]]/Tabela5[[#This Row],[Alunos_3ºciclo]]</f>
        <v>0.25570032573289903</v>
      </c>
    </row>
    <row r="34" spans="1:22" outlineLevel="4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109</v>
      </c>
      <c r="F34" s="7" t="s">
        <v>42</v>
      </c>
      <c r="G34" s="7">
        <v>151671</v>
      </c>
      <c r="H34" s="7" t="s">
        <v>58</v>
      </c>
      <c r="I34" s="7">
        <v>0</v>
      </c>
      <c r="J34" s="11" t="s">
        <v>24</v>
      </c>
      <c r="K34" s="40">
        <f>SUBTOTAL(9,K33:K33)</f>
        <v>208</v>
      </c>
      <c r="L34" s="40">
        <f>SUBTOTAL(9,L33:L33)</f>
        <v>38</v>
      </c>
      <c r="M34" s="87">
        <f>Tabela5[[#This Row],[Neg_Ano7]]/Tabela5[[#This Row],[Alunos_Ano7]]</f>
        <v>0.18269230769230768</v>
      </c>
      <c r="N34" s="40">
        <f>SUBTOTAL(9,N33:N33)</f>
        <v>225</v>
      </c>
      <c r="O34" s="40">
        <f>SUBTOTAL(9,O33:O33)</f>
        <v>66</v>
      </c>
      <c r="P34" s="87">
        <f>Tabela5[[#This Row],[Neg_Ano8]]/Tabela5[[#This Row],[Alunos_Ano8]]</f>
        <v>0.29333333333333333</v>
      </c>
      <c r="Q34" s="40">
        <f>SUBTOTAL(9,Q33:Q33)</f>
        <v>181</v>
      </c>
      <c r="R34" s="40">
        <f>SUBTOTAL(9,R33:R33)</f>
        <v>53</v>
      </c>
      <c r="S34" s="87">
        <f>Tabela5[[#This Row],[Neg_Ano9]]/Tabela5[[#This Row],[Alunos_Ano9]]</f>
        <v>0.29281767955801102</v>
      </c>
      <c r="T34" s="40">
        <f>SUBTOTAL(9,T33:T33)</f>
        <v>614</v>
      </c>
      <c r="U34" s="40">
        <f>SUBTOTAL(9,U33:U33)</f>
        <v>157</v>
      </c>
      <c r="V34" s="88">
        <f>Tabela5[[#This Row],[Níveis negat.]]/Tabela5[[#This Row],[Alunos_3ºciclo]]</f>
        <v>0.25570032573289903</v>
      </c>
    </row>
    <row r="35" spans="1:22" outlineLevel="3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109</v>
      </c>
      <c r="F35" s="7" t="s">
        <v>42</v>
      </c>
      <c r="G35" s="7">
        <v>0</v>
      </c>
      <c r="H35" s="7">
        <v>0</v>
      </c>
      <c r="I35" s="7">
        <v>0</v>
      </c>
      <c r="J35" s="15" t="s">
        <v>25</v>
      </c>
      <c r="K35" s="43">
        <f>SUBTOTAL(9,K15:K33)</f>
        <v>992</v>
      </c>
      <c r="L35" s="43">
        <f>SUBTOTAL(9,L15:L33)</f>
        <v>304</v>
      </c>
      <c r="M35" s="89">
        <f>Tabela5[[#This Row],[Neg_Ano7]]/Tabela5[[#This Row],[Alunos_Ano7]]</f>
        <v>0.30645161290322581</v>
      </c>
      <c r="N35" s="43">
        <f>SUBTOTAL(9,N15:N33)</f>
        <v>943</v>
      </c>
      <c r="O35" s="43">
        <f>SUBTOTAL(9,O15:O33)</f>
        <v>348</v>
      </c>
      <c r="P35" s="89">
        <f>Tabela5[[#This Row],[Neg_Ano8]]/Tabela5[[#This Row],[Alunos_Ano8]]</f>
        <v>0.36903499469777307</v>
      </c>
      <c r="Q35" s="43">
        <f>SUBTOTAL(9,Q15:Q33)</f>
        <v>980</v>
      </c>
      <c r="R35" s="43">
        <f>SUBTOTAL(9,R15:R33)</f>
        <v>358</v>
      </c>
      <c r="S35" s="89">
        <f>Tabela5[[#This Row],[Neg_Ano9]]/Tabela5[[#This Row],[Alunos_Ano9]]</f>
        <v>0.36530612244897959</v>
      </c>
      <c r="T35" s="43">
        <f>SUBTOTAL(9,T15:T33)</f>
        <v>2915</v>
      </c>
      <c r="U35" s="43">
        <f>SUBTOTAL(9,U15:U33)</f>
        <v>1010</v>
      </c>
      <c r="V35" s="90">
        <f>Tabela5[[#This Row],[Níveis negat.]]/Tabela5[[#This Row],[Alunos_3ºciclo]]</f>
        <v>0.346483704974271</v>
      </c>
    </row>
    <row r="36" spans="1:22" outlineLevel="5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">
        <v>151324</v>
      </c>
      <c r="H36" s="7" t="s">
        <v>61</v>
      </c>
      <c r="I36" s="7">
        <v>113176</v>
      </c>
      <c r="J36" s="7" t="s">
        <v>62</v>
      </c>
      <c r="K36" s="37">
        <v>50</v>
      </c>
      <c r="L36" s="37">
        <v>9</v>
      </c>
      <c r="M36" s="108">
        <v>0.18</v>
      </c>
      <c r="N36" s="37">
        <v>48</v>
      </c>
      <c r="O36" s="37">
        <v>13</v>
      </c>
      <c r="P36" s="108">
        <f>Tabela5[[#This Row],[Neg_Ano8]]/Tabela5[[#This Row],[Alunos_Ano8]]</f>
        <v>0.27083333333333331</v>
      </c>
      <c r="Q36" s="37">
        <v>51</v>
      </c>
      <c r="R36" s="37">
        <v>5</v>
      </c>
      <c r="S36" s="108">
        <f>Tabela5[[#This Row],[Neg_Ano9]]/Tabela5[[#This Row],[Alunos_Ano9]]</f>
        <v>9.8039215686274508E-2</v>
      </c>
      <c r="T36" s="37">
        <f>Tabela5[[#This Row],[Alunos_Ano7]]+Tabela5[[#This Row],[Alunos_Ano8]]+Tabela5[[#This Row],[Alunos_Ano9]]</f>
        <v>149</v>
      </c>
      <c r="U36" s="37">
        <f>Tabela5[[#This Row],[Neg_Ano7]]+Tabela5[[#This Row],[Neg_Ano8]]+Tabela5[[#This Row],[Neg_Ano9]]</f>
        <v>27</v>
      </c>
      <c r="V36" s="112">
        <f>Tabela5[[#This Row],[Níveis negat.]]/Tabela5[[#This Row],[Alunos_3ºciclo]]</f>
        <v>0.18120805369127516</v>
      </c>
    </row>
    <row r="37" spans="1:22" outlineLevel="5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">
        <v>151324</v>
      </c>
      <c r="H37" s="7" t="s">
        <v>61</v>
      </c>
      <c r="I37" s="7">
        <v>113513</v>
      </c>
      <c r="J37" s="7" t="s">
        <v>63</v>
      </c>
      <c r="K37" s="37">
        <v>51</v>
      </c>
      <c r="L37" s="37">
        <v>12</v>
      </c>
      <c r="M37" s="108">
        <v>0.23529411764705899</v>
      </c>
      <c r="N37" s="37">
        <v>73</v>
      </c>
      <c r="O37" s="37">
        <v>30</v>
      </c>
      <c r="P37" s="108">
        <f>Tabela5[[#This Row],[Neg_Ano8]]/Tabela5[[#This Row],[Alunos_Ano8]]</f>
        <v>0.41095890410958902</v>
      </c>
      <c r="Q37" s="37">
        <v>69</v>
      </c>
      <c r="R37" s="37">
        <v>31</v>
      </c>
      <c r="S37" s="108">
        <f>Tabela5[[#This Row],[Neg_Ano9]]/Tabela5[[#This Row],[Alunos_Ano9]]</f>
        <v>0.44927536231884058</v>
      </c>
      <c r="T37" s="37">
        <f>Tabela5[[#This Row],[Alunos_Ano7]]+Tabela5[[#This Row],[Alunos_Ano8]]+Tabela5[[#This Row],[Alunos_Ano9]]</f>
        <v>193</v>
      </c>
      <c r="U37" s="37">
        <f>Tabela5[[#This Row],[Neg_Ano7]]+Tabela5[[#This Row],[Neg_Ano8]]+Tabela5[[#This Row],[Neg_Ano9]]</f>
        <v>73</v>
      </c>
      <c r="V37" s="112">
        <f>Tabela5[[#This Row],[Níveis negat.]]/Tabela5[[#This Row],[Alunos_3ºciclo]]</f>
        <v>0.37823834196891193</v>
      </c>
    </row>
    <row r="38" spans="1:22" outlineLevel="4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">
        <v>151324</v>
      </c>
      <c r="H38" s="7" t="s">
        <v>61</v>
      </c>
      <c r="I38" s="7">
        <v>0</v>
      </c>
      <c r="J38" s="11" t="s">
        <v>24</v>
      </c>
      <c r="K38" s="40">
        <f>SUBTOTAL(9,K36:K37)</f>
        <v>101</v>
      </c>
      <c r="L38" s="40">
        <f>SUBTOTAL(9,L36:L37)</f>
        <v>21</v>
      </c>
      <c r="M38" s="87">
        <f>Tabela5[[#This Row],[Neg_Ano7]]/Tabela5[[#This Row],[Alunos_Ano7]]</f>
        <v>0.20792079207920791</v>
      </c>
      <c r="N38" s="40">
        <f>SUBTOTAL(9,N36:N37)</f>
        <v>121</v>
      </c>
      <c r="O38" s="40">
        <f>SUBTOTAL(9,O36:O37)</f>
        <v>43</v>
      </c>
      <c r="P38" s="87">
        <f>Tabela5[[#This Row],[Neg_Ano8]]/Tabela5[[#This Row],[Alunos_Ano8]]</f>
        <v>0.35537190082644626</v>
      </c>
      <c r="Q38" s="40">
        <f>SUBTOTAL(9,Q36:Q37)</f>
        <v>120</v>
      </c>
      <c r="R38" s="40">
        <f>SUBTOTAL(9,R36:R37)</f>
        <v>36</v>
      </c>
      <c r="S38" s="87">
        <f>Tabela5[[#This Row],[Neg_Ano9]]/Tabela5[[#This Row],[Alunos_Ano9]]</f>
        <v>0.3</v>
      </c>
      <c r="T38" s="40">
        <f>SUBTOTAL(9,T36:T37)</f>
        <v>342</v>
      </c>
      <c r="U38" s="40">
        <f>SUBTOTAL(9,U36:U37)</f>
        <v>100</v>
      </c>
      <c r="V38" s="88">
        <f>Tabela5[[#This Row],[Níveis negat.]]/Tabela5[[#This Row],[Alunos_3ºciclo]]</f>
        <v>0.29239766081871343</v>
      </c>
    </row>
    <row r="39" spans="1:22" outlineLevel="5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">
        <v>151348</v>
      </c>
      <c r="H39" s="7" t="s">
        <v>64</v>
      </c>
      <c r="I39" s="7">
        <v>113401</v>
      </c>
      <c r="J39" s="7" t="s">
        <v>65</v>
      </c>
      <c r="K39" s="37">
        <v>57</v>
      </c>
      <c r="L39" s="37">
        <v>15</v>
      </c>
      <c r="M39" s="108">
        <v>0.26315789473684198</v>
      </c>
      <c r="N39" s="37">
        <v>67</v>
      </c>
      <c r="O39" s="37">
        <v>27</v>
      </c>
      <c r="P39" s="108">
        <f>Tabela5[[#This Row],[Neg_Ano8]]/Tabela5[[#This Row],[Alunos_Ano8]]</f>
        <v>0.40298507462686567</v>
      </c>
      <c r="Q39" s="37">
        <v>60</v>
      </c>
      <c r="R39" s="37">
        <v>16</v>
      </c>
      <c r="S39" s="108">
        <f>Tabela5[[#This Row],[Neg_Ano9]]/Tabela5[[#This Row],[Alunos_Ano9]]</f>
        <v>0.26666666666666666</v>
      </c>
      <c r="T39" s="37">
        <f>Tabela5[[#This Row],[Alunos_Ano7]]+Tabela5[[#This Row],[Alunos_Ano8]]+Tabela5[[#This Row],[Alunos_Ano9]]</f>
        <v>184</v>
      </c>
      <c r="U39" s="37">
        <f>Tabela5[[#This Row],[Neg_Ano7]]+Tabela5[[#This Row],[Neg_Ano8]]+Tabela5[[#This Row],[Neg_Ano9]]</f>
        <v>58</v>
      </c>
      <c r="V39" s="112">
        <f>Tabela5[[#This Row],[Níveis negat.]]/Tabela5[[#This Row],[Alunos_3ºciclo]]</f>
        <v>0.31521739130434784</v>
      </c>
    </row>
    <row r="40" spans="1:22" outlineLevel="5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">
        <v>151348</v>
      </c>
      <c r="H40" s="7" t="s">
        <v>64</v>
      </c>
      <c r="I40" s="7">
        <v>113470</v>
      </c>
      <c r="J40" s="7" t="s">
        <v>66</v>
      </c>
      <c r="K40" s="37">
        <v>37</v>
      </c>
      <c r="L40" s="37">
        <v>8</v>
      </c>
      <c r="M40" s="108">
        <v>0.21621621621621601</v>
      </c>
      <c r="N40" s="37">
        <v>41</v>
      </c>
      <c r="O40" s="37">
        <v>20</v>
      </c>
      <c r="P40" s="108">
        <f>Tabela5[[#This Row],[Neg_Ano8]]/Tabela5[[#This Row],[Alunos_Ano8]]</f>
        <v>0.48780487804878048</v>
      </c>
      <c r="Q40" s="37">
        <v>37</v>
      </c>
      <c r="R40" s="37">
        <v>10</v>
      </c>
      <c r="S40" s="108">
        <f>Tabela5[[#This Row],[Neg_Ano9]]/Tabela5[[#This Row],[Alunos_Ano9]]</f>
        <v>0.27027027027027029</v>
      </c>
      <c r="T40" s="37">
        <f>Tabela5[[#This Row],[Alunos_Ano7]]+Tabela5[[#This Row],[Alunos_Ano8]]+Tabela5[[#This Row],[Alunos_Ano9]]</f>
        <v>115</v>
      </c>
      <c r="U40" s="37">
        <f>Tabela5[[#This Row],[Neg_Ano7]]+Tabela5[[#This Row],[Neg_Ano8]]+Tabela5[[#This Row],[Neg_Ano9]]</f>
        <v>38</v>
      </c>
      <c r="V40" s="112">
        <f>Tabela5[[#This Row],[Níveis negat.]]/Tabela5[[#This Row],[Alunos_3ºciclo]]</f>
        <v>0.33043478260869563</v>
      </c>
    </row>
    <row r="41" spans="1:22" outlineLevel="4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">
        <v>151348</v>
      </c>
      <c r="H41" s="7" t="s">
        <v>64</v>
      </c>
      <c r="I41" s="7">
        <v>0</v>
      </c>
      <c r="J41" s="11" t="s">
        <v>24</v>
      </c>
      <c r="K41" s="40">
        <f>SUBTOTAL(9,K39:K40)</f>
        <v>94</v>
      </c>
      <c r="L41" s="40">
        <f>SUBTOTAL(9,L39:L40)</f>
        <v>23</v>
      </c>
      <c r="M41" s="87">
        <f>Tabela5[[#This Row],[Neg_Ano7]]/Tabela5[[#This Row],[Alunos_Ano7]]</f>
        <v>0.24468085106382978</v>
      </c>
      <c r="N41" s="40">
        <f>SUBTOTAL(9,N39:N40)</f>
        <v>108</v>
      </c>
      <c r="O41" s="40">
        <f>SUBTOTAL(9,O39:O40)</f>
        <v>47</v>
      </c>
      <c r="P41" s="87">
        <f>Tabela5[[#This Row],[Neg_Ano8]]/Tabela5[[#This Row],[Alunos_Ano8]]</f>
        <v>0.43518518518518517</v>
      </c>
      <c r="Q41" s="40">
        <f>SUBTOTAL(9,Q39:Q40)</f>
        <v>97</v>
      </c>
      <c r="R41" s="40">
        <f>SUBTOTAL(9,R39:R40)</f>
        <v>26</v>
      </c>
      <c r="S41" s="87">
        <f>Tabela5[[#This Row],[Neg_Ano9]]/Tabela5[[#This Row],[Alunos_Ano9]]</f>
        <v>0.26804123711340205</v>
      </c>
      <c r="T41" s="40">
        <f>SUBTOTAL(9,T39:T40)</f>
        <v>299</v>
      </c>
      <c r="U41" s="40">
        <f>SUBTOTAL(9,U39:U40)</f>
        <v>96</v>
      </c>
      <c r="V41" s="88">
        <f>Tabela5[[#This Row],[Níveis negat.]]/Tabela5[[#This Row],[Alunos_3ºciclo]]</f>
        <v>0.32107023411371238</v>
      </c>
    </row>
    <row r="42" spans="1:22" outlineLevel="5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">
        <v>151609</v>
      </c>
      <c r="H42" s="7" t="s">
        <v>67</v>
      </c>
      <c r="I42" s="7">
        <v>113009</v>
      </c>
      <c r="J42" s="7" t="s">
        <v>68</v>
      </c>
      <c r="K42" s="37">
        <v>37</v>
      </c>
      <c r="L42" s="37">
        <v>10</v>
      </c>
      <c r="M42" s="108">
        <v>0.27027027027027001</v>
      </c>
      <c r="N42" s="37">
        <v>32</v>
      </c>
      <c r="O42" s="37">
        <v>13</v>
      </c>
      <c r="P42" s="108">
        <f>Tabela5[[#This Row],[Neg_Ano8]]/Tabela5[[#This Row],[Alunos_Ano8]]</f>
        <v>0.40625</v>
      </c>
      <c r="Q42" s="37">
        <v>31</v>
      </c>
      <c r="R42" s="37">
        <v>13</v>
      </c>
      <c r="S42" s="108">
        <f>Tabela5[[#This Row],[Neg_Ano9]]/Tabela5[[#This Row],[Alunos_Ano9]]</f>
        <v>0.41935483870967744</v>
      </c>
      <c r="T42" s="37">
        <f>Tabela5[[#This Row],[Alunos_Ano7]]+Tabela5[[#This Row],[Alunos_Ano8]]+Tabela5[[#This Row],[Alunos_Ano9]]</f>
        <v>100</v>
      </c>
      <c r="U42" s="37">
        <f>Tabela5[[#This Row],[Neg_Ano7]]+Tabela5[[#This Row],[Neg_Ano8]]+Tabela5[[#This Row],[Neg_Ano9]]</f>
        <v>36</v>
      </c>
      <c r="V42" s="112">
        <f>Tabela5[[#This Row],[Níveis negat.]]/Tabela5[[#This Row],[Alunos_3ºciclo]]</f>
        <v>0.36</v>
      </c>
    </row>
    <row r="43" spans="1:22" outlineLevel="5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">
        <v>151609</v>
      </c>
      <c r="H43" s="7" t="s">
        <v>67</v>
      </c>
      <c r="I43" s="7">
        <v>113010</v>
      </c>
      <c r="J43" s="7" t="s">
        <v>69</v>
      </c>
      <c r="K43" s="37">
        <v>40</v>
      </c>
      <c r="L43" s="37">
        <v>14</v>
      </c>
      <c r="M43" s="108">
        <v>0.35</v>
      </c>
      <c r="N43" s="37">
        <v>70</v>
      </c>
      <c r="O43" s="37">
        <v>30</v>
      </c>
      <c r="P43" s="108">
        <f>Tabela5[[#This Row],[Neg_Ano8]]/Tabela5[[#This Row],[Alunos_Ano8]]</f>
        <v>0.42857142857142855</v>
      </c>
      <c r="Q43" s="37">
        <v>39</v>
      </c>
      <c r="R43" s="37">
        <v>17</v>
      </c>
      <c r="S43" s="108">
        <f>Tabela5[[#This Row],[Neg_Ano9]]/Tabela5[[#This Row],[Alunos_Ano9]]</f>
        <v>0.4358974358974359</v>
      </c>
      <c r="T43" s="37">
        <f>Tabela5[[#This Row],[Alunos_Ano7]]+Tabela5[[#This Row],[Alunos_Ano8]]+Tabela5[[#This Row],[Alunos_Ano9]]</f>
        <v>149</v>
      </c>
      <c r="U43" s="37">
        <f>Tabela5[[#This Row],[Neg_Ano7]]+Tabela5[[#This Row],[Neg_Ano8]]+Tabela5[[#This Row],[Neg_Ano9]]</f>
        <v>61</v>
      </c>
      <c r="V43" s="112">
        <f>Tabela5[[#This Row],[Níveis negat.]]/Tabela5[[#This Row],[Alunos_3ºciclo]]</f>
        <v>0.40939597315436244</v>
      </c>
    </row>
    <row r="44" spans="1:22" outlineLevel="4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">
        <v>151609</v>
      </c>
      <c r="H44" s="7" t="s">
        <v>67</v>
      </c>
      <c r="I44" s="7">
        <v>0</v>
      </c>
      <c r="J44" s="11" t="s">
        <v>24</v>
      </c>
      <c r="K44" s="40">
        <f>SUBTOTAL(9,K42:K43)</f>
        <v>77</v>
      </c>
      <c r="L44" s="40">
        <f>SUBTOTAL(9,L42:L43)</f>
        <v>24</v>
      </c>
      <c r="M44" s="87">
        <f>Tabela5[[#This Row],[Neg_Ano7]]/Tabela5[[#This Row],[Alunos_Ano7]]</f>
        <v>0.31168831168831168</v>
      </c>
      <c r="N44" s="40">
        <f>SUBTOTAL(9,N42:N43)</f>
        <v>102</v>
      </c>
      <c r="O44" s="40">
        <f>SUBTOTAL(9,O42:O43)</f>
        <v>43</v>
      </c>
      <c r="P44" s="87">
        <f>Tabela5[[#This Row],[Neg_Ano8]]/Tabela5[[#This Row],[Alunos_Ano8]]</f>
        <v>0.42156862745098039</v>
      </c>
      <c r="Q44" s="40">
        <f>SUBTOTAL(9,Q42:Q43)</f>
        <v>70</v>
      </c>
      <c r="R44" s="40">
        <f>SUBTOTAL(9,R42:R43)</f>
        <v>30</v>
      </c>
      <c r="S44" s="87">
        <f>Tabela5[[#This Row],[Neg_Ano9]]/Tabela5[[#This Row],[Alunos_Ano9]]</f>
        <v>0.42857142857142855</v>
      </c>
      <c r="T44" s="40">
        <f>SUBTOTAL(9,T42:T43)</f>
        <v>249</v>
      </c>
      <c r="U44" s="40">
        <f>SUBTOTAL(9,U42:U43)</f>
        <v>97</v>
      </c>
      <c r="V44" s="88">
        <f>Tabela5[[#This Row],[Níveis negat.]]/Tabela5[[#This Row],[Alunos_3ºciclo]]</f>
        <v>0.38955823293172692</v>
      </c>
    </row>
    <row r="45" spans="1:22" outlineLevel="5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">
        <v>151658</v>
      </c>
      <c r="H45" s="7" t="s">
        <v>70</v>
      </c>
      <c r="I45" s="7">
        <v>113278</v>
      </c>
      <c r="J45" s="7" t="s">
        <v>71</v>
      </c>
      <c r="K45" s="37">
        <v>177</v>
      </c>
      <c r="L45" s="37">
        <v>47</v>
      </c>
      <c r="M45" s="108">
        <v>0.26553672316384203</v>
      </c>
      <c r="N45" s="37">
        <v>145</v>
      </c>
      <c r="O45" s="37">
        <v>43</v>
      </c>
      <c r="P45" s="108">
        <f>Tabela5[[#This Row],[Neg_Ano8]]/Tabela5[[#This Row],[Alunos_Ano8]]</f>
        <v>0.29655172413793102</v>
      </c>
      <c r="Q45" s="37">
        <v>132</v>
      </c>
      <c r="R45" s="37">
        <v>52</v>
      </c>
      <c r="S45" s="108">
        <f>Tabela5[[#This Row],[Neg_Ano9]]/Tabela5[[#This Row],[Alunos_Ano9]]</f>
        <v>0.39393939393939392</v>
      </c>
      <c r="T45" s="37">
        <f>Tabela5[[#This Row],[Alunos_Ano7]]+Tabela5[[#This Row],[Alunos_Ano8]]+Tabela5[[#This Row],[Alunos_Ano9]]</f>
        <v>454</v>
      </c>
      <c r="U45" s="37">
        <f>Tabela5[[#This Row],[Neg_Ano7]]+Tabela5[[#This Row],[Neg_Ano8]]+Tabela5[[#This Row],[Neg_Ano9]]</f>
        <v>142</v>
      </c>
      <c r="V45" s="112">
        <f>Tabela5[[#This Row],[Níveis negat.]]/Tabela5[[#This Row],[Alunos_3ºciclo]]</f>
        <v>0.31277533039647576</v>
      </c>
    </row>
    <row r="46" spans="1:22" outlineLevel="4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113</v>
      </c>
      <c r="F46" s="7" t="s">
        <v>60</v>
      </c>
      <c r="G46" s="7">
        <v>151658</v>
      </c>
      <c r="H46" s="7" t="s">
        <v>70</v>
      </c>
      <c r="I46" s="7">
        <v>0</v>
      </c>
      <c r="J46" s="11" t="s">
        <v>24</v>
      </c>
      <c r="K46" s="40">
        <f>SUBTOTAL(9,K45:K45)</f>
        <v>177</v>
      </c>
      <c r="L46" s="40">
        <f>SUBTOTAL(9,L45:L45)</f>
        <v>47</v>
      </c>
      <c r="M46" s="87">
        <f>Tabela5[[#This Row],[Neg_Ano7]]/Tabela5[[#This Row],[Alunos_Ano7]]</f>
        <v>0.2655367231638418</v>
      </c>
      <c r="N46" s="40">
        <f>SUBTOTAL(9,N45:N45)</f>
        <v>145</v>
      </c>
      <c r="O46" s="40">
        <f>SUBTOTAL(9,O45:O45)</f>
        <v>43</v>
      </c>
      <c r="P46" s="87">
        <f>Tabela5[[#This Row],[Neg_Ano8]]/Tabela5[[#This Row],[Alunos_Ano8]]</f>
        <v>0.29655172413793102</v>
      </c>
      <c r="Q46" s="40">
        <f>SUBTOTAL(9,Q45:Q45)</f>
        <v>132</v>
      </c>
      <c r="R46" s="40">
        <f>SUBTOTAL(9,R45:R45)</f>
        <v>52</v>
      </c>
      <c r="S46" s="87">
        <f>Tabela5[[#This Row],[Neg_Ano9]]/Tabela5[[#This Row],[Alunos_Ano9]]</f>
        <v>0.39393939393939392</v>
      </c>
      <c r="T46" s="40">
        <f>SUBTOTAL(9,T45:T45)</f>
        <v>454</v>
      </c>
      <c r="U46" s="40">
        <f>SUBTOTAL(9,U45:U45)</f>
        <v>142</v>
      </c>
      <c r="V46" s="88">
        <f>Tabela5[[#This Row],[Níveis negat.]]/Tabela5[[#This Row],[Alunos_3ºciclo]]</f>
        <v>0.31277533039647576</v>
      </c>
    </row>
    <row r="47" spans="1:22" outlineLevel="5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113</v>
      </c>
      <c r="F47" s="7" t="s">
        <v>60</v>
      </c>
      <c r="G47" s="7">
        <v>153047</v>
      </c>
      <c r="H47" s="7" t="s">
        <v>72</v>
      </c>
      <c r="I47" s="7">
        <v>113147</v>
      </c>
      <c r="J47" s="7" t="s">
        <v>73</v>
      </c>
      <c r="K47" s="37">
        <v>96</v>
      </c>
      <c r="L47" s="37" t="s">
        <v>23</v>
      </c>
      <c r="M47" s="108" t="s">
        <v>28</v>
      </c>
      <c r="N47" s="37">
        <v>112</v>
      </c>
      <c r="O47" s="37" t="s">
        <v>23</v>
      </c>
      <c r="P47" s="109" t="s">
        <v>28</v>
      </c>
      <c r="Q47" s="37">
        <v>124</v>
      </c>
      <c r="R47" s="37">
        <v>21</v>
      </c>
      <c r="S47" s="108">
        <f>Tabela5[[#This Row],[Neg_Ano9]]/Tabela5[[#This Row],[Alunos_Ano9]]</f>
        <v>0.16935483870967741</v>
      </c>
      <c r="T47" s="37">
        <f>Tabela5[[#This Row],[Alunos_Ano7]]+Tabela5[[#This Row],[Alunos_Ano8]]+Tabela5[[#This Row],[Alunos_Ano9]]</f>
        <v>332</v>
      </c>
      <c r="U47" s="52" t="s">
        <v>28</v>
      </c>
      <c r="V47" s="113" t="s">
        <v>28</v>
      </c>
    </row>
    <row r="48" spans="1:22" outlineLevel="4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113</v>
      </c>
      <c r="F48" s="7" t="s">
        <v>60</v>
      </c>
      <c r="G48" s="7">
        <v>153047</v>
      </c>
      <c r="H48" s="7" t="s">
        <v>72</v>
      </c>
      <c r="I48" s="7">
        <v>0</v>
      </c>
      <c r="J48" s="11" t="s">
        <v>24</v>
      </c>
      <c r="K48" s="40">
        <f>SUBTOTAL(9,K47:K47)</f>
        <v>96</v>
      </c>
      <c r="L48" s="40">
        <f>SUBTOTAL(9,L47:L47)</f>
        <v>0</v>
      </c>
      <c r="M48" s="87">
        <f>Tabela5[[#This Row],[Neg_Ano7]]/Tabela5[[#This Row],[Alunos_Ano7]]</f>
        <v>0</v>
      </c>
      <c r="N48" s="40">
        <f>SUBTOTAL(9,N47:N47)</f>
        <v>112</v>
      </c>
      <c r="O48" s="40">
        <f>SUBTOTAL(9,O47:O47)</f>
        <v>0</v>
      </c>
      <c r="P48" s="77">
        <f>Tabela5[[#This Row],[Neg_Ano8]]/Tabela5[[#This Row],[Alunos_Ano8]]</f>
        <v>0</v>
      </c>
      <c r="Q48" s="40">
        <f>SUBTOTAL(9,Q47:Q47)</f>
        <v>124</v>
      </c>
      <c r="R48" s="40">
        <f>SUBTOTAL(9,R47:R47)</f>
        <v>21</v>
      </c>
      <c r="S48" s="87">
        <f>Tabela5[[#This Row],[Neg_Ano9]]/Tabela5[[#This Row],[Alunos_Ano9]]</f>
        <v>0.16935483870967741</v>
      </c>
      <c r="T48" s="40">
        <f>SUBTOTAL(9,T47:T47)</f>
        <v>332</v>
      </c>
      <c r="U48" s="40">
        <f>SUBTOTAL(9,U47:U47)</f>
        <v>0</v>
      </c>
      <c r="V48" s="88">
        <f>Tabela5[[#This Row],[Níveis negat.]]/Tabela5[[#This Row],[Alunos_3ºciclo]]</f>
        <v>0</v>
      </c>
    </row>
    <row r="49" spans="1:22" outlineLevel="3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113</v>
      </c>
      <c r="F49" s="7" t="s">
        <v>60</v>
      </c>
      <c r="G49" s="7">
        <v>0</v>
      </c>
      <c r="H49" s="7">
        <v>0</v>
      </c>
      <c r="I49" s="7">
        <v>0</v>
      </c>
      <c r="J49" s="15" t="s">
        <v>25</v>
      </c>
      <c r="K49" s="43">
        <f>SUBTOTAL(9,K36:K47)</f>
        <v>545</v>
      </c>
      <c r="L49" s="43">
        <f>SUBTOTAL(9,L36:L47)</f>
        <v>115</v>
      </c>
      <c r="M49" s="89">
        <f>Tabela5[[#This Row],[Neg_Ano7]]/Tabela5[[#This Row],[Alunos_Ano7]]</f>
        <v>0.21100917431192662</v>
      </c>
      <c r="N49" s="43">
        <f>SUBTOTAL(9,N36:N47)</f>
        <v>588</v>
      </c>
      <c r="O49" s="43">
        <f>SUBTOTAL(9,O36:O47)</f>
        <v>176</v>
      </c>
      <c r="P49" s="79">
        <f>Tabela5[[#This Row],[Neg_Ano8]]/Tabela5[[#This Row],[Alunos_Ano8]]</f>
        <v>0.29931972789115646</v>
      </c>
      <c r="Q49" s="43">
        <f>SUBTOTAL(9,Q36:Q47)</f>
        <v>543</v>
      </c>
      <c r="R49" s="43">
        <f>SUBTOTAL(9,R36:R47)</f>
        <v>165</v>
      </c>
      <c r="S49" s="89">
        <f>Tabela5[[#This Row],[Neg_Ano9]]/Tabela5[[#This Row],[Alunos_Ano9]]</f>
        <v>0.30386740331491713</v>
      </c>
      <c r="T49" s="43">
        <f>SUBTOTAL(9,T36:T47)</f>
        <v>1676</v>
      </c>
      <c r="U49" s="43">
        <f>SUBTOTAL(9,U36:U47)</f>
        <v>435</v>
      </c>
      <c r="V49" s="90">
        <f>Tabela5[[#This Row],[Níveis negat.]]/Tabela5[[#This Row],[Alunos_3ºciclo]]</f>
        <v>0.25954653937947492</v>
      </c>
    </row>
    <row r="50" spans="1:22" outlineLevel="5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">
        <v>151683</v>
      </c>
      <c r="H50" s="7" t="s">
        <v>75</v>
      </c>
      <c r="I50" s="7">
        <v>116286</v>
      </c>
      <c r="J50" s="7" t="s">
        <v>311</v>
      </c>
      <c r="K50" s="37">
        <v>71</v>
      </c>
      <c r="L50" s="37">
        <v>16</v>
      </c>
      <c r="M50" s="108">
        <v>0.22535211267605601</v>
      </c>
      <c r="N50" s="37">
        <v>90</v>
      </c>
      <c r="O50" s="37">
        <v>20</v>
      </c>
      <c r="P50" s="108">
        <f>Tabela5[[#This Row],[Neg_Ano8]]/Tabela5[[#This Row],[Alunos_Ano8]]</f>
        <v>0.22222222222222221</v>
      </c>
      <c r="Q50" s="37">
        <v>86</v>
      </c>
      <c r="R50" s="37">
        <v>19</v>
      </c>
      <c r="S50" s="108">
        <f>Tabela5[[#This Row],[Neg_Ano9]]/Tabela5[[#This Row],[Alunos_Ano9]]</f>
        <v>0.22093023255813954</v>
      </c>
      <c r="T50" s="37">
        <f>Tabela5[[#This Row],[Alunos_Ano7]]+Tabela5[[#This Row],[Alunos_Ano8]]+Tabela5[[#This Row],[Alunos_Ano9]]</f>
        <v>247</v>
      </c>
      <c r="U50" s="37">
        <f>Tabela5[[#This Row],[Neg_Ano7]]+Tabela5[[#This Row],[Neg_Ano8]]+Tabela5[[#This Row],[Neg_Ano9]]</f>
        <v>55</v>
      </c>
      <c r="V50" s="112">
        <f>Tabela5[[#This Row],[Níveis negat.]]/Tabela5[[#This Row],[Alunos_3ºciclo]]</f>
        <v>0.22267206477732793</v>
      </c>
    </row>
    <row r="51" spans="1:22" outlineLevel="5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">
        <v>151683</v>
      </c>
      <c r="H51" s="7" t="s">
        <v>75</v>
      </c>
      <c r="I51" s="7">
        <v>116386</v>
      </c>
      <c r="J51" s="7" t="s">
        <v>278</v>
      </c>
      <c r="K51" s="37">
        <v>87</v>
      </c>
      <c r="L51" s="37">
        <v>15</v>
      </c>
      <c r="M51" s="108">
        <v>0.17241379310344801</v>
      </c>
      <c r="N51" s="37">
        <v>91</v>
      </c>
      <c r="O51" s="37">
        <v>32</v>
      </c>
      <c r="P51" s="108">
        <f>Tabela5[[#This Row],[Neg_Ano8]]/Tabela5[[#This Row],[Alunos_Ano8]]</f>
        <v>0.35164835164835168</v>
      </c>
      <c r="Q51" s="37">
        <v>68</v>
      </c>
      <c r="R51" s="37">
        <v>30</v>
      </c>
      <c r="S51" s="108">
        <f>Tabela5[[#This Row],[Neg_Ano9]]/Tabela5[[#This Row],[Alunos_Ano9]]</f>
        <v>0.44117647058823528</v>
      </c>
      <c r="T51" s="37">
        <f>Tabela5[[#This Row],[Alunos_Ano7]]+Tabela5[[#This Row],[Alunos_Ano8]]+Tabela5[[#This Row],[Alunos_Ano9]]</f>
        <v>246</v>
      </c>
      <c r="U51" s="37">
        <f>Tabela5[[#This Row],[Neg_Ano7]]+Tabela5[[#This Row],[Neg_Ano8]]+Tabela5[[#This Row],[Neg_Ano9]]</f>
        <v>77</v>
      </c>
      <c r="V51" s="112">
        <f>Tabela5[[#This Row],[Níveis negat.]]/Tabela5[[#This Row],[Alunos_3ºciclo]]</f>
        <v>0.31300813008130079</v>
      </c>
    </row>
    <row r="52" spans="1:22" outlineLevel="4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">
        <v>151683</v>
      </c>
      <c r="H52" s="7" t="s">
        <v>75</v>
      </c>
      <c r="I52" s="7">
        <v>0</v>
      </c>
      <c r="J52" s="11" t="s">
        <v>24</v>
      </c>
      <c r="K52" s="40">
        <f>SUBTOTAL(9,K50:K51)</f>
        <v>158</v>
      </c>
      <c r="L52" s="40">
        <f>SUBTOTAL(9,L50:L51)</f>
        <v>31</v>
      </c>
      <c r="M52" s="87">
        <f>Tabela5[[#This Row],[Neg_Ano7]]/Tabela5[[#This Row],[Alunos_Ano7]]</f>
        <v>0.19620253164556961</v>
      </c>
      <c r="N52" s="40">
        <f>SUBTOTAL(9,N50:N51)</f>
        <v>181</v>
      </c>
      <c r="O52" s="40">
        <f>SUBTOTAL(9,O50:O51)</f>
        <v>52</v>
      </c>
      <c r="P52" s="87">
        <f>Tabela5[[#This Row],[Neg_Ano8]]/Tabela5[[#This Row],[Alunos_Ano8]]</f>
        <v>0.287292817679558</v>
      </c>
      <c r="Q52" s="40">
        <f>SUBTOTAL(9,Q50:Q51)</f>
        <v>154</v>
      </c>
      <c r="R52" s="40">
        <f>SUBTOTAL(9,R50:R51)</f>
        <v>49</v>
      </c>
      <c r="S52" s="87">
        <f>Tabela5[[#This Row],[Neg_Ano9]]/Tabela5[[#This Row],[Alunos_Ano9]]</f>
        <v>0.31818181818181818</v>
      </c>
      <c r="T52" s="40">
        <f>SUBTOTAL(9,T50:T51)</f>
        <v>493</v>
      </c>
      <c r="U52" s="40">
        <f>SUBTOTAL(9,U50:U51)</f>
        <v>132</v>
      </c>
      <c r="V52" s="88">
        <f>Tabela5[[#This Row],[Níveis negat.]]/Tabela5[[#This Row],[Alunos_3ºciclo]]</f>
        <v>0.26774847870182555</v>
      </c>
    </row>
    <row r="53" spans="1:22" outlineLevel="5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116</v>
      </c>
      <c r="F53" s="7" t="s">
        <v>74</v>
      </c>
      <c r="G53" s="7">
        <v>152900</v>
      </c>
      <c r="H53" s="7" t="s">
        <v>77</v>
      </c>
      <c r="I53" s="7">
        <v>116374</v>
      </c>
      <c r="J53" s="7" t="s">
        <v>78</v>
      </c>
      <c r="K53" s="37">
        <v>141</v>
      </c>
      <c r="L53" s="37">
        <v>12</v>
      </c>
      <c r="M53" s="108">
        <v>8.5106382978723402E-2</v>
      </c>
      <c r="N53" s="37">
        <v>140</v>
      </c>
      <c r="O53" s="37">
        <v>28</v>
      </c>
      <c r="P53" s="108">
        <f>Tabela5[[#This Row],[Neg_Ano8]]/Tabela5[[#This Row],[Alunos_Ano8]]</f>
        <v>0.2</v>
      </c>
      <c r="Q53" s="37">
        <v>151</v>
      </c>
      <c r="R53" s="37">
        <v>17</v>
      </c>
      <c r="S53" s="108">
        <f>Tabela5[[#This Row],[Neg_Ano9]]/Tabela5[[#This Row],[Alunos_Ano9]]</f>
        <v>0.11258278145695365</v>
      </c>
      <c r="T53" s="37">
        <f>Tabela5[[#This Row],[Alunos_Ano7]]+Tabela5[[#This Row],[Alunos_Ano8]]+Tabela5[[#This Row],[Alunos_Ano9]]</f>
        <v>432</v>
      </c>
      <c r="U53" s="37">
        <f>Tabela5[[#This Row],[Neg_Ano7]]+Tabela5[[#This Row],[Neg_Ano8]]+Tabela5[[#This Row],[Neg_Ano9]]</f>
        <v>57</v>
      </c>
      <c r="V53" s="112">
        <f>Tabela5[[#This Row],[Níveis negat.]]/Tabela5[[#This Row],[Alunos_3ºciclo]]</f>
        <v>0.13194444444444445</v>
      </c>
    </row>
    <row r="54" spans="1:22" outlineLevel="4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116</v>
      </c>
      <c r="F54" s="7" t="s">
        <v>74</v>
      </c>
      <c r="G54" s="7">
        <v>152900</v>
      </c>
      <c r="H54" s="7" t="s">
        <v>77</v>
      </c>
      <c r="I54" s="7">
        <v>0</v>
      </c>
      <c r="J54" s="11" t="s">
        <v>24</v>
      </c>
      <c r="K54" s="40">
        <f>SUBTOTAL(9,K53:K53)</f>
        <v>141</v>
      </c>
      <c r="L54" s="40">
        <f>SUBTOTAL(9,L53:L53)</f>
        <v>12</v>
      </c>
      <c r="M54" s="87">
        <f>Tabela5[[#This Row],[Neg_Ano7]]/Tabela5[[#This Row],[Alunos_Ano7]]</f>
        <v>8.5106382978723402E-2</v>
      </c>
      <c r="N54" s="40">
        <f>SUBTOTAL(9,N53:N53)</f>
        <v>140</v>
      </c>
      <c r="O54" s="40">
        <f>SUBTOTAL(9,O53:O53)</f>
        <v>28</v>
      </c>
      <c r="P54" s="87">
        <f>Tabela5[[#This Row],[Neg_Ano8]]/Tabela5[[#This Row],[Alunos_Ano8]]</f>
        <v>0.2</v>
      </c>
      <c r="Q54" s="40">
        <f>SUBTOTAL(9,Q53:Q53)</f>
        <v>151</v>
      </c>
      <c r="R54" s="40">
        <f>SUBTOTAL(9,R53:R53)</f>
        <v>17</v>
      </c>
      <c r="S54" s="87">
        <f>Tabela5[[#This Row],[Neg_Ano9]]/Tabela5[[#This Row],[Alunos_Ano9]]</f>
        <v>0.11258278145695365</v>
      </c>
      <c r="T54" s="40">
        <f>SUBTOTAL(9,T53:T53)</f>
        <v>432</v>
      </c>
      <c r="U54" s="40">
        <f>SUBTOTAL(9,U53:U53)</f>
        <v>57</v>
      </c>
      <c r="V54" s="88">
        <f>Tabela5[[#This Row],[Níveis negat.]]/Tabela5[[#This Row],[Alunos_3ºciclo]]</f>
        <v>0.13194444444444445</v>
      </c>
    </row>
    <row r="55" spans="1:22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116</v>
      </c>
      <c r="F55" s="7" t="s">
        <v>74</v>
      </c>
      <c r="G55" s="7">
        <v>153060</v>
      </c>
      <c r="H55" s="7" t="s">
        <v>79</v>
      </c>
      <c r="I55" s="7">
        <v>116413</v>
      </c>
      <c r="J55" s="7" t="s">
        <v>80</v>
      </c>
      <c r="K55" s="37">
        <v>56</v>
      </c>
      <c r="L55" s="37">
        <v>18</v>
      </c>
      <c r="M55" s="108">
        <v>0.32142857142857101</v>
      </c>
      <c r="N55" s="37">
        <v>64</v>
      </c>
      <c r="O55" s="37">
        <v>32</v>
      </c>
      <c r="P55" s="108">
        <f>Tabela5[[#This Row],[Neg_Ano8]]/Tabela5[[#This Row],[Alunos_Ano8]]</f>
        <v>0.5</v>
      </c>
      <c r="Q55" s="37">
        <v>59</v>
      </c>
      <c r="R55" s="37">
        <v>19</v>
      </c>
      <c r="S55" s="108">
        <f>Tabela5[[#This Row],[Neg_Ano9]]/Tabela5[[#This Row],[Alunos_Ano9]]</f>
        <v>0.32203389830508472</v>
      </c>
      <c r="T55" s="37">
        <f>Tabela5[[#This Row],[Alunos_Ano7]]+Tabela5[[#This Row],[Alunos_Ano8]]+Tabela5[[#This Row],[Alunos_Ano9]]</f>
        <v>179</v>
      </c>
      <c r="U55" s="37">
        <f>Tabela5[[#This Row],[Neg_Ano7]]+Tabela5[[#This Row],[Neg_Ano8]]+Tabela5[[#This Row],[Neg_Ano9]]</f>
        <v>69</v>
      </c>
      <c r="V55" s="112">
        <f>Tabela5[[#This Row],[Níveis negat.]]/Tabela5[[#This Row],[Alunos_3ºciclo]]</f>
        <v>0.38547486033519551</v>
      </c>
    </row>
    <row r="56" spans="1:22" outlineLevel="4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116</v>
      </c>
      <c r="F56" s="7" t="s">
        <v>74</v>
      </c>
      <c r="G56" s="7">
        <v>153060</v>
      </c>
      <c r="H56" s="7" t="s">
        <v>79</v>
      </c>
      <c r="I56" s="7">
        <v>0</v>
      </c>
      <c r="J56" s="11" t="s">
        <v>24</v>
      </c>
      <c r="K56" s="40">
        <f>SUBTOTAL(9,K55:K55)</f>
        <v>56</v>
      </c>
      <c r="L56" s="40">
        <f>SUBTOTAL(9,L55:L55)</f>
        <v>18</v>
      </c>
      <c r="M56" s="87">
        <f>Tabela5[[#This Row],[Neg_Ano7]]/Tabela5[[#This Row],[Alunos_Ano7]]</f>
        <v>0.32142857142857145</v>
      </c>
      <c r="N56" s="40">
        <f>SUBTOTAL(9,N55:N55)</f>
        <v>64</v>
      </c>
      <c r="O56" s="40">
        <f>SUBTOTAL(9,O55:O55)</f>
        <v>32</v>
      </c>
      <c r="P56" s="87">
        <f>Tabela5[[#This Row],[Neg_Ano8]]/Tabela5[[#This Row],[Alunos_Ano8]]</f>
        <v>0.5</v>
      </c>
      <c r="Q56" s="40">
        <f>SUBTOTAL(9,Q55:Q55)</f>
        <v>59</v>
      </c>
      <c r="R56" s="40">
        <f>SUBTOTAL(9,R55:R55)</f>
        <v>19</v>
      </c>
      <c r="S56" s="87">
        <f>Tabela5[[#This Row],[Neg_Ano9]]/Tabela5[[#This Row],[Alunos_Ano9]]</f>
        <v>0.32203389830508472</v>
      </c>
      <c r="T56" s="40">
        <f>SUBTOTAL(9,T55:T55)</f>
        <v>179</v>
      </c>
      <c r="U56" s="40">
        <f>SUBTOTAL(9,U55:U55)</f>
        <v>69</v>
      </c>
      <c r="V56" s="88">
        <f>Tabela5[[#This Row],[Níveis negat.]]/Tabela5[[#This Row],[Alunos_3ºciclo]]</f>
        <v>0.38547486033519551</v>
      </c>
    </row>
    <row r="57" spans="1:22" outlineLevel="3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116</v>
      </c>
      <c r="F57" s="7" t="s">
        <v>74</v>
      </c>
      <c r="G57" s="7">
        <v>0</v>
      </c>
      <c r="H57" s="7">
        <v>0</v>
      </c>
      <c r="I57" s="7">
        <v>0</v>
      </c>
      <c r="J57" s="15" t="s">
        <v>25</v>
      </c>
      <c r="K57" s="43">
        <f>SUBTOTAL(9,K50:K55)</f>
        <v>355</v>
      </c>
      <c r="L57" s="43">
        <f>SUBTOTAL(9,L50:L55)</f>
        <v>61</v>
      </c>
      <c r="M57" s="89">
        <f>Tabela5[[#This Row],[Neg_Ano7]]/Tabela5[[#This Row],[Alunos_Ano7]]</f>
        <v>0.17183098591549295</v>
      </c>
      <c r="N57" s="43">
        <f>SUBTOTAL(9,N50:N55)</f>
        <v>385</v>
      </c>
      <c r="O57" s="43">
        <f>SUBTOTAL(9,O50:O55)</f>
        <v>112</v>
      </c>
      <c r="P57" s="89">
        <f>Tabela5[[#This Row],[Neg_Ano8]]/Tabela5[[#This Row],[Alunos_Ano8]]</f>
        <v>0.29090909090909089</v>
      </c>
      <c r="Q57" s="43">
        <f>SUBTOTAL(9,Q50:Q55)</f>
        <v>364</v>
      </c>
      <c r="R57" s="43">
        <f>SUBTOTAL(9,R50:R55)</f>
        <v>85</v>
      </c>
      <c r="S57" s="89">
        <f>Tabela5[[#This Row],[Neg_Ano9]]/Tabela5[[#This Row],[Alunos_Ano9]]</f>
        <v>0.23351648351648352</v>
      </c>
      <c r="T57" s="43">
        <f>SUBTOTAL(9,T50:T55)</f>
        <v>1104</v>
      </c>
      <c r="U57" s="43">
        <f>SUBTOTAL(9,U50:U55)</f>
        <v>258</v>
      </c>
      <c r="V57" s="90">
        <f>Tabela5[[#This Row],[Níveis negat.]]/Tabela5[[#This Row],[Alunos_3ºciclo]]</f>
        <v>0.23369565217391305</v>
      </c>
    </row>
    <row r="58" spans="1:22" outlineLevel="5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119</v>
      </c>
      <c r="F58" s="7" t="s">
        <v>81</v>
      </c>
      <c r="G58" s="7">
        <v>151701</v>
      </c>
      <c r="H58" s="7" t="s">
        <v>82</v>
      </c>
      <c r="I58" s="7">
        <v>119542</v>
      </c>
      <c r="J58" s="7" t="s">
        <v>83</v>
      </c>
      <c r="K58" s="37">
        <v>65</v>
      </c>
      <c r="L58" s="37">
        <v>20</v>
      </c>
      <c r="M58" s="108">
        <v>0.30769230769230799</v>
      </c>
      <c r="N58" s="37">
        <v>78</v>
      </c>
      <c r="O58" s="37">
        <v>34</v>
      </c>
      <c r="P58" s="108">
        <f>Tabela5[[#This Row],[Neg_Ano8]]/Tabela5[[#This Row],[Alunos_Ano8]]</f>
        <v>0.4358974358974359</v>
      </c>
      <c r="Q58" s="37">
        <v>60</v>
      </c>
      <c r="R58" s="37">
        <v>28</v>
      </c>
      <c r="S58" s="108">
        <f>Tabela5[[#This Row],[Neg_Ano9]]/Tabela5[[#This Row],[Alunos_Ano9]]</f>
        <v>0.46666666666666667</v>
      </c>
      <c r="T58" s="37">
        <f>Tabela5[[#This Row],[Alunos_Ano7]]+Tabela5[[#This Row],[Alunos_Ano8]]+Tabela5[[#This Row],[Alunos_Ano9]]</f>
        <v>203</v>
      </c>
      <c r="U58" s="37">
        <f>Tabela5[[#This Row],[Neg_Ano7]]+Tabela5[[#This Row],[Neg_Ano8]]+Tabela5[[#This Row],[Neg_Ano9]]</f>
        <v>82</v>
      </c>
      <c r="V58" s="112">
        <f>Tabela5[[#This Row],[Níveis negat.]]/Tabela5[[#This Row],[Alunos_3ºciclo]]</f>
        <v>0.4039408866995074</v>
      </c>
    </row>
    <row r="59" spans="1:22" outlineLevel="5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119</v>
      </c>
      <c r="F59" s="7" t="s">
        <v>81</v>
      </c>
      <c r="G59" s="7">
        <v>151701</v>
      </c>
      <c r="H59" s="7" t="s">
        <v>82</v>
      </c>
      <c r="I59" s="7">
        <v>119684</v>
      </c>
      <c r="J59" s="7" t="s">
        <v>84</v>
      </c>
      <c r="K59" s="37">
        <v>104</v>
      </c>
      <c r="L59" s="37">
        <v>25</v>
      </c>
      <c r="M59" s="108">
        <v>0.240384615384615</v>
      </c>
      <c r="N59" s="37">
        <v>120</v>
      </c>
      <c r="O59" s="37">
        <v>44</v>
      </c>
      <c r="P59" s="108">
        <f>Tabela5[[#This Row],[Neg_Ano8]]/Tabela5[[#This Row],[Alunos_Ano8]]</f>
        <v>0.36666666666666664</v>
      </c>
      <c r="Q59" s="37">
        <v>117</v>
      </c>
      <c r="R59" s="37">
        <v>35</v>
      </c>
      <c r="S59" s="108">
        <f>Tabela5[[#This Row],[Neg_Ano9]]/Tabela5[[#This Row],[Alunos_Ano9]]</f>
        <v>0.29914529914529914</v>
      </c>
      <c r="T59" s="37">
        <f>Tabela5[[#This Row],[Alunos_Ano7]]+Tabela5[[#This Row],[Alunos_Ano8]]+Tabela5[[#This Row],[Alunos_Ano9]]</f>
        <v>341</v>
      </c>
      <c r="U59" s="37">
        <f>Tabela5[[#This Row],[Neg_Ano7]]+Tabela5[[#This Row],[Neg_Ano8]]+Tabela5[[#This Row],[Neg_Ano9]]</f>
        <v>104</v>
      </c>
      <c r="V59" s="112">
        <f>Tabela5[[#This Row],[Níveis negat.]]/Tabela5[[#This Row],[Alunos_3ºciclo]]</f>
        <v>0.30498533724340177</v>
      </c>
    </row>
    <row r="60" spans="1:22" outlineLevel="4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119</v>
      </c>
      <c r="F60" s="7" t="s">
        <v>81</v>
      </c>
      <c r="G60" s="7">
        <v>151701</v>
      </c>
      <c r="H60" s="7" t="s">
        <v>82</v>
      </c>
      <c r="I60" s="7">
        <v>0</v>
      </c>
      <c r="J60" s="11" t="s">
        <v>24</v>
      </c>
      <c r="K60" s="40">
        <f>SUBTOTAL(9,K58:K59)</f>
        <v>169</v>
      </c>
      <c r="L60" s="40">
        <f>SUBTOTAL(9,L58:L59)</f>
        <v>45</v>
      </c>
      <c r="M60" s="87">
        <f>Tabela5[[#This Row],[Neg_Ano7]]/Tabela5[[#This Row],[Alunos_Ano7]]</f>
        <v>0.26627218934911245</v>
      </c>
      <c r="N60" s="40">
        <f>SUBTOTAL(9,N58:N59)</f>
        <v>198</v>
      </c>
      <c r="O60" s="40">
        <f>SUBTOTAL(9,O58:O59)</f>
        <v>78</v>
      </c>
      <c r="P60" s="87">
        <f>Tabela5[[#This Row],[Neg_Ano8]]/Tabela5[[#This Row],[Alunos_Ano8]]</f>
        <v>0.39393939393939392</v>
      </c>
      <c r="Q60" s="40">
        <f>SUBTOTAL(9,Q58:Q59)</f>
        <v>177</v>
      </c>
      <c r="R60" s="40">
        <f>SUBTOTAL(9,R58:R59)</f>
        <v>63</v>
      </c>
      <c r="S60" s="87">
        <f>Tabela5[[#This Row],[Neg_Ano9]]/Tabela5[[#This Row],[Alunos_Ano9]]</f>
        <v>0.3559322033898305</v>
      </c>
      <c r="T60" s="40">
        <f>SUBTOTAL(9,T58:T59)</f>
        <v>544</v>
      </c>
      <c r="U60" s="40">
        <f>SUBTOTAL(9,U58:U59)</f>
        <v>186</v>
      </c>
      <c r="V60" s="88">
        <f>Tabela5[[#This Row],[Níveis negat.]]/Tabela5[[#This Row],[Alunos_3ºciclo]]</f>
        <v>0.34191176470588236</v>
      </c>
    </row>
    <row r="61" spans="1:22" outlineLevel="3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119</v>
      </c>
      <c r="F61" s="7" t="s">
        <v>81</v>
      </c>
      <c r="G61" s="7">
        <v>0</v>
      </c>
      <c r="H61" s="7">
        <v>0</v>
      </c>
      <c r="I61" s="7">
        <v>0</v>
      </c>
      <c r="J61" s="15" t="s">
        <v>25</v>
      </c>
      <c r="K61" s="43">
        <f>SUBTOTAL(9,K58:K59)</f>
        <v>169</v>
      </c>
      <c r="L61" s="43">
        <f>SUBTOTAL(9,L58:L59)</f>
        <v>45</v>
      </c>
      <c r="M61" s="89">
        <f>Tabela5[[#This Row],[Neg_Ano7]]/Tabela5[[#This Row],[Alunos_Ano7]]</f>
        <v>0.26627218934911245</v>
      </c>
      <c r="N61" s="43">
        <f>SUBTOTAL(9,N58:N59)</f>
        <v>198</v>
      </c>
      <c r="O61" s="43">
        <f>SUBTOTAL(9,O58:O59)</f>
        <v>78</v>
      </c>
      <c r="P61" s="89">
        <f>Tabela5[[#This Row],[Neg_Ano8]]/Tabela5[[#This Row],[Alunos_Ano8]]</f>
        <v>0.39393939393939392</v>
      </c>
      <c r="Q61" s="43">
        <f>SUBTOTAL(9,Q58:Q59)</f>
        <v>177</v>
      </c>
      <c r="R61" s="43">
        <f>SUBTOTAL(9,R58:R59)</f>
        <v>63</v>
      </c>
      <c r="S61" s="89">
        <f>Tabela5[[#This Row],[Neg_Ano9]]/Tabela5[[#This Row],[Alunos_Ano9]]</f>
        <v>0.3559322033898305</v>
      </c>
      <c r="T61" s="43">
        <f>SUBTOTAL(9,T58:T59)</f>
        <v>544</v>
      </c>
      <c r="U61" s="43">
        <f>SUBTOTAL(9,U58:U59)</f>
        <v>186</v>
      </c>
      <c r="V61" s="90">
        <f>Tabela5[[#This Row],[Níveis negat.]]/Tabela5[[#This Row],[Alunos_3ºciclo]]</f>
        <v>0.34191176470588236</v>
      </c>
    </row>
    <row r="62" spans="1:22" outlineLevel="5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">
        <v>150009</v>
      </c>
      <c r="H62" s="7" t="s">
        <v>86</v>
      </c>
      <c r="I62" s="7">
        <v>1304516</v>
      </c>
      <c r="J62" s="7" t="s">
        <v>87</v>
      </c>
      <c r="K62" s="37">
        <v>82</v>
      </c>
      <c r="L62" s="37">
        <v>36</v>
      </c>
      <c r="M62" s="108">
        <v>0.439024390243902</v>
      </c>
      <c r="N62" s="37">
        <v>79</v>
      </c>
      <c r="O62" s="37">
        <v>38</v>
      </c>
      <c r="P62" s="108">
        <f>Tabela5[[#This Row],[Neg_Ano8]]/Tabela5[[#This Row],[Alunos_Ano8]]</f>
        <v>0.48101265822784811</v>
      </c>
      <c r="Q62" s="37">
        <v>85</v>
      </c>
      <c r="R62" s="37">
        <v>40</v>
      </c>
      <c r="S62" s="108">
        <f>Tabela5[[#This Row],[Neg_Ano9]]/Tabela5[[#This Row],[Alunos_Ano9]]</f>
        <v>0.47058823529411764</v>
      </c>
      <c r="T62" s="37">
        <f>Tabela5[[#This Row],[Alunos_Ano7]]+Tabela5[[#This Row],[Alunos_Ano8]]+Tabela5[[#This Row],[Alunos_Ano9]]</f>
        <v>246</v>
      </c>
      <c r="U62" s="37">
        <f>Tabela5[[#This Row],[Neg_Ano7]]+Tabela5[[#This Row],[Neg_Ano8]]+Tabela5[[#This Row],[Neg_Ano9]]</f>
        <v>114</v>
      </c>
      <c r="V62" s="112">
        <f>Tabela5[[#This Row],[Níveis negat.]]/Tabela5[[#This Row],[Alunos_3ºciclo]]</f>
        <v>0.46341463414634149</v>
      </c>
    </row>
    <row r="63" spans="1:22" outlineLevel="5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">
        <v>150009</v>
      </c>
      <c r="H63" s="7" t="s">
        <v>86</v>
      </c>
      <c r="I63" s="7">
        <v>1304553</v>
      </c>
      <c r="J63" s="7" t="s">
        <v>366</v>
      </c>
      <c r="K63" s="37">
        <v>134</v>
      </c>
      <c r="L63" s="37">
        <v>55</v>
      </c>
      <c r="M63" s="108">
        <v>0.41044776119402998</v>
      </c>
      <c r="N63" s="37">
        <v>154</v>
      </c>
      <c r="O63" s="37">
        <v>54</v>
      </c>
      <c r="P63" s="108">
        <f>Tabela5[[#This Row],[Neg_Ano8]]/Tabela5[[#This Row],[Alunos_Ano8]]</f>
        <v>0.35064935064935066</v>
      </c>
      <c r="Q63" s="37">
        <v>131</v>
      </c>
      <c r="R63" s="37">
        <v>60</v>
      </c>
      <c r="S63" s="108">
        <f>Tabela5[[#This Row],[Neg_Ano9]]/Tabela5[[#This Row],[Alunos_Ano9]]</f>
        <v>0.4580152671755725</v>
      </c>
      <c r="T63" s="37">
        <f>Tabela5[[#This Row],[Alunos_Ano7]]+Tabela5[[#This Row],[Alunos_Ano8]]+Tabela5[[#This Row],[Alunos_Ano9]]</f>
        <v>419</v>
      </c>
      <c r="U63" s="37">
        <f>Tabela5[[#This Row],[Neg_Ano7]]+Tabela5[[#This Row],[Neg_Ano8]]+Tabela5[[#This Row],[Neg_Ano9]]</f>
        <v>169</v>
      </c>
      <c r="V63" s="112">
        <f>Tabela5[[#This Row],[Níveis negat.]]/Tabela5[[#This Row],[Alunos_3ºciclo]]</f>
        <v>0.40334128878281622</v>
      </c>
    </row>
    <row r="64" spans="1:22" outlineLevel="4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">
        <v>150009</v>
      </c>
      <c r="H64" s="7" t="s">
        <v>86</v>
      </c>
      <c r="I64" s="7">
        <v>0</v>
      </c>
      <c r="J64" s="11" t="s">
        <v>24</v>
      </c>
      <c r="K64" s="40">
        <f>SUBTOTAL(9,K62:K63)</f>
        <v>216</v>
      </c>
      <c r="L64" s="40">
        <f>SUBTOTAL(9,L62:L63)</f>
        <v>91</v>
      </c>
      <c r="M64" s="87">
        <f>Tabela5[[#This Row],[Neg_Ano7]]/Tabela5[[#This Row],[Alunos_Ano7]]</f>
        <v>0.42129629629629628</v>
      </c>
      <c r="N64" s="40">
        <f>SUBTOTAL(9,N62:N63)</f>
        <v>233</v>
      </c>
      <c r="O64" s="40">
        <f>SUBTOTAL(9,O62:O63)</f>
        <v>92</v>
      </c>
      <c r="P64" s="87">
        <f>Tabela5[[#This Row],[Neg_Ano8]]/Tabela5[[#This Row],[Alunos_Ano8]]</f>
        <v>0.39484978540772531</v>
      </c>
      <c r="Q64" s="40">
        <f>SUBTOTAL(9,Q62:Q63)</f>
        <v>216</v>
      </c>
      <c r="R64" s="40">
        <f>SUBTOTAL(9,R62:R63)</f>
        <v>100</v>
      </c>
      <c r="S64" s="87">
        <f>Tabela5[[#This Row],[Neg_Ano9]]/Tabela5[[#This Row],[Alunos_Ano9]]</f>
        <v>0.46296296296296297</v>
      </c>
      <c r="T64" s="40">
        <f>SUBTOTAL(9,T62:T63)</f>
        <v>665</v>
      </c>
      <c r="U64" s="40">
        <f>SUBTOTAL(9,U62:U63)</f>
        <v>283</v>
      </c>
      <c r="V64" s="88">
        <f>Tabela5[[#This Row],[Níveis negat.]]/Tabela5[[#This Row],[Alunos_3ºciclo]]</f>
        <v>0.42556390977443609</v>
      </c>
    </row>
    <row r="65" spans="1:22" outlineLevel="5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">
        <v>151105</v>
      </c>
      <c r="H65" s="7" t="s">
        <v>89</v>
      </c>
      <c r="I65" s="7">
        <v>1304679</v>
      </c>
      <c r="J65" s="7" t="s">
        <v>90</v>
      </c>
      <c r="K65" s="37">
        <v>88</v>
      </c>
      <c r="L65" s="37">
        <v>32</v>
      </c>
      <c r="M65" s="108">
        <v>0.36363636363636398</v>
      </c>
      <c r="N65" s="37">
        <v>105</v>
      </c>
      <c r="O65" s="37">
        <v>36</v>
      </c>
      <c r="P65" s="108">
        <f>Tabela5[[#This Row],[Neg_Ano8]]/Tabela5[[#This Row],[Alunos_Ano8]]</f>
        <v>0.34285714285714286</v>
      </c>
      <c r="Q65" s="37">
        <v>90</v>
      </c>
      <c r="R65" s="37">
        <v>27</v>
      </c>
      <c r="S65" s="108">
        <f>Tabela5[[#This Row],[Neg_Ano9]]/Tabela5[[#This Row],[Alunos_Ano9]]</f>
        <v>0.3</v>
      </c>
      <c r="T65" s="37">
        <f>Tabela5[[#This Row],[Alunos_Ano7]]+Tabela5[[#This Row],[Alunos_Ano8]]+Tabela5[[#This Row],[Alunos_Ano9]]</f>
        <v>283</v>
      </c>
      <c r="U65" s="37">
        <f>Tabela5[[#This Row],[Neg_Ano7]]+Tabela5[[#This Row],[Neg_Ano8]]+Tabela5[[#This Row],[Neg_Ano9]]</f>
        <v>95</v>
      </c>
      <c r="V65" s="112">
        <f>Tabela5[[#This Row],[Níveis negat.]]/Tabela5[[#This Row],[Alunos_3ºciclo]]</f>
        <v>0.33568904593639576</v>
      </c>
    </row>
    <row r="66" spans="1:22" outlineLevel="4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">
        <v>151105</v>
      </c>
      <c r="H66" s="7" t="s">
        <v>89</v>
      </c>
      <c r="I66" s="7">
        <v>0</v>
      </c>
      <c r="J66" s="11" t="s">
        <v>24</v>
      </c>
      <c r="K66" s="40">
        <f>SUBTOTAL(9,K65:K65)</f>
        <v>88</v>
      </c>
      <c r="L66" s="40">
        <f>SUBTOTAL(9,L65:L65)</f>
        <v>32</v>
      </c>
      <c r="M66" s="87">
        <f>Tabela5[[#This Row],[Neg_Ano7]]/Tabela5[[#This Row],[Alunos_Ano7]]</f>
        <v>0.36363636363636365</v>
      </c>
      <c r="N66" s="40">
        <f>SUBTOTAL(9,N65:N65)</f>
        <v>105</v>
      </c>
      <c r="O66" s="40">
        <f>SUBTOTAL(9,O65:O65)</f>
        <v>36</v>
      </c>
      <c r="P66" s="87">
        <f>Tabela5[[#This Row],[Neg_Ano8]]/Tabela5[[#This Row],[Alunos_Ano8]]</f>
        <v>0.34285714285714286</v>
      </c>
      <c r="Q66" s="40">
        <f>SUBTOTAL(9,Q65:Q65)</f>
        <v>90</v>
      </c>
      <c r="R66" s="40">
        <f>SUBTOTAL(9,R65:R65)</f>
        <v>27</v>
      </c>
      <c r="S66" s="87">
        <f>Tabela5[[#This Row],[Neg_Ano9]]/Tabela5[[#This Row],[Alunos_Ano9]]</f>
        <v>0.3</v>
      </c>
      <c r="T66" s="40">
        <f>SUBTOTAL(9,T65:T65)</f>
        <v>283</v>
      </c>
      <c r="U66" s="40">
        <f>SUBTOTAL(9,U65:U65)</f>
        <v>95</v>
      </c>
      <c r="V66" s="88">
        <f>Tabela5[[#This Row],[Níveis negat.]]/Tabela5[[#This Row],[Alunos_3ºciclo]]</f>
        <v>0.33568904593639576</v>
      </c>
    </row>
    <row r="67" spans="1:22" outlineLevel="5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">
        <v>151956</v>
      </c>
      <c r="H67" s="7" t="s">
        <v>91</v>
      </c>
      <c r="I67" s="7">
        <v>1304322</v>
      </c>
      <c r="J67" s="7" t="s">
        <v>92</v>
      </c>
      <c r="K67" s="37">
        <v>114</v>
      </c>
      <c r="L67" s="37">
        <v>52</v>
      </c>
      <c r="M67" s="108">
        <v>0.45614035087719301</v>
      </c>
      <c r="N67" s="37">
        <v>132</v>
      </c>
      <c r="O67" s="37">
        <v>56</v>
      </c>
      <c r="P67" s="108">
        <f>Tabela5[[#This Row],[Neg_Ano8]]/Tabela5[[#This Row],[Alunos_Ano8]]</f>
        <v>0.42424242424242425</v>
      </c>
      <c r="Q67" s="37">
        <v>93</v>
      </c>
      <c r="R67" s="37">
        <v>47</v>
      </c>
      <c r="S67" s="108">
        <f>Tabela5[[#This Row],[Neg_Ano9]]/Tabela5[[#This Row],[Alunos_Ano9]]</f>
        <v>0.5053763440860215</v>
      </c>
      <c r="T67" s="37">
        <f>Tabela5[[#This Row],[Alunos_Ano7]]+Tabela5[[#This Row],[Alunos_Ano8]]+Tabela5[[#This Row],[Alunos_Ano9]]</f>
        <v>339</v>
      </c>
      <c r="U67" s="37">
        <f>Tabela5[[#This Row],[Neg_Ano7]]+Tabela5[[#This Row],[Neg_Ano8]]+Tabela5[[#This Row],[Neg_Ano9]]</f>
        <v>155</v>
      </c>
      <c r="V67" s="112">
        <f>Tabela5[[#This Row],[Níveis negat.]]/Tabela5[[#This Row],[Alunos_3ºciclo]]</f>
        <v>0.45722713864306785</v>
      </c>
    </row>
    <row r="68" spans="1:22" outlineLevel="4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">
        <v>151956</v>
      </c>
      <c r="H68" s="7" t="s">
        <v>91</v>
      </c>
      <c r="I68" s="7">
        <v>0</v>
      </c>
      <c r="J68" s="11" t="s">
        <v>24</v>
      </c>
      <c r="K68" s="40">
        <f>SUBTOTAL(9,K67:K67)</f>
        <v>114</v>
      </c>
      <c r="L68" s="40">
        <f>SUBTOTAL(9,L67:L67)</f>
        <v>52</v>
      </c>
      <c r="M68" s="87">
        <f>Tabela5[[#This Row],[Neg_Ano7]]/Tabela5[[#This Row],[Alunos_Ano7]]</f>
        <v>0.45614035087719296</v>
      </c>
      <c r="N68" s="40">
        <f>SUBTOTAL(9,N67:N67)</f>
        <v>132</v>
      </c>
      <c r="O68" s="40">
        <f>SUBTOTAL(9,O67:O67)</f>
        <v>56</v>
      </c>
      <c r="P68" s="87">
        <f>Tabela5[[#This Row],[Neg_Ano8]]/Tabela5[[#This Row],[Alunos_Ano8]]</f>
        <v>0.42424242424242425</v>
      </c>
      <c r="Q68" s="40">
        <f>SUBTOTAL(9,Q67:Q67)</f>
        <v>93</v>
      </c>
      <c r="R68" s="40">
        <f>SUBTOTAL(9,R67:R67)</f>
        <v>47</v>
      </c>
      <c r="S68" s="87">
        <f>Tabela5[[#This Row],[Neg_Ano9]]/Tabela5[[#This Row],[Alunos_Ano9]]</f>
        <v>0.5053763440860215</v>
      </c>
      <c r="T68" s="40">
        <f>SUBTOTAL(9,T67:T67)</f>
        <v>339</v>
      </c>
      <c r="U68" s="40">
        <f>SUBTOTAL(9,U67:U67)</f>
        <v>155</v>
      </c>
      <c r="V68" s="88">
        <f>Tabela5[[#This Row],[Níveis negat.]]/Tabela5[[#This Row],[Alunos_3ºciclo]]</f>
        <v>0.45722713864306785</v>
      </c>
    </row>
    <row r="69" spans="1:22" outlineLevel="5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">
        <v>151968</v>
      </c>
      <c r="H69" s="7" t="s">
        <v>93</v>
      </c>
      <c r="I69" s="7">
        <v>1304335</v>
      </c>
      <c r="J69" s="7" t="s">
        <v>94</v>
      </c>
      <c r="K69" s="37">
        <v>227</v>
      </c>
      <c r="L69" s="37">
        <v>80</v>
      </c>
      <c r="M69" s="108">
        <v>0.35242290748898703</v>
      </c>
      <c r="N69" s="37">
        <v>209</v>
      </c>
      <c r="O69" s="37">
        <v>75</v>
      </c>
      <c r="P69" s="108">
        <f>Tabela5[[#This Row],[Neg_Ano8]]/Tabela5[[#This Row],[Alunos_Ano8]]</f>
        <v>0.35885167464114831</v>
      </c>
      <c r="Q69" s="37">
        <v>178</v>
      </c>
      <c r="R69" s="37">
        <v>74</v>
      </c>
      <c r="S69" s="108">
        <f>Tabela5[[#This Row],[Neg_Ano9]]/Tabela5[[#This Row],[Alunos_Ano9]]</f>
        <v>0.4157303370786517</v>
      </c>
      <c r="T69" s="37">
        <f>Tabela5[[#This Row],[Alunos_Ano7]]+Tabela5[[#This Row],[Alunos_Ano8]]+Tabela5[[#This Row],[Alunos_Ano9]]</f>
        <v>614</v>
      </c>
      <c r="U69" s="37">
        <f>Tabela5[[#This Row],[Neg_Ano7]]+Tabela5[[#This Row],[Neg_Ano8]]+Tabela5[[#This Row],[Neg_Ano9]]</f>
        <v>229</v>
      </c>
      <c r="V69" s="112">
        <f>Tabela5[[#This Row],[Níveis negat.]]/Tabela5[[#This Row],[Alunos_3ºciclo]]</f>
        <v>0.37296416938110749</v>
      </c>
    </row>
    <row r="70" spans="1:22" outlineLevel="4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">
        <v>151968</v>
      </c>
      <c r="H70" s="7" t="s">
        <v>93</v>
      </c>
      <c r="I70" s="7">
        <v>0</v>
      </c>
      <c r="J70" s="11" t="s">
        <v>24</v>
      </c>
      <c r="K70" s="40">
        <f>SUBTOTAL(9,K69:K69)</f>
        <v>227</v>
      </c>
      <c r="L70" s="40">
        <f>SUBTOTAL(9,L69:L69)</f>
        <v>80</v>
      </c>
      <c r="M70" s="87">
        <f>Tabela5[[#This Row],[Neg_Ano7]]/Tabela5[[#This Row],[Alunos_Ano7]]</f>
        <v>0.3524229074889868</v>
      </c>
      <c r="N70" s="40">
        <f>SUBTOTAL(9,N69:N69)</f>
        <v>209</v>
      </c>
      <c r="O70" s="40">
        <f>SUBTOTAL(9,O69:O69)</f>
        <v>75</v>
      </c>
      <c r="P70" s="87">
        <f>Tabela5[[#This Row],[Neg_Ano8]]/Tabela5[[#This Row],[Alunos_Ano8]]</f>
        <v>0.35885167464114831</v>
      </c>
      <c r="Q70" s="40">
        <f>SUBTOTAL(9,Q69:Q69)</f>
        <v>178</v>
      </c>
      <c r="R70" s="40">
        <f>SUBTOTAL(9,R69:R69)</f>
        <v>74</v>
      </c>
      <c r="S70" s="87">
        <f>Tabela5[[#This Row],[Neg_Ano9]]/Tabela5[[#This Row],[Alunos_Ano9]]</f>
        <v>0.4157303370786517</v>
      </c>
      <c r="T70" s="40">
        <f>SUBTOTAL(9,T69:T69)</f>
        <v>614</v>
      </c>
      <c r="U70" s="40">
        <f>SUBTOTAL(9,U69:U69)</f>
        <v>229</v>
      </c>
      <c r="V70" s="88">
        <f>Tabela5[[#This Row],[Níveis negat.]]/Tabela5[[#This Row],[Alunos_3ºciclo]]</f>
        <v>0.37296416938110749</v>
      </c>
    </row>
    <row r="71" spans="1:22" outlineLevel="5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">
        <v>151970</v>
      </c>
      <c r="H71" s="7" t="s">
        <v>95</v>
      </c>
      <c r="I71" s="7">
        <v>1304727</v>
      </c>
      <c r="J71" s="7" t="s">
        <v>96</v>
      </c>
      <c r="K71" s="37">
        <v>80</v>
      </c>
      <c r="L71" s="37">
        <v>32</v>
      </c>
      <c r="M71" s="108">
        <v>0.4</v>
      </c>
      <c r="N71" s="37">
        <v>96</v>
      </c>
      <c r="O71" s="37">
        <v>46</v>
      </c>
      <c r="P71" s="108">
        <f>Tabela5[[#This Row],[Neg_Ano8]]/Tabela5[[#This Row],[Alunos_Ano8]]</f>
        <v>0.47916666666666669</v>
      </c>
      <c r="Q71" s="37">
        <v>0</v>
      </c>
      <c r="R71" s="37">
        <v>0</v>
      </c>
      <c r="S71" s="108" t="s">
        <v>28</v>
      </c>
      <c r="T71" s="37">
        <f>Tabela5[[#This Row],[Alunos_Ano7]]+Tabela5[[#This Row],[Alunos_Ano8]]+Tabela5[[#This Row],[Alunos_Ano9]]</f>
        <v>176</v>
      </c>
      <c r="U71" s="37">
        <f>Tabela5[[#This Row],[Neg_Ano7]]+Tabela5[[#This Row],[Neg_Ano8]]+Tabela5[[#This Row],[Neg_Ano9]]</f>
        <v>78</v>
      </c>
      <c r="V71" s="112">
        <f>Tabela5[[#This Row],[Níveis negat.]]/Tabela5[[#This Row],[Alunos_3ºciclo]]</f>
        <v>0.44318181818181818</v>
      </c>
    </row>
    <row r="72" spans="1:22" outlineLevel="5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">
        <v>151970</v>
      </c>
      <c r="H72" s="7" t="s">
        <v>95</v>
      </c>
      <c r="I72" s="7">
        <v>1304806</v>
      </c>
      <c r="J72" s="7" t="s">
        <v>312</v>
      </c>
      <c r="K72" s="37">
        <v>0</v>
      </c>
      <c r="L72" s="37">
        <v>0</v>
      </c>
      <c r="M72" s="108" t="s">
        <v>28</v>
      </c>
      <c r="N72" s="37">
        <v>0</v>
      </c>
      <c r="O72" s="37">
        <v>0</v>
      </c>
      <c r="P72" s="108" t="s">
        <v>28</v>
      </c>
      <c r="Q72" s="37">
        <v>94</v>
      </c>
      <c r="R72" s="37">
        <v>46</v>
      </c>
      <c r="S72" s="108">
        <f>Tabela5[[#This Row],[Neg_Ano9]]/Tabela5[[#This Row],[Alunos_Ano9]]</f>
        <v>0.48936170212765956</v>
      </c>
      <c r="T72" s="37">
        <f>Tabela5[[#This Row],[Alunos_Ano7]]+Tabela5[[#This Row],[Alunos_Ano8]]+Tabela5[[#This Row],[Alunos_Ano9]]</f>
        <v>94</v>
      </c>
      <c r="U72" s="37">
        <f>Tabela5[[#This Row],[Neg_Ano7]]+Tabela5[[#This Row],[Neg_Ano8]]+Tabela5[[#This Row],[Neg_Ano9]]</f>
        <v>46</v>
      </c>
      <c r="V72" s="112">
        <f>Tabela5[[#This Row],[Níveis negat.]]/Tabela5[[#This Row],[Alunos_3ºciclo]]</f>
        <v>0.48936170212765956</v>
      </c>
    </row>
    <row r="73" spans="1:22" outlineLevel="4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">
        <v>151970</v>
      </c>
      <c r="H73" s="7" t="s">
        <v>95</v>
      </c>
      <c r="I73" s="7">
        <v>0</v>
      </c>
      <c r="J73" s="11" t="s">
        <v>24</v>
      </c>
      <c r="K73" s="40">
        <f>SUBTOTAL(9,K71:K72)</f>
        <v>80</v>
      </c>
      <c r="L73" s="40">
        <f>SUBTOTAL(9,L71:L72)</f>
        <v>32</v>
      </c>
      <c r="M73" s="87">
        <f>Tabela5[[#This Row],[Neg_Ano7]]/Tabela5[[#This Row],[Alunos_Ano7]]</f>
        <v>0.4</v>
      </c>
      <c r="N73" s="40">
        <f>SUBTOTAL(9,N71:N72)</f>
        <v>96</v>
      </c>
      <c r="O73" s="40">
        <f>SUBTOTAL(9,O71:O72)</f>
        <v>46</v>
      </c>
      <c r="P73" s="87">
        <f>Tabela5[[#This Row],[Neg_Ano8]]/Tabela5[[#This Row],[Alunos_Ano8]]</f>
        <v>0.47916666666666669</v>
      </c>
      <c r="Q73" s="40">
        <f>SUBTOTAL(9,Q71:Q72)</f>
        <v>94</v>
      </c>
      <c r="R73" s="40">
        <f>SUBTOTAL(9,R71:R72)</f>
        <v>46</v>
      </c>
      <c r="S73" s="87">
        <f>Tabela5[[#This Row],[Neg_Ano9]]/Tabela5[[#This Row],[Alunos_Ano9]]</f>
        <v>0.48936170212765956</v>
      </c>
      <c r="T73" s="40">
        <f>SUBTOTAL(9,T71:T72)</f>
        <v>270</v>
      </c>
      <c r="U73" s="40">
        <f>SUBTOTAL(9,U71:U72)</f>
        <v>124</v>
      </c>
      <c r="V73" s="88">
        <f>Tabela5[[#This Row],[Níveis negat.]]/Tabela5[[#This Row],[Alunos_3ºciclo]]</f>
        <v>0.45925925925925926</v>
      </c>
    </row>
    <row r="74" spans="1:22" outlineLevel="5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">
        <v>151981</v>
      </c>
      <c r="H74" s="7" t="s">
        <v>97</v>
      </c>
      <c r="I74" s="7">
        <v>1304775</v>
      </c>
      <c r="J74" s="7" t="s">
        <v>98</v>
      </c>
      <c r="K74" s="37">
        <v>157</v>
      </c>
      <c r="L74" s="37">
        <v>70</v>
      </c>
      <c r="M74" s="108">
        <v>0.44585987261146498</v>
      </c>
      <c r="N74" s="37">
        <v>162</v>
      </c>
      <c r="O74" s="37">
        <v>73</v>
      </c>
      <c r="P74" s="108">
        <f>Tabela5[[#This Row],[Neg_Ano8]]/Tabela5[[#This Row],[Alunos_Ano8]]</f>
        <v>0.45061728395061729</v>
      </c>
      <c r="Q74" s="37">
        <v>117</v>
      </c>
      <c r="R74" s="37">
        <v>58</v>
      </c>
      <c r="S74" s="108">
        <f>Tabela5[[#This Row],[Neg_Ano9]]/Tabela5[[#This Row],[Alunos_Ano9]]</f>
        <v>0.49572649572649574</v>
      </c>
      <c r="T74" s="37">
        <f>Tabela5[[#This Row],[Alunos_Ano7]]+Tabela5[[#This Row],[Alunos_Ano8]]+Tabela5[[#This Row],[Alunos_Ano9]]</f>
        <v>436</v>
      </c>
      <c r="U74" s="37">
        <f>Tabela5[[#This Row],[Neg_Ano7]]+Tabela5[[#This Row],[Neg_Ano8]]+Tabela5[[#This Row],[Neg_Ano9]]</f>
        <v>201</v>
      </c>
      <c r="V74" s="112">
        <f>Tabela5[[#This Row],[Níveis negat.]]/Tabela5[[#This Row],[Alunos_3ºciclo]]</f>
        <v>0.46100917431192662</v>
      </c>
    </row>
    <row r="75" spans="1:22" outlineLevel="4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">
        <v>151981</v>
      </c>
      <c r="H75" s="7" t="s">
        <v>97</v>
      </c>
      <c r="I75" s="7">
        <v>0</v>
      </c>
      <c r="J75" s="11" t="s">
        <v>24</v>
      </c>
      <c r="K75" s="40">
        <f>SUBTOTAL(9,K74:K74)</f>
        <v>157</v>
      </c>
      <c r="L75" s="40">
        <f>SUBTOTAL(9,L74:L74)</f>
        <v>70</v>
      </c>
      <c r="M75" s="87">
        <f>Tabela5[[#This Row],[Neg_Ano7]]/Tabela5[[#This Row],[Alunos_Ano7]]</f>
        <v>0.44585987261146498</v>
      </c>
      <c r="N75" s="40">
        <f>SUBTOTAL(9,N74:N74)</f>
        <v>162</v>
      </c>
      <c r="O75" s="40">
        <f>SUBTOTAL(9,O74:O74)</f>
        <v>73</v>
      </c>
      <c r="P75" s="87">
        <f>Tabela5[[#This Row],[Neg_Ano8]]/Tabela5[[#This Row],[Alunos_Ano8]]</f>
        <v>0.45061728395061729</v>
      </c>
      <c r="Q75" s="40">
        <f>SUBTOTAL(9,Q74:Q74)</f>
        <v>117</v>
      </c>
      <c r="R75" s="40">
        <f>SUBTOTAL(9,R74:R74)</f>
        <v>58</v>
      </c>
      <c r="S75" s="87">
        <f>Tabela5[[#This Row],[Neg_Ano9]]/Tabela5[[#This Row],[Alunos_Ano9]]</f>
        <v>0.49572649572649574</v>
      </c>
      <c r="T75" s="40">
        <f>SUBTOTAL(9,T74:T74)</f>
        <v>436</v>
      </c>
      <c r="U75" s="40">
        <f>SUBTOTAL(9,U74:U74)</f>
        <v>201</v>
      </c>
      <c r="V75" s="88">
        <f>Tabela5[[#This Row],[Níveis negat.]]/Tabela5[[#This Row],[Alunos_3ºciclo]]</f>
        <v>0.46100917431192662</v>
      </c>
    </row>
    <row r="76" spans="1:22" outlineLevel="5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1304</v>
      </c>
      <c r="F76" s="7" t="s">
        <v>85</v>
      </c>
      <c r="G76" s="7">
        <v>151993</v>
      </c>
      <c r="H76" s="7" t="s">
        <v>99</v>
      </c>
      <c r="I76" s="7">
        <v>1304279</v>
      </c>
      <c r="J76" s="7" t="s">
        <v>100</v>
      </c>
      <c r="K76" s="37">
        <v>0</v>
      </c>
      <c r="L76" s="37">
        <v>0</v>
      </c>
      <c r="M76" s="108" t="s">
        <v>28</v>
      </c>
      <c r="N76" s="37">
        <v>0</v>
      </c>
      <c r="O76" s="37">
        <v>0</v>
      </c>
      <c r="P76" s="108" t="s">
        <v>28</v>
      </c>
      <c r="Q76" s="37">
        <v>56</v>
      </c>
      <c r="R76" s="37">
        <v>11</v>
      </c>
      <c r="S76" s="108">
        <f>Tabela5[[#This Row],[Neg_Ano9]]/Tabela5[[#This Row],[Alunos_Ano9]]</f>
        <v>0.19642857142857142</v>
      </c>
      <c r="T76" s="37">
        <f>Tabela5[[#This Row],[Alunos_Ano7]]+Tabela5[[#This Row],[Alunos_Ano8]]+Tabela5[[#This Row],[Alunos_Ano9]]</f>
        <v>56</v>
      </c>
      <c r="U76" s="37">
        <f>Tabela5[[#This Row],[Neg_Ano7]]+Tabela5[[#This Row],[Neg_Ano8]]+Tabela5[[#This Row],[Neg_Ano9]]</f>
        <v>11</v>
      </c>
      <c r="V76" s="112">
        <f>Tabela5[[#This Row],[Níveis negat.]]/Tabela5[[#This Row],[Alunos_3ºciclo]]</f>
        <v>0.19642857142857142</v>
      </c>
    </row>
    <row r="77" spans="1:22" outlineLevel="5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1304</v>
      </c>
      <c r="F77" s="7" t="s">
        <v>85</v>
      </c>
      <c r="G77" s="7">
        <v>151993</v>
      </c>
      <c r="H77" s="7" t="s">
        <v>99</v>
      </c>
      <c r="I77" s="7">
        <v>1304960</v>
      </c>
      <c r="J77" s="7" t="s">
        <v>313</v>
      </c>
      <c r="K77" s="37">
        <v>0</v>
      </c>
      <c r="L77" s="37">
        <v>0</v>
      </c>
      <c r="M77" s="108" t="s">
        <v>28</v>
      </c>
      <c r="N77" s="37">
        <v>0</v>
      </c>
      <c r="O77" s="37">
        <v>0</v>
      </c>
      <c r="P77" s="108" t="s">
        <v>28</v>
      </c>
      <c r="Q77" s="37">
        <v>97</v>
      </c>
      <c r="R77" s="37">
        <v>37</v>
      </c>
      <c r="S77" s="108">
        <f>Tabela5[[#This Row],[Neg_Ano9]]/Tabela5[[#This Row],[Alunos_Ano9]]</f>
        <v>0.38144329896907214</v>
      </c>
      <c r="T77" s="37">
        <f>Tabela5[[#This Row],[Alunos_Ano7]]+Tabela5[[#This Row],[Alunos_Ano8]]+Tabela5[[#This Row],[Alunos_Ano9]]</f>
        <v>97</v>
      </c>
      <c r="U77" s="37">
        <f>Tabela5[[#This Row],[Neg_Ano7]]+Tabela5[[#This Row],[Neg_Ano8]]+Tabela5[[#This Row],[Neg_Ano9]]</f>
        <v>37</v>
      </c>
      <c r="V77" s="112">
        <f>Tabela5[[#This Row],[Níveis negat.]]/Tabela5[[#This Row],[Alunos_3ºciclo]]</f>
        <v>0.38144329896907214</v>
      </c>
    </row>
    <row r="78" spans="1:22" outlineLevel="4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1304</v>
      </c>
      <c r="F78" s="7" t="s">
        <v>85</v>
      </c>
      <c r="G78" s="7">
        <v>151993</v>
      </c>
      <c r="H78" s="7" t="s">
        <v>99</v>
      </c>
      <c r="I78" s="7">
        <v>0</v>
      </c>
      <c r="J78" s="11" t="s">
        <v>24</v>
      </c>
      <c r="K78" s="40">
        <v>0</v>
      </c>
      <c r="L78" s="40">
        <v>0</v>
      </c>
      <c r="M78" s="87" t="s">
        <v>28</v>
      </c>
      <c r="N78" s="40">
        <v>0</v>
      </c>
      <c r="O78" s="40">
        <v>0</v>
      </c>
      <c r="P78" s="87" t="s">
        <v>28</v>
      </c>
      <c r="Q78" s="40">
        <f>SUBTOTAL(9,Q76:Q77)</f>
        <v>153</v>
      </c>
      <c r="R78" s="40">
        <f>SUBTOTAL(9,R76:R77)</f>
        <v>48</v>
      </c>
      <c r="S78" s="87">
        <f>Tabela5[[#This Row],[Neg_Ano9]]/Tabela5[[#This Row],[Alunos_Ano9]]</f>
        <v>0.31372549019607843</v>
      </c>
      <c r="T78" s="40">
        <f>SUBTOTAL(9,T76:T77)</f>
        <v>153</v>
      </c>
      <c r="U78" s="40">
        <f>SUBTOTAL(9,U76:U77)</f>
        <v>48</v>
      </c>
      <c r="V78" s="88">
        <f>Tabela5[[#This Row],[Níveis negat.]]/Tabela5[[#This Row],[Alunos_3ºciclo]]</f>
        <v>0.31372549019607843</v>
      </c>
    </row>
    <row r="79" spans="1:22" outlineLevel="5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1304</v>
      </c>
      <c r="F79" s="7" t="s">
        <v>85</v>
      </c>
      <c r="G79" s="7">
        <v>152006</v>
      </c>
      <c r="H79" s="7" t="s">
        <v>101</v>
      </c>
      <c r="I79" s="7">
        <v>1304823</v>
      </c>
      <c r="J79" s="7" t="s">
        <v>102</v>
      </c>
      <c r="K79" s="37">
        <v>173</v>
      </c>
      <c r="L79" s="37">
        <v>68</v>
      </c>
      <c r="M79" s="108">
        <v>0.39306358381502898</v>
      </c>
      <c r="N79" s="37">
        <v>0</v>
      </c>
      <c r="O79" s="37">
        <v>0</v>
      </c>
      <c r="P79" s="108" t="s">
        <v>28</v>
      </c>
      <c r="Q79" s="37">
        <v>159</v>
      </c>
      <c r="R79" s="37">
        <v>73</v>
      </c>
      <c r="S79" s="108">
        <f>Tabela5[[#This Row],[Neg_Ano9]]/Tabela5[[#This Row],[Alunos_Ano9]]</f>
        <v>0.45911949685534592</v>
      </c>
      <c r="T79" s="37">
        <f>Tabela5[[#This Row],[Alunos_Ano7]]+Tabela5[[#This Row],[Alunos_Ano8]]+Tabela5[[#This Row],[Alunos_Ano9]]</f>
        <v>332</v>
      </c>
      <c r="U79" s="37">
        <f>Tabela5[[#This Row],[Neg_Ano7]]+Tabela5[[#This Row],[Neg_Ano8]]+Tabela5[[#This Row],[Neg_Ano9]]</f>
        <v>141</v>
      </c>
      <c r="V79" s="112">
        <f>Tabela5[[#This Row],[Níveis negat.]]/Tabela5[[#This Row],[Alunos_3ºciclo]]</f>
        <v>0.4246987951807229</v>
      </c>
    </row>
    <row r="80" spans="1:22" outlineLevel="4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1304</v>
      </c>
      <c r="F80" s="7" t="s">
        <v>85</v>
      </c>
      <c r="G80" s="7">
        <v>152006</v>
      </c>
      <c r="H80" s="7" t="s">
        <v>101</v>
      </c>
      <c r="I80" s="7">
        <v>0</v>
      </c>
      <c r="J80" s="11" t="s">
        <v>24</v>
      </c>
      <c r="K80" s="40">
        <f>SUBTOTAL(9,K79:K79)</f>
        <v>173</v>
      </c>
      <c r="L80" s="40">
        <f>SUBTOTAL(9,L79:L79)</f>
        <v>68</v>
      </c>
      <c r="M80" s="87">
        <f>Tabela5[[#This Row],[Neg_Ano7]]/Tabela5[[#This Row],[Alunos_Ano7]]</f>
        <v>0.39306358381502893</v>
      </c>
      <c r="N80" s="40">
        <f>SUBTOTAL(9,N79:N79)</f>
        <v>0</v>
      </c>
      <c r="O80" s="40">
        <f>SUBTOTAL(9,O79:O79)</f>
        <v>0</v>
      </c>
      <c r="P80" s="87"/>
      <c r="Q80" s="40">
        <f>SUBTOTAL(9,Q79:Q79)</f>
        <v>159</v>
      </c>
      <c r="R80" s="40">
        <f>SUBTOTAL(9,R79:R79)</f>
        <v>73</v>
      </c>
      <c r="S80" s="87">
        <f>Tabela5[[#This Row],[Neg_Ano9]]/Tabela5[[#This Row],[Alunos_Ano9]]</f>
        <v>0.45911949685534592</v>
      </c>
      <c r="T80" s="40">
        <f>SUBTOTAL(9,T79:T79)</f>
        <v>332</v>
      </c>
      <c r="U80" s="40">
        <f>SUBTOTAL(9,U79:U79)</f>
        <v>141</v>
      </c>
      <c r="V80" s="88">
        <f>Tabela5[[#This Row],[Níveis negat.]]/Tabela5[[#This Row],[Alunos_3ºciclo]]</f>
        <v>0.4246987951807229</v>
      </c>
    </row>
    <row r="81" spans="1:22" outlineLevel="5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1304</v>
      </c>
      <c r="F81" s="7" t="s">
        <v>85</v>
      </c>
      <c r="G81" s="7">
        <v>152018</v>
      </c>
      <c r="H81" s="7" t="s">
        <v>103</v>
      </c>
      <c r="I81" s="7">
        <v>1304945</v>
      </c>
      <c r="J81" s="7" t="s">
        <v>104</v>
      </c>
      <c r="K81" s="37">
        <v>133</v>
      </c>
      <c r="L81" s="37">
        <v>71</v>
      </c>
      <c r="M81" s="108">
        <v>0.533834586466165</v>
      </c>
      <c r="N81" s="37">
        <v>107</v>
      </c>
      <c r="O81" s="37">
        <v>52</v>
      </c>
      <c r="P81" s="108">
        <f>Tabela5[[#This Row],[Neg_Ano8]]/Tabela5[[#This Row],[Alunos_Ano8]]</f>
        <v>0.48598130841121495</v>
      </c>
      <c r="Q81" s="37">
        <v>91</v>
      </c>
      <c r="R81" s="37">
        <v>40</v>
      </c>
      <c r="S81" s="108">
        <f>Tabela5[[#This Row],[Neg_Ano9]]/Tabela5[[#This Row],[Alunos_Ano9]]</f>
        <v>0.43956043956043955</v>
      </c>
      <c r="T81" s="37">
        <f>Tabela5[[#This Row],[Alunos_Ano7]]+Tabela5[[#This Row],[Alunos_Ano8]]+Tabela5[[#This Row],[Alunos_Ano9]]</f>
        <v>331</v>
      </c>
      <c r="U81" s="37">
        <f>Tabela5[[#This Row],[Neg_Ano7]]+Tabela5[[#This Row],[Neg_Ano8]]+Tabela5[[#This Row],[Neg_Ano9]]</f>
        <v>163</v>
      </c>
      <c r="V81" s="112">
        <f>Tabela5[[#This Row],[Níveis negat.]]/Tabela5[[#This Row],[Alunos_3ºciclo]]</f>
        <v>0.49244712990936557</v>
      </c>
    </row>
    <row r="82" spans="1:22" outlineLevel="4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1304</v>
      </c>
      <c r="F82" s="7" t="s">
        <v>85</v>
      </c>
      <c r="G82" s="7">
        <v>152018</v>
      </c>
      <c r="H82" s="7" t="s">
        <v>103</v>
      </c>
      <c r="I82" s="7">
        <v>0</v>
      </c>
      <c r="J82" s="11" t="s">
        <v>24</v>
      </c>
      <c r="K82" s="40">
        <f>SUBTOTAL(9,K81:K81)</f>
        <v>133</v>
      </c>
      <c r="L82" s="40">
        <f>SUBTOTAL(9,L81:L81)</f>
        <v>71</v>
      </c>
      <c r="M82" s="87">
        <f>Tabela5[[#This Row],[Neg_Ano7]]/Tabela5[[#This Row],[Alunos_Ano7]]</f>
        <v>0.53383458646616544</v>
      </c>
      <c r="N82" s="40">
        <f>SUBTOTAL(9,N81:N81)</f>
        <v>107</v>
      </c>
      <c r="O82" s="40">
        <f>SUBTOTAL(9,O81:O81)</f>
        <v>52</v>
      </c>
      <c r="P82" s="87">
        <f>Tabela5[[#This Row],[Neg_Ano8]]/Tabela5[[#This Row],[Alunos_Ano8]]</f>
        <v>0.48598130841121495</v>
      </c>
      <c r="Q82" s="40">
        <f>SUBTOTAL(9,Q81:Q81)</f>
        <v>91</v>
      </c>
      <c r="R82" s="40">
        <f>SUBTOTAL(9,R81:R81)</f>
        <v>40</v>
      </c>
      <c r="S82" s="87">
        <f>Tabela5[[#This Row],[Neg_Ano9]]/Tabela5[[#This Row],[Alunos_Ano9]]</f>
        <v>0.43956043956043955</v>
      </c>
      <c r="T82" s="40">
        <f>SUBTOTAL(9,T81:T81)</f>
        <v>331</v>
      </c>
      <c r="U82" s="40">
        <f>SUBTOTAL(9,U81:U81)</f>
        <v>163</v>
      </c>
      <c r="V82" s="88">
        <f>Tabela5[[#This Row],[Níveis negat.]]/Tabela5[[#This Row],[Alunos_3ºciclo]]</f>
        <v>0.49244712990936557</v>
      </c>
    </row>
    <row r="83" spans="1:22" outlineLevel="5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1304</v>
      </c>
      <c r="F83" s="7" t="s">
        <v>85</v>
      </c>
      <c r="G83" s="7">
        <v>403404</v>
      </c>
      <c r="H83" s="7" t="s">
        <v>314</v>
      </c>
      <c r="I83" s="7">
        <v>1304328</v>
      </c>
      <c r="J83" s="7" t="s">
        <v>314</v>
      </c>
      <c r="K83" s="37">
        <v>21</v>
      </c>
      <c r="L83" s="37">
        <v>9</v>
      </c>
      <c r="M83" s="108">
        <v>0.42857142857142899</v>
      </c>
      <c r="N83" s="37">
        <v>0</v>
      </c>
      <c r="O83" s="37">
        <v>0</v>
      </c>
      <c r="P83" s="108" t="s">
        <v>28</v>
      </c>
      <c r="Q83" s="37">
        <v>12</v>
      </c>
      <c r="R83" s="37">
        <v>8</v>
      </c>
      <c r="S83" s="108">
        <f>Tabela5[[#This Row],[Neg_Ano9]]/Tabela5[[#This Row],[Alunos_Ano9]]</f>
        <v>0.66666666666666663</v>
      </c>
      <c r="T83" s="37">
        <f>Tabela5[[#This Row],[Alunos_Ano7]]+Tabela5[[#This Row],[Alunos_Ano8]]+Tabela5[[#This Row],[Alunos_Ano9]]</f>
        <v>33</v>
      </c>
      <c r="U83" s="37">
        <f>Tabela5[[#This Row],[Neg_Ano7]]+Tabela5[[#This Row],[Neg_Ano8]]+Tabela5[[#This Row],[Neg_Ano9]]</f>
        <v>17</v>
      </c>
      <c r="V83" s="112">
        <f>Tabela5[[#This Row],[Níveis negat.]]/Tabela5[[#This Row],[Alunos_3ºciclo]]</f>
        <v>0.51515151515151514</v>
      </c>
    </row>
    <row r="84" spans="1:22" outlineLevel="4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1304</v>
      </c>
      <c r="F84" s="7" t="s">
        <v>85</v>
      </c>
      <c r="G84" s="7">
        <v>403404</v>
      </c>
      <c r="H84" s="7" t="s">
        <v>314</v>
      </c>
      <c r="I84" s="7">
        <v>0</v>
      </c>
      <c r="J84" s="11" t="s">
        <v>24</v>
      </c>
      <c r="K84" s="40">
        <f>SUBTOTAL(9,K83:K83)</f>
        <v>21</v>
      </c>
      <c r="L84" s="40">
        <f>SUBTOTAL(9,L83:L83)</f>
        <v>9</v>
      </c>
      <c r="M84" s="87">
        <f>Tabela5[[#This Row],[Neg_Ano7]]/Tabela5[[#This Row],[Alunos_Ano7]]</f>
        <v>0.42857142857142855</v>
      </c>
      <c r="N84" s="40">
        <v>0</v>
      </c>
      <c r="O84" s="40">
        <v>0</v>
      </c>
      <c r="P84" s="87" t="s">
        <v>28</v>
      </c>
      <c r="Q84" s="40">
        <f>SUBTOTAL(9,Q83:Q83)</f>
        <v>12</v>
      </c>
      <c r="R84" s="40">
        <f>SUBTOTAL(9,R83:R83)</f>
        <v>8</v>
      </c>
      <c r="S84" s="87">
        <f>Tabela5[[#This Row],[Neg_Ano9]]/Tabela5[[#This Row],[Alunos_Ano9]]</f>
        <v>0.66666666666666663</v>
      </c>
      <c r="T84" s="40">
        <f>SUBTOTAL(9,T83:T83)</f>
        <v>33</v>
      </c>
      <c r="U84" s="40">
        <f>SUBTOTAL(9,U83:U83)</f>
        <v>17</v>
      </c>
      <c r="V84" s="88">
        <f>Tabela5[[#This Row],[Níveis negat.]]/Tabela5[[#This Row],[Alunos_3ºciclo]]</f>
        <v>0.51515151515151514</v>
      </c>
    </row>
    <row r="85" spans="1:22" outlineLevel="3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1304</v>
      </c>
      <c r="F85" s="7" t="s">
        <v>85</v>
      </c>
      <c r="G85" s="7">
        <v>0</v>
      </c>
      <c r="H85" s="7">
        <v>0</v>
      </c>
      <c r="I85" s="7">
        <v>0</v>
      </c>
      <c r="J85" s="15" t="s">
        <v>25</v>
      </c>
      <c r="K85" s="43">
        <f>SUBTOTAL(9,K62:K83)</f>
        <v>1209</v>
      </c>
      <c r="L85" s="43">
        <f>SUBTOTAL(9,L62:L83)</f>
        <v>505</v>
      </c>
      <c r="M85" s="89">
        <f>Tabela5[[#This Row],[Neg_Ano7]]/Tabela5[[#This Row],[Alunos_Ano7]]</f>
        <v>0.41770057899090157</v>
      </c>
      <c r="N85" s="43">
        <f>SUBTOTAL(9,N62:N83)</f>
        <v>1044</v>
      </c>
      <c r="O85" s="43">
        <f>SUBTOTAL(9,O62:O83)</f>
        <v>430</v>
      </c>
      <c r="P85" s="89">
        <f>Tabela5[[#This Row],[Neg_Ano8]]/Tabela5[[#This Row],[Alunos_Ano8]]</f>
        <v>0.4118773946360153</v>
      </c>
      <c r="Q85" s="43">
        <f>SUBTOTAL(9,Q62:Q83)</f>
        <v>1203</v>
      </c>
      <c r="R85" s="43">
        <f>SUBTOTAL(9,R62:R83)</f>
        <v>521</v>
      </c>
      <c r="S85" s="89">
        <f>Tabela5[[#This Row],[Neg_Ano9]]/Tabela5[[#This Row],[Alunos_Ano9]]</f>
        <v>0.43308395677472983</v>
      </c>
      <c r="T85" s="43">
        <f>SUBTOTAL(9,T62:T83)</f>
        <v>3456</v>
      </c>
      <c r="U85" s="43">
        <f>SUBTOTAL(9,U62:U83)</f>
        <v>1456</v>
      </c>
      <c r="V85" s="90">
        <f>Tabela5[[#This Row],[Níveis negat.]]/Tabela5[[#This Row],[Alunos_3ºciclo]]</f>
        <v>0.42129629629629628</v>
      </c>
    </row>
    <row r="86" spans="1:22" outlineLevel="5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">
        <v>152020</v>
      </c>
      <c r="H86" s="7" t="s">
        <v>106</v>
      </c>
      <c r="I86" s="7">
        <v>1306561</v>
      </c>
      <c r="J86" s="7" t="s">
        <v>107</v>
      </c>
      <c r="K86" s="37">
        <v>170</v>
      </c>
      <c r="L86" s="37">
        <v>48</v>
      </c>
      <c r="M86" s="108">
        <v>0.28235294117647097</v>
      </c>
      <c r="N86" s="37">
        <v>112</v>
      </c>
      <c r="O86" s="37">
        <v>56</v>
      </c>
      <c r="P86" s="108">
        <f>Tabela5[[#This Row],[Neg_Ano8]]/Tabela5[[#This Row],[Alunos_Ano8]]</f>
        <v>0.5</v>
      </c>
      <c r="Q86" s="37">
        <v>122</v>
      </c>
      <c r="R86" s="37">
        <v>47</v>
      </c>
      <c r="S86" s="108">
        <f>Tabela5[[#This Row],[Neg_Ano9]]/Tabela5[[#This Row],[Alunos_Ano9]]</f>
        <v>0.38524590163934425</v>
      </c>
      <c r="T86" s="37">
        <f>Tabela5[[#This Row],[Alunos_Ano7]]+Tabela5[[#This Row],[Alunos_Ano8]]+Tabela5[[#This Row],[Alunos_Ano9]]</f>
        <v>404</v>
      </c>
      <c r="U86" s="37">
        <f>Tabela5[[#This Row],[Neg_Ano7]]+Tabela5[[#This Row],[Neg_Ano8]]+Tabela5[[#This Row],[Neg_Ano9]]</f>
        <v>151</v>
      </c>
      <c r="V86" s="112">
        <f>Tabela5[[#This Row],[Níveis negat.]]/Tabela5[[#This Row],[Alunos_3ºciclo]]</f>
        <v>0.37376237623762376</v>
      </c>
    </row>
    <row r="87" spans="1:22" outlineLevel="5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">
        <v>152020</v>
      </c>
      <c r="H87" s="7" t="s">
        <v>106</v>
      </c>
      <c r="I87" s="7">
        <v>1306608</v>
      </c>
      <c r="J87" s="7" t="s">
        <v>315</v>
      </c>
      <c r="K87" s="37">
        <v>130</v>
      </c>
      <c r="L87" s="37">
        <v>45</v>
      </c>
      <c r="M87" s="108">
        <v>0.34615384615384598</v>
      </c>
      <c r="N87" s="37">
        <v>141</v>
      </c>
      <c r="O87" s="37">
        <v>65</v>
      </c>
      <c r="P87" s="108">
        <f>Tabela5[[#This Row],[Neg_Ano8]]/Tabela5[[#This Row],[Alunos_Ano8]]</f>
        <v>0.46099290780141844</v>
      </c>
      <c r="Q87" s="37">
        <v>133</v>
      </c>
      <c r="R87" s="37">
        <v>48</v>
      </c>
      <c r="S87" s="108">
        <f>Tabela5[[#This Row],[Neg_Ano9]]/Tabela5[[#This Row],[Alunos_Ano9]]</f>
        <v>0.36090225563909772</v>
      </c>
      <c r="T87" s="37">
        <f>Tabela5[[#This Row],[Alunos_Ano7]]+Tabela5[[#This Row],[Alunos_Ano8]]+Tabela5[[#This Row],[Alunos_Ano9]]</f>
        <v>404</v>
      </c>
      <c r="U87" s="37">
        <f>Tabela5[[#This Row],[Neg_Ano7]]+Tabela5[[#This Row],[Neg_Ano8]]+Tabela5[[#This Row],[Neg_Ano9]]</f>
        <v>158</v>
      </c>
      <c r="V87" s="112">
        <f>Tabela5[[#This Row],[Níveis negat.]]/Tabela5[[#This Row],[Alunos_3ºciclo]]</f>
        <v>0.3910891089108911</v>
      </c>
    </row>
    <row r="88" spans="1:22" outlineLevel="4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">
        <v>152020</v>
      </c>
      <c r="H88" s="7" t="s">
        <v>106</v>
      </c>
      <c r="I88" s="7">
        <v>0</v>
      </c>
      <c r="J88" s="11" t="s">
        <v>24</v>
      </c>
      <c r="K88" s="40">
        <f>SUBTOTAL(9,K86:K87)</f>
        <v>300</v>
      </c>
      <c r="L88" s="40">
        <f>SUBTOTAL(9,L86:L87)</f>
        <v>93</v>
      </c>
      <c r="M88" s="87">
        <f>Tabela5[[#This Row],[Neg_Ano7]]/Tabela5[[#This Row],[Alunos_Ano7]]</f>
        <v>0.31</v>
      </c>
      <c r="N88" s="40">
        <f>SUBTOTAL(9,N86:N87)</f>
        <v>253</v>
      </c>
      <c r="O88" s="40">
        <f>SUBTOTAL(9,O86:O87)</f>
        <v>121</v>
      </c>
      <c r="P88" s="87">
        <f>Tabela5[[#This Row],[Neg_Ano8]]/Tabela5[[#This Row],[Alunos_Ano8]]</f>
        <v>0.47826086956521741</v>
      </c>
      <c r="Q88" s="40">
        <f>SUBTOTAL(9,Q86:Q87)</f>
        <v>255</v>
      </c>
      <c r="R88" s="40">
        <f>SUBTOTAL(9,R86:R87)</f>
        <v>95</v>
      </c>
      <c r="S88" s="87">
        <f>Tabela5[[#This Row],[Neg_Ano9]]/Tabela5[[#This Row],[Alunos_Ano9]]</f>
        <v>0.37254901960784315</v>
      </c>
      <c r="T88" s="40">
        <f>SUBTOTAL(9,T86:T87)</f>
        <v>808</v>
      </c>
      <c r="U88" s="40">
        <f>SUBTOTAL(9,U86:U87)</f>
        <v>309</v>
      </c>
      <c r="V88" s="88">
        <f>Tabela5[[#This Row],[Níveis negat.]]/Tabela5[[#This Row],[Alunos_3ºciclo]]</f>
        <v>0.38242574257425743</v>
      </c>
    </row>
    <row r="89" spans="1:22" outlineLevel="5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">
        <v>152031</v>
      </c>
      <c r="H89" s="7" t="s">
        <v>108</v>
      </c>
      <c r="I89" s="7">
        <v>1306342</v>
      </c>
      <c r="J89" s="7" t="s">
        <v>109</v>
      </c>
      <c r="K89" s="37">
        <v>174</v>
      </c>
      <c r="L89" s="37">
        <v>46</v>
      </c>
      <c r="M89" s="108">
        <v>0.26436781609195398</v>
      </c>
      <c r="N89" s="37">
        <v>157</v>
      </c>
      <c r="O89" s="37">
        <v>41</v>
      </c>
      <c r="P89" s="108">
        <f>Tabela5[[#This Row],[Neg_Ano8]]/Tabela5[[#This Row],[Alunos_Ano8]]</f>
        <v>0.26114649681528662</v>
      </c>
      <c r="Q89" s="37">
        <v>236</v>
      </c>
      <c r="R89" s="37">
        <v>41</v>
      </c>
      <c r="S89" s="108">
        <f>Tabela5[[#This Row],[Neg_Ano9]]/Tabela5[[#This Row],[Alunos_Ano9]]</f>
        <v>0.17372881355932204</v>
      </c>
      <c r="T89" s="37">
        <f>Tabela5[[#This Row],[Alunos_Ano7]]+Tabela5[[#This Row],[Alunos_Ano8]]+Tabela5[[#This Row],[Alunos_Ano9]]</f>
        <v>567</v>
      </c>
      <c r="U89" s="37">
        <f>Tabela5[[#This Row],[Neg_Ano7]]+Tabela5[[#This Row],[Neg_Ano8]]+Tabela5[[#This Row],[Neg_Ano9]]</f>
        <v>128</v>
      </c>
      <c r="V89" s="112">
        <f>Tabela5[[#This Row],[Níveis negat.]]/Tabela5[[#This Row],[Alunos_3ºciclo]]</f>
        <v>0.2257495590828924</v>
      </c>
    </row>
    <row r="90" spans="1:22" outlineLevel="4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">
        <v>152031</v>
      </c>
      <c r="H90" s="7" t="s">
        <v>108</v>
      </c>
      <c r="I90" s="7">
        <v>0</v>
      </c>
      <c r="J90" s="11" t="s">
        <v>24</v>
      </c>
      <c r="K90" s="40">
        <f>SUBTOTAL(9,K89:K89)</f>
        <v>174</v>
      </c>
      <c r="L90" s="40">
        <f>SUBTOTAL(9,L89:L89)</f>
        <v>46</v>
      </c>
      <c r="M90" s="87">
        <f>Tabela5[[#This Row],[Neg_Ano7]]/Tabela5[[#This Row],[Alunos_Ano7]]</f>
        <v>0.26436781609195403</v>
      </c>
      <c r="N90" s="40">
        <f>SUBTOTAL(9,N89:N89)</f>
        <v>157</v>
      </c>
      <c r="O90" s="40">
        <f>SUBTOTAL(9,O89:O89)</f>
        <v>41</v>
      </c>
      <c r="P90" s="87">
        <f>Tabela5[[#This Row],[Neg_Ano8]]/Tabela5[[#This Row],[Alunos_Ano8]]</f>
        <v>0.26114649681528662</v>
      </c>
      <c r="Q90" s="40">
        <f>SUBTOTAL(9,Q89:Q89)</f>
        <v>236</v>
      </c>
      <c r="R90" s="40">
        <f>SUBTOTAL(9,R89:R89)</f>
        <v>41</v>
      </c>
      <c r="S90" s="87">
        <f>Tabela5[[#This Row],[Neg_Ano9]]/Tabela5[[#This Row],[Alunos_Ano9]]</f>
        <v>0.17372881355932204</v>
      </c>
      <c r="T90" s="40">
        <f>SUBTOTAL(9,T89:T89)</f>
        <v>567</v>
      </c>
      <c r="U90" s="40">
        <f>SUBTOTAL(9,U89:U89)</f>
        <v>128</v>
      </c>
      <c r="V90" s="88">
        <f>Tabela5[[#This Row],[Níveis negat.]]/Tabela5[[#This Row],[Alunos_3ºciclo]]</f>
        <v>0.2257495590828924</v>
      </c>
    </row>
    <row r="91" spans="1:22" outlineLevel="5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1306</v>
      </c>
      <c r="F91" s="7" t="s">
        <v>105</v>
      </c>
      <c r="G91" s="7">
        <v>152043</v>
      </c>
      <c r="H91" s="7" t="s">
        <v>110</v>
      </c>
      <c r="I91" s="7">
        <v>1306753</v>
      </c>
      <c r="J91" s="7" t="s">
        <v>279</v>
      </c>
      <c r="K91" s="37">
        <v>138</v>
      </c>
      <c r="L91" s="37">
        <v>59</v>
      </c>
      <c r="M91" s="108">
        <v>0.42753623188405798</v>
      </c>
      <c r="N91" s="37">
        <v>127</v>
      </c>
      <c r="O91" s="37">
        <v>59</v>
      </c>
      <c r="P91" s="108">
        <f>Tabela5[[#This Row],[Neg_Ano8]]/Tabela5[[#This Row],[Alunos_Ano8]]</f>
        <v>0.46456692913385828</v>
      </c>
      <c r="Q91" s="37">
        <v>131</v>
      </c>
      <c r="R91" s="37">
        <v>66</v>
      </c>
      <c r="S91" s="108">
        <f>Tabela5[[#This Row],[Neg_Ano9]]/Tabela5[[#This Row],[Alunos_Ano9]]</f>
        <v>0.50381679389312972</v>
      </c>
      <c r="T91" s="37">
        <f>Tabela5[[#This Row],[Alunos_Ano7]]+Tabela5[[#This Row],[Alunos_Ano8]]+Tabela5[[#This Row],[Alunos_Ano9]]</f>
        <v>396</v>
      </c>
      <c r="U91" s="37">
        <f>Tabela5[[#This Row],[Neg_Ano7]]+Tabela5[[#This Row],[Neg_Ano8]]+Tabela5[[#This Row],[Neg_Ano9]]</f>
        <v>184</v>
      </c>
      <c r="V91" s="112">
        <f>Tabela5[[#This Row],[Níveis negat.]]/Tabela5[[#This Row],[Alunos_3ºciclo]]</f>
        <v>0.46464646464646464</v>
      </c>
    </row>
    <row r="92" spans="1:22" outlineLevel="4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1306</v>
      </c>
      <c r="F92" s="7" t="s">
        <v>105</v>
      </c>
      <c r="G92" s="7">
        <v>152043</v>
      </c>
      <c r="H92" s="7" t="s">
        <v>110</v>
      </c>
      <c r="I92" s="7">
        <v>0</v>
      </c>
      <c r="J92" s="11" t="s">
        <v>24</v>
      </c>
      <c r="K92" s="40">
        <f>SUBTOTAL(9,K91:K91)</f>
        <v>138</v>
      </c>
      <c r="L92" s="40">
        <f>SUBTOTAL(9,L91:L91)</f>
        <v>59</v>
      </c>
      <c r="M92" s="87">
        <f>Tabela5[[#This Row],[Neg_Ano7]]/Tabela5[[#This Row],[Alunos_Ano7]]</f>
        <v>0.42753623188405798</v>
      </c>
      <c r="N92" s="40">
        <f>SUBTOTAL(9,N91:N91)</f>
        <v>127</v>
      </c>
      <c r="O92" s="40">
        <f>SUBTOTAL(9,O91:O91)</f>
        <v>59</v>
      </c>
      <c r="P92" s="87">
        <f>Tabela5[[#This Row],[Neg_Ano8]]/Tabela5[[#This Row],[Alunos_Ano8]]</f>
        <v>0.46456692913385828</v>
      </c>
      <c r="Q92" s="40">
        <f>SUBTOTAL(9,Q91:Q91)</f>
        <v>131</v>
      </c>
      <c r="R92" s="40">
        <f>SUBTOTAL(9,R91:R91)</f>
        <v>66</v>
      </c>
      <c r="S92" s="87">
        <f>Tabela5[[#This Row],[Neg_Ano9]]/Tabela5[[#This Row],[Alunos_Ano9]]</f>
        <v>0.50381679389312972</v>
      </c>
      <c r="T92" s="40">
        <f>SUBTOTAL(9,T91:T91)</f>
        <v>396</v>
      </c>
      <c r="U92" s="40">
        <f>SUBTOTAL(9,U91:U91)</f>
        <v>184</v>
      </c>
      <c r="V92" s="88">
        <f>Tabela5[[#This Row],[Níveis negat.]]/Tabela5[[#This Row],[Alunos_3ºciclo]]</f>
        <v>0.46464646464646464</v>
      </c>
    </row>
    <row r="93" spans="1:22" outlineLevel="5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1306</v>
      </c>
      <c r="F93" s="7" t="s">
        <v>105</v>
      </c>
      <c r="G93" s="7">
        <v>152055</v>
      </c>
      <c r="H93" s="7" t="s">
        <v>112</v>
      </c>
      <c r="I93" s="7">
        <v>1306564</v>
      </c>
      <c r="J93" s="7" t="s">
        <v>113</v>
      </c>
      <c r="K93" s="37">
        <v>142</v>
      </c>
      <c r="L93" s="37">
        <v>44</v>
      </c>
      <c r="M93" s="108">
        <v>0.309859154929577</v>
      </c>
      <c r="N93" s="37">
        <v>171</v>
      </c>
      <c r="O93" s="37">
        <v>57</v>
      </c>
      <c r="P93" s="108">
        <f>Tabela5[[#This Row],[Neg_Ano8]]/Tabela5[[#This Row],[Alunos_Ano8]]</f>
        <v>0.33333333333333331</v>
      </c>
      <c r="Q93" s="37">
        <v>140</v>
      </c>
      <c r="R93" s="37">
        <v>61</v>
      </c>
      <c r="S93" s="108">
        <f>Tabela5[[#This Row],[Neg_Ano9]]/Tabela5[[#This Row],[Alunos_Ano9]]</f>
        <v>0.43571428571428572</v>
      </c>
      <c r="T93" s="37">
        <f>Tabela5[[#This Row],[Alunos_Ano7]]+Tabela5[[#This Row],[Alunos_Ano8]]+Tabela5[[#This Row],[Alunos_Ano9]]</f>
        <v>453</v>
      </c>
      <c r="U93" s="37">
        <f>Tabela5[[#This Row],[Neg_Ano7]]+Tabela5[[#This Row],[Neg_Ano8]]+Tabela5[[#This Row],[Neg_Ano9]]</f>
        <v>162</v>
      </c>
      <c r="V93" s="112">
        <f>Tabela5[[#This Row],[Níveis negat.]]/Tabela5[[#This Row],[Alunos_3ºciclo]]</f>
        <v>0.35761589403973509</v>
      </c>
    </row>
    <row r="94" spans="1:22" outlineLevel="4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1306</v>
      </c>
      <c r="F94" s="7" t="s">
        <v>105</v>
      </c>
      <c r="G94" s="7">
        <v>152055</v>
      </c>
      <c r="H94" s="7" t="s">
        <v>112</v>
      </c>
      <c r="I94" s="7">
        <v>0</v>
      </c>
      <c r="J94" s="11" t="s">
        <v>24</v>
      </c>
      <c r="K94" s="40">
        <f>SUBTOTAL(9,K93:K93)</f>
        <v>142</v>
      </c>
      <c r="L94" s="40">
        <f>SUBTOTAL(9,L93:L93)</f>
        <v>44</v>
      </c>
      <c r="M94" s="87">
        <f>Tabela5[[#This Row],[Neg_Ano7]]/Tabela5[[#This Row],[Alunos_Ano7]]</f>
        <v>0.30985915492957744</v>
      </c>
      <c r="N94" s="40">
        <f>SUBTOTAL(9,N93:N93)</f>
        <v>171</v>
      </c>
      <c r="O94" s="40">
        <f>SUBTOTAL(9,O93:O93)</f>
        <v>57</v>
      </c>
      <c r="P94" s="87">
        <f>Tabela5[[#This Row],[Neg_Ano8]]/Tabela5[[#This Row],[Alunos_Ano8]]</f>
        <v>0.33333333333333331</v>
      </c>
      <c r="Q94" s="40">
        <f>SUBTOTAL(9,Q93:Q93)</f>
        <v>140</v>
      </c>
      <c r="R94" s="40">
        <f>SUBTOTAL(9,R93:R93)</f>
        <v>61</v>
      </c>
      <c r="S94" s="87">
        <f>Tabela5[[#This Row],[Neg_Ano9]]/Tabela5[[#This Row],[Alunos_Ano9]]</f>
        <v>0.43571428571428572</v>
      </c>
      <c r="T94" s="40">
        <f>SUBTOTAL(9,T93:T93)</f>
        <v>453</v>
      </c>
      <c r="U94" s="40">
        <f>SUBTOTAL(9,U93:U93)</f>
        <v>162</v>
      </c>
      <c r="V94" s="88">
        <f>Tabela5[[#This Row],[Níveis negat.]]/Tabela5[[#This Row],[Alunos_3ºciclo]]</f>
        <v>0.35761589403973509</v>
      </c>
    </row>
    <row r="95" spans="1:22" outlineLevel="5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1306</v>
      </c>
      <c r="F95" s="7" t="s">
        <v>105</v>
      </c>
      <c r="G95" s="7">
        <v>152067</v>
      </c>
      <c r="H95" s="7" t="s">
        <v>114</v>
      </c>
      <c r="I95" s="7">
        <v>1306017</v>
      </c>
      <c r="J95" s="7" t="s">
        <v>316</v>
      </c>
      <c r="K95" s="37">
        <v>227</v>
      </c>
      <c r="L95" s="37">
        <v>74</v>
      </c>
      <c r="M95" s="108">
        <v>0.32599118942731298</v>
      </c>
      <c r="N95" s="37">
        <v>240</v>
      </c>
      <c r="O95" s="37">
        <v>94</v>
      </c>
      <c r="P95" s="108">
        <f>Tabela5[[#This Row],[Neg_Ano8]]/Tabela5[[#This Row],[Alunos_Ano8]]</f>
        <v>0.39166666666666666</v>
      </c>
      <c r="Q95" s="37">
        <v>252</v>
      </c>
      <c r="R95" s="37">
        <v>113</v>
      </c>
      <c r="S95" s="108">
        <f>Tabela5[[#This Row],[Neg_Ano9]]/Tabela5[[#This Row],[Alunos_Ano9]]</f>
        <v>0.44841269841269843</v>
      </c>
      <c r="T95" s="37">
        <f>Tabela5[[#This Row],[Alunos_Ano7]]+Tabela5[[#This Row],[Alunos_Ano8]]+Tabela5[[#This Row],[Alunos_Ano9]]</f>
        <v>719</v>
      </c>
      <c r="U95" s="37">
        <f>Tabela5[[#This Row],[Neg_Ano7]]+Tabela5[[#This Row],[Neg_Ano8]]+Tabela5[[#This Row],[Neg_Ano9]]</f>
        <v>281</v>
      </c>
      <c r="V95" s="112">
        <f>Tabela5[[#This Row],[Níveis negat.]]/Tabela5[[#This Row],[Alunos_3ºciclo]]</f>
        <v>0.39082058414464532</v>
      </c>
    </row>
    <row r="96" spans="1:22" outlineLevel="4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1306</v>
      </c>
      <c r="F96" s="7" t="s">
        <v>105</v>
      </c>
      <c r="G96" s="7">
        <v>152067</v>
      </c>
      <c r="H96" s="7" t="s">
        <v>114</v>
      </c>
      <c r="I96" s="7">
        <v>0</v>
      </c>
      <c r="J96" s="11" t="s">
        <v>24</v>
      </c>
      <c r="K96" s="40">
        <f>SUBTOTAL(9,K95:K95)</f>
        <v>227</v>
      </c>
      <c r="L96" s="40">
        <f>SUBTOTAL(9,L95:L95)</f>
        <v>74</v>
      </c>
      <c r="M96" s="87">
        <f>Tabela5[[#This Row],[Neg_Ano7]]/Tabela5[[#This Row],[Alunos_Ano7]]</f>
        <v>0.32599118942731276</v>
      </c>
      <c r="N96" s="40">
        <f>SUBTOTAL(9,N95:N95)</f>
        <v>240</v>
      </c>
      <c r="O96" s="40">
        <f>SUBTOTAL(9,O95:O95)</f>
        <v>94</v>
      </c>
      <c r="P96" s="87">
        <f>Tabela5[[#This Row],[Neg_Ano8]]/Tabela5[[#This Row],[Alunos_Ano8]]</f>
        <v>0.39166666666666666</v>
      </c>
      <c r="Q96" s="40">
        <f>SUBTOTAL(9,Q95:Q95)</f>
        <v>252</v>
      </c>
      <c r="R96" s="40">
        <f>SUBTOTAL(9,R95:R95)</f>
        <v>113</v>
      </c>
      <c r="S96" s="87">
        <f>Tabela5[[#This Row],[Neg_Ano9]]/Tabela5[[#This Row],[Alunos_Ano9]]</f>
        <v>0.44841269841269843</v>
      </c>
      <c r="T96" s="40">
        <f>SUBTOTAL(9,T95:T95)</f>
        <v>719</v>
      </c>
      <c r="U96" s="40">
        <f>SUBTOTAL(9,U95:U95)</f>
        <v>281</v>
      </c>
      <c r="V96" s="88">
        <f>Tabela5[[#This Row],[Níveis negat.]]/Tabela5[[#This Row],[Alunos_3ºciclo]]</f>
        <v>0.39082058414464532</v>
      </c>
    </row>
    <row r="97" spans="1:22" outlineLevel="5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1306</v>
      </c>
      <c r="F97" s="7" t="s">
        <v>105</v>
      </c>
      <c r="G97" s="7">
        <v>152079</v>
      </c>
      <c r="H97" s="7" t="s">
        <v>116</v>
      </c>
      <c r="I97" s="7">
        <v>1306933</v>
      </c>
      <c r="J97" s="7" t="s">
        <v>117</v>
      </c>
      <c r="K97" s="37">
        <v>100</v>
      </c>
      <c r="L97" s="37">
        <v>24</v>
      </c>
      <c r="M97" s="108">
        <v>0.24</v>
      </c>
      <c r="N97" s="37">
        <v>94</v>
      </c>
      <c r="O97" s="37">
        <v>56</v>
      </c>
      <c r="P97" s="108">
        <f>Tabela5[[#This Row],[Neg_Ano8]]/Tabela5[[#This Row],[Alunos_Ano8]]</f>
        <v>0.5957446808510638</v>
      </c>
      <c r="Q97" s="37">
        <v>77</v>
      </c>
      <c r="R97" s="37">
        <v>37</v>
      </c>
      <c r="S97" s="108">
        <f>Tabela5[[#This Row],[Neg_Ano9]]/Tabela5[[#This Row],[Alunos_Ano9]]</f>
        <v>0.48051948051948051</v>
      </c>
      <c r="T97" s="37">
        <f>Tabela5[[#This Row],[Alunos_Ano7]]+Tabela5[[#This Row],[Alunos_Ano8]]+Tabela5[[#This Row],[Alunos_Ano9]]</f>
        <v>271</v>
      </c>
      <c r="U97" s="37">
        <f>Tabela5[[#This Row],[Neg_Ano7]]+Tabela5[[#This Row],[Neg_Ano8]]+Tabela5[[#This Row],[Neg_Ano9]]</f>
        <v>117</v>
      </c>
      <c r="V97" s="112">
        <f>Tabela5[[#This Row],[Níveis negat.]]/Tabela5[[#This Row],[Alunos_3ºciclo]]</f>
        <v>0.43173431734317341</v>
      </c>
    </row>
    <row r="98" spans="1:22" outlineLevel="4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1306</v>
      </c>
      <c r="F98" s="7" t="s">
        <v>105</v>
      </c>
      <c r="G98" s="7">
        <v>152079</v>
      </c>
      <c r="H98" s="7" t="s">
        <v>116</v>
      </c>
      <c r="I98" s="7">
        <v>0</v>
      </c>
      <c r="J98" s="11" t="s">
        <v>24</v>
      </c>
      <c r="K98" s="40">
        <f>SUBTOTAL(9,K97:K97)</f>
        <v>100</v>
      </c>
      <c r="L98" s="40">
        <f>SUBTOTAL(9,L97:L97)</f>
        <v>24</v>
      </c>
      <c r="M98" s="87">
        <f>Tabela5[[#This Row],[Neg_Ano7]]/Tabela5[[#This Row],[Alunos_Ano7]]</f>
        <v>0.24</v>
      </c>
      <c r="N98" s="40">
        <f>SUBTOTAL(9,N97:N97)</f>
        <v>94</v>
      </c>
      <c r="O98" s="40">
        <f>SUBTOTAL(9,O97:O97)</f>
        <v>56</v>
      </c>
      <c r="P98" s="87">
        <f>Tabela5[[#This Row],[Neg_Ano8]]/Tabela5[[#This Row],[Alunos_Ano8]]</f>
        <v>0.5957446808510638</v>
      </c>
      <c r="Q98" s="40">
        <f>SUBTOTAL(9,Q97:Q97)</f>
        <v>77</v>
      </c>
      <c r="R98" s="40">
        <f>SUBTOTAL(9,R97:R97)</f>
        <v>37</v>
      </c>
      <c r="S98" s="87">
        <f>Tabela5[[#This Row],[Neg_Ano9]]/Tabela5[[#This Row],[Alunos_Ano9]]</f>
        <v>0.48051948051948051</v>
      </c>
      <c r="T98" s="40">
        <f>SUBTOTAL(9,T97:T97)</f>
        <v>271</v>
      </c>
      <c r="U98" s="40">
        <f>SUBTOTAL(9,U97:U97)</f>
        <v>117</v>
      </c>
      <c r="V98" s="88">
        <f>Tabela5[[#This Row],[Níveis negat.]]/Tabela5[[#This Row],[Alunos_3ºciclo]]</f>
        <v>0.43173431734317341</v>
      </c>
    </row>
    <row r="99" spans="1:22" outlineLevel="5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1306</v>
      </c>
      <c r="F99" s="7" t="s">
        <v>105</v>
      </c>
      <c r="G99" s="7">
        <v>152961</v>
      </c>
      <c r="H99" s="7" t="s">
        <v>118</v>
      </c>
      <c r="I99" s="7">
        <v>1306934</v>
      </c>
      <c r="J99" s="7" t="s">
        <v>119</v>
      </c>
      <c r="K99" s="37">
        <v>243</v>
      </c>
      <c r="L99" s="37">
        <v>78</v>
      </c>
      <c r="M99" s="108">
        <v>0.32098765432098803</v>
      </c>
      <c r="N99" s="37">
        <v>282</v>
      </c>
      <c r="O99" s="37">
        <v>117</v>
      </c>
      <c r="P99" s="108">
        <f>Tabela5[[#This Row],[Neg_Ano8]]/Tabela5[[#This Row],[Alunos_Ano8]]</f>
        <v>0.41489361702127658</v>
      </c>
      <c r="Q99" s="37">
        <v>225</v>
      </c>
      <c r="R99" s="37">
        <v>51</v>
      </c>
      <c r="S99" s="108">
        <f>Tabela5[[#This Row],[Neg_Ano9]]/Tabela5[[#This Row],[Alunos_Ano9]]</f>
        <v>0.22666666666666666</v>
      </c>
      <c r="T99" s="37">
        <f>Tabela5[[#This Row],[Alunos_Ano7]]+Tabela5[[#This Row],[Alunos_Ano8]]+Tabela5[[#This Row],[Alunos_Ano9]]</f>
        <v>750</v>
      </c>
      <c r="U99" s="37">
        <f>Tabela5[[#This Row],[Neg_Ano7]]+Tabela5[[#This Row],[Neg_Ano8]]+Tabela5[[#This Row],[Neg_Ano9]]</f>
        <v>246</v>
      </c>
      <c r="V99" s="112">
        <f>Tabela5[[#This Row],[Níveis negat.]]/Tabela5[[#This Row],[Alunos_3ºciclo]]</f>
        <v>0.32800000000000001</v>
      </c>
    </row>
    <row r="100" spans="1:22" outlineLevel="4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1306</v>
      </c>
      <c r="F100" s="7" t="s">
        <v>105</v>
      </c>
      <c r="G100" s="7">
        <v>152961</v>
      </c>
      <c r="H100" s="7" t="s">
        <v>118</v>
      </c>
      <c r="I100" s="7">
        <v>0</v>
      </c>
      <c r="J100" s="11" t="s">
        <v>24</v>
      </c>
      <c r="K100" s="40">
        <f>SUBTOTAL(9,K99:K99)</f>
        <v>243</v>
      </c>
      <c r="L100" s="40">
        <f>SUBTOTAL(9,L99:L99)</f>
        <v>78</v>
      </c>
      <c r="M100" s="87">
        <f>Tabela5[[#This Row],[Neg_Ano7]]/Tabela5[[#This Row],[Alunos_Ano7]]</f>
        <v>0.32098765432098764</v>
      </c>
      <c r="N100" s="40">
        <f>SUBTOTAL(9,N99:N99)</f>
        <v>282</v>
      </c>
      <c r="O100" s="40">
        <f>SUBTOTAL(9,O99:O99)</f>
        <v>117</v>
      </c>
      <c r="P100" s="87">
        <f>Tabela5[[#This Row],[Neg_Ano8]]/Tabela5[[#This Row],[Alunos_Ano8]]</f>
        <v>0.41489361702127658</v>
      </c>
      <c r="Q100" s="40">
        <f>SUBTOTAL(9,Q99:Q99)</f>
        <v>225</v>
      </c>
      <c r="R100" s="40">
        <f>SUBTOTAL(9,R99:R99)</f>
        <v>51</v>
      </c>
      <c r="S100" s="87">
        <f>Tabela5[[#This Row],[Neg_Ano9]]/Tabela5[[#This Row],[Alunos_Ano9]]</f>
        <v>0.22666666666666666</v>
      </c>
      <c r="T100" s="40">
        <f>SUBTOTAL(9,T99:T99)</f>
        <v>750</v>
      </c>
      <c r="U100" s="40">
        <f>SUBTOTAL(9,U99:U99)</f>
        <v>246</v>
      </c>
      <c r="V100" s="88">
        <f>Tabela5[[#This Row],[Níveis negat.]]/Tabela5[[#This Row],[Alunos_3ºciclo]]</f>
        <v>0.32800000000000001</v>
      </c>
    </row>
    <row r="101" spans="1:22" outlineLevel="3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1306</v>
      </c>
      <c r="F101" s="7" t="s">
        <v>105</v>
      </c>
      <c r="G101" s="7">
        <v>0</v>
      </c>
      <c r="H101" s="7">
        <v>0</v>
      </c>
      <c r="I101" s="7">
        <v>0</v>
      </c>
      <c r="J101" s="15" t="s">
        <v>25</v>
      </c>
      <c r="K101" s="43">
        <f>SUBTOTAL(9,K86:K99)</f>
        <v>1324</v>
      </c>
      <c r="L101" s="43">
        <f>SUBTOTAL(9,L86:L99)</f>
        <v>418</v>
      </c>
      <c r="M101" s="89">
        <f>Tabela5[[#This Row],[Neg_Ano7]]/Tabela5[[#This Row],[Alunos_Ano7]]</f>
        <v>0.31570996978851962</v>
      </c>
      <c r="N101" s="43">
        <f>SUBTOTAL(9,N86:N99)</f>
        <v>1324</v>
      </c>
      <c r="O101" s="43">
        <f>SUBTOTAL(9,O86:O99)</f>
        <v>545</v>
      </c>
      <c r="P101" s="89">
        <f>Tabela5[[#This Row],[Neg_Ano8]]/Tabela5[[#This Row],[Alunos_Ano8]]</f>
        <v>0.41163141993957703</v>
      </c>
      <c r="Q101" s="43">
        <f>SUBTOTAL(9,Q86:Q99)</f>
        <v>1316</v>
      </c>
      <c r="R101" s="43">
        <f>SUBTOTAL(9,R86:R99)</f>
        <v>464</v>
      </c>
      <c r="S101" s="89">
        <f>Tabela5[[#This Row],[Neg_Ano9]]/Tabela5[[#This Row],[Alunos_Ano9]]</f>
        <v>0.35258358662613981</v>
      </c>
      <c r="T101" s="43">
        <f>SUBTOTAL(9,T86:T99)</f>
        <v>3964</v>
      </c>
      <c r="U101" s="43">
        <f>SUBTOTAL(9,U86:U99)</f>
        <v>1427</v>
      </c>
      <c r="V101" s="90">
        <f>Tabela5[[#This Row],[Níveis negat.]]/Tabela5[[#This Row],[Alunos_3ºciclo]]</f>
        <v>0.35998990918264379</v>
      </c>
    </row>
    <row r="102" spans="1:22" outlineLevel="5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">
        <v>150393</v>
      </c>
      <c r="H102" s="7" t="s">
        <v>121</v>
      </c>
      <c r="I102" s="7">
        <v>1308280</v>
      </c>
      <c r="J102" s="7" t="s">
        <v>122</v>
      </c>
      <c r="K102" s="37">
        <v>118</v>
      </c>
      <c r="L102" s="37">
        <v>36</v>
      </c>
      <c r="M102" s="108">
        <v>0.305084745762712</v>
      </c>
      <c r="N102" s="37">
        <v>69</v>
      </c>
      <c r="O102" s="37">
        <v>26</v>
      </c>
      <c r="P102" s="108">
        <f>Tabela5[[#This Row],[Neg_Ano8]]/Tabela5[[#This Row],[Alunos_Ano8]]</f>
        <v>0.37681159420289856</v>
      </c>
      <c r="Q102" s="37">
        <v>83</v>
      </c>
      <c r="R102" s="37">
        <v>36</v>
      </c>
      <c r="S102" s="108">
        <f>Tabela5[[#This Row],[Neg_Ano9]]/Tabela5[[#This Row],[Alunos_Ano9]]</f>
        <v>0.43373493975903615</v>
      </c>
      <c r="T102" s="37">
        <f>Tabela5[[#This Row],[Alunos_Ano7]]+Tabela5[[#This Row],[Alunos_Ano8]]+Tabela5[[#This Row],[Alunos_Ano9]]</f>
        <v>270</v>
      </c>
      <c r="U102" s="37">
        <f>Tabela5[[#This Row],[Neg_Ano7]]+Tabela5[[#This Row],[Neg_Ano8]]+Tabela5[[#This Row],[Neg_Ano9]]</f>
        <v>98</v>
      </c>
      <c r="V102" s="112">
        <f>Tabela5[[#This Row],[Níveis negat.]]/Tabela5[[#This Row],[Alunos_3ºciclo]]</f>
        <v>0.36296296296296299</v>
      </c>
    </row>
    <row r="103" spans="1:22" outlineLevel="4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">
        <v>150393</v>
      </c>
      <c r="H103" s="7" t="s">
        <v>121</v>
      </c>
      <c r="I103" s="7">
        <v>0</v>
      </c>
      <c r="J103" s="11" t="s">
        <v>24</v>
      </c>
      <c r="K103" s="40">
        <f>SUBTOTAL(9,K102:K102)</f>
        <v>118</v>
      </c>
      <c r="L103" s="40">
        <f>SUBTOTAL(9,L102:L102)</f>
        <v>36</v>
      </c>
      <c r="M103" s="87">
        <f>Tabela5[[#This Row],[Neg_Ano7]]/Tabela5[[#This Row],[Alunos_Ano7]]</f>
        <v>0.30508474576271188</v>
      </c>
      <c r="N103" s="40">
        <f>SUBTOTAL(9,N102:N102)</f>
        <v>69</v>
      </c>
      <c r="O103" s="40">
        <f>SUBTOTAL(9,O102:O102)</f>
        <v>26</v>
      </c>
      <c r="P103" s="87">
        <f>Tabela5[[#This Row],[Neg_Ano8]]/Tabela5[[#This Row],[Alunos_Ano8]]</f>
        <v>0.37681159420289856</v>
      </c>
      <c r="Q103" s="40">
        <f>SUBTOTAL(9,Q102:Q102)</f>
        <v>83</v>
      </c>
      <c r="R103" s="40">
        <f>SUBTOTAL(9,R102:R102)</f>
        <v>36</v>
      </c>
      <c r="S103" s="87">
        <f>Tabela5[[#This Row],[Neg_Ano9]]/Tabela5[[#This Row],[Alunos_Ano9]]</f>
        <v>0.43373493975903615</v>
      </c>
      <c r="T103" s="40">
        <f>SUBTOTAL(9,T102:T102)</f>
        <v>270</v>
      </c>
      <c r="U103" s="40">
        <f>SUBTOTAL(9,U102:U102)</f>
        <v>98</v>
      </c>
      <c r="V103" s="88">
        <f>Tabela5[[#This Row],[Níveis negat.]]/Tabela5[[#This Row],[Alunos_3ºciclo]]</f>
        <v>0.36296296296296299</v>
      </c>
    </row>
    <row r="104" spans="1:22" outlineLevel="5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">
        <v>150757</v>
      </c>
      <c r="H104" s="7" t="s">
        <v>123</v>
      </c>
      <c r="I104" s="7">
        <v>1308693</v>
      </c>
      <c r="J104" s="7" t="s">
        <v>124</v>
      </c>
      <c r="K104" s="37">
        <v>97</v>
      </c>
      <c r="L104" s="37">
        <v>38</v>
      </c>
      <c r="M104" s="108">
        <v>0.39175257731958801</v>
      </c>
      <c r="N104" s="37">
        <v>87</v>
      </c>
      <c r="O104" s="37">
        <v>42</v>
      </c>
      <c r="P104" s="108">
        <f>Tabela5[[#This Row],[Neg_Ano8]]/Tabela5[[#This Row],[Alunos_Ano8]]</f>
        <v>0.48275862068965519</v>
      </c>
      <c r="Q104" s="37">
        <v>70</v>
      </c>
      <c r="R104" s="37">
        <v>26</v>
      </c>
      <c r="S104" s="108">
        <f>Tabela5[[#This Row],[Neg_Ano9]]/Tabela5[[#This Row],[Alunos_Ano9]]</f>
        <v>0.37142857142857144</v>
      </c>
      <c r="T104" s="37">
        <f>Tabela5[[#This Row],[Alunos_Ano7]]+Tabela5[[#This Row],[Alunos_Ano8]]+Tabela5[[#This Row],[Alunos_Ano9]]</f>
        <v>254</v>
      </c>
      <c r="U104" s="37">
        <f>Tabela5[[#This Row],[Neg_Ano7]]+Tabela5[[#This Row],[Neg_Ano8]]+Tabela5[[#This Row],[Neg_Ano9]]</f>
        <v>106</v>
      </c>
      <c r="V104" s="112">
        <f>Tabela5[[#This Row],[Níveis negat.]]/Tabela5[[#This Row],[Alunos_3ºciclo]]</f>
        <v>0.41732283464566927</v>
      </c>
    </row>
    <row r="105" spans="1:22" outlineLevel="4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">
        <v>150757</v>
      </c>
      <c r="H105" s="7" t="s">
        <v>123</v>
      </c>
      <c r="I105" s="7">
        <v>0</v>
      </c>
      <c r="J105" s="11" t="s">
        <v>24</v>
      </c>
      <c r="K105" s="40">
        <f>SUBTOTAL(9,K104:K104)</f>
        <v>97</v>
      </c>
      <c r="L105" s="40">
        <f>SUBTOTAL(9,L104:L104)</f>
        <v>38</v>
      </c>
      <c r="M105" s="87">
        <f>Tabela5[[#This Row],[Neg_Ano7]]/Tabela5[[#This Row],[Alunos_Ano7]]</f>
        <v>0.39175257731958762</v>
      </c>
      <c r="N105" s="40">
        <f>SUBTOTAL(9,N104:N104)</f>
        <v>87</v>
      </c>
      <c r="O105" s="40">
        <f>SUBTOTAL(9,O104:O104)</f>
        <v>42</v>
      </c>
      <c r="P105" s="87">
        <f>Tabela5[[#This Row],[Neg_Ano8]]/Tabela5[[#This Row],[Alunos_Ano8]]</f>
        <v>0.48275862068965519</v>
      </c>
      <c r="Q105" s="40">
        <f>SUBTOTAL(9,Q104:Q104)</f>
        <v>70</v>
      </c>
      <c r="R105" s="40">
        <f>SUBTOTAL(9,R104:R104)</f>
        <v>26</v>
      </c>
      <c r="S105" s="87">
        <f>Tabela5[[#This Row],[Neg_Ano9]]/Tabela5[[#This Row],[Alunos_Ano9]]</f>
        <v>0.37142857142857144</v>
      </c>
      <c r="T105" s="40">
        <f>SUBTOTAL(9,T104:T104)</f>
        <v>254</v>
      </c>
      <c r="U105" s="40">
        <f>SUBTOTAL(9,U104:U104)</f>
        <v>106</v>
      </c>
      <c r="V105" s="88">
        <f>Tabela5[[#This Row],[Níveis negat.]]/Tabela5[[#This Row],[Alunos_3ºciclo]]</f>
        <v>0.41732283464566927</v>
      </c>
    </row>
    <row r="106" spans="1:22" outlineLevel="5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">
        <v>151403</v>
      </c>
      <c r="H106" s="7" t="s">
        <v>125</v>
      </c>
      <c r="I106" s="7">
        <v>1308245</v>
      </c>
      <c r="J106" s="7" t="s">
        <v>126</v>
      </c>
      <c r="K106" s="37">
        <v>67</v>
      </c>
      <c r="L106" s="37">
        <v>19</v>
      </c>
      <c r="M106" s="108">
        <v>0.28358208955223901</v>
      </c>
      <c r="N106" s="37">
        <v>57</v>
      </c>
      <c r="O106" s="37">
        <v>23</v>
      </c>
      <c r="P106" s="108">
        <f>Tabela5[[#This Row],[Neg_Ano8]]/Tabela5[[#This Row],[Alunos_Ano8]]</f>
        <v>0.40350877192982454</v>
      </c>
      <c r="Q106" s="37">
        <v>69</v>
      </c>
      <c r="R106" s="37">
        <v>27</v>
      </c>
      <c r="S106" s="108">
        <f>Tabela5[[#This Row],[Neg_Ano9]]/Tabela5[[#This Row],[Alunos_Ano9]]</f>
        <v>0.39130434782608697</v>
      </c>
      <c r="T106" s="37">
        <f>Tabela5[[#This Row],[Alunos_Ano7]]+Tabela5[[#This Row],[Alunos_Ano8]]+Tabela5[[#This Row],[Alunos_Ano9]]</f>
        <v>193</v>
      </c>
      <c r="U106" s="37">
        <f>Tabela5[[#This Row],[Neg_Ano7]]+Tabela5[[#This Row],[Neg_Ano8]]+Tabela5[[#This Row],[Neg_Ano9]]</f>
        <v>69</v>
      </c>
      <c r="V106" s="112">
        <f>Tabela5[[#This Row],[Níveis negat.]]/Tabela5[[#This Row],[Alunos_3ºciclo]]</f>
        <v>0.35751295336787564</v>
      </c>
    </row>
    <row r="107" spans="1:22" outlineLevel="5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">
        <v>151403</v>
      </c>
      <c r="H107" s="7" t="s">
        <v>125</v>
      </c>
      <c r="I107" s="7">
        <v>1308261</v>
      </c>
      <c r="J107" s="7" t="s">
        <v>127</v>
      </c>
      <c r="K107" s="37">
        <v>120</v>
      </c>
      <c r="L107" s="37">
        <v>38</v>
      </c>
      <c r="M107" s="108">
        <v>0.31666666666666698</v>
      </c>
      <c r="N107" s="37">
        <v>133</v>
      </c>
      <c r="O107" s="37">
        <v>67</v>
      </c>
      <c r="P107" s="108">
        <f>Tabela5[[#This Row],[Neg_Ano8]]/Tabela5[[#This Row],[Alunos_Ano8]]</f>
        <v>0.50375939849624063</v>
      </c>
      <c r="Q107" s="37">
        <v>100</v>
      </c>
      <c r="R107" s="37">
        <v>35</v>
      </c>
      <c r="S107" s="108">
        <f>Tabela5[[#This Row],[Neg_Ano9]]/Tabela5[[#This Row],[Alunos_Ano9]]</f>
        <v>0.35</v>
      </c>
      <c r="T107" s="37">
        <f>Tabela5[[#This Row],[Alunos_Ano7]]+Tabela5[[#This Row],[Alunos_Ano8]]+Tabela5[[#This Row],[Alunos_Ano9]]</f>
        <v>353</v>
      </c>
      <c r="U107" s="37">
        <f>Tabela5[[#This Row],[Neg_Ano7]]+Tabela5[[#This Row],[Neg_Ano8]]+Tabela5[[#This Row],[Neg_Ano9]]</f>
        <v>140</v>
      </c>
      <c r="V107" s="112">
        <f>Tabela5[[#This Row],[Níveis negat.]]/Tabela5[[#This Row],[Alunos_3ºciclo]]</f>
        <v>0.39660056657223797</v>
      </c>
    </row>
    <row r="108" spans="1:22" outlineLevel="4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">
        <v>151403</v>
      </c>
      <c r="H108" s="7" t="s">
        <v>125</v>
      </c>
      <c r="I108" s="7">
        <v>0</v>
      </c>
      <c r="J108" s="11" t="s">
        <v>24</v>
      </c>
      <c r="K108" s="40">
        <f>SUBTOTAL(9,K106:K107)</f>
        <v>187</v>
      </c>
      <c r="L108" s="40">
        <f>SUBTOTAL(9,L106:L107)</f>
        <v>57</v>
      </c>
      <c r="M108" s="87">
        <f>Tabela5[[#This Row],[Neg_Ano7]]/Tabela5[[#This Row],[Alunos_Ano7]]</f>
        <v>0.30481283422459893</v>
      </c>
      <c r="N108" s="40">
        <f>SUBTOTAL(9,N106:N107)</f>
        <v>190</v>
      </c>
      <c r="O108" s="40">
        <f>SUBTOTAL(9,O106:O107)</f>
        <v>90</v>
      </c>
      <c r="P108" s="87">
        <f>Tabela5[[#This Row],[Neg_Ano8]]/Tabela5[[#This Row],[Alunos_Ano8]]</f>
        <v>0.47368421052631576</v>
      </c>
      <c r="Q108" s="40">
        <f>SUBTOTAL(9,Q106:Q107)</f>
        <v>169</v>
      </c>
      <c r="R108" s="40">
        <f>SUBTOTAL(9,R106:R107)</f>
        <v>62</v>
      </c>
      <c r="S108" s="87">
        <f>Tabela5[[#This Row],[Neg_Ano9]]/Tabela5[[#This Row],[Alunos_Ano9]]</f>
        <v>0.36686390532544377</v>
      </c>
      <c r="T108" s="40">
        <f>SUBTOTAL(9,T106:T107)</f>
        <v>546</v>
      </c>
      <c r="U108" s="40">
        <f>SUBTOTAL(9,U106:U107)</f>
        <v>209</v>
      </c>
      <c r="V108" s="88">
        <f>Tabela5[[#This Row],[Níveis negat.]]/Tabela5[[#This Row],[Alunos_3ºciclo]]</f>
        <v>0.38278388278388276</v>
      </c>
    </row>
    <row r="109" spans="1:22" outlineLevel="5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">
        <v>151610</v>
      </c>
      <c r="H109" s="7" t="s">
        <v>128</v>
      </c>
      <c r="I109" s="7">
        <v>1308021</v>
      </c>
      <c r="J109" s="7" t="s">
        <v>129</v>
      </c>
      <c r="K109" s="37">
        <v>162</v>
      </c>
      <c r="L109" s="37">
        <v>68</v>
      </c>
      <c r="M109" s="108">
        <v>0.41975308641975301</v>
      </c>
      <c r="N109" s="37">
        <v>64</v>
      </c>
      <c r="O109" s="37">
        <v>15</v>
      </c>
      <c r="P109" s="108">
        <f>Tabela5[[#This Row],[Neg_Ano8]]/Tabela5[[#This Row],[Alunos_Ano8]]</f>
        <v>0.234375</v>
      </c>
      <c r="Q109" s="37"/>
      <c r="R109" s="37"/>
      <c r="S109" s="108"/>
      <c r="T109" s="37">
        <f>Tabela5[[#This Row],[Alunos_Ano7]]+Tabela5[[#This Row],[Alunos_Ano8]]+Tabela5[[#This Row],[Alunos_Ano9]]</f>
        <v>226</v>
      </c>
      <c r="U109" s="37">
        <f>Tabela5[[#This Row],[Neg_Ano7]]+Tabela5[[#This Row],[Neg_Ano8]]+Tabela5[[#This Row],[Neg_Ano9]]</f>
        <v>83</v>
      </c>
      <c r="V109" s="112">
        <f>Tabela5[[#This Row],[Níveis negat.]]/Tabela5[[#This Row],[Alunos_3ºciclo]]</f>
        <v>0.36725663716814161</v>
      </c>
    </row>
    <row r="110" spans="1:22" outlineLevel="5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">
        <v>151610</v>
      </c>
      <c r="H110" s="7" t="s">
        <v>128</v>
      </c>
      <c r="I110" s="7">
        <v>1308872</v>
      </c>
      <c r="J110" s="7" t="s">
        <v>317</v>
      </c>
      <c r="K110" s="37">
        <v>0</v>
      </c>
      <c r="L110" s="37">
        <v>0</v>
      </c>
      <c r="M110" s="108" t="s">
        <v>28</v>
      </c>
      <c r="N110" s="37">
        <v>79</v>
      </c>
      <c r="O110" s="37">
        <v>38</v>
      </c>
      <c r="P110" s="108">
        <f>Tabela5[[#This Row],[Neg_Ano8]]/Tabela5[[#This Row],[Alunos_Ano8]]</f>
        <v>0.48101265822784811</v>
      </c>
      <c r="Q110" s="37">
        <v>191</v>
      </c>
      <c r="R110" s="37">
        <v>97</v>
      </c>
      <c r="S110" s="108">
        <f>Tabela5[[#This Row],[Neg_Ano9]]/Tabela5[[#This Row],[Alunos_Ano9]]</f>
        <v>0.50785340314136129</v>
      </c>
      <c r="T110" s="37">
        <f>Tabela5[[#This Row],[Alunos_Ano7]]+Tabela5[[#This Row],[Alunos_Ano8]]+Tabela5[[#This Row],[Alunos_Ano9]]</f>
        <v>270</v>
      </c>
      <c r="U110" s="37">
        <f>Tabela5[[#This Row],[Neg_Ano7]]+Tabela5[[#This Row],[Neg_Ano8]]+Tabela5[[#This Row],[Neg_Ano9]]</f>
        <v>135</v>
      </c>
      <c r="V110" s="112">
        <f>Tabela5[[#This Row],[Níveis negat.]]/Tabela5[[#This Row],[Alunos_3ºciclo]]</f>
        <v>0.5</v>
      </c>
    </row>
    <row r="111" spans="1:22" outlineLevel="4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">
        <v>151610</v>
      </c>
      <c r="H111" s="7" t="s">
        <v>128</v>
      </c>
      <c r="I111" s="7">
        <v>0</v>
      </c>
      <c r="J111" s="11" t="s">
        <v>24</v>
      </c>
      <c r="K111" s="40">
        <f>SUBTOTAL(9,K109:K110)</f>
        <v>162</v>
      </c>
      <c r="L111" s="40">
        <f>SUBTOTAL(9,L109:L110)</f>
        <v>68</v>
      </c>
      <c r="M111" s="87">
        <f>Tabela5[[#This Row],[Neg_Ano7]]/Tabela5[[#This Row],[Alunos_Ano7]]</f>
        <v>0.41975308641975306</v>
      </c>
      <c r="N111" s="40">
        <f>SUBTOTAL(9,N109:N110)</f>
        <v>143</v>
      </c>
      <c r="O111" s="40">
        <f>SUBTOTAL(9,O109:O110)</f>
        <v>53</v>
      </c>
      <c r="P111" s="87">
        <f>Tabela5[[#This Row],[Neg_Ano8]]/Tabela5[[#This Row],[Alunos_Ano8]]</f>
        <v>0.37062937062937062</v>
      </c>
      <c r="Q111" s="40">
        <f>SUBTOTAL(9,Q109:Q110)</f>
        <v>191</v>
      </c>
      <c r="R111" s="40">
        <f>SUBTOTAL(9,R109:R110)</f>
        <v>97</v>
      </c>
      <c r="S111" s="87">
        <f>Tabela5[[#This Row],[Neg_Ano9]]/Tabela5[[#This Row],[Alunos_Ano9]]</f>
        <v>0.50785340314136129</v>
      </c>
      <c r="T111" s="40">
        <f>SUBTOTAL(9,T109:T110)</f>
        <v>496</v>
      </c>
      <c r="U111" s="40">
        <f>SUBTOTAL(9,U109:U110)</f>
        <v>218</v>
      </c>
      <c r="V111" s="88">
        <f>Tabela5[[#This Row],[Níveis negat.]]/Tabela5[[#This Row],[Alunos_3ºciclo]]</f>
        <v>0.43951612903225806</v>
      </c>
    </row>
    <row r="112" spans="1:22" outlineLevel="5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">
        <v>152080</v>
      </c>
      <c r="H112" s="7" t="s">
        <v>130</v>
      </c>
      <c r="I112" s="7">
        <v>1308069</v>
      </c>
      <c r="J112" s="7" t="s">
        <v>131</v>
      </c>
      <c r="K112" s="37">
        <v>28</v>
      </c>
      <c r="L112" s="37">
        <v>7</v>
      </c>
      <c r="M112" s="108">
        <v>0.25</v>
      </c>
      <c r="N112" s="37">
        <v>73</v>
      </c>
      <c r="O112" s="37">
        <v>28</v>
      </c>
      <c r="P112" s="108">
        <f>Tabela5[[#This Row],[Neg_Ano8]]/Tabela5[[#This Row],[Alunos_Ano8]]</f>
        <v>0.38356164383561642</v>
      </c>
      <c r="Q112" s="37">
        <v>67</v>
      </c>
      <c r="R112" s="37">
        <v>24</v>
      </c>
      <c r="S112" s="108">
        <f>Tabela5[[#This Row],[Neg_Ano9]]/Tabela5[[#This Row],[Alunos_Ano9]]</f>
        <v>0.35820895522388058</v>
      </c>
      <c r="T112" s="37">
        <f>Tabela5[[#This Row],[Alunos_Ano7]]+Tabela5[[#This Row],[Alunos_Ano8]]+Tabela5[[#This Row],[Alunos_Ano9]]</f>
        <v>168</v>
      </c>
      <c r="U112" s="37">
        <f>Tabela5[[#This Row],[Neg_Ano7]]+Tabela5[[#This Row],[Neg_Ano8]]+Tabela5[[#This Row],[Neg_Ano9]]</f>
        <v>59</v>
      </c>
      <c r="V112" s="112">
        <f>Tabela5[[#This Row],[Níveis negat.]]/Tabela5[[#This Row],[Alunos_3ºciclo]]</f>
        <v>0.35119047619047616</v>
      </c>
    </row>
    <row r="113" spans="1:22" outlineLevel="5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1308</v>
      </c>
      <c r="F113" s="7" t="s">
        <v>120</v>
      </c>
      <c r="G113" s="7">
        <v>152080</v>
      </c>
      <c r="H113" s="7" t="s">
        <v>130</v>
      </c>
      <c r="I113" s="7">
        <v>1308675</v>
      </c>
      <c r="J113" s="7" t="s">
        <v>318</v>
      </c>
      <c r="K113" s="37">
        <v>68</v>
      </c>
      <c r="L113" s="37">
        <v>12</v>
      </c>
      <c r="M113" s="108">
        <v>0.17647058823529399</v>
      </c>
      <c r="N113" s="37">
        <v>98</v>
      </c>
      <c r="O113" s="37">
        <v>55</v>
      </c>
      <c r="P113" s="108">
        <f>Tabela5[[#This Row],[Neg_Ano8]]/Tabela5[[#This Row],[Alunos_Ano8]]</f>
        <v>0.56122448979591832</v>
      </c>
      <c r="Q113" s="37">
        <v>105</v>
      </c>
      <c r="R113" s="37">
        <v>56</v>
      </c>
      <c r="S113" s="108">
        <f>Tabela5[[#This Row],[Neg_Ano9]]/Tabela5[[#This Row],[Alunos_Ano9]]</f>
        <v>0.53333333333333333</v>
      </c>
      <c r="T113" s="37">
        <f>Tabela5[[#This Row],[Alunos_Ano7]]+Tabela5[[#This Row],[Alunos_Ano8]]+Tabela5[[#This Row],[Alunos_Ano9]]</f>
        <v>271</v>
      </c>
      <c r="U113" s="37">
        <f>Tabela5[[#This Row],[Neg_Ano7]]+Tabela5[[#This Row],[Neg_Ano8]]+Tabela5[[#This Row],[Neg_Ano9]]</f>
        <v>123</v>
      </c>
      <c r="V113" s="112">
        <f>Tabela5[[#This Row],[Níveis negat.]]/Tabela5[[#This Row],[Alunos_3ºciclo]]</f>
        <v>0.45387453874538747</v>
      </c>
    </row>
    <row r="114" spans="1:22" outlineLevel="4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1308</v>
      </c>
      <c r="F114" s="7" t="s">
        <v>120</v>
      </c>
      <c r="G114" s="7">
        <v>152080</v>
      </c>
      <c r="H114" s="7" t="s">
        <v>130</v>
      </c>
      <c r="I114" s="7">
        <v>0</v>
      </c>
      <c r="J114" s="11" t="s">
        <v>24</v>
      </c>
      <c r="K114" s="40">
        <f>SUBTOTAL(9,K112:K113)</f>
        <v>96</v>
      </c>
      <c r="L114" s="40">
        <f>SUBTOTAL(9,L112:L113)</f>
        <v>19</v>
      </c>
      <c r="M114" s="87">
        <f>Tabela5[[#This Row],[Neg_Ano7]]/Tabela5[[#This Row],[Alunos_Ano7]]</f>
        <v>0.19791666666666666</v>
      </c>
      <c r="N114" s="40">
        <f>SUBTOTAL(9,N112:N113)</f>
        <v>171</v>
      </c>
      <c r="O114" s="40">
        <f>SUBTOTAL(9,O112:O113)</f>
        <v>83</v>
      </c>
      <c r="P114" s="87">
        <f>Tabela5[[#This Row],[Neg_Ano8]]/Tabela5[[#This Row],[Alunos_Ano8]]</f>
        <v>0.4853801169590643</v>
      </c>
      <c r="Q114" s="40">
        <f>SUBTOTAL(9,Q112:Q113)</f>
        <v>172</v>
      </c>
      <c r="R114" s="40">
        <f>SUBTOTAL(9,R112:R113)</f>
        <v>80</v>
      </c>
      <c r="S114" s="87">
        <f>Tabela5[[#This Row],[Neg_Ano9]]/Tabela5[[#This Row],[Alunos_Ano9]]</f>
        <v>0.46511627906976744</v>
      </c>
      <c r="T114" s="40">
        <f>SUBTOTAL(9,T112:T113)</f>
        <v>439</v>
      </c>
      <c r="U114" s="40">
        <f>SUBTOTAL(9,U112:U113)</f>
        <v>182</v>
      </c>
      <c r="V114" s="88">
        <f>Tabela5[[#This Row],[Níveis negat.]]/Tabela5[[#This Row],[Alunos_3ºciclo]]</f>
        <v>0.4145785876993166</v>
      </c>
    </row>
    <row r="115" spans="1:22" outlineLevel="5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1308</v>
      </c>
      <c r="F115" s="7" t="s">
        <v>120</v>
      </c>
      <c r="G115" s="7">
        <v>152092</v>
      </c>
      <c r="H115" s="7" t="s">
        <v>280</v>
      </c>
      <c r="I115" s="7">
        <v>1308615</v>
      </c>
      <c r="J115" s="7" t="s">
        <v>281</v>
      </c>
      <c r="K115" s="37">
        <v>159</v>
      </c>
      <c r="L115" s="37">
        <v>61</v>
      </c>
      <c r="M115" s="108">
        <v>0.383647798742138</v>
      </c>
      <c r="N115" s="37">
        <v>183</v>
      </c>
      <c r="O115" s="37">
        <v>58</v>
      </c>
      <c r="P115" s="108">
        <f>Tabela5[[#This Row],[Neg_Ano8]]/Tabela5[[#This Row],[Alunos_Ano8]]</f>
        <v>0.31693989071038253</v>
      </c>
      <c r="Q115" s="37">
        <v>150</v>
      </c>
      <c r="R115" s="37">
        <v>64</v>
      </c>
      <c r="S115" s="108">
        <f>Tabela5[[#This Row],[Neg_Ano9]]/Tabela5[[#This Row],[Alunos_Ano9]]</f>
        <v>0.42666666666666669</v>
      </c>
      <c r="T115" s="37">
        <f>Tabela5[[#This Row],[Alunos_Ano7]]+Tabela5[[#This Row],[Alunos_Ano8]]+Tabela5[[#This Row],[Alunos_Ano9]]</f>
        <v>492</v>
      </c>
      <c r="U115" s="37">
        <f>Tabela5[[#This Row],[Neg_Ano7]]+Tabela5[[#This Row],[Neg_Ano8]]+Tabela5[[#This Row],[Neg_Ano9]]</f>
        <v>183</v>
      </c>
      <c r="V115" s="112">
        <f>Tabela5[[#This Row],[Níveis negat.]]/Tabela5[[#This Row],[Alunos_3ºciclo]]</f>
        <v>0.37195121951219512</v>
      </c>
    </row>
    <row r="116" spans="1:22" outlineLevel="4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1308</v>
      </c>
      <c r="F116" s="7" t="s">
        <v>120</v>
      </c>
      <c r="G116" s="7">
        <v>152092</v>
      </c>
      <c r="H116" s="7" t="s">
        <v>280</v>
      </c>
      <c r="I116" s="7">
        <v>0</v>
      </c>
      <c r="J116" s="11" t="s">
        <v>24</v>
      </c>
      <c r="K116" s="40">
        <f>SUBTOTAL(9,K115:K115)</f>
        <v>159</v>
      </c>
      <c r="L116" s="40">
        <f>SUBTOTAL(9,L115:L115)</f>
        <v>61</v>
      </c>
      <c r="M116" s="87">
        <f>Tabela5[[#This Row],[Neg_Ano7]]/Tabela5[[#This Row],[Alunos_Ano7]]</f>
        <v>0.38364779874213839</v>
      </c>
      <c r="N116" s="40">
        <f>SUBTOTAL(9,N115:N115)</f>
        <v>183</v>
      </c>
      <c r="O116" s="40">
        <f>SUBTOTAL(9,O115:O115)</f>
        <v>58</v>
      </c>
      <c r="P116" s="87">
        <f>Tabela5[[#This Row],[Neg_Ano8]]/Tabela5[[#This Row],[Alunos_Ano8]]</f>
        <v>0.31693989071038253</v>
      </c>
      <c r="Q116" s="40">
        <f>SUBTOTAL(9,Q115:Q115)</f>
        <v>150</v>
      </c>
      <c r="R116" s="40">
        <f>SUBTOTAL(9,R115:R115)</f>
        <v>64</v>
      </c>
      <c r="S116" s="87">
        <f>Tabela5[[#This Row],[Neg_Ano9]]/Tabela5[[#This Row],[Alunos_Ano9]]</f>
        <v>0.42666666666666669</v>
      </c>
      <c r="T116" s="40">
        <f>SUBTOTAL(9,T115:T115)</f>
        <v>492</v>
      </c>
      <c r="U116" s="40">
        <f>SUBTOTAL(9,U115:U115)</f>
        <v>183</v>
      </c>
      <c r="V116" s="88">
        <f>Tabela5[[#This Row],[Níveis negat.]]/Tabela5[[#This Row],[Alunos_3ºciclo]]</f>
        <v>0.37195121951219512</v>
      </c>
    </row>
    <row r="117" spans="1:22" outlineLevel="5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1308</v>
      </c>
      <c r="F117" s="7" t="s">
        <v>120</v>
      </c>
      <c r="G117" s="7">
        <v>152109</v>
      </c>
      <c r="H117" s="7" t="s">
        <v>135</v>
      </c>
      <c r="I117" s="7">
        <v>1308930</v>
      </c>
      <c r="J117" s="7" t="s">
        <v>136</v>
      </c>
      <c r="K117" s="37">
        <v>82</v>
      </c>
      <c r="L117" s="37">
        <v>40</v>
      </c>
      <c r="M117" s="108">
        <v>0.48780487804877998</v>
      </c>
      <c r="N117" s="37">
        <v>65</v>
      </c>
      <c r="O117" s="37">
        <v>34</v>
      </c>
      <c r="P117" s="108">
        <f>Tabela5[[#This Row],[Neg_Ano8]]/Tabela5[[#This Row],[Alunos_Ano8]]</f>
        <v>0.52307692307692311</v>
      </c>
      <c r="Q117" s="37">
        <v>65</v>
      </c>
      <c r="R117" s="37">
        <v>24</v>
      </c>
      <c r="S117" s="108">
        <f>Tabela5[[#This Row],[Neg_Ano9]]/Tabela5[[#This Row],[Alunos_Ano9]]</f>
        <v>0.36923076923076925</v>
      </c>
      <c r="T117" s="37">
        <f>Tabela5[[#This Row],[Alunos_Ano7]]+Tabela5[[#This Row],[Alunos_Ano8]]+Tabela5[[#This Row],[Alunos_Ano9]]</f>
        <v>212</v>
      </c>
      <c r="U117" s="37">
        <f>Tabela5[[#This Row],[Neg_Ano7]]+Tabela5[[#This Row],[Neg_Ano8]]+Tabela5[[#This Row],[Neg_Ano9]]</f>
        <v>98</v>
      </c>
      <c r="V117" s="112">
        <f>Tabela5[[#This Row],[Níveis negat.]]/Tabela5[[#This Row],[Alunos_3ºciclo]]</f>
        <v>0.46226415094339623</v>
      </c>
    </row>
    <row r="118" spans="1:22" outlineLevel="4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1308</v>
      </c>
      <c r="F118" s="7" t="s">
        <v>120</v>
      </c>
      <c r="G118" s="7">
        <v>152109</v>
      </c>
      <c r="H118" s="7" t="s">
        <v>135</v>
      </c>
      <c r="I118" s="7">
        <v>0</v>
      </c>
      <c r="J118" s="11" t="s">
        <v>24</v>
      </c>
      <c r="K118" s="40">
        <f>SUBTOTAL(9,K117:K117)</f>
        <v>82</v>
      </c>
      <c r="L118" s="40">
        <f>SUBTOTAL(9,L117:L117)</f>
        <v>40</v>
      </c>
      <c r="M118" s="87">
        <f>Tabela5[[#This Row],[Neg_Ano7]]/Tabela5[[#This Row],[Alunos_Ano7]]</f>
        <v>0.48780487804878048</v>
      </c>
      <c r="N118" s="40">
        <f>SUBTOTAL(9,N117:N117)</f>
        <v>65</v>
      </c>
      <c r="O118" s="40">
        <f>SUBTOTAL(9,O117:O117)</f>
        <v>34</v>
      </c>
      <c r="P118" s="87">
        <f>Tabela5[[#This Row],[Neg_Ano8]]/Tabela5[[#This Row],[Alunos_Ano8]]</f>
        <v>0.52307692307692311</v>
      </c>
      <c r="Q118" s="40">
        <f>SUBTOTAL(9,Q117:Q117)</f>
        <v>65</v>
      </c>
      <c r="R118" s="40">
        <f>SUBTOTAL(9,R117:R117)</f>
        <v>24</v>
      </c>
      <c r="S118" s="87">
        <f>Tabela5[[#This Row],[Neg_Ano9]]/Tabela5[[#This Row],[Alunos_Ano9]]</f>
        <v>0.36923076923076925</v>
      </c>
      <c r="T118" s="40">
        <f>SUBTOTAL(9,T117:T117)</f>
        <v>212</v>
      </c>
      <c r="U118" s="40">
        <f>SUBTOTAL(9,U117:U117)</f>
        <v>98</v>
      </c>
      <c r="V118" s="88">
        <f>Tabela5[[#This Row],[Níveis negat.]]/Tabela5[[#This Row],[Alunos_3ºciclo]]</f>
        <v>0.46226415094339623</v>
      </c>
    </row>
    <row r="119" spans="1:22" outlineLevel="5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1308</v>
      </c>
      <c r="F119" s="7" t="s">
        <v>120</v>
      </c>
      <c r="G119" s="7">
        <v>152110</v>
      </c>
      <c r="H119" s="7" t="s">
        <v>137</v>
      </c>
      <c r="I119" s="7">
        <v>1308589</v>
      </c>
      <c r="J119" s="7" t="s">
        <v>138</v>
      </c>
      <c r="K119" s="37">
        <v>73</v>
      </c>
      <c r="L119" s="37">
        <v>22</v>
      </c>
      <c r="M119" s="108">
        <v>0.301369863013699</v>
      </c>
      <c r="N119" s="37">
        <v>83</v>
      </c>
      <c r="O119" s="37">
        <v>33</v>
      </c>
      <c r="P119" s="108">
        <f>Tabela5[[#This Row],[Neg_Ano8]]/Tabela5[[#This Row],[Alunos_Ano8]]</f>
        <v>0.39759036144578314</v>
      </c>
      <c r="Q119" s="37">
        <v>18</v>
      </c>
      <c r="R119" s="37">
        <v>3</v>
      </c>
      <c r="S119" s="108">
        <f>Tabela5[[#This Row],[Neg_Ano9]]/Tabela5[[#This Row],[Alunos_Ano9]]</f>
        <v>0.16666666666666666</v>
      </c>
      <c r="T119" s="37">
        <f>Tabela5[[#This Row],[Alunos_Ano7]]+Tabela5[[#This Row],[Alunos_Ano8]]+Tabela5[[#This Row],[Alunos_Ano9]]</f>
        <v>174</v>
      </c>
      <c r="U119" s="37">
        <f>Tabela5[[#This Row],[Neg_Ano7]]+Tabela5[[#This Row],[Neg_Ano8]]+Tabela5[[#This Row],[Neg_Ano9]]</f>
        <v>58</v>
      </c>
      <c r="V119" s="112">
        <f>Tabela5[[#This Row],[Níveis negat.]]/Tabela5[[#This Row],[Alunos_3ºciclo]]</f>
        <v>0.33333333333333331</v>
      </c>
    </row>
    <row r="120" spans="1:22" outlineLevel="5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1308</v>
      </c>
      <c r="F120" s="7" t="s">
        <v>120</v>
      </c>
      <c r="G120" s="7">
        <v>152110</v>
      </c>
      <c r="H120" s="7" t="s">
        <v>137</v>
      </c>
      <c r="I120" s="7">
        <v>1308641</v>
      </c>
      <c r="J120" s="7" t="s">
        <v>139</v>
      </c>
      <c r="K120" s="37">
        <v>66</v>
      </c>
      <c r="L120" s="37">
        <v>40</v>
      </c>
      <c r="M120" s="108">
        <v>0.60606060606060597</v>
      </c>
      <c r="N120" s="37">
        <v>50</v>
      </c>
      <c r="O120" s="37">
        <v>37</v>
      </c>
      <c r="P120" s="108">
        <f>Tabela5[[#This Row],[Neg_Ano8]]/Tabela5[[#This Row],[Alunos_Ano8]]</f>
        <v>0.74</v>
      </c>
      <c r="Q120" s="37">
        <v>17</v>
      </c>
      <c r="R120" s="37">
        <v>4</v>
      </c>
      <c r="S120" s="108">
        <f>Tabela5[[#This Row],[Neg_Ano9]]/Tabela5[[#This Row],[Alunos_Ano9]]</f>
        <v>0.23529411764705882</v>
      </c>
      <c r="T120" s="37">
        <f>Tabela5[[#This Row],[Alunos_Ano7]]+Tabela5[[#This Row],[Alunos_Ano8]]+Tabela5[[#This Row],[Alunos_Ano9]]</f>
        <v>133</v>
      </c>
      <c r="U120" s="37">
        <f>Tabela5[[#This Row],[Neg_Ano7]]+Tabela5[[#This Row],[Neg_Ano8]]+Tabela5[[#This Row],[Neg_Ano9]]</f>
        <v>81</v>
      </c>
      <c r="V120" s="112">
        <f>Tabela5[[#This Row],[Níveis negat.]]/Tabela5[[#This Row],[Alunos_3ºciclo]]</f>
        <v>0.60902255639097747</v>
      </c>
    </row>
    <row r="121" spans="1:22" outlineLevel="4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1308</v>
      </c>
      <c r="F121" s="7" t="s">
        <v>120</v>
      </c>
      <c r="G121" s="7">
        <v>152110</v>
      </c>
      <c r="H121" s="7" t="s">
        <v>137</v>
      </c>
      <c r="I121" s="7">
        <v>0</v>
      </c>
      <c r="J121" s="11" t="s">
        <v>24</v>
      </c>
      <c r="K121" s="40">
        <f>SUBTOTAL(9,K119:K120)</f>
        <v>139</v>
      </c>
      <c r="L121" s="40">
        <f>SUBTOTAL(9,L119:L120)</f>
        <v>62</v>
      </c>
      <c r="M121" s="87">
        <f>Tabela5[[#This Row],[Neg_Ano7]]/Tabela5[[#This Row],[Alunos_Ano7]]</f>
        <v>0.4460431654676259</v>
      </c>
      <c r="N121" s="40">
        <f>SUBTOTAL(9,N119:N120)</f>
        <v>133</v>
      </c>
      <c r="O121" s="40">
        <f>SUBTOTAL(9,O119:O120)</f>
        <v>70</v>
      </c>
      <c r="P121" s="87">
        <f>Tabela5[[#This Row],[Neg_Ano8]]/Tabela5[[#This Row],[Alunos_Ano8]]</f>
        <v>0.52631578947368418</v>
      </c>
      <c r="Q121" s="40">
        <f>SUBTOTAL(9,Q119:Q120)</f>
        <v>35</v>
      </c>
      <c r="R121" s="40">
        <f>SUBTOTAL(9,R119:R120)</f>
        <v>7</v>
      </c>
      <c r="S121" s="87">
        <f>Tabela5[[#This Row],[Neg_Ano9]]/Tabela5[[#This Row],[Alunos_Ano9]]</f>
        <v>0.2</v>
      </c>
      <c r="T121" s="40">
        <f>SUBTOTAL(9,T119:T120)</f>
        <v>307</v>
      </c>
      <c r="U121" s="40">
        <f>SUBTOTAL(9,U119:U120)</f>
        <v>139</v>
      </c>
      <c r="V121" s="88">
        <f>Tabela5[[#This Row],[Níveis negat.]]/Tabela5[[#This Row],[Alunos_3ºciclo]]</f>
        <v>0.45276872964169379</v>
      </c>
    </row>
    <row r="122" spans="1:22" outlineLevel="5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1308</v>
      </c>
      <c r="F122" s="7" t="s">
        <v>120</v>
      </c>
      <c r="G122" s="7">
        <v>152122</v>
      </c>
      <c r="H122" s="7" t="s">
        <v>140</v>
      </c>
      <c r="I122" s="7">
        <v>1308100</v>
      </c>
      <c r="J122" s="7" t="s">
        <v>141</v>
      </c>
      <c r="K122" s="37">
        <v>15</v>
      </c>
      <c r="L122" s="37" t="s">
        <v>23</v>
      </c>
      <c r="M122" s="109" t="s">
        <v>28</v>
      </c>
      <c r="N122" s="37">
        <v>33</v>
      </c>
      <c r="O122" s="37">
        <v>6</v>
      </c>
      <c r="P122" s="108">
        <f>Tabela5[[#This Row],[Neg_Ano8]]/Tabela5[[#This Row],[Alunos_Ano8]]</f>
        <v>0.18181818181818182</v>
      </c>
      <c r="Q122" s="37">
        <v>35</v>
      </c>
      <c r="R122" s="37">
        <v>11</v>
      </c>
      <c r="S122" s="108">
        <f>Tabela5[[#This Row],[Neg_Ano9]]/Tabela5[[#This Row],[Alunos_Ano9]]</f>
        <v>0.31428571428571428</v>
      </c>
      <c r="T122" s="37">
        <f>Tabela5[[#This Row],[Alunos_Ano7]]+Tabela5[[#This Row],[Alunos_Ano8]]+Tabela5[[#This Row],[Alunos_Ano9]]</f>
        <v>83</v>
      </c>
      <c r="U122" s="52" t="s">
        <v>28</v>
      </c>
      <c r="V122" s="113" t="s">
        <v>28</v>
      </c>
    </row>
    <row r="123" spans="1:22" outlineLevel="4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1308</v>
      </c>
      <c r="F123" s="7" t="s">
        <v>120</v>
      </c>
      <c r="G123" s="7">
        <v>152122</v>
      </c>
      <c r="H123" s="7" t="s">
        <v>140</v>
      </c>
      <c r="I123" s="7">
        <v>0</v>
      </c>
      <c r="J123" s="11" t="s">
        <v>24</v>
      </c>
      <c r="K123" s="40">
        <f>SUBTOTAL(9,K122:K122)</f>
        <v>15</v>
      </c>
      <c r="L123" s="40" t="s">
        <v>23</v>
      </c>
      <c r="M123" s="87" t="s">
        <v>28</v>
      </c>
      <c r="N123" s="40">
        <v>33</v>
      </c>
      <c r="O123" s="40">
        <v>6</v>
      </c>
      <c r="P123" s="87">
        <v>0.18181818181818182</v>
      </c>
      <c r="Q123" s="40">
        <v>35</v>
      </c>
      <c r="R123" s="40">
        <v>11</v>
      </c>
      <c r="S123" s="87">
        <v>0.31428571428571428</v>
      </c>
      <c r="T123" s="40">
        <v>83</v>
      </c>
      <c r="U123" s="40" t="s">
        <v>28</v>
      </c>
      <c r="V123" s="88" t="s">
        <v>28</v>
      </c>
    </row>
    <row r="124" spans="1:22" outlineLevel="5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1308</v>
      </c>
      <c r="F124" s="7" t="s">
        <v>120</v>
      </c>
      <c r="G124" s="7">
        <v>400956</v>
      </c>
      <c r="H124" s="7" t="s">
        <v>319</v>
      </c>
      <c r="I124" s="7">
        <v>1308792</v>
      </c>
      <c r="J124" s="7" t="s">
        <v>319</v>
      </c>
      <c r="K124" s="37">
        <v>149</v>
      </c>
      <c r="L124" s="37">
        <v>64</v>
      </c>
      <c r="M124" s="108">
        <v>0.42953020134228198</v>
      </c>
      <c r="N124" s="37">
        <v>196</v>
      </c>
      <c r="O124" s="37">
        <v>105</v>
      </c>
      <c r="P124" s="108">
        <f>Tabela5[[#This Row],[Neg_Ano8]]/Tabela5[[#This Row],[Alunos_Ano8]]</f>
        <v>0.5357142857142857</v>
      </c>
      <c r="Q124" s="37">
        <v>141</v>
      </c>
      <c r="R124" s="37">
        <v>64</v>
      </c>
      <c r="S124" s="108">
        <f>Tabela5[[#This Row],[Neg_Ano9]]/Tabela5[[#This Row],[Alunos_Ano9]]</f>
        <v>0.45390070921985815</v>
      </c>
      <c r="T124" s="37">
        <f>Tabela5[[#This Row],[Alunos_Ano7]]+Tabela5[[#This Row],[Alunos_Ano8]]+Tabela5[[#This Row],[Alunos_Ano9]]</f>
        <v>486</v>
      </c>
      <c r="U124" s="37">
        <f>Tabela5[[#This Row],[Neg_Ano7]]+Tabela5[[#This Row],[Neg_Ano8]]+Tabela5[[#This Row],[Neg_Ano9]]</f>
        <v>233</v>
      </c>
      <c r="V124" s="112">
        <f>Tabela5[[#This Row],[Níveis negat.]]/Tabela5[[#This Row],[Alunos_3ºciclo]]</f>
        <v>0.47942386831275718</v>
      </c>
    </row>
    <row r="125" spans="1:22" outlineLevel="4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1308</v>
      </c>
      <c r="F125" s="7" t="s">
        <v>120</v>
      </c>
      <c r="G125" s="7">
        <v>400956</v>
      </c>
      <c r="H125" s="7" t="s">
        <v>319</v>
      </c>
      <c r="I125" s="7">
        <v>0</v>
      </c>
      <c r="J125" s="11" t="s">
        <v>24</v>
      </c>
      <c r="K125" s="40">
        <f>SUBTOTAL(9,K124:K124)</f>
        <v>149</v>
      </c>
      <c r="L125" s="40">
        <f>SUBTOTAL(9,L124:L124)</f>
        <v>64</v>
      </c>
      <c r="M125" s="87">
        <f>Tabela5[[#This Row],[Neg_Ano7]]/Tabela5[[#This Row],[Alunos_Ano7]]</f>
        <v>0.42953020134228187</v>
      </c>
      <c r="N125" s="40">
        <f>SUBTOTAL(9,N124:N124)</f>
        <v>196</v>
      </c>
      <c r="O125" s="40">
        <f>SUBTOTAL(9,O124:O124)</f>
        <v>105</v>
      </c>
      <c r="P125" s="87">
        <f>Tabela5[[#This Row],[Neg_Ano8]]/Tabela5[[#This Row],[Alunos_Ano8]]</f>
        <v>0.5357142857142857</v>
      </c>
      <c r="Q125" s="40">
        <f>SUBTOTAL(9,Q124:Q124)</f>
        <v>141</v>
      </c>
      <c r="R125" s="40">
        <f>SUBTOTAL(9,R124:R124)</f>
        <v>64</v>
      </c>
      <c r="S125" s="87">
        <f>Tabela5[[#This Row],[Neg_Ano9]]/Tabela5[[#This Row],[Alunos_Ano9]]</f>
        <v>0.45390070921985815</v>
      </c>
      <c r="T125" s="40">
        <f>SUBTOTAL(9,T124:T124)</f>
        <v>486</v>
      </c>
      <c r="U125" s="40">
        <f>SUBTOTAL(9,U124:U124)</f>
        <v>233</v>
      </c>
      <c r="V125" s="88">
        <f>Tabela5[[#This Row],[Níveis negat.]]/Tabela5[[#This Row],[Alunos_3ºciclo]]</f>
        <v>0.47942386831275718</v>
      </c>
    </row>
    <row r="126" spans="1:22" outlineLevel="5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1308</v>
      </c>
      <c r="F126" s="7" t="s">
        <v>120</v>
      </c>
      <c r="G126" s="7">
        <v>401006</v>
      </c>
      <c r="H126" s="7" t="s">
        <v>320</v>
      </c>
      <c r="I126" s="7">
        <v>1308419</v>
      </c>
      <c r="J126" s="7" t="s">
        <v>320</v>
      </c>
      <c r="K126" s="37">
        <v>47</v>
      </c>
      <c r="L126" s="37">
        <v>16</v>
      </c>
      <c r="M126" s="108">
        <v>0.340425531914894</v>
      </c>
      <c r="N126" s="37">
        <v>52</v>
      </c>
      <c r="O126" s="37">
        <v>26</v>
      </c>
      <c r="P126" s="108">
        <f>Tabela5[[#This Row],[Neg_Ano8]]/Tabela5[[#This Row],[Alunos_Ano8]]</f>
        <v>0.5</v>
      </c>
      <c r="Q126" s="37">
        <v>22</v>
      </c>
      <c r="R126" s="37">
        <v>0</v>
      </c>
      <c r="S126" s="108">
        <f>Tabela5[[#This Row],[Neg_Ano9]]/Tabela5[[#This Row],[Alunos_Ano9]]</f>
        <v>0</v>
      </c>
      <c r="T126" s="37">
        <f>Tabela5[[#This Row],[Alunos_Ano7]]+Tabela5[[#This Row],[Alunos_Ano8]]+Tabela5[[#This Row],[Alunos_Ano9]]</f>
        <v>121</v>
      </c>
      <c r="U126" s="37">
        <f>Tabela5[[#This Row],[Neg_Ano7]]+Tabela5[[#This Row],[Neg_Ano8]]+Tabela5[[#This Row],[Neg_Ano9]]</f>
        <v>42</v>
      </c>
      <c r="V126" s="112">
        <f>Tabela5[[#This Row],[Níveis negat.]]/Tabela5[[#This Row],[Alunos_3ºciclo]]</f>
        <v>0.34710743801652894</v>
      </c>
    </row>
    <row r="127" spans="1:22" outlineLevel="4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1308</v>
      </c>
      <c r="F127" s="7" t="s">
        <v>120</v>
      </c>
      <c r="G127" s="7">
        <v>401006</v>
      </c>
      <c r="H127" s="7" t="s">
        <v>320</v>
      </c>
      <c r="I127" s="7">
        <v>0</v>
      </c>
      <c r="J127" s="11" t="s">
        <v>24</v>
      </c>
      <c r="K127" s="40">
        <f>SUBTOTAL(9,K126:K126)</f>
        <v>47</v>
      </c>
      <c r="L127" s="40">
        <f>SUBTOTAL(9,L126:L126)</f>
        <v>16</v>
      </c>
      <c r="M127" s="87">
        <f>Tabela5[[#This Row],[Neg_Ano7]]/Tabela5[[#This Row],[Alunos_Ano7]]</f>
        <v>0.34042553191489361</v>
      </c>
      <c r="N127" s="40">
        <f>SUBTOTAL(9,N126:N126)</f>
        <v>52</v>
      </c>
      <c r="O127" s="40">
        <f>SUBTOTAL(9,O126:O126)</f>
        <v>26</v>
      </c>
      <c r="P127" s="87">
        <f>Tabela5[[#This Row],[Neg_Ano8]]/Tabela5[[#This Row],[Alunos_Ano8]]</f>
        <v>0.5</v>
      </c>
      <c r="Q127" s="40">
        <f>SUBTOTAL(9,Q126:Q126)</f>
        <v>22</v>
      </c>
      <c r="R127" s="40">
        <f>SUBTOTAL(9,R126:R126)</f>
        <v>0</v>
      </c>
      <c r="S127" s="87">
        <f>Tabela5[[#This Row],[Neg_Ano9]]/Tabela5[[#This Row],[Alunos_Ano9]]</f>
        <v>0</v>
      </c>
      <c r="T127" s="40">
        <f>SUBTOTAL(9,T126:T126)</f>
        <v>121</v>
      </c>
      <c r="U127" s="40">
        <f>SUBTOTAL(9,U126:U126)</f>
        <v>42</v>
      </c>
      <c r="V127" s="88">
        <f>Tabela5[[#This Row],[Níveis negat.]]/Tabela5[[#This Row],[Alunos_3ºciclo]]</f>
        <v>0.34710743801652894</v>
      </c>
    </row>
    <row r="128" spans="1:22" outlineLevel="5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1308</v>
      </c>
      <c r="F128" s="7" t="s">
        <v>120</v>
      </c>
      <c r="G128" s="7">
        <v>402011</v>
      </c>
      <c r="H128" s="7" t="s">
        <v>321</v>
      </c>
      <c r="I128" s="7">
        <v>1308345</v>
      </c>
      <c r="J128" s="7" t="s">
        <v>321</v>
      </c>
      <c r="K128" s="37">
        <v>124</v>
      </c>
      <c r="L128" s="37">
        <v>28</v>
      </c>
      <c r="M128" s="108">
        <v>0.225806451612903</v>
      </c>
      <c r="N128" s="37">
        <v>118</v>
      </c>
      <c r="O128" s="37">
        <v>36</v>
      </c>
      <c r="P128" s="108">
        <f>Tabela5[[#This Row],[Neg_Ano8]]/Tabela5[[#This Row],[Alunos_Ano8]]</f>
        <v>0.30508474576271188</v>
      </c>
      <c r="Q128" s="37">
        <v>145</v>
      </c>
      <c r="R128" s="37">
        <v>43</v>
      </c>
      <c r="S128" s="108">
        <f>Tabela5[[#This Row],[Neg_Ano9]]/Tabela5[[#This Row],[Alunos_Ano9]]</f>
        <v>0.29655172413793102</v>
      </c>
      <c r="T128" s="37">
        <f>Tabela5[[#This Row],[Alunos_Ano7]]+Tabela5[[#This Row],[Alunos_Ano8]]+Tabela5[[#This Row],[Alunos_Ano9]]</f>
        <v>387</v>
      </c>
      <c r="U128" s="37">
        <f>Tabela5[[#This Row],[Neg_Ano7]]+Tabela5[[#This Row],[Neg_Ano8]]+Tabela5[[#This Row],[Neg_Ano9]]</f>
        <v>107</v>
      </c>
      <c r="V128" s="112">
        <f>Tabela5[[#This Row],[Níveis negat.]]/Tabela5[[#This Row],[Alunos_3ºciclo]]</f>
        <v>0.27648578811369506</v>
      </c>
    </row>
    <row r="129" spans="1:22" outlineLevel="4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1308</v>
      </c>
      <c r="F129" s="7" t="s">
        <v>120</v>
      </c>
      <c r="G129" s="7">
        <v>402011</v>
      </c>
      <c r="H129" s="7" t="s">
        <v>321</v>
      </c>
      <c r="I129" s="7">
        <v>0</v>
      </c>
      <c r="J129" s="11" t="s">
        <v>24</v>
      </c>
      <c r="K129" s="40">
        <f>SUBTOTAL(9,K128:K128)</f>
        <v>124</v>
      </c>
      <c r="L129" s="40">
        <f>SUBTOTAL(9,L128:L128)</f>
        <v>28</v>
      </c>
      <c r="M129" s="87">
        <f>Tabela5[[#This Row],[Neg_Ano7]]/Tabela5[[#This Row],[Alunos_Ano7]]</f>
        <v>0.22580645161290322</v>
      </c>
      <c r="N129" s="40">
        <f>SUBTOTAL(9,N128:N128)</f>
        <v>118</v>
      </c>
      <c r="O129" s="40">
        <f>SUBTOTAL(9,O128:O128)</f>
        <v>36</v>
      </c>
      <c r="P129" s="87">
        <f>Tabela5[[#This Row],[Neg_Ano8]]/Tabela5[[#This Row],[Alunos_Ano8]]</f>
        <v>0.30508474576271188</v>
      </c>
      <c r="Q129" s="40">
        <f>SUBTOTAL(9,Q128:Q128)</f>
        <v>145</v>
      </c>
      <c r="R129" s="40">
        <f>SUBTOTAL(9,R128:R128)</f>
        <v>43</v>
      </c>
      <c r="S129" s="87">
        <f>Tabela5[[#This Row],[Neg_Ano9]]/Tabela5[[#This Row],[Alunos_Ano9]]</f>
        <v>0.29655172413793102</v>
      </c>
      <c r="T129" s="40">
        <f>SUBTOTAL(9,T128:T128)</f>
        <v>387</v>
      </c>
      <c r="U129" s="40">
        <f>SUBTOTAL(9,U128:U128)</f>
        <v>107</v>
      </c>
      <c r="V129" s="88">
        <f>Tabela5[[#This Row],[Níveis negat.]]/Tabela5[[#This Row],[Alunos_3ºciclo]]</f>
        <v>0.27648578811369506</v>
      </c>
    </row>
    <row r="130" spans="1:22" outlineLevel="3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1308</v>
      </c>
      <c r="F130" s="7" t="s">
        <v>120</v>
      </c>
      <c r="G130" s="7">
        <v>0</v>
      </c>
      <c r="H130" s="7">
        <v>0</v>
      </c>
      <c r="I130" s="7">
        <v>0</v>
      </c>
      <c r="J130" s="15" t="s">
        <v>25</v>
      </c>
      <c r="K130" s="43">
        <f>SUBTOTAL(9,K102:K128)</f>
        <v>1375</v>
      </c>
      <c r="L130" s="43">
        <f>SUBTOTAL(9,L102:L128)</f>
        <v>489</v>
      </c>
      <c r="M130" s="89">
        <f>Tabela5[[#This Row],[Neg_Ano7]]/Tabela5[[#This Row],[Alunos_Ano7]]</f>
        <v>0.35563636363636364</v>
      </c>
      <c r="N130" s="43">
        <f>SUBTOTAL(9,N102:N128)</f>
        <v>1473</v>
      </c>
      <c r="O130" s="43">
        <f>SUBTOTAL(9,O102:O128)</f>
        <v>635</v>
      </c>
      <c r="P130" s="89">
        <f>Tabela5[[#This Row],[Neg_Ano8]]/Tabela5[[#This Row],[Alunos_Ano8]]</f>
        <v>0.43109300746775286</v>
      </c>
      <c r="Q130" s="43">
        <f>SUBTOTAL(9,Q102:Q128)</f>
        <v>1313</v>
      </c>
      <c r="R130" s="43">
        <f>SUBTOTAL(9,R102:R128)</f>
        <v>525</v>
      </c>
      <c r="S130" s="89">
        <f>Tabela5[[#This Row],[Neg_Ano9]]/Tabela5[[#This Row],[Alunos_Ano9]]</f>
        <v>0.39984767707539987</v>
      </c>
      <c r="T130" s="43">
        <f>SUBTOTAL(9,T102:T128)</f>
        <v>4176</v>
      </c>
      <c r="U130" s="43">
        <f>SUBTOTAL(9,U102:U128)</f>
        <v>1615</v>
      </c>
      <c r="V130" s="90">
        <f>Tabela5[[#This Row],[Níveis negat.]]/Tabela5[[#This Row],[Alunos_3ºciclo]]</f>
        <v>0.3867337164750958</v>
      </c>
    </row>
    <row r="131" spans="1:22" outlineLevel="5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1310</v>
      </c>
      <c r="F131" s="7" t="s">
        <v>142</v>
      </c>
      <c r="G131" s="7">
        <v>150770</v>
      </c>
      <c r="H131" s="7" t="s">
        <v>143</v>
      </c>
      <c r="I131" s="7">
        <v>1310041</v>
      </c>
      <c r="J131" s="7" t="s">
        <v>144</v>
      </c>
      <c r="K131" s="37">
        <v>95</v>
      </c>
      <c r="L131" s="37">
        <v>32</v>
      </c>
      <c r="M131" s="108">
        <v>0.336842105263158</v>
      </c>
      <c r="N131" s="37">
        <v>101</v>
      </c>
      <c r="O131" s="37">
        <v>42</v>
      </c>
      <c r="P131" s="108">
        <f>Tabela5[[#This Row],[Neg_Ano8]]/Tabela5[[#This Row],[Alunos_Ano8]]</f>
        <v>0.41584158415841582</v>
      </c>
      <c r="Q131" s="37">
        <v>111</v>
      </c>
      <c r="R131" s="37">
        <v>55</v>
      </c>
      <c r="S131" s="108">
        <f>Tabela5[[#This Row],[Neg_Ano9]]/Tabela5[[#This Row],[Alunos_Ano9]]</f>
        <v>0.49549549549549549</v>
      </c>
      <c r="T131" s="37">
        <f>Tabela5[[#This Row],[Alunos_Ano7]]+Tabela5[[#This Row],[Alunos_Ano8]]+Tabela5[[#This Row],[Alunos_Ano9]]</f>
        <v>307</v>
      </c>
      <c r="U131" s="37">
        <f>Tabela5[[#This Row],[Neg_Ano7]]+Tabela5[[#This Row],[Neg_Ano8]]+Tabela5[[#This Row],[Neg_Ano9]]</f>
        <v>129</v>
      </c>
      <c r="V131" s="112">
        <f>Tabela5[[#This Row],[Níveis negat.]]/Tabela5[[#This Row],[Alunos_3ºciclo]]</f>
        <v>0.4201954397394137</v>
      </c>
    </row>
    <row r="132" spans="1:22" outlineLevel="4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1310</v>
      </c>
      <c r="F132" s="7" t="s">
        <v>142</v>
      </c>
      <c r="G132" s="7">
        <v>150770</v>
      </c>
      <c r="H132" s="7" t="s">
        <v>143</v>
      </c>
      <c r="I132" s="7">
        <v>0</v>
      </c>
      <c r="J132" s="11" t="s">
        <v>24</v>
      </c>
      <c r="K132" s="40">
        <f>SUBTOTAL(9,K131:K131)</f>
        <v>95</v>
      </c>
      <c r="L132" s="40">
        <f>SUBTOTAL(9,L131:L131)</f>
        <v>32</v>
      </c>
      <c r="M132" s="87">
        <f>Tabela5[[#This Row],[Neg_Ano7]]/Tabela5[[#This Row],[Alunos_Ano7]]</f>
        <v>0.33684210526315789</v>
      </c>
      <c r="N132" s="40">
        <f>SUBTOTAL(9,N131:N131)</f>
        <v>101</v>
      </c>
      <c r="O132" s="40">
        <f>SUBTOTAL(9,O131:O131)</f>
        <v>42</v>
      </c>
      <c r="P132" s="87">
        <f>Tabela5[[#This Row],[Neg_Ano8]]/Tabela5[[#This Row],[Alunos_Ano8]]</f>
        <v>0.41584158415841582</v>
      </c>
      <c r="Q132" s="40">
        <f>SUBTOTAL(9,Q131:Q131)</f>
        <v>111</v>
      </c>
      <c r="R132" s="40">
        <f>SUBTOTAL(9,R131:R131)</f>
        <v>55</v>
      </c>
      <c r="S132" s="87">
        <f>Tabela5[[#This Row],[Neg_Ano9]]/Tabela5[[#This Row],[Alunos_Ano9]]</f>
        <v>0.49549549549549549</v>
      </c>
      <c r="T132" s="40">
        <f>SUBTOTAL(9,T131:T131)</f>
        <v>307</v>
      </c>
      <c r="U132" s="40">
        <f>SUBTOTAL(9,U131:U131)</f>
        <v>129</v>
      </c>
      <c r="V132" s="88">
        <f>Tabela5[[#This Row],[Níveis negat.]]/Tabela5[[#This Row],[Alunos_3ºciclo]]</f>
        <v>0.4201954397394137</v>
      </c>
    </row>
    <row r="133" spans="1:22" outlineLevel="5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1310</v>
      </c>
      <c r="F133" s="7" t="s">
        <v>142</v>
      </c>
      <c r="G133" s="7">
        <v>150782</v>
      </c>
      <c r="H133" s="7" t="s">
        <v>145</v>
      </c>
      <c r="I133" s="7">
        <v>1310115</v>
      </c>
      <c r="J133" s="7" t="s">
        <v>282</v>
      </c>
      <c r="K133" s="37">
        <v>113</v>
      </c>
      <c r="L133" s="37">
        <v>63</v>
      </c>
      <c r="M133" s="108">
        <v>0.55752212389380496</v>
      </c>
      <c r="N133" s="37">
        <v>80</v>
      </c>
      <c r="O133" s="37">
        <v>50</v>
      </c>
      <c r="P133" s="108">
        <f>Tabela5[[#This Row],[Neg_Ano8]]/Tabela5[[#This Row],[Alunos_Ano8]]</f>
        <v>0.625</v>
      </c>
      <c r="Q133" s="37">
        <v>67</v>
      </c>
      <c r="R133" s="37">
        <v>31</v>
      </c>
      <c r="S133" s="108">
        <f>Tabela5[[#This Row],[Neg_Ano9]]/Tabela5[[#This Row],[Alunos_Ano9]]</f>
        <v>0.46268656716417911</v>
      </c>
      <c r="T133" s="37">
        <f>Tabela5[[#This Row],[Alunos_Ano7]]+Tabela5[[#This Row],[Alunos_Ano8]]+Tabela5[[#This Row],[Alunos_Ano9]]</f>
        <v>260</v>
      </c>
      <c r="U133" s="37">
        <f>Tabela5[[#This Row],[Neg_Ano7]]+Tabela5[[#This Row],[Neg_Ano8]]+Tabela5[[#This Row],[Neg_Ano9]]</f>
        <v>144</v>
      </c>
      <c r="V133" s="112">
        <f>Tabela5[[#This Row],[Níveis negat.]]/Tabela5[[#This Row],[Alunos_3ºciclo]]</f>
        <v>0.55384615384615388</v>
      </c>
    </row>
    <row r="134" spans="1:22" outlineLevel="4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1310</v>
      </c>
      <c r="F134" s="7" t="s">
        <v>142</v>
      </c>
      <c r="G134" s="7">
        <v>150782</v>
      </c>
      <c r="H134" s="7" t="s">
        <v>145</v>
      </c>
      <c r="I134" s="7">
        <v>0</v>
      </c>
      <c r="J134" s="11" t="s">
        <v>24</v>
      </c>
      <c r="K134" s="40">
        <f>SUBTOTAL(9,K133:K133)</f>
        <v>113</v>
      </c>
      <c r="L134" s="40">
        <f>SUBTOTAL(9,L133:L133)</f>
        <v>63</v>
      </c>
      <c r="M134" s="87">
        <f>Tabela5[[#This Row],[Neg_Ano7]]/Tabela5[[#This Row],[Alunos_Ano7]]</f>
        <v>0.55752212389380529</v>
      </c>
      <c r="N134" s="40">
        <f>SUBTOTAL(9,N133:N133)</f>
        <v>80</v>
      </c>
      <c r="O134" s="40">
        <f>SUBTOTAL(9,O133:O133)</f>
        <v>50</v>
      </c>
      <c r="P134" s="87">
        <f>Tabela5[[#This Row],[Neg_Ano8]]/Tabela5[[#This Row],[Alunos_Ano8]]</f>
        <v>0.625</v>
      </c>
      <c r="Q134" s="40">
        <f>SUBTOTAL(9,Q133:Q133)</f>
        <v>67</v>
      </c>
      <c r="R134" s="40">
        <f>SUBTOTAL(9,R133:R133)</f>
        <v>31</v>
      </c>
      <c r="S134" s="87">
        <f>Tabela5[[#This Row],[Neg_Ano9]]/Tabela5[[#This Row],[Alunos_Ano9]]</f>
        <v>0.46268656716417911</v>
      </c>
      <c r="T134" s="40">
        <f>SUBTOTAL(9,T133:T133)</f>
        <v>260</v>
      </c>
      <c r="U134" s="40">
        <f>SUBTOTAL(9,U133:U133)</f>
        <v>144</v>
      </c>
      <c r="V134" s="88">
        <f>Tabela5[[#This Row],[Níveis negat.]]/Tabela5[[#This Row],[Alunos_3ºciclo]]</f>
        <v>0.55384615384615388</v>
      </c>
    </row>
    <row r="135" spans="1:22" outlineLevel="5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1310</v>
      </c>
      <c r="F135" s="7" t="s">
        <v>142</v>
      </c>
      <c r="G135" s="7">
        <v>150861</v>
      </c>
      <c r="H135" s="7" t="s">
        <v>147</v>
      </c>
      <c r="I135" s="7">
        <v>1310046</v>
      </c>
      <c r="J135" s="7" t="s">
        <v>148</v>
      </c>
      <c r="K135" s="37">
        <v>97</v>
      </c>
      <c r="L135" s="37">
        <v>38</v>
      </c>
      <c r="M135" s="108">
        <v>0.39175257731958801</v>
      </c>
      <c r="N135" s="37">
        <v>82</v>
      </c>
      <c r="O135" s="37">
        <v>29</v>
      </c>
      <c r="P135" s="108">
        <f>Tabela5[[#This Row],[Neg_Ano8]]/Tabela5[[#This Row],[Alunos_Ano8]]</f>
        <v>0.35365853658536583</v>
      </c>
      <c r="Q135" s="37">
        <v>81</v>
      </c>
      <c r="R135" s="37">
        <v>47</v>
      </c>
      <c r="S135" s="108">
        <f>Tabela5[[#This Row],[Neg_Ano9]]/Tabela5[[#This Row],[Alunos_Ano9]]</f>
        <v>0.58024691358024694</v>
      </c>
      <c r="T135" s="37">
        <f>Tabela5[[#This Row],[Alunos_Ano7]]+Tabela5[[#This Row],[Alunos_Ano8]]+Tabela5[[#This Row],[Alunos_Ano9]]</f>
        <v>260</v>
      </c>
      <c r="U135" s="37">
        <f>Tabela5[[#This Row],[Neg_Ano7]]+Tabela5[[#This Row],[Neg_Ano8]]+Tabela5[[#This Row],[Neg_Ano9]]</f>
        <v>114</v>
      </c>
      <c r="V135" s="112">
        <f>Tabela5[[#This Row],[Níveis negat.]]/Tabela5[[#This Row],[Alunos_3ºciclo]]</f>
        <v>0.43846153846153846</v>
      </c>
    </row>
    <row r="136" spans="1:22" outlineLevel="4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1310</v>
      </c>
      <c r="F136" s="7" t="s">
        <v>142</v>
      </c>
      <c r="G136" s="7">
        <v>150861</v>
      </c>
      <c r="H136" s="7" t="s">
        <v>147</v>
      </c>
      <c r="I136" s="7">
        <v>0</v>
      </c>
      <c r="J136" s="11" t="s">
        <v>24</v>
      </c>
      <c r="K136" s="40">
        <f>SUBTOTAL(9,K135:K135)</f>
        <v>97</v>
      </c>
      <c r="L136" s="40">
        <f>SUBTOTAL(9,L135:L135)</f>
        <v>38</v>
      </c>
      <c r="M136" s="87">
        <f>Tabela5[[#This Row],[Neg_Ano7]]/Tabela5[[#This Row],[Alunos_Ano7]]</f>
        <v>0.39175257731958762</v>
      </c>
      <c r="N136" s="40">
        <f>SUBTOTAL(9,N135:N135)</f>
        <v>82</v>
      </c>
      <c r="O136" s="40">
        <f>SUBTOTAL(9,O135:O135)</f>
        <v>29</v>
      </c>
      <c r="P136" s="87">
        <f>Tabela5[[#This Row],[Neg_Ano8]]/Tabela5[[#This Row],[Alunos_Ano8]]</f>
        <v>0.35365853658536583</v>
      </c>
      <c r="Q136" s="40">
        <f>SUBTOTAL(9,Q135:Q135)</f>
        <v>81</v>
      </c>
      <c r="R136" s="40">
        <f>SUBTOTAL(9,R135:R135)</f>
        <v>47</v>
      </c>
      <c r="S136" s="87">
        <f>Tabela5[[#This Row],[Neg_Ano9]]/Tabela5[[#This Row],[Alunos_Ano9]]</f>
        <v>0.58024691358024694</v>
      </c>
      <c r="T136" s="40">
        <f>SUBTOTAL(9,T135:T135)</f>
        <v>260</v>
      </c>
      <c r="U136" s="40">
        <f>SUBTOTAL(9,U135:U135)</f>
        <v>114</v>
      </c>
      <c r="V136" s="88">
        <f>Tabela5[[#This Row],[Níveis negat.]]/Tabela5[[#This Row],[Alunos_3ºciclo]]</f>
        <v>0.43846153846153846</v>
      </c>
    </row>
    <row r="137" spans="1:22" outlineLevel="5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1310</v>
      </c>
      <c r="F137" s="7" t="s">
        <v>142</v>
      </c>
      <c r="G137" s="7">
        <v>151452</v>
      </c>
      <c r="H137" s="7" t="s">
        <v>149</v>
      </c>
      <c r="I137" s="7">
        <v>1310527</v>
      </c>
      <c r="J137" s="7" t="s">
        <v>322</v>
      </c>
      <c r="K137" s="37">
        <v>86</v>
      </c>
      <c r="L137" s="37">
        <v>32</v>
      </c>
      <c r="M137" s="108">
        <v>0.372093023255814</v>
      </c>
      <c r="N137" s="37">
        <v>102</v>
      </c>
      <c r="O137" s="37">
        <v>59</v>
      </c>
      <c r="P137" s="108">
        <f>Tabela5[[#This Row],[Neg_Ano8]]/Tabela5[[#This Row],[Alunos_Ano8]]</f>
        <v>0.57843137254901966</v>
      </c>
      <c r="Q137" s="37">
        <v>74</v>
      </c>
      <c r="R137" s="37">
        <v>53</v>
      </c>
      <c r="S137" s="108">
        <f>Tabela5[[#This Row],[Neg_Ano9]]/Tabela5[[#This Row],[Alunos_Ano9]]</f>
        <v>0.71621621621621623</v>
      </c>
      <c r="T137" s="37">
        <f>Tabela5[[#This Row],[Alunos_Ano7]]+Tabela5[[#This Row],[Alunos_Ano8]]+Tabela5[[#This Row],[Alunos_Ano9]]</f>
        <v>262</v>
      </c>
      <c r="U137" s="37">
        <f>Tabela5[[#This Row],[Neg_Ano7]]+Tabela5[[#This Row],[Neg_Ano8]]+Tabela5[[#This Row],[Neg_Ano9]]</f>
        <v>144</v>
      </c>
      <c r="V137" s="112">
        <f>Tabela5[[#This Row],[Níveis negat.]]/Tabela5[[#This Row],[Alunos_3ºciclo]]</f>
        <v>0.54961832061068705</v>
      </c>
    </row>
    <row r="138" spans="1:22" outlineLevel="5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1310</v>
      </c>
      <c r="F138" s="7" t="s">
        <v>142</v>
      </c>
      <c r="G138" s="7">
        <v>151452</v>
      </c>
      <c r="H138" s="7" t="s">
        <v>149</v>
      </c>
      <c r="I138" s="7">
        <v>1310869</v>
      </c>
      <c r="J138" s="7" t="s">
        <v>150</v>
      </c>
      <c r="K138" s="37">
        <v>82</v>
      </c>
      <c r="L138" s="37">
        <v>36</v>
      </c>
      <c r="M138" s="108">
        <v>0.439024390243902</v>
      </c>
      <c r="N138" s="37">
        <v>58</v>
      </c>
      <c r="O138" s="37">
        <v>20</v>
      </c>
      <c r="P138" s="108">
        <f>Tabela5[[#This Row],[Neg_Ano8]]/Tabela5[[#This Row],[Alunos_Ano8]]</f>
        <v>0.34482758620689657</v>
      </c>
      <c r="Q138" s="37">
        <v>81</v>
      </c>
      <c r="R138" s="37">
        <v>50</v>
      </c>
      <c r="S138" s="108">
        <f>Tabela5[[#This Row],[Neg_Ano9]]/Tabela5[[#This Row],[Alunos_Ano9]]</f>
        <v>0.61728395061728392</v>
      </c>
      <c r="T138" s="37">
        <f>Tabela5[[#This Row],[Alunos_Ano7]]+Tabela5[[#This Row],[Alunos_Ano8]]+Tabela5[[#This Row],[Alunos_Ano9]]</f>
        <v>221</v>
      </c>
      <c r="U138" s="37">
        <f>Tabela5[[#This Row],[Neg_Ano7]]+Tabela5[[#This Row],[Neg_Ano8]]+Tabela5[[#This Row],[Neg_Ano9]]</f>
        <v>106</v>
      </c>
      <c r="V138" s="112">
        <f>Tabela5[[#This Row],[Níveis negat.]]/Tabela5[[#This Row],[Alunos_3ºciclo]]</f>
        <v>0.47963800904977377</v>
      </c>
    </row>
    <row r="139" spans="1:22" outlineLevel="4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1310</v>
      </c>
      <c r="F139" s="7" t="s">
        <v>142</v>
      </c>
      <c r="G139" s="7">
        <v>151452</v>
      </c>
      <c r="H139" s="7" t="s">
        <v>149</v>
      </c>
      <c r="I139" s="7">
        <v>0</v>
      </c>
      <c r="J139" s="11" t="s">
        <v>24</v>
      </c>
      <c r="K139" s="40">
        <f>SUBTOTAL(9,K137:K138)</f>
        <v>168</v>
      </c>
      <c r="L139" s="40">
        <f>SUBTOTAL(9,L137:L138)</f>
        <v>68</v>
      </c>
      <c r="M139" s="87">
        <f>Tabela5[[#This Row],[Neg_Ano7]]/Tabela5[[#This Row],[Alunos_Ano7]]</f>
        <v>0.40476190476190477</v>
      </c>
      <c r="N139" s="40">
        <f>SUBTOTAL(9,N137:N138)</f>
        <v>160</v>
      </c>
      <c r="O139" s="40">
        <f>SUBTOTAL(9,O137:O138)</f>
        <v>79</v>
      </c>
      <c r="P139" s="87">
        <f>Tabela5[[#This Row],[Neg_Ano8]]/Tabela5[[#This Row],[Alunos_Ano8]]</f>
        <v>0.49375000000000002</v>
      </c>
      <c r="Q139" s="40">
        <f>SUBTOTAL(9,Q137:Q138)</f>
        <v>155</v>
      </c>
      <c r="R139" s="40">
        <f>SUBTOTAL(9,R137:R138)</f>
        <v>103</v>
      </c>
      <c r="S139" s="87">
        <f>Tabela5[[#This Row],[Neg_Ano9]]/Tabela5[[#This Row],[Alunos_Ano9]]</f>
        <v>0.6645161290322581</v>
      </c>
      <c r="T139" s="40">
        <f>SUBTOTAL(9,T137:T138)</f>
        <v>483</v>
      </c>
      <c r="U139" s="40">
        <f>SUBTOTAL(9,U137:U138)</f>
        <v>250</v>
      </c>
      <c r="V139" s="88">
        <f>Tabela5[[#This Row],[Níveis negat.]]/Tabela5[[#This Row],[Alunos_3ºciclo]]</f>
        <v>0.51759834368530022</v>
      </c>
    </row>
    <row r="140" spans="1:22" outlineLevel="5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1310</v>
      </c>
      <c r="F140" s="7" t="s">
        <v>142</v>
      </c>
      <c r="G140" s="7">
        <v>151543</v>
      </c>
      <c r="H140" s="7" t="s">
        <v>151</v>
      </c>
      <c r="I140" s="7">
        <v>1310500</v>
      </c>
      <c r="J140" s="7" t="s">
        <v>283</v>
      </c>
      <c r="K140" s="37">
        <v>16</v>
      </c>
      <c r="L140" s="37">
        <v>0</v>
      </c>
      <c r="M140" s="108">
        <v>0</v>
      </c>
      <c r="N140" s="37">
        <v>21</v>
      </c>
      <c r="O140" s="37">
        <v>0</v>
      </c>
      <c r="P140" s="108">
        <f>Tabela5[[#This Row],[Neg_Ano8]]/Tabela5[[#This Row],[Alunos_Ano8]]</f>
        <v>0</v>
      </c>
      <c r="Q140" s="37">
        <v>16</v>
      </c>
      <c r="R140" s="37" t="s">
        <v>23</v>
      </c>
      <c r="S140" s="109" t="s">
        <v>28</v>
      </c>
      <c r="T140" s="37">
        <f>Tabela5[[#This Row],[Alunos_Ano7]]+Tabela5[[#This Row],[Alunos_Ano8]]+Tabela5[[#This Row],[Alunos_Ano9]]</f>
        <v>53</v>
      </c>
      <c r="U140" s="52" t="s">
        <v>28</v>
      </c>
      <c r="V140" s="113" t="s">
        <v>28</v>
      </c>
    </row>
    <row r="141" spans="1:22" outlineLevel="4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1310</v>
      </c>
      <c r="F141" s="7" t="s">
        <v>142</v>
      </c>
      <c r="G141" s="7">
        <v>151543</v>
      </c>
      <c r="H141" s="7" t="s">
        <v>151</v>
      </c>
      <c r="I141" s="7">
        <v>0</v>
      </c>
      <c r="J141" s="11" t="s">
        <v>24</v>
      </c>
      <c r="K141" s="40">
        <f>SUBTOTAL(9,K140:K140)</f>
        <v>16</v>
      </c>
      <c r="L141" s="40">
        <f>SUBTOTAL(9,L140:L140)</f>
        <v>0</v>
      </c>
      <c r="M141" s="87">
        <f>Tabela5[[#This Row],[Neg_Ano7]]/Tabela5[[#This Row],[Alunos_Ano7]]</f>
        <v>0</v>
      </c>
      <c r="N141" s="40">
        <f>SUBTOTAL(9,N140:N140)</f>
        <v>21</v>
      </c>
      <c r="O141" s="40">
        <f>SUBTOTAL(9,O140:O140)</f>
        <v>0</v>
      </c>
      <c r="P141" s="87">
        <f>Tabela5[[#This Row],[Neg_Ano8]]/Tabela5[[#This Row],[Alunos_Ano8]]</f>
        <v>0</v>
      </c>
      <c r="Q141" s="40">
        <f>SUBTOTAL(9,Q140:Q140)</f>
        <v>16</v>
      </c>
      <c r="R141" s="40" t="s">
        <v>23</v>
      </c>
      <c r="S141" s="77" t="s">
        <v>28</v>
      </c>
      <c r="T141" s="40">
        <v>53</v>
      </c>
      <c r="U141" s="40" t="s">
        <v>28</v>
      </c>
      <c r="V141" s="88" t="s">
        <v>28</v>
      </c>
    </row>
    <row r="142" spans="1:22" outlineLevel="5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1310</v>
      </c>
      <c r="F142" s="7" t="s">
        <v>142</v>
      </c>
      <c r="G142" s="7">
        <v>151555</v>
      </c>
      <c r="H142" s="7" t="s">
        <v>153</v>
      </c>
      <c r="I142" s="7">
        <v>1310758</v>
      </c>
      <c r="J142" s="7" t="s">
        <v>154</v>
      </c>
      <c r="K142" s="37">
        <v>96</v>
      </c>
      <c r="L142" s="37">
        <v>21</v>
      </c>
      <c r="M142" s="108">
        <v>0.21875</v>
      </c>
      <c r="N142" s="37">
        <v>94</v>
      </c>
      <c r="O142" s="37">
        <v>27</v>
      </c>
      <c r="P142" s="108">
        <f>Tabela5[[#This Row],[Neg_Ano8]]/Tabela5[[#This Row],[Alunos_Ano8]]</f>
        <v>0.28723404255319152</v>
      </c>
      <c r="Q142" s="37">
        <v>94</v>
      </c>
      <c r="R142" s="37">
        <v>25</v>
      </c>
      <c r="S142" s="108">
        <f>Tabela5[[#This Row],[Neg_Ano9]]/Tabela5[[#This Row],[Alunos_Ano9]]</f>
        <v>0.26595744680851063</v>
      </c>
      <c r="T142" s="37">
        <f>Tabela5[[#This Row],[Alunos_Ano7]]+Tabela5[[#This Row],[Alunos_Ano8]]+Tabela5[[#This Row],[Alunos_Ano9]]</f>
        <v>284</v>
      </c>
      <c r="U142" s="37">
        <f>Tabela5[[#This Row],[Neg_Ano7]]+Tabela5[[#This Row],[Neg_Ano8]]+Tabela5[[#This Row],[Neg_Ano9]]</f>
        <v>73</v>
      </c>
      <c r="V142" s="112">
        <f>Tabela5[[#This Row],[Níveis negat.]]/Tabela5[[#This Row],[Alunos_3ºciclo]]</f>
        <v>0.25704225352112675</v>
      </c>
    </row>
    <row r="143" spans="1:22" outlineLevel="5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1310</v>
      </c>
      <c r="F143" s="7" t="s">
        <v>142</v>
      </c>
      <c r="G143" s="7">
        <v>151555</v>
      </c>
      <c r="H143" s="7" t="s">
        <v>153</v>
      </c>
      <c r="I143" s="7">
        <v>1310955</v>
      </c>
      <c r="J143" s="7" t="s">
        <v>155</v>
      </c>
      <c r="K143" s="37">
        <v>75</v>
      </c>
      <c r="L143" s="37">
        <v>15</v>
      </c>
      <c r="M143" s="108">
        <v>0.2</v>
      </c>
      <c r="N143" s="37">
        <v>66</v>
      </c>
      <c r="O143" s="37">
        <v>18</v>
      </c>
      <c r="P143" s="108">
        <f>Tabela5[[#This Row],[Neg_Ano8]]/Tabela5[[#This Row],[Alunos_Ano8]]</f>
        <v>0.27272727272727271</v>
      </c>
      <c r="Q143" s="37">
        <v>97</v>
      </c>
      <c r="R143" s="37">
        <v>34</v>
      </c>
      <c r="S143" s="108">
        <f>Tabela5[[#This Row],[Neg_Ano9]]/Tabela5[[#This Row],[Alunos_Ano9]]</f>
        <v>0.35051546391752575</v>
      </c>
      <c r="T143" s="37">
        <f>Tabela5[[#This Row],[Alunos_Ano7]]+Tabela5[[#This Row],[Alunos_Ano8]]+Tabela5[[#This Row],[Alunos_Ano9]]</f>
        <v>238</v>
      </c>
      <c r="U143" s="37">
        <f>Tabela5[[#This Row],[Neg_Ano7]]+Tabela5[[#This Row],[Neg_Ano8]]+Tabela5[[#This Row],[Neg_Ano9]]</f>
        <v>67</v>
      </c>
      <c r="V143" s="112">
        <f>Tabela5[[#This Row],[Níveis negat.]]/Tabela5[[#This Row],[Alunos_3ºciclo]]</f>
        <v>0.28151260504201681</v>
      </c>
    </row>
    <row r="144" spans="1:22" outlineLevel="4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1310</v>
      </c>
      <c r="F144" s="7" t="s">
        <v>142</v>
      </c>
      <c r="G144" s="7">
        <v>151555</v>
      </c>
      <c r="H144" s="7" t="s">
        <v>153</v>
      </c>
      <c r="I144" s="7">
        <v>0</v>
      </c>
      <c r="J144" s="11" t="s">
        <v>24</v>
      </c>
      <c r="K144" s="40">
        <f>SUBTOTAL(9,K142:K143)</f>
        <v>171</v>
      </c>
      <c r="L144" s="40">
        <f>SUBTOTAL(9,L142:L143)</f>
        <v>36</v>
      </c>
      <c r="M144" s="87">
        <f>Tabela5[[#This Row],[Neg_Ano7]]/Tabela5[[#This Row],[Alunos_Ano7]]</f>
        <v>0.21052631578947367</v>
      </c>
      <c r="N144" s="40">
        <f>SUBTOTAL(9,N142:N143)</f>
        <v>160</v>
      </c>
      <c r="O144" s="40">
        <f>SUBTOTAL(9,O142:O143)</f>
        <v>45</v>
      </c>
      <c r="P144" s="87">
        <f>Tabela5[[#This Row],[Neg_Ano8]]/Tabela5[[#This Row],[Alunos_Ano8]]</f>
        <v>0.28125</v>
      </c>
      <c r="Q144" s="40">
        <f>SUBTOTAL(9,Q142:Q143)</f>
        <v>191</v>
      </c>
      <c r="R144" s="40">
        <f>SUBTOTAL(9,R142:R143)</f>
        <v>59</v>
      </c>
      <c r="S144" s="87">
        <f>Tabela5[[#This Row],[Neg_Ano9]]/Tabela5[[#This Row],[Alunos_Ano9]]</f>
        <v>0.30890052356020942</v>
      </c>
      <c r="T144" s="40">
        <f>SUBTOTAL(9,T142:T143)</f>
        <v>522</v>
      </c>
      <c r="U144" s="40">
        <f>SUBTOTAL(9,U142:U143)</f>
        <v>140</v>
      </c>
      <c r="V144" s="88">
        <f>Tabela5[[#This Row],[Níveis negat.]]/Tabela5[[#This Row],[Alunos_3ºciclo]]</f>
        <v>0.26819923371647508</v>
      </c>
    </row>
    <row r="145" spans="1:22" outlineLevel="5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1310</v>
      </c>
      <c r="F145" s="7" t="s">
        <v>142</v>
      </c>
      <c r="G145" s="7">
        <v>402424</v>
      </c>
      <c r="H145" s="7" t="s">
        <v>323</v>
      </c>
      <c r="I145" s="7">
        <v>1310582</v>
      </c>
      <c r="J145" s="7" t="s">
        <v>323</v>
      </c>
      <c r="K145" s="37">
        <v>0</v>
      </c>
      <c r="L145" s="37">
        <v>0</v>
      </c>
      <c r="M145" s="108" t="s">
        <v>28</v>
      </c>
      <c r="N145" s="37">
        <v>30</v>
      </c>
      <c r="O145" s="37">
        <v>3</v>
      </c>
      <c r="P145" s="108">
        <f>Tabela5[[#This Row],[Neg_Ano8]]/Tabela5[[#This Row],[Alunos_Ano8]]</f>
        <v>0.1</v>
      </c>
      <c r="Q145" s="37">
        <v>308</v>
      </c>
      <c r="R145" s="37">
        <v>97</v>
      </c>
      <c r="S145" s="108">
        <f>Tabela5[[#This Row],[Neg_Ano9]]/Tabela5[[#This Row],[Alunos_Ano9]]</f>
        <v>0.31493506493506496</v>
      </c>
      <c r="T145" s="37">
        <f>Tabela5[[#This Row],[Alunos_Ano7]]+Tabela5[[#This Row],[Alunos_Ano8]]+Tabela5[[#This Row],[Alunos_Ano9]]</f>
        <v>338</v>
      </c>
      <c r="U145" s="37">
        <f>Tabela5[[#This Row],[Neg_Ano7]]+Tabela5[[#This Row],[Neg_Ano8]]+Tabela5[[#This Row],[Neg_Ano9]]</f>
        <v>100</v>
      </c>
      <c r="V145" s="112">
        <f>Tabela5[[#This Row],[Níveis negat.]]/Tabela5[[#This Row],[Alunos_3ºciclo]]</f>
        <v>0.29585798816568049</v>
      </c>
    </row>
    <row r="146" spans="1:22" outlineLevel="4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1310</v>
      </c>
      <c r="F146" s="7" t="s">
        <v>142</v>
      </c>
      <c r="G146" s="7">
        <v>402424</v>
      </c>
      <c r="H146" s="7" t="s">
        <v>323</v>
      </c>
      <c r="I146" s="7">
        <v>0</v>
      </c>
      <c r="J146" s="11" t="s">
        <v>24</v>
      </c>
      <c r="K146" s="40">
        <v>0</v>
      </c>
      <c r="L146" s="40">
        <v>0</v>
      </c>
      <c r="M146" s="87" t="s">
        <v>28</v>
      </c>
      <c r="N146" s="40">
        <f>SUBTOTAL(9,N145:N145)</f>
        <v>30</v>
      </c>
      <c r="O146" s="40">
        <f>SUBTOTAL(9,O145:O145)</f>
        <v>3</v>
      </c>
      <c r="P146" s="87">
        <f>Tabela5[[#This Row],[Neg_Ano8]]/Tabela5[[#This Row],[Alunos_Ano8]]</f>
        <v>0.1</v>
      </c>
      <c r="Q146" s="40">
        <f>SUBTOTAL(9,Q145:Q145)</f>
        <v>308</v>
      </c>
      <c r="R146" s="40">
        <f>SUBTOTAL(9,R145:R145)</f>
        <v>97</v>
      </c>
      <c r="S146" s="87">
        <f>Tabela5[[#This Row],[Neg_Ano9]]/Tabela5[[#This Row],[Alunos_Ano9]]</f>
        <v>0.31493506493506496</v>
      </c>
      <c r="T146" s="40">
        <f>SUBTOTAL(9,T145:T145)</f>
        <v>338</v>
      </c>
      <c r="U146" s="40">
        <f>SUBTOTAL(9,U145:U145)</f>
        <v>100</v>
      </c>
      <c r="V146" s="88">
        <f>Tabela5[[#This Row],[Níveis negat.]]/Tabela5[[#This Row],[Alunos_3ºciclo]]</f>
        <v>0.29585798816568049</v>
      </c>
    </row>
    <row r="147" spans="1:22" outlineLevel="3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1310</v>
      </c>
      <c r="F147" s="7" t="s">
        <v>142</v>
      </c>
      <c r="G147" s="7">
        <v>0</v>
      </c>
      <c r="H147" s="7">
        <v>0</v>
      </c>
      <c r="I147" s="7">
        <v>0</v>
      </c>
      <c r="J147" s="15" t="s">
        <v>25</v>
      </c>
      <c r="K147" s="43">
        <f>SUBTOTAL(9,K131:K145)</f>
        <v>660</v>
      </c>
      <c r="L147" s="43">
        <f>SUBTOTAL(9,L131:L145)</f>
        <v>237</v>
      </c>
      <c r="M147" s="89">
        <f>Tabela5[[#This Row],[Neg_Ano7]]/Tabela5[[#This Row],[Alunos_Ano7]]</f>
        <v>0.35909090909090907</v>
      </c>
      <c r="N147" s="43">
        <f>SUBTOTAL(9,N131:N145)</f>
        <v>634</v>
      </c>
      <c r="O147" s="43">
        <f>SUBTOTAL(9,O131:O145)</f>
        <v>248</v>
      </c>
      <c r="P147" s="89">
        <f>Tabela5[[#This Row],[Neg_Ano8]]/Tabela5[[#This Row],[Alunos_Ano8]]</f>
        <v>0.39116719242902209</v>
      </c>
      <c r="Q147" s="43">
        <f>SUBTOTAL(9,Q131:Q145)</f>
        <v>929</v>
      </c>
      <c r="R147" s="43">
        <f>SUBTOTAL(9,R131:R145)</f>
        <v>392</v>
      </c>
      <c r="S147" s="89">
        <f>Tabela5[[#This Row],[Neg_Ano9]]/Tabela5[[#This Row],[Alunos_Ano9]]</f>
        <v>0.42195909580193758</v>
      </c>
      <c r="T147" s="43">
        <f>SUBTOTAL(9,T131:T145)</f>
        <v>2276</v>
      </c>
      <c r="U147" s="43">
        <f>SUBTOTAL(9,U131:U145)</f>
        <v>877</v>
      </c>
      <c r="V147" s="90">
        <f>Tabela5[[#This Row],[Níveis negat.]]/Tabela5[[#This Row],[Alunos_3ºciclo]]</f>
        <v>0.38532513181019334</v>
      </c>
    </row>
    <row r="148" spans="1:22" outlineLevel="5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">
        <v>150400</v>
      </c>
      <c r="H148" s="7" t="s">
        <v>157</v>
      </c>
      <c r="I148" s="7">
        <v>1312553</v>
      </c>
      <c r="J148" s="7" t="s">
        <v>158</v>
      </c>
      <c r="K148" s="37">
        <v>46</v>
      </c>
      <c r="L148" s="37">
        <v>19</v>
      </c>
      <c r="M148" s="108">
        <v>0.41304347826087001</v>
      </c>
      <c r="N148" s="37">
        <v>48</v>
      </c>
      <c r="O148" s="37">
        <v>22</v>
      </c>
      <c r="P148" s="108">
        <f>Tabela5[[#This Row],[Neg_Ano8]]/Tabela5[[#This Row],[Alunos_Ano8]]</f>
        <v>0.45833333333333331</v>
      </c>
      <c r="Q148" s="37">
        <v>37</v>
      </c>
      <c r="R148" s="37">
        <v>14</v>
      </c>
      <c r="S148" s="108">
        <f>Tabela5[[#This Row],[Neg_Ano9]]/Tabela5[[#This Row],[Alunos_Ano9]]</f>
        <v>0.3783783783783784</v>
      </c>
      <c r="T148" s="37">
        <f>Tabela5[[#This Row],[Alunos_Ano7]]+Tabela5[[#This Row],[Alunos_Ano8]]+Tabela5[[#This Row],[Alunos_Ano9]]</f>
        <v>131</v>
      </c>
      <c r="U148" s="37">
        <f>Tabela5[[#This Row],[Neg_Ano7]]+Tabela5[[#This Row],[Neg_Ano8]]+Tabela5[[#This Row],[Neg_Ano9]]</f>
        <v>55</v>
      </c>
      <c r="V148" s="112">
        <f>Tabela5[[#This Row],[Níveis negat.]]/Tabela5[[#This Row],[Alunos_3ºciclo]]</f>
        <v>0.41984732824427479</v>
      </c>
    </row>
    <row r="149" spans="1:22" outlineLevel="4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">
        <v>150400</v>
      </c>
      <c r="H149" s="7" t="s">
        <v>157</v>
      </c>
      <c r="I149" s="7">
        <v>0</v>
      </c>
      <c r="J149" s="11" t="s">
        <v>24</v>
      </c>
      <c r="K149" s="40">
        <f>SUBTOTAL(9,K148:K148)</f>
        <v>46</v>
      </c>
      <c r="L149" s="40">
        <f>SUBTOTAL(9,L148:L148)</f>
        <v>19</v>
      </c>
      <c r="M149" s="87">
        <f>Tabela5[[#This Row],[Neg_Ano7]]/Tabela5[[#This Row],[Alunos_Ano7]]</f>
        <v>0.41304347826086957</v>
      </c>
      <c r="N149" s="40">
        <f>SUBTOTAL(9,N148:N148)</f>
        <v>48</v>
      </c>
      <c r="O149" s="40">
        <f>SUBTOTAL(9,O148:O148)</f>
        <v>22</v>
      </c>
      <c r="P149" s="87">
        <f>Tabela5[[#This Row],[Neg_Ano8]]/Tabela5[[#This Row],[Alunos_Ano8]]</f>
        <v>0.45833333333333331</v>
      </c>
      <c r="Q149" s="40">
        <f>SUBTOTAL(9,Q148:Q148)</f>
        <v>37</v>
      </c>
      <c r="R149" s="40">
        <f>SUBTOTAL(9,R148:R148)</f>
        <v>14</v>
      </c>
      <c r="S149" s="87">
        <f>Tabela5[[#This Row],[Neg_Ano9]]/Tabela5[[#This Row],[Alunos_Ano9]]</f>
        <v>0.3783783783783784</v>
      </c>
      <c r="T149" s="40">
        <f>SUBTOTAL(9,T148:T148)</f>
        <v>131</v>
      </c>
      <c r="U149" s="40">
        <f>SUBTOTAL(9,U148:U148)</f>
        <v>55</v>
      </c>
      <c r="V149" s="88">
        <f>Tabela5[[#This Row],[Níveis negat.]]/Tabela5[[#This Row],[Alunos_3ºciclo]]</f>
        <v>0.41984732824427479</v>
      </c>
    </row>
    <row r="150" spans="1:22" outlineLevel="5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">
        <v>150873</v>
      </c>
      <c r="H150" s="7" t="s">
        <v>159</v>
      </c>
      <c r="I150" s="7">
        <v>1312511</v>
      </c>
      <c r="J150" s="7" t="s">
        <v>160</v>
      </c>
      <c r="K150" s="37">
        <v>146</v>
      </c>
      <c r="L150" s="37">
        <v>53</v>
      </c>
      <c r="M150" s="108">
        <v>0.36301369863013699</v>
      </c>
      <c r="N150" s="37">
        <v>156</v>
      </c>
      <c r="O150" s="37">
        <v>60</v>
      </c>
      <c r="P150" s="108">
        <f>Tabela5[[#This Row],[Neg_Ano8]]/Tabela5[[#This Row],[Alunos_Ano8]]</f>
        <v>0.38461538461538464</v>
      </c>
      <c r="Q150" s="37">
        <v>105</v>
      </c>
      <c r="R150" s="37">
        <v>37</v>
      </c>
      <c r="S150" s="108">
        <f>Tabela5[[#This Row],[Neg_Ano9]]/Tabela5[[#This Row],[Alunos_Ano9]]</f>
        <v>0.35238095238095241</v>
      </c>
      <c r="T150" s="37">
        <f>Tabela5[[#This Row],[Alunos_Ano7]]+Tabela5[[#This Row],[Alunos_Ano8]]+Tabela5[[#This Row],[Alunos_Ano9]]</f>
        <v>407</v>
      </c>
      <c r="U150" s="37">
        <f>Tabela5[[#This Row],[Neg_Ano7]]+Tabela5[[#This Row],[Neg_Ano8]]+Tabela5[[#This Row],[Neg_Ano9]]</f>
        <v>150</v>
      </c>
      <c r="V150" s="112">
        <f>Tabela5[[#This Row],[Níveis negat.]]/Tabela5[[#This Row],[Alunos_3ºciclo]]</f>
        <v>0.36855036855036855</v>
      </c>
    </row>
    <row r="151" spans="1:22" outlineLevel="5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">
        <v>150873</v>
      </c>
      <c r="H151" s="7" t="s">
        <v>159</v>
      </c>
      <c r="I151" s="7">
        <v>1312563</v>
      </c>
      <c r="J151" s="7" t="s">
        <v>284</v>
      </c>
      <c r="K151" s="37">
        <v>63</v>
      </c>
      <c r="L151" s="37">
        <v>32</v>
      </c>
      <c r="M151" s="108">
        <v>0.50793650793650802</v>
      </c>
      <c r="N151" s="37">
        <v>45</v>
      </c>
      <c r="O151" s="37">
        <v>29</v>
      </c>
      <c r="P151" s="108">
        <f>Tabela5[[#This Row],[Neg_Ano8]]/Tabela5[[#This Row],[Alunos_Ano8]]</f>
        <v>0.64444444444444449</v>
      </c>
      <c r="Q151" s="37">
        <v>37</v>
      </c>
      <c r="R151" s="37">
        <v>30</v>
      </c>
      <c r="S151" s="108">
        <f>Tabela5[[#This Row],[Neg_Ano9]]/Tabela5[[#This Row],[Alunos_Ano9]]</f>
        <v>0.81081081081081086</v>
      </c>
      <c r="T151" s="37">
        <f>Tabela5[[#This Row],[Alunos_Ano7]]+Tabela5[[#This Row],[Alunos_Ano8]]+Tabela5[[#This Row],[Alunos_Ano9]]</f>
        <v>145</v>
      </c>
      <c r="U151" s="37">
        <f>Tabela5[[#This Row],[Neg_Ano7]]+Tabela5[[#This Row],[Neg_Ano8]]+Tabela5[[#This Row],[Neg_Ano9]]</f>
        <v>91</v>
      </c>
      <c r="V151" s="112">
        <f>Tabela5[[#This Row],[Níveis negat.]]/Tabela5[[#This Row],[Alunos_3ºciclo]]</f>
        <v>0.62758620689655176</v>
      </c>
    </row>
    <row r="152" spans="1:22" outlineLevel="4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">
        <v>150873</v>
      </c>
      <c r="H152" s="7" t="s">
        <v>159</v>
      </c>
      <c r="I152" s="7">
        <v>0</v>
      </c>
      <c r="J152" s="11" t="s">
        <v>24</v>
      </c>
      <c r="K152" s="40">
        <f>SUBTOTAL(9,K150:K151)</f>
        <v>209</v>
      </c>
      <c r="L152" s="40">
        <f>SUBTOTAL(9,L150:L151)</f>
        <v>85</v>
      </c>
      <c r="M152" s="87">
        <f>Tabela5[[#This Row],[Neg_Ano7]]/Tabela5[[#This Row],[Alunos_Ano7]]</f>
        <v>0.40669856459330145</v>
      </c>
      <c r="N152" s="40">
        <f>SUBTOTAL(9,N150:N151)</f>
        <v>201</v>
      </c>
      <c r="O152" s="40">
        <f>SUBTOTAL(9,O150:O151)</f>
        <v>89</v>
      </c>
      <c r="P152" s="87">
        <f>Tabela5[[#This Row],[Neg_Ano8]]/Tabela5[[#This Row],[Alunos_Ano8]]</f>
        <v>0.44278606965174128</v>
      </c>
      <c r="Q152" s="40">
        <f>SUBTOTAL(9,Q150:Q151)</f>
        <v>142</v>
      </c>
      <c r="R152" s="40">
        <f>SUBTOTAL(9,R150:R151)</f>
        <v>67</v>
      </c>
      <c r="S152" s="87">
        <f>Tabela5[[#This Row],[Neg_Ano9]]/Tabela5[[#This Row],[Alunos_Ano9]]</f>
        <v>0.47183098591549294</v>
      </c>
      <c r="T152" s="40">
        <f>SUBTOTAL(9,T150:T151)</f>
        <v>552</v>
      </c>
      <c r="U152" s="40">
        <f>SUBTOTAL(9,U150:U151)</f>
        <v>241</v>
      </c>
      <c r="V152" s="88">
        <f>Tabela5[[#This Row],[Níveis negat.]]/Tabela5[[#This Row],[Alunos_3ºciclo]]</f>
        <v>0.43659420289855072</v>
      </c>
    </row>
    <row r="153" spans="1:22" outlineLevel="5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">
        <v>151385</v>
      </c>
      <c r="H153" s="7" t="s">
        <v>162</v>
      </c>
      <c r="I153" s="7">
        <v>1312113</v>
      </c>
      <c r="J153" s="7" t="s">
        <v>163</v>
      </c>
      <c r="K153" s="37">
        <v>41</v>
      </c>
      <c r="L153" s="37">
        <v>22</v>
      </c>
      <c r="M153" s="108">
        <v>0.53658536585365901</v>
      </c>
      <c r="N153" s="37">
        <v>55</v>
      </c>
      <c r="O153" s="37">
        <v>27</v>
      </c>
      <c r="P153" s="108">
        <f>Tabela5[[#This Row],[Neg_Ano8]]/Tabela5[[#This Row],[Alunos_Ano8]]</f>
        <v>0.49090909090909091</v>
      </c>
      <c r="Q153" s="37">
        <v>23</v>
      </c>
      <c r="R153" s="37">
        <v>12</v>
      </c>
      <c r="S153" s="108">
        <f>Tabela5[[#This Row],[Neg_Ano9]]/Tabela5[[#This Row],[Alunos_Ano9]]</f>
        <v>0.52173913043478259</v>
      </c>
      <c r="T153" s="37">
        <f>Tabela5[[#This Row],[Alunos_Ano7]]+Tabela5[[#This Row],[Alunos_Ano8]]+Tabela5[[#This Row],[Alunos_Ano9]]</f>
        <v>119</v>
      </c>
      <c r="U153" s="37">
        <f>Tabela5[[#This Row],[Neg_Ano7]]+Tabela5[[#This Row],[Neg_Ano8]]+Tabela5[[#This Row],[Neg_Ano9]]</f>
        <v>61</v>
      </c>
      <c r="V153" s="112">
        <f>Tabela5[[#This Row],[Níveis negat.]]/Tabela5[[#This Row],[Alunos_3ºciclo]]</f>
        <v>0.51260504201680668</v>
      </c>
    </row>
    <row r="154" spans="1:22" outlineLevel="4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">
        <v>151385</v>
      </c>
      <c r="H154" s="7" t="s">
        <v>162</v>
      </c>
      <c r="I154" s="7">
        <v>0</v>
      </c>
      <c r="J154" s="11" t="s">
        <v>24</v>
      </c>
      <c r="K154" s="40">
        <f>SUBTOTAL(9,K153:K153)</f>
        <v>41</v>
      </c>
      <c r="L154" s="40">
        <f>SUBTOTAL(9,L153:L153)</f>
        <v>22</v>
      </c>
      <c r="M154" s="87">
        <f>Tabela5[[#This Row],[Neg_Ano7]]/Tabela5[[#This Row],[Alunos_Ano7]]</f>
        <v>0.53658536585365857</v>
      </c>
      <c r="N154" s="40">
        <f>SUBTOTAL(9,N153:N153)</f>
        <v>55</v>
      </c>
      <c r="O154" s="40">
        <f>SUBTOTAL(9,O153:O153)</f>
        <v>27</v>
      </c>
      <c r="P154" s="87">
        <f>Tabela5[[#This Row],[Neg_Ano8]]/Tabela5[[#This Row],[Alunos_Ano8]]</f>
        <v>0.49090909090909091</v>
      </c>
      <c r="Q154" s="40">
        <f>SUBTOTAL(9,Q153:Q153)</f>
        <v>23</v>
      </c>
      <c r="R154" s="40">
        <f>SUBTOTAL(9,R153:R153)</f>
        <v>12</v>
      </c>
      <c r="S154" s="87">
        <f>Tabela5[[#This Row],[Neg_Ano9]]/Tabela5[[#This Row],[Alunos_Ano9]]</f>
        <v>0.52173913043478259</v>
      </c>
      <c r="T154" s="40">
        <f>SUBTOTAL(9,T153:T153)</f>
        <v>119</v>
      </c>
      <c r="U154" s="40">
        <f>SUBTOTAL(9,U153:U153)</f>
        <v>61</v>
      </c>
      <c r="V154" s="88">
        <f>Tabela5[[#This Row],[Níveis negat.]]/Tabela5[[#This Row],[Alunos_3ºciclo]]</f>
        <v>0.51260504201680668</v>
      </c>
    </row>
    <row r="155" spans="1:22" outlineLevel="5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">
        <v>152158</v>
      </c>
      <c r="H155" s="7" t="s">
        <v>285</v>
      </c>
      <c r="I155" s="7">
        <v>1312346</v>
      </c>
      <c r="J155" s="7" t="s">
        <v>286</v>
      </c>
      <c r="K155" s="37">
        <v>144</v>
      </c>
      <c r="L155" s="37">
        <v>90</v>
      </c>
      <c r="M155" s="108">
        <v>0.625</v>
      </c>
      <c r="N155" s="37">
        <v>107</v>
      </c>
      <c r="O155" s="37">
        <v>57</v>
      </c>
      <c r="P155" s="108">
        <f>Tabela5[[#This Row],[Neg_Ano8]]/Tabela5[[#This Row],[Alunos_Ano8]]</f>
        <v>0.53271028037383172</v>
      </c>
      <c r="Q155" s="37">
        <v>103</v>
      </c>
      <c r="R155" s="37">
        <v>45</v>
      </c>
      <c r="S155" s="108">
        <f>Tabela5[[#This Row],[Neg_Ano9]]/Tabela5[[#This Row],[Alunos_Ano9]]</f>
        <v>0.43689320388349512</v>
      </c>
      <c r="T155" s="37">
        <f>Tabela5[[#This Row],[Alunos_Ano7]]+Tabela5[[#This Row],[Alunos_Ano8]]+Tabela5[[#This Row],[Alunos_Ano9]]</f>
        <v>354</v>
      </c>
      <c r="U155" s="37">
        <f>Tabela5[[#This Row],[Neg_Ano7]]+Tabela5[[#This Row],[Neg_Ano8]]+Tabela5[[#This Row],[Neg_Ano9]]</f>
        <v>192</v>
      </c>
      <c r="V155" s="112">
        <f>Tabela5[[#This Row],[Níveis negat.]]/Tabela5[[#This Row],[Alunos_3ºciclo]]</f>
        <v>0.5423728813559322</v>
      </c>
    </row>
    <row r="156" spans="1:22" outlineLevel="4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">
        <v>152158</v>
      </c>
      <c r="H156" s="7" t="s">
        <v>285</v>
      </c>
      <c r="I156" s="7">
        <v>0</v>
      </c>
      <c r="J156" s="11" t="s">
        <v>24</v>
      </c>
      <c r="K156" s="40">
        <f>SUBTOTAL(9,K155:K155)</f>
        <v>144</v>
      </c>
      <c r="L156" s="40">
        <f>SUBTOTAL(9,L155:L155)</f>
        <v>90</v>
      </c>
      <c r="M156" s="87">
        <f>Tabela5[[#This Row],[Neg_Ano7]]/Tabela5[[#This Row],[Alunos_Ano7]]</f>
        <v>0.625</v>
      </c>
      <c r="N156" s="40">
        <f>SUBTOTAL(9,N155:N155)</f>
        <v>107</v>
      </c>
      <c r="O156" s="40">
        <f>SUBTOTAL(9,O155:O155)</f>
        <v>57</v>
      </c>
      <c r="P156" s="87">
        <f>Tabela5[[#This Row],[Neg_Ano8]]/Tabela5[[#This Row],[Alunos_Ano8]]</f>
        <v>0.53271028037383172</v>
      </c>
      <c r="Q156" s="40">
        <f>SUBTOTAL(9,Q155:Q155)</f>
        <v>103</v>
      </c>
      <c r="R156" s="40">
        <f>SUBTOTAL(9,R155:R155)</f>
        <v>45</v>
      </c>
      <c r="S156" s="87">
        <f>Tabela5[[#This Row],[Neg_Ano9]]/Tabela5[[#This Row],[Alunos_Ano9]]</f>
        <v>0.43689320388349512</v>
      </c>
      <c r="T156" s="40">
        <f>SUBTOTAL(9,T155:T155)</f>
        <v>354</v>
      </c>
      <c r="U156" s="40">
        <f>SUBTOTAL(9,U155:U155)</f>
        <v>192</v>
      </c>
      <c r="V156" s="88">
        <f>Tabela5[[#This Row],[Níveis negat.]]/Tabela5[[#This Row],[Alunos_3ºciclo]]</f>
        <v>0.5423728813559322</v>
      </c>
    </row>
    <row r="157" spans="1:22" outlineLevel="5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">
        <v>152160</v>
      </c>
      <c r="H157" s="7" t="s">
        <v>166</v>
      </c>
      <c r="I157" s="7">
        <v>1312811</v>
      </c>
      <c r="J157" s="7" t="s">
        <v>167</v>
      </c>
      <c r="K157" s="37">
        <v>80</v>
      </c>
      <c r="L157" s="37">
        <v>45</v>
      </c>
      <c r="M157" s="108">
        <v>0.5625</v>
      </c>
      <c r="N157" s="37">
        <v>62</v>
      </c>
      <c r="O157" s="37">
        <v>36</v>
      </c>
      <c r="P157" s="108">
        <f>Tabela5[[#This Row],[Neg_Ano8]]/Tabela5[[#This Row],[Alunos_Ano8]]</f>
        <v>0.58064516129032262</v>
      </c>
      <c r="Q157" s="37">
        <v>79</v>
      </c>
      <c r="R157" s="37">
        <v>49</v>
      </c>
      <c r="S157" s="108">
        <f>Tabela5[[#This Row],[Neg_Ano9]]/Tabela5[[#This Row],[Alunos_Ano9]]</f>
        <v>0.620253164556962</v>
      </c>
      <c r="T157" s="37">
        <f>Tabela5[[#This Row],[Alunos_Ano7]]+Tabela5[[#This Row],[Alunos_Ano8]]+Tabela5[[#This Row],[Alunos_Ano9]]</f>
        <v>221</v>
      </c>
      <c r="U157" s="37">
        <f>Tabela5[[#This Row],[Neg_Ano7]]+Tabela5[[#This Row],[Neg_Ano8]]+Tabela5[[#This Row],[Neg_Ano9]]</f>
        <v>130</v>
      </c>
      <c r="V157" s="112">
        <f>Tabela5[[#This Row],[Níveis negat.]]/Tabela5[[#This Row],[Alunos_3ºciclo]]</f>
        <v>0.58823529411764708</v>
      </c>
    </row>
    <row r="158" spans="1:22" outlineLevel="4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">
        <v>152160</v>
      </c>
      <c r="H158" s="7" t="s">
        <v>166</v>
      </c>
      <c r="I158" s="7">
        <v>0</v>
      </c>
      <c r="J158" s="11" t="s">
        <v>24</v>
      </c>
      <c r="K158" s="40">
        <f>SUBTOTAL(9,K157:K157)</f>
        <v>80</v>
      </c>
      <c r="L158" s="40">
        <f>SUBTOTAL(9,L157:L157)</f>
        <v>45</v>
      </c>
      <c r="M158" s="87">
        <f>Tabela5[[#This Row],[Neg_Ano7]]/Tabela5[[#This Row],[Alunos_Ano7]]</f>
        <v>0.5625</v>
      </c>
      <c r="N158" s="40">
        <f>SUBTOTAL(9,N157:N157)</f>
        <v>62</v>
      </c>
      <c r="O158" s="40">
        <f>SUBTOTAL(9,O157:O157)</f>
        <v>36</v>
      </c>
      <c r="P158" s="87">
        <f>Tabela5[[#This Row],[Neg_Ano8]]/Tabela5[[#This Row],[Alunos_Ano8]]</f>
        <v>0.58064516129032262</v>
      </c>
      <c r="Q158" s="40">
        <f>SUBTOTAL(9,Q157:Q157)</f>
        <v>79</v>
      </c>
      <c r="R158" s="40">
        <f>SUBTOTAL(9,R157:R157)</f>
        <v>49</v>
      </c>
      <c r="S158" s="87">
        <f>Tabela5[[#This Row],[Neg_Ano9]]/Tabela5[[#This Row],[Alunos_Ano9]]</f>
        <v>0.620253164556962</v>
      </c>
      <c r="T158" s="40">
        <f>SUBTOTAL(9,T157:T157)</f>
        <v>221</v>
      </c>
      <c r="U158" s="40">
        <f>SUBTOTAL(9,U157:U157)</f>
        <v>130</v>
      </c>
      <c r="V158" s="88">
        <f>Tabela5[[#This Row],[Níveis negat.]]/Tabela5[[#This Row],[Alunos_3ºciclo]]</f>
        <v>0.58823529411764708</v>
      </c>
    </row>
    <row r="159" spans="1:22" outlineLevel="5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">
        <v>152171</v>
      </c>
      <c r="H159" s="7" t="s">
        <v>168</v>
      </c>
      <c r="I159" s="7">
        <v>1312414</v>
      </c>
      <c r="J159" s="7" t="s">
        <v>169</v>
      </c>
      <c r="K159" s="37">
        <v>68</v>
      </c>
      <c r="L159" s="37">
        <v>36</v>
      </c>
      <c r="M159" s="108">
        <v>0.52941176470588203</v>
      </c>
      <c r="N159" s="37">
        <v>70</v>
      </c>
      <c r="O159" s="37">
        <v>45</v>
      </c>
      <c r="P159" s="108">
        <f>Tabela5[[#This Row],[Neg_Ano8]]/Tabela5[[#This Row],[Alunos_Ano8]]</f>
        <v>0.6428571428571429</v>
      </c>
      <c r="Q159" s="37">
        <v>46</v>
      </c>
      <c r="R159" s="37">
        <v>20</v>
      </c>
      <c r="S159" s="108">
        <f>Tabela5[[#This Row],[Neg_Ano9]]/Tabela5[[#This Row],[Alunos_Ano9]]</f>
        <v>0.43478260869565216</v>
      </c>
      <c r="T159" s="37">
        <f>Tabela5[[#This Row],[Alunos_Ano7]]+Tabela5[[#This Row],[Alunos_Ano8]]+Tabela5[[#This Row],[Alunos_Ano9]]</f>
        <v>184</v>
      </c>
      <c r="U159" s="37">
        <f>Tabela5[[#This Row],[Neg_Ano7]]+Tabela5[[#This Row],[Neg_Ano8]]+Tabela5[[#This Row],[Neg_Ano9]]</f>
        <v>101</v>
      </c>
      <c r="V159" s="112">
        <f>Tabela5[[#This Row],[Níveis negat.]]/Tabela5[[#This Row],[Alunos_3ºciclo]]</f>
        <v>0.54891304347826086</v>
      </c>
    </row>
    <row r="160" spans="1:22" outlineLevel="4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">
        <v>152171</v>
      </c>
      <c r="H160" s="7" t="s">
        <v>168</v>
      </c>
      <c r="I160" s="7">
        <v>0</v>
      </c>
      <c r="J160" s="11" t="s">
        <v>24</v>
      </c>
      <c r="K160" s="40">
        <f>SUBTOTAL(9,K159:K159)</f>
        <v>68</v>
      </c>
      <c r="L160" s="40">
        <f>SUBTOTAL(9,L159:L159)</f>
        <v>36</v>
      </c>
      <c r="M160" s="87">
        <f>Tabela5[[#This Row],[Neg_Ano7]]/Tabela5[[#This Row],[Alunos_Ano7]]</f>
        <v>0.52941176470588236</v>
      </c>
      <c r="N160" s="40">
        <f>SUBTOTAL(9,N159:N159)</f>
        <v>70</v>
      </c>
      <c r="O160" s="40">
        <f>SUBTOTAL(9,O159:O159)</f>
        <v>45</v>
      </c>
      <c r="P160" s="87">
        <f>Tabela5[[#This Row],[Neg_Ano8]]/Tabela5[[#This Row],[Alunos_Ano8]]</f>
        <v>0.6428571428571429</v>
      </c>
      <c r="Q160" s="40">
        <f>SUBTOTAL(9,Q159:Q159)</f>
        <v>46</v>
      </c>
      <c r="R160" s="40">
        <f>SUBTOTAL(9,R159:R159)</f>
        <v>20</v>
      </c>
      <c r="S160" s="87">
        <f>Tabela5[[#This Row],[Neg_Ano9]]/Tabela5[[#This Row],[Alunos_Ano9]]</f>
        <v>0.43478260869565216</v>
      </c>
      <c r="T160" s="40">
        <f>SUBTOTAL(9,T159:T159)</f>
        <v>184</v>
      </c>
      <c r="U160" s="40">
        <f>SUBTOTAL(9,U159:U159)</f>
        <v>101</v>
      </c>
      <c r="V160" s="88">
        <f>Tabela5[[#This Row],[Níveis negat.]]/Tabela5[[#This Row],[Alunos_3ºciclo]]</f>
        <v>0.54891304347826086</v>
      </c>
    </row>
    <row r="161" spans="1:22" outlineLevel="5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1312</v>
      </c>
      <c r="F161" s="7" t="s">
        <v>156</v>
      </c>
      <c r="G161" s="7">
        <v>152183</v>
      </c>
      <c r="H161" s="7" t="s">
        <v>170</v>
      </c>
      <c r="I161" s="7">
        <v>1312054</v>
      </c>
      <c r="J161" s="7" t="s">
        <v>171</v>
      </c>
      <c r="K161" s="37"/>
      <c r="L161" s="37"/>
      <c r="M161" s="109"/>
      <c r="N161" s="37">
        <v>76</v>
      </c>
      <c r="O161" s="37" t="s">
        <v>23</v>
      </c>
      <c r="P161" s="109"/>
      <c r="Q161" s="37">
        <v>83</v>
      </c>
      <c r="R161" s="37">
        <v>27</v>
      </c>
      <c r="S161" s="108">
        <f>Tabela5[[#This Row],[Neg_Ano9]]/Tabela5[[#This Row],[Alunos_Ano9]]</f>
        <v>0.3253012048192771</v>
      </c>
      <c r="T161" s="37">
        <f>Tabela5[[#This Row],[Alunos_Ano7]]+Tabela5[[#This Row],[Alunos_Ano8]]+Tabela5[[#This Row],[Alunos_Ano9]]</f>
        <v>159</v>
      </c>
      <c r="U161" s="37">
        <f>Tabela5[[#This Row],[Neg_Ano7]]+Tabela5[[#This Row],[Neg_Ano9]]</f>
        <v>27</v>
      </c>
      <c r="V161" s="112">
        <f>Tabela5[[#This Row],[Níveis negat.]]/Tabela5[[#This Row],[Alunos_3ºciclo]]</f>
        <v>0.16981132075471697</v>
      </c>
    </row>
    <row r="162" spans="1:22" outlineLevel="5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1312</v>
      </c>
      <c r="F162" s="7" t="s">
        <v>156</v>
      </c>
      <c r="G162" s="7">
        <v>152183</v>
      </c>
      <c r="H162" s="7" t="s">
        <v>170</v>
      </c>
      <c r="I162" s="7">
        <v>1312840</v>
      </c>
      <c r="J162" s="7" t="s">
        <v>172</v>
      </c>
      <c r="K162" s="37">
        <v>81</v>
      </c>
      <c r="L162" s="37">
        <v>4</v>
      </c>
      <c r="M162" s="108">
        <v>4.9382716049382699E-2</v>
      </c>
      <c r="N162" s="37">
        <v>39</v>
      </c>
      <c r="O162" s="37">
        <v>6</v>
      </c>
      <c r="P162" s="108">
        <f>Tabela5[[#This Row],[Neg_Ano8]]/Tabela5[[#This Row],[Alunos_Ano8]]</f>
        <v>0.15384615384615385</v>
      </c>
      <c r="Q162" s="37">
        <v>61</v>
      </c>
      <c r="R162" s="37">
        <v>30</v>
      </c>
      <c r="S162" s="108">
        <f>Tabela5[[#This Row],[Neg_Ano9]]/Tabela5[[#This Row],[Alunos_Ano9]]</f>
        <v>0.49180327868852458</v>
      </c>
      <c r="T162" s="37">
        <f>Tabela5[[#This Row],[Alunos_Ano7]]+Tabela5[[#This Row],[Alunos_Ano8]]+Tabela5[[#This Row],[Alunos_Ano9]]</f>
        <v>181</v>
      </c>
      <c r="U162" s="37">
        <f>Tabela5[[#This Row],[Neg_Ano7]]+Tabela5[[#This Row],[Neg_Ano8]]+Tabela5[[#This Row],[Neg_Ano9]]</f>
        <v>40</v>
      </c>
      <c r="V162" s="112">
        <f>Tabela5[[#This Row],[Níveis negat.]]/Tabela5[[#This Row],[Alunos_3ºciclo]]</f>
        <v>0.22099447513812154</v>
      </c>
    </row>
    <row r="163" spans="1:22" outlineLevel="4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1312</v>
      </c>
      <c r="F163" s="7" t="s">
        <v>156</v>
      </c>
      <c r="G163" s="7">
        <v>152183</v>
      </c>
      <c r="H163" s="7" t="s">
        <v>170</v>
      </c>
      <c r="I163" s="7">
        <v>0</v>
      </c>
      <c r="J163" s="11" t="s">
        <v>24</v>
      </c>
      <c r="K163" s="40">
        <f>SUBTOTAL(9,K161:K162)</f>
        <v>81</v>
      </c>
      <c r="L163" s="40">
        <f>SUBTOTAL(9,L161:L162)</f>
        <v>4</v>
      </c>
      <c r="M163" s="87">
        <f>Tabela5[[#This Row],[Neg_Ano7]]/Tabela5[[#This Row],[Alunos_Ano7]]</f>
        <v>4.9382716049382713E-2</v>
      </c>
      <c r="N163" s="40">
        <f>SUBTOTAL(9,N161:N162)</f>
        <v>115</v>
      </c>
      <c r="O163" s="40">
        <f>SUBTOTAL(9,O161:O162)</f>
        <v>6</v>
      </c>
      <c r="P163" s="87">
        <f>Tabela5[[#This Row],[Neg_Ano8]]/Tabela5[[#This Row],[Alunos_Ano8]]</f>
        <v>5.2173913043478258E-2</v>
      </c>
      <c r="Q163" s="40">
        <f>SUBTOTAL(9,Q161:Q162)</f>
        <v>144</v>
      </c>
      <c r="R163" s="40">
        <f>SUBTOTAL(9,R161:R162)</f>
        <v>57</v>
      </c>
      <c r="S163" s="87">
        <f>Tabela5[[#This Row],[Neg_Ano9]]/Tabela5[[#This Row],[Alunos_Ano9]]</f>
        <v>0.39583333333333331</v>
      </c>
      <c r="T163" s="40">
        <f>SUBTOTAL(9,T161:T162)</f>
        <v>340</v>
      </c>
      <c r="U163" s="40">
        <f>SUBTOTAL(9,U161:U162)</f>
        <v>67</v>
      </c>
      <c r="V163" s="88">
        <f>Tabela5[[#This Row],[Níveis negat.]]/Tabela5[[#This Row],[Alunos_3ºciclo]]</f>
        <v>0.19705882352941176</v>
      </c>
    </row>
    <row r="164" spans="1:22" outlineLevel="5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1312</v>
      </c>
      <c r="F164" s="7" t="s">
        <v>156</v>
      </c>
      <c r="G164" s="7">
        <v>152195</v>
      </c>
      <c r="H164" s="7" t="s">
        <v>173</v>
      </c>
      <c r="I164" s="7">
        <v>1312010</v>
      </c>
      <c r="J164" s="7" t="s">
        <v>174</v>
      </c>
      <c r="K164" s="37">
        <v>47</v>
      </c>
      <c r="L164" s="37">
        <v>29</v>
      </c>
      <c r="M164" s="108">
        <v>0.61702127659574502</v>
      </c>
      <c r="N164" s="37">
        <v>53</v>
      </c>
      <c r="O164" s="37">
        <v>35</v>
      </c>
      <c r="P164" s="108">
        <f>Tabela5[[#This Row],[Neg_Ano8]]/Tabela5[[#This Row],[Alunos_Ano8]]</f>
        <v>0.660377358490566</v>
      </c>
      <c r="Q164" s="37">
        <v>29</v>
      </c>
      <c r="R164" s="37">
        <v>16</v>
      </c>
      <c r="S164" s="108">
        <f>Tabela5[[#This Row],[Neg_Ano9]]/Tabela5[[#This Row],[Alunos_Ano9]]</f>
        <v>0.55172413793103448</v>
      </c>
      <c r="T164" s="37">
        <f>Tabela5[[#This Row],[Alunos_Ano7]]+Tabela5[[#This Row],[Alunos_Ano8]]+Tabela5[[#This Row],[Alunos_Ano9]]</f>
        <v>129</v>
      </c>
      <c r="U164" s="37">
        <f>Tabela5[[#This Row],[Neg_Ano7]]+Tabela5[[#This Row],[Neg_Ano8]]+Tabela5[[#This Row],[Neg_Ano9]]</f>
        <v>80</v>
      </c>
      <c r="V164" s="112">
        <f>Tabela5[[#This Row],[Níveis negat.]]/Tabela5[[#This Row],[Alunos_3ºciclo]]</f>
        <v>0.62015503875968991</v>
      </c>
    </row>
    <row r="165" spans="1:22" outlineLevel="4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1312</v>
      </c>
      <c r="F165" s="7" t="s">
        <v>156</v>
      </c>
      <c r="G165" s="7">
        <v>152195</v>
      </c>
      <c r="H165" s="7" t="s">
        <v>173</v>
      </c>
      <c r="I165" s="7">
        <v>0</v>
      </c>
      <c r="J165" s="11" t="s">
        <v>24</v>
      </c>
      <c r="K165" s="40">
        <f>SUBTOTAL(9,K164:K164)</f>
        <v>47</v>
      </c>
      <c r="L165" s="40">
        <f>SUBTOTAL(9,L164:L164)</f>
        <v>29</v>
      </c>
      <c r="M165" s="87">
        <f>Tabela5[[#This Row],[Neg_Ano7]]/Tabela5[[#This Row],[Alunos_Ano7]]</f>
        <v>0.61702127659574468</v>
      </c>
      <c r="N165" s="40">
        <f>SUBTOTAL(9,N164:N164)</f>
        <v>53</v>
      </c>
      <c r="O165" s="40">
        <f>SUBTOTAL(9,O164:O164)</f>
        <v>35</v>
      </c>
      <c r="P165" s="87">
        <f>Tabela5[[#This Row],[Neg_Ano8]]/Tabela5[[#This Row],[Alunos_Ano8]]</f>
        <v>0.660377358490566</v>
      </c>
      <c r="Q165" s="40">
        <f>SUBTOTAL(9,Q164:Q164)</f>
        <v>29</v>
      </c>
      <c r="R165" s="40">
        <f>SUBTOTAL(9,R164:R164)</f>
        <v>16</v>
      </c>
      <c r="S165" s="87">
        <f>Tabela5[[#This Row],[Neg_Ano9]]/Tabela5[[#This Row],[Alunos_Ano9]]</f>
        <v>0.55172413793103448</v>
      </c>
      <c r="T165" s="40">
        <f>SUBTOTAL(9,T164:T164)</f>
        <v>129</v>
      </c>
      <c r="U165" s="40">
        <f>SUBTOTAL(9,U164:U164)</f>
        <v>80</v>
      </c>
      <c r="V165" s="88">
        <f>Tabela5[[#This Row],[Níveis negat.]]/Tabela5[[#This Row],[Alunos_3ºciclo]]</f>
        <v>0.62015503875968991</v>
      </c>
    </row>
    <row r="166" spans="1:22" outlineLevel="5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1312</v>
      </c>
      <c r="F166" s="7" t="s">
        <v>156</v>
      </c>
      <c r="G166" s="7">
        <v>152201</v>
      </c>
      <c r="H166" s="7" t="s">
        <v>175</v>
      </c>
      <c r="I166" s="7">
        <v>1312592</v>
      </c>
      <c r="J166" s="7" t="s">
        <v>176</v>
      </c>
      <c r="K166" s="37">
        <v>0</v>
      </c>
      <c r="L166" s="37">
        <v>0</v>
      </c>
      <c r="M166" s="108" t="s">
        <v>28</v>
      </c>
      <c r="N166" s="37">
        <v>0</v>
      </c>
      <c r="O166" s="37">
        <v>0</v>
      </c>
      <c r="P166" s="108" t="s">
        <v>28</v>
      </c>
      <c r="Q166" s="37">
        <v>157</v>
      </c>
      <c r="R166" s="37">
        <v>33</v>
      </c>
      <c r="S166" s="108">
        <f>Tabela5[[#This Row],[Neg_Ano9]]/Tabela5[[#This Row],[Alunos_Ano9]]</f>
        <v>0.21019108280254778</v>
      </c>
      <c r="T166" s="37">
        <f>Tabela5[[#This Row],[Alunos_Ano7]]+Tabela5[[#This Row],[Alunos_Ano8]]+Tabela5[[#This Row],[Alunos_Ano9]]</f>
        <v>157</v>
      </c>
      <c r="U166" s="37">
        <f>Tabela5[[#This Row],[Neg_Ano7]]+Tabela5[[#This Row],[Neg_Ano8]]+Tabela5[[#This Row],[Neg_Ano9]]</f>
        <v>33</v>
      </c>
      <c r="V166" s="112">
        <f>Tabela5[[#This Row],[Níveis negat.]]/Tabela5[[#This Row],[Alunos_3ºciclo]]</f>
        <v>0.21019108280254778</v>
      </c>
    </row>
    <row r="167" spans="1:22" outlineLevel="5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1312</v>
      </c>
      <c r="F167" s="7" t="s">
        <v>156</v>
      </c>
      <c r="G167" s="7">
        <v>152201</v>
      </c>
      <c r="H167" s="7" t="s">
        <v>175</v>
      </c>
      <c r="I167" s="7">
        <v>1312772</v>
      </c>
      <c r="J167" s="7" t="s">
        <v>324</v>
      </c>
      <c r="K167" s="37">
        <v>0</v>
      </c>
      <c r="L167" s="37">
        <v>0</v>
      </c>
      <c r="M167" s="108" t="s">
        <v>28</v>
      </c>
      <c r="N167" s="37">
        <v>0</v>
      </c>
      <c r="O167" s="37">
        <v>0</v>
      </c>
      <c r="P167" s="108" t="s">
        <v>28</v>
      </c>
      <c r="Q167" s="37">
        <v>58</v>
      </c>
      <c r="R167" s="37">
        <v>18</v>
      </c>
      <c r="S167" s="108">
        <f>Tabela5[[#This Row],[Neg_Ano9]]/Tabela5[[#This Row],[Alunos_Ano9]]</f>
        <v>0.31034482758620691</v>
      </c>
      <c r="T167" s="37">
        <f>Tabela5[[#This Row],[Alunos_Ano7]]+Tabela5[[#This Row],[Alunos_Ano8]]+Tabela5[[#This Row],[Alunos_Ano9]]</f>
        <v>58</v>
      </c>
      <c r="U167" s="37">
        <f>Tabela5[[#This Row],[Neg_Ano7]]+Tabela5[[#This Row],[Neg_Ano8]]+Tabela5[[#This Row],[Neg_Ano9]]</f>
        <v>18</v>
      </c>
      <c r="V167" s="112">
        <f>Tabela5[[#This Row],[Níveis negat.]]/Tabela5[[#This Row],[Alunos_3ºciclo]]</f>
        <v>0.31034482758620691</v>
      </c>
    </row>
    <row r="168" spans="1:22" outlineLevel="4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1312</v>
      </c>
      <c r="F168" s="7" t="s">
        <v>156</v>
      </c>
      <c r="G168" s="7">
        <v>152201</v>
      </c>
      <c r="H168" s="7" t="s">
        <v>175</v>
      </c>
      <c r="I168" s="7">
        <v>0</v>
      </c>
      <c r="J168" s="11" t="s">
        <v>24</v>
      </c>
      <c r="K168" s="40">
        <v>0</v>
      </c>
      <c r="L168" s="40">
        <v>0</v>
      </c>
      <c r="M168" s="87" t="s">
        <v>28</v>
      </c>
      <c r="N168" s="40">
        <v>0</v>
      </c>
      <c r="O168" s="40">
        <v>0</v>
      </c>
      <c r="P168" s="87" t="s">
        <v>28</v>
      </c>
      <c r="Q168" s="40">
        <f>SUBTOTAL(9,Q166:Q167)</f>
        <v>215</v>
      </c>
      <c r="R168" s="40">
        <f>SUBTOTAL(9,R166:R167)</f>
        <v>51</v>
      </c>
      <c r="S168" s="87">
        <f>Tabela5[[#This Row],[Neg_Ano9]]/Tabela5[[#This Row],[Alunos_Ano9]]</f>
        <v>0.23720930232558141</v>
      </c>
      <c r="T168" s="40">
        <f>SUBTOTAL(9,T166:T167)</f>
        <v>215</v>
      </c>
      <c r="U168" s="40">
        <f>SUBTOTAL(9,U166:U167)</f>
        <v>51</v>
      </c>
      <c r="V168" s="88">
        <f>Tabela5[[#This Row],[Níveis negat.]]/Tabela5[[#This Row],[Alunos_3ºciclo]]</f>
        <v>0.23720930232558141</v>
      </c>
    </row>
    <row r="169" spans="1:22" outlineLevel="5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1312</v>
      </c>
      <c r="F169" s="7" t="s">
        <v>156</v>
      </c>
      <c r="G169" s="7">
        <v>152213</v>
      </c>
      <c r="H169" s="7" t="s">
        <v>177</v>
      </c>
      <c r="I169" s="7">
        <v>1312289</v>
      </c>
      <c r="J169" s="7" t="s">
        <v>287</v>
      </c>
      <c r="K169" s="37">
        <v>50</v>
      </c>
      <c r="L169" s="37">
        <v>30</v>
      </c>
      <c r="M169" s="108">
        <v>0.6</v>
      </c>
      <c r="N169" s="37">
        <v>39</v>
      </c>
      <c r="O169" s="37">
        <v>20</v>
      </c>
      <c r="P169" s="108">
        <f>Tabela5[[#This Row],[Neg_Ano8]]/Tabela5[[#This Row],[Alunos_Ano8]]</f>
        <v>0.51282051282051277</v>
      </c>
      <c r="Q169" s="37">
        <v>33</v>
      </c>
      <c r="R169" s="37">
        <v>19</v>
      </c>
      <c r="S169" s="108">
        <f>Tabela5[[#This Row],[Neg_Ano9]]/Tabela5[[#This Row],[Alunos_Ano9]]</f>
        <v>0.5757575757575758</v>
      </c>
      <c r="T169" s="37">
        <f>Tabela5[[#This Row],[Alunos_Ano7]]+Tabela5[[#This Row],[Alunos_Ano8]]+Tabela5[[#This Row],[Alunos_Ano9]]</f>
        <v>122</v>
      </c>
      <c r="U169" s="37">
        <f>Tabela5[[#This Row],[Neg_Ano7]]+Tabela5[[#This Row],[Neg_Ano8]]+Tabela5[[#This Row],[Neg_Ano9]]</f>
        <v>69</v>
      </c>
      <c r="V169" s="112">
        <f>Tabela5[[#This Row],[Níveis negat.]]/Tabela5[[#This Row],[Alunos_3ºciclo]]</f>
        <v>0.56557377049180324</v>
      </c>
    </row>
    <row r="170" spans="1:22" outlineLevel="4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1312</v>
      </c>
      <c r="F170" s="7" t="s">
        <v>156</v>
      </c>
      <c r="G170" s="7">
        <v>152213</v>
      </c>
      <c r="H170" s="7" t="s">
        <v>177</v>
      </c>
      <c r="I170" s="7">
        <v>0</v>
      </c>
      <c r="J170" s="11" t="s">
        <v>24</v>
      </c>
      <c r="K170" s="40">
        <f>SUBTOTAL(9,K169:K169)</f>
        <v>50</v>
      </c>
      <c r="L170" s="40">
        <f>SUBTOTAL(9,L169:L169)</f>
        <v>30</v>
      </c>
      <c r="M170" s="87">
        <f>Tabela5[[#This Row],[Neg_Ano7]]/Tabela5[[#This Row],[Alunos_Ano7]]</f>
        <v>0.6</v>
      </c>
      <c r="N170" s="40">
        <f>SUBTOTAL(9,N169:N169)</f>
        <v>39</v>
      </c>
      <c r="O170" s="40">
        <f>SUBTOTAL(9,O169:O169)</f>
        <v>20</v>
      </c>
      <c r="P170" s="87">
        <f>Tabela5[[#This Row],[Neg_Ano8]]/Tabela5[[#This Row],[Alunos_Ano8]]</f>
        <v>0.51282051282051277</v>
      </c>
      <c r="Q170" s="40">
        <f>SUBTOTAL(9,Q169:Q169)</f>
        <v>33</v>
      </c>
      <c r="R170" s="40">
        <f>SUBTOTAL(9,R169:R169)</f>
        <v>19</v>
      </c>
      <c r="S170" s="87">
        <f>Tabela5[[#This Row],[Neg_Ano9]]/Tabela5[[#This Row],[Alunos_Ano9]]</f>
        <v>0.5757575757575758</v>
      </c>
      <c r="T170" s="40">
        <f>SUBTOTAL(9,T169:T169)</f>
        <v>122</v>
      </c>
      <c r="U170" s="40">
        <f>SUBTOTAL(9,U169:U169)</f>
        <v>69</v>
      </c>
      <c r="V170" s="88">
        <f>Tabela5[[#This Row],[Níveis negat.]]/Tabela5[[#This Row],[Alunos_3ºciclo]]</f>
        <v>0.56557377049180324</v>
      </c>
    </row>
    <row r="171" spans="1:22" outlineLevel="5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1312</v>
      </c>
      <c r="F171" s="7" t="s">
        <v>156</v>
      </c>
      <c r="G171" s="7">
        <v>152225</v>
      </c>
      <c r="H171" s="7" t="s">
        <v>179</v>
      </c>
      <c r="I171" s="7">
        <v>1312351</v>
      </c>
      <c r="J171" s="7" t="s">
        <v>180</v>
      </c>
      <c r="K171" s="37">
        <v>59</v>
      </c>
      <c r="L171" s="37">
        <v>32</v>
      </c>
      <c r="M171" s="108">
        <v>0.54237288135593198</v>
      </c>
      <c r="N171" s="37">
        <v>81</v>
      </c>
      <c r="O171" s="37">
        <v>58</v>
      </c>
      <c r="P171" s="108">
        <f>Tabela5[[#This Row],[Neg_Ano8]]/Tabela5[[#This Row],[Alunos_Ano8]]</f>
        <v>0.71604938271604934</v>
      </c>
      <c r="Q171" s="37">
        <v>61</v>
      </c>
      <c r="R171" s="37">
        <v>34</v>
      </c>
      <c r="S171" s="108">
        <f>Tabela5[[#This Row],[Neg_Ano9]]/Tabela5[[#This Row],[Alunos_Ano9]]</f>
        <v>0.55737704918032782</v>
      </c>
      <c r="T171" s="37">
        <f>Tabela5[[#This Row],[Alunos_Ano7]]+Tabela5[[#This Row],[Alunos_Ano8]]+Tabela5[[#This Row],[Alunos_Ano9]]</f>
        <v>201</v>
      </c>
      <c r="U171" s="37">
        <f>Tabela5[[#This Row],[Neg_Ano7]]+Tabela5[[#This Row],[Neg_Ano8]]+Tabela5[[#This Row],[Neg_Ano9]]</f>
        <v>124</v>
      </c>
      <c r="V171" s="112">
        <f>Tabela5[[#This Row],[Níveis negat.]]/Tabela5[[#This Row],[Alunos_3ºciclo]]</f>
        <v>0.61691542288557211</v>
      </c>
    </row>
    <row r="172" spans="1:22" outlineLevel="5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1312</v>
      </c>
      <c r="F172" s="7" t="s">
        <v>156</v>
      </c>
      <c r="G172" s="7">
        <v>152225</v>
      </c>
      <c r="H172" s="7" t="s">
        <v>179</v>
      </c>
      <c r="I172" s="7">
        <v>1312593</v>
      </c>
      <c r="J172" s="7" t="s">
        <v>325</v>
      </c>
      <c r="K172" s="37">
        <v>122</v>
      </c>
      <c r="L172" s="37">
        <v>40</v>
      </c>
      <c r="M172" s="108">
        <v>0.32786885245901598</v>
      </c>
      <c r="N172" s="37">
        <v>133</v>
      </c>
      <c r="O172" s="37">
        <v>46</v>
      </c>
      <c r="P172" s="108">
        <f>Tabela5[[#This Row],[Neg_Ano8]]/Tabela5[[#This Row],[Alunos_Ano8]]</f>
        <v>0.34586466165413532</v>
      </c>
      <c r="Q172" s="37">
        <v>126</v>
      </c>
      <c r="R172" s="37">
        <v>35</v>
      </c>
      <c r="S172" s="108">
        <f>Tabela5[[#This Row],[Neg_Ano9]]/Tabela5[[#This Row],[Alunos_Ano9]]</f>
        <v>0.27777777777777779</v>
      </c>
      <c r="T172" s="37">
        <f>Tabela5[[#This Row],[Alunos_Ano7]]+Tabela5[[#This Row],[Alunos_Ano8]]+Tabela5[[#This Row],[Alunos_Ano9]]</f>
        <v>381</v>
      </c>
      <c r="U172" s="37">
        <f>Tabela5[[#This Row],[Neg_Ano7]]+Tabela5[[#This Row],[Neg_Ano8]]+Tabela5[[#This Row],[Neg_Ano9]]</f>
        <v>121</v>
      </c>
      <c r="V172" s="112">
        <f>Tabela5[[#This Row],[Níveis negat.]]/Tabela5[[#This Row],[Alunos_3ºciclo]]</f>
        <v>0.31758530183727035</v>
      </c>
    </row>
    <row r="173" spans="1:22" outlineLevel="4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1312</v>
      </c>
      <c r="F173" s="7" t="s">
        <v>156</v>
      </c>
      <c r="G173" s="7">
        <v>152225</v>
      </c>
      <c r="H173" s="7" t="s">
        <v>179</v>
      </c>
      <c r="I173" s="7">
        <v>0</v>
      </c>
      <c r="J173" s="11" t="s">
        <v>24</v>
      </c>
      <c r="K173" s="40">
        <f>SUBTOTAL(9,K171:K172)</f>
        <v>181</v>
      </c>
      <c r="L173" s="40">
        <f>SUBTOTAL(9,L171:L172)</f>
        <v>72</v>
      </c>
      <c r="M173" s="87">
        <f>Tabela5[[#This Row],[Neg_Ano7]]/Tabela5[[#This Row],[Alunos_Ano7]]</f>
        <v>0.39779005524861877</v>
      </c>
      <c r="N173" s="40">
        <f>SUBTOTAL(9,N171:N172)</f>
        <v>214</v>
      </c>
      <c r="O173" s="40">
        <f>SUBTOTAL(9,O171:O172)</f>
        <v>104</v>
      </c>
      <c r="P173" s="87">
        <f>Tabela5[[#This Row],[Neg_Ano8]]/Tabela5[[#This Row],[Alunos_Ano8]]</f>
        <v>0.48598130841121495</v>
      </c>
      <c r="Q173" s="40">
        <f>SUBTOTAL(9,Q171:Q172)</f>
        <v>187</v>
      </c>
      <c r="R173" s="40">
        <f>SUBTOTAL(9,R171:R172)</f>
        <v>69</v>
      </c>
      <c r="S173" s="87">
        <f>Tabela5[[#This Row],[Neg_Ano9]]/Tabela5[[#This Row],[Alunos_Ano9]]</f>
        <v>0.36898395721925131</v>
      </c>
      <c r="T173" s="40">
        <f>SUBTOTAL(9,T171:T172)</f>
        <v>582</v>
      </c>
      <c r="U173" s="40">
        <f>SUBTOTAL(9,U171:U172)</f>
        <v>245</v>
      </c>
      <c r="V173" s="88">
        <f>Tabela5[[#This Row],[Níveis negat.]]/Tabela5[[#This Row],[Alunos_3ºciclo]]</f>
        <v>0.42096219931271478</v>
      </c>
    </row>
    <row r="174" spans="1:22" outlineLevel="5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1312</v>
      </c>
      <c r="F174" s="7" t="s">
        <v>156</v>
      </c>
      <c r="G174" s="7">
        <v>152237</v>
      </c>
      <c r="H174" s="7" t="s">
        <v>181</v>
      </c>
      <c r="I174" s="7">
        <v>1312027</v>
      </c>
      <c r="J174" s="7" t="s">
        <v>182</v>
      </c>
      <c r="K174" s="37">
        <v>22</v>
      </c>
      <c r="L174" s="37">
        <v>11</v>
      </c>
      <c r="M174" s="108">
        <v>0.5</v>
      </c>
      <c r="N174" s="37">
        <v>16</v>
      </c>
      <c r="O174" s="37">
        <v>12</v>
      </c>
      <c r="P174" s="108">
        <f>Tabela5[[#This Row],[Neg_Ano8]]/Tabela5[[#This Row],[Alunos_Ano8]]</f>
        <v>0.75</v>
      </c>
      <c r="Q174" s="37">
        <v>19</v>
      </c>
      <c r="R174" s="37">
        <v>13</v>
      </c>
      <c r="S174" s="108">
        <f>Tabela5[[#This Row],[Neg_Ano9]]/Tabela5[[#This Row],[Alunos_Ano9]]</f>
        <v>0.68421052631578949</v>
      </c>
      <c r="T174" s="37">
        <f>Tabela5[[#This Row],[Alunos_Ano7]]+Tabela5[[#This Row],[Alunos_Ano8]]+Tabela5[[#This Row],[Alunos_Ano9]]</f>
        <v>57</v>
      </c>
      <c r="U174" s="37">
        <f>Tabela5[[#This Row],[Neg_Ano7]]+Tabela5[[#This Row],[Neg_Ano8]]+Tabela5[[#This Row],[Neg_Ano9]]</f>
        <v>36</v>
      </c>
      <c r="V174" s="112">
        <f>Tabela5[[#This Row],[Níveis negat.]]/Tabela5[[#This Row],[Alunos_3ºciclo]]</f>
        <v>0.63157894736842102</v>
      </c>
    </row>
    <row r="175" spans="1:22" outlineLevel="5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1312</v>
      </c>
      <c r="F175" s="7" t="s">
        <v>156</v>
      </c>
      <c r="G175" s="7">
        <v>152237</v>
      </c>
      <c r="H175" s="7" t="s">
        <v>181</v>
      </c>
      <c r="I175" s="7">
        <v>1312225</v>
      </c>
      <c r="J175" s="7" t="s">
        <v>326</v>
      </c>
      <c r="K175" s="37">
        <v>0</v>
      </c>
      <c r="L175" s="37">
        <v>0</v>
      </c>
      <c r="M175" s="108" t="s">
        <v>28</v>
      </c>
      <c r="N175" s="37">
        <v>19</v>
      </c>
      <c r="O175" s="37">
        <v>10</v>
      </c>
      <c r="P175" s="108">
        <f>Tabela5[[#This Row],[Neg_Ano8]]/Tabela5[[#This Row],[Alunos_Ano8]]</f>
        <v>0.52631578947368418</v>
      </c>
      <c r="Q175" s="37">
        <v>27</v>
      </c>
      <c r="R175" s="37">
        <v>17</v>
      </c>
      <c r="S175" s="108">
        <f>Tabela5[[#This Row],[Neg_Ano9]]/Tabela5[[#This Row],[Alunos_Ano9]]</f>
        <v>0.62962962962962965</v>
      </c>
      <c r="T175" s="37">
        <f>Tabela5[[#This Row],[Alunos_Ano7]]+Tabela5[[#This Row],[Alunos_Ano8]]+Tabela5[[#This Row],[Alunos_Ano9]]</f>
        <v>46</v>
      </c>
      <c r="U175" s="37">
        <f>Tabela5[[#This Row],[Neg_Ano7]]+Tabela5[[#This Row],[Neg_Ano8]]+Tabela5[[#This Row],[Neg_Ano9]]</f>
        <v>27</v>
      </c>
      <c r="V175" s="112">
        <f>Tabela5[[#This Row],[Níveis negat.]]/Tabela5[[#This Row],[Alunos_3ºciclo]]</f>
        <v>0.58695652173913049</v>
      </c>
    </row>
    <row r="176" spans="1:22" outlineLevel="5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1312</v>
      </c>
      <c r="F176" s="7" t="s">
        <v>156</v>
      </c>
      <c r="G176" s="7">
        <v>152237</v>
      </c>
      <c r="H176" s="7" t="s">
        <v>181</v>
      </c>
      <c r="I176" s="7">
        <v>1312833</v>
      </c>
      <c r="J176" s="7" t="s">
        <v>183</v>
      </c>
      <c r="K176" s="37">
        <v>79</v>
      </c>
      <c r="L176" s="37">
        <v>41</v>
      </c>
      <c r="M176" s="108">
        <v>0.518987341772152</v>
      </c>
      <c r="N176" s="37">
        <v>67</v>
      </c>
      <c r="O176" s="37">
        <v>24</v>
      </c>
      <c r="P176" s="108">
        <f>Tabela5[[#This Row],[Neg_Ano8]]/Tabela5[[#This Row],[Alunos_Ano8]]</f>
        <v>0.35820895522388058</v>
      </c>
      <c r="Q176" s="37">
        <v>61</v>
      </c>
      <c r="R176" s="37">
        <v>28</v>
      </c>
      <c r="S176" s="108">
        <f>Tabela5[[#This Row],[Neg_Ano9]]/Tabela5[[#This Row],[Alunos_Ano9]]</f>
        <v>0.45901639344262296</v>
      </c>
      <c r="T176" s="37">
        <f>Tabela5[[#This Row],[Alunos_Ano7]]+Tabela5[[#This Row],[Alunos_Ano8]]+Tabela5[[#This Row],[Alunos_Ano9]]</f>
        <v>207</v>
      </c>
      <c r="U176" s="37">
        <f>Tabela5[[#This Row],[Neg_Ano7]]+Tabela5[[#This Row],[Neg_Ano8]]+Tabela5[[#This Row],[Neg_Ano9]]</f>
        <v>93</v>
      </c>
      <c r="V176" s="112">
        <f>Tabela5[[#This Row],[Níveis negat.]]/Tabela5[[#This Row],[Alunos_3ºciclo]]</f>
        <v>0.44927536231884058</v>
      </c>
    </row>
    <row r="177" spans="1:22" outlineLevel="4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1312</v>
      </c>
      <c r="F177" s="7" t="s">
        <v>156</v>
      </c>
      <c r="G177" s="7">
        <v>152237</v>
      </c>
      <c r="H177" s="7" t="s">
        <v>181</v>
      </c>
      <c r="I177" s="7">
        <v>0</v>
      </c>
      <c r="J177" s="11" t="s">
        <v>24</v>
      </c>
      <c r="K177" s="40">
        <f>SUBTOTAL(9,K174:K176)</f>
        <v>101</v>
      </c>
      <c r="L177" s="40">
        <f>SUBTOTAL(9,L174:L176)</f>
        <v>52</v>
      </c>
      <c r="M177" s="87">
        <f>Tabela5[[#This Row],[Neg_Ano7]]/Tabela5[[#This Row],[Alunos_Ano7]]</f>
        <v>0.51485148514851486</v>
      </c>
      <c r="N177" s="40">
        <f>SUBTOTAL(9,N174:N176)</f>
        <v>102</v>
      </c>
      <c r="O177" s="40">
        <f>SUBTOTAL(9,O174:O176)</f>
        <v>46</v>
      </c>
      <c r="P177" s="87">
        <f>Tabela5[[#This Row],[Neg_Ano8]]/Tabela5[[#This Row],[Alunos_Ano8]]</f>
        <v>0.45098039215686275</v>
      </c>
      <c r="Q177" s="40">
        <f>SUBTOTAL(9,Q174:Q176)</f>
        <v>107</v>
      </c>
      <c r="R177" s="40">
        <f>SUBTOTAL(9,R174:R176)</f>
        <v>58</v>
      </c>
      <c r="S177" s="87">
        <f>Tabela5[[#This Row],[Neg_Ano9]]/Tabela5[[#This Row],[Alunos_Ano9]]</f>
        <v>0.54205607476635509</v>
      </c>
      <c r="T177" s="40">
        <f>SUBTOTAL(9,T174:T176)</f>
        <v>310</v>
      </c>
      <c r="U177" s="40">
        <f>SUBTOTAL(9,U174:U176)</f>
        <v>156</v>
      </c>
      <c r="V177" s="88">
        <f>Tabela5[[#This Row],[Níveis negat.]]/Tabela5[[#This Row],[Alunos_3ºciclo]]</f>
        <v>0.50322580645161286</v>
      </c>
    </row>
    <row r="178" spans="1:22" outlineLevel="5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1312</v>
      </c>
      <c r="F178" s="7" t="s">
        <v>156</v>
      </c>
      <c r="G178" s="7">
        <v>152870</v>
      </c>
      <c r="H178" s="7" t="s">
        <v>184</v>
      </c>
      <c r="I178" s="7">
        <v>1312002</v>
      </c>
      <c r="J178" s="7" t="s">
        <v>185</v>
      </c>
      <c r="K178" s="37">
        <v>193</v>
      </c>
      <c r="L178" s="37">
        <v>57</v>
      </c>
      <c r="M178" s="108">
        <v>0.295336787564767</v>
      </c>
      <c r="N178" s="37">
        <v>163</v>
      </c>
      <c r="O178" s="37">
        <v>52</v>
      </c>
      <c r="P178" s="108">
        <f>Tabela5[[#This Row],[Neg_Ano8]]/Tabela5[[#This Row],[Alunos_Ano8]]</f>
        <v>0.31901840490797545</v>
      </c>
      <c r="Q178" s="37">
        <v>193</v>
      </c>
      <c r="R178" s="37">
        <v>60</v>
      </c>
      <c r="S178" s="108">
        <f>Tabela5[[#This Row],[Neg_Ano9]]/Tabela5[[#This Row],[Alunos_Ano9]]</f>
        <v>0.31088082901554404</v>
      </c>
      <c r="T178" s="37">
        <f>Tabela5[[#This Row],[Alunos_Ano7]]+Tabela5[[#This Row],[Alunos_Ano8]]+Tabela5[[#This Row],[Alunos_Ano9]]</f>
        <v>549</v>
      </c>
      <c r="U178" s="37">
        <f>Tabela5[[#This Row],[Neg_Ano7]]+Tabela5[[#This Row],[Neg_Ano8]]+Tabela5[[#This Row],[Neg_Ano9]]</f>
        <v>169</v>
      </c>
      <c r="V178" s="112">
        <f>Tabela5[[#This Row],[Níveis negat.]]/Tabela5[[#This Row],[Alunos_3ºciclo]]</f>
        <v>0.30783242258652094</v>
      </c>
    </row>
    <row r="179" spans="1:22" outlineLevel="4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1312</v>
      </c>
      <c r="F179" s="7" t="s">
        <v>156</v>
      </c>
      <c r="G179" s="7">
        <v>152870</v>
      </c>
      <c r="H179" s="7" t="s">
        <v>184</v>
      </c>
      <c r="I179" s="7">
        <v>0</v>
      </c>
      <c r="J179" s="11" t="s">
        <v>24</v>
      </c>
      <c r="K179" s="40">
        <f>SUBTOTAL(9,K178:K178)</f>
        <v>193</v>
      </c>
      <c r="L179" s="40">
        <f>SUBTOTAL(9,L178:L178)</f>
        <v>57</v>
      </c>
      <c r="M179" s="87">
        <f>Tabela5[[#This Row],[Neg_Ano7]]/Tabela5[[#This Row],[Alunos_Ano7]]</f>
        <v>0.29533678756476683</v>
      </c>
      <c r="N179" s="40">
        <f>SUBTOTAL(9,N178:N178)</f>
        <v>163</v>
      </c>
      <c r="O179" s="40">
        <f>SUBTOTAL(9,O178:O178)</f>
        <v>52</v>
      </c>
      <c r="P179" s="87">
        <f>Tabela5[[#This Row],[Neg_Ano8]]/Tabela5[[#This Row],[Alunos_Ano8]]</f>
        <v>0.31901840490797545</v>
      </c>
      <c r="Q179" s="40">
        <f>SUBTOTAL(9,Q178:Q178)</f>
        <v>193</v>
      </c>
      <c r="R179" s="40">
        <f>SUBTOTAL(9,R178:R178)</f>
        <v>60</v>
      </c>
      <c r="S179" s="87">
        <f>Tabela5[[#This Row],[Neg_Ano9]]/Tabela5[[#This Row],[Alunos_Ano9]]</f>
        <v>0.31088082901554404</v>
      </c>
      <c r="T179" s="40">
        <f>SUBTOTAL(9,T178:T178)</f>
        <v>549</v>
      </c>
      <c r="U179" s="40">
        <f>SUBTOTAL(9,U178:U178)</f>
        <v>169</v>
      </c>
      <c r="V179" s="88">
        <f>Tabela5[[#This Row],[Níveis negat.]]/Tabela5[[#This Row],[Alunos_3ºciclo]]</f>
        <v>0.30783242258652094</v>
      </c>
    </row>
    <row r="180" spans="1:22" outlineLevel="5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1312</v>
      </c>
      <c r="F180" s="7" t="s">
        <v>156</v>
      </c>
      <c r="G180" s="7">
        <v>152950</v>
      </c>
      <c r="H180" s="7" t="s">
        <v>186</v>
      </c>
      <c r="I180" s="7">
        <v>1312128</v>
      </c>
      <c r="J180" s="7" t="s">
        <v>288</v>
      </c>
      <c r="K180" s="37">
        <v>17</v>
      </c>
      <c r="L180" s="37">
        <v>12</v>
      </c>
      <c r="M180" s="108">
        <v>0.70588235294117696</v>
      </c>
      <c r="N180" s="37">
        <v>0</v>
      </c>
      <c r="O180" s="37">
        <v>0</v>
      </c>
      <c r="P180" s="108" t="s">
        <v>28</v>
      </c>
      <c r="Q180" s="37">
        <v>16</v>
      </c>
      <c r="R180" s="37">
        <v>14</v>
      </c>
      <c r="S180" s="108">
        <f>Tabela5[[#This Row],[Neg_Ano9]]/Tabela5[[#This Row],[Alunos_Ano9]]</f>
        <v>0.875</v>
      </c>
      <c r="T180" s="37">
        <f>Tabela5[[#This Row],[Alunos_Ano7]]+Tabela5[[#This Row],[Alunos_Ano8]]+Tabela5[[#This Row],[Alunos_Ano9]]</f>
        <v>33</v>
      </c>
      <c r="U180" s="37">
        <f>Tabela5[[#This Row],[Neg_Ano7]]+Tabela5[[#This Row],[Neg_Ano8]]+Tabela5[[#This Row],[Neg_Ano9]]</f>
        <v>26</v>
      </c>
      <c r="V180" s="112">
        <f>Tabela5[[#This Row],[Níveis negat.]]/Tabela5[[#This Row],[Alunos_3ºciclo]]</f>
        <v>0.78787878787878785</v>
      </c>
    </row>
    <row r="181" spans="1:22" outlineLevel="5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1312</v>
      </c>
      <c r="F181" s="7" t="s">
        <v>156</v>
      </c>
      <c r="G181" s="7">
        <v>152950</v>
      </c>
      <c r="H181" s="7" t="s">
        <v>186</v>
      </c>
      <c r="I181" s="7">
        <v>1312958</v>
      </c>
      <c r="J181" s="7" t="s">
        <v>187</v>
      </c>
      <c r="K181" s="37">
        <v>87</v>
      </c>
      <c r="L181" s="37">
        <v>37</v>
      </c>
      <c r="M181" s="108">
        <v>0.42528735632183901</v>
      </c>
      <c r="N181" s="37">
        <v>94</v>
      </c>
      <c r="O181" s="37">
        <v>53</v>
      </c>
      <c r="P181" s="108">
        <f>Tabela5[[#This Row],[Neg_Ano8]]/Tabela5[[#This Row],[Alunos_Ano8]]</f>
        <v>0.56382978723404253</v>
      </c>
      <c r="Q181" s="37">
        <v>120</v>
      </c>
      <c r="R181" s="37">
        <v>69</v>
      </c>
      <c r="S181" s="108">
        <f>Tabela5[[#This Row],[Neg_Ano9]]/Tabela5[[#This Row],[Alunos_Ano9]]</f>
        <v>0.57499999999999996</v>
      </c>
      <c r="T181" s="37">
        <f>Tabela5[[#This Row],[Alunos_Ano7]]+Tabela5[[#This Row],[Alunos_Ano8]]+Tabela5[[#This Row],[Alunos_Ano9]]</f>
        <v>301</v>
      </c>
      <c r="U181" s="37">
        <f>Tabela5[[#This Row],[Neg_Ano7]]+Tabela5[[#This Row],[Neg_Ano8]]+Tabela5[[#This Row],[Neg_Ano9]]</f>
        <v>159</v>
      </c>
      <c r="V181" s="112">
        <f>Tabela5[[#This Row],[Níveis negat.]]/Tabela5[[#This Row],[Alunos_3ºciclo]]</f>
        <v>0.52823920265780733</v>
      </c>
    </row>
    <row r="182" spans="1:22" outlineLevel="4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1312</v>
      </c>
      <c r="F182" s="7" t="s">
        <v>156</v>
      </c>
      <c r="G182" s="7">
        <v>152950</v>
      </c>
      <c r="H182" s="7" t="s">
        <v>186</v>
      </c>
      <c r="I182" s="7">
        <v>0</v>
      </c>
      <c r="J182" s="11" t="s">
        <v>24</v>
      </c>
      <c r="K182" s="40">
        <f>SUBTOTAL(9,K180:K181)</f>
        <v>104</v>
      </c>
      <c r="L182" s="40">
        <f>SUBTOTAL(9,L180:L181)</f>
        <v>49</v>
      </c>
      <c r="M182" s="87">
        <f>Tabela5[[#This Row],[Neg_Ano7]]/Tabela5[[#This Row],[Alunos_Ano7]]</f>
        <v>0.47115384615384615</v>
      </c>
      <c r="N182" s="40">
        <f>SUBTOTAL(9,N180:N181)</f>
        <v>94</v>
      </c>
      <c r="O182" s="40">
        <f>SUBTOTAL(9,O180:O181)</f>
        <v>53</v>
      </c>
      <c r="P182" s="87">
        <f>Tabela5[[#This Row],[Neg_Ano8]]/Tabela5[[#This Row],[Alunos_Ano8]]</f>
        <v>0.56382978723404253</v>
      </c>
      <c r="Q182" s="40">
        <f>SUBTOTAL(9,Q180:Q181)</f>
        <v>136</v>
      </c>
      <c r="R182" s="40">
        <f>SUBTOTAL(9,R180:R181)</f>
        <v>83</v>
      </c>
      <c r="S182" s="87">
        <f>Tabela5[[#This Row],[Neg_Ano9]]/Tabela5[[#This Row],[Alunos_Ano9]]</f>
        <v>0.61029411764705888</v>
      </c>
      <c r="T182" s="40">
        <f>SUBTOTAL(9,T180:T181)</f>
        <v>334</v>
      </c>
      <c r="U182" s="40">
        <f>SUBTOTAL(9,U180:U181)</f>
        <v>185</v>
      </c>
      <c r="V182" s="88">
        <f>Tabela5[[#This Row],[Níveis negat.]]/Tabela5[[#This Row],[Alunos_3ºciclo]]</f>
        <v>0.55389221556886226</v>
      </c>
    </row>
    <row r="183" spans="1:22" outlineLevel="5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1312</v>
      </c>
      <c r="F183" s="7" t="s">
        <v>156</v>
      </c>
      <c r="G183" s="7">
        <v>153000</v>
      </c>
      <c r="H183" s="7" t="s">
        <v>188</v>
      </c>
      <c r="I183" s="7">
        <v>1312658</v>
      </c>
      <c r="J183" s="7" t="s">
        <v>328</v>
      </c>
      <c r="K183" s="37">
        <v>0</v>
      </c>
      <c r="L183" s="37">
        <v>0</v>
      </c>
      <c r="M183" s="108" t="s">
        <v>28</v>
      </c>
      <c r="N183" s="37">
        <v>0</v>
      </c>
      <c r="O183" s="37">
        <v>0</v>
      </c>
      <c r="P183" s="108" t="s">
        <v>28</v>
      </c>
      <c r="Q183" s="37">
        <v>121</v>
      </c>
      <c r="R183" s="37">
        <v>64</v>
      </c>
      <c r="S183" s="108">
        <f>Tabela5[[#This Row],[Neg_Ano9]]/Tabela5[[#This Row],[Alunos_Ano9]]</f>
        <v>0.52892561983471076</v>
      </c>
      <c r="T183" s="37">
        <f>Tabela5[[#This Row],[Alunos_Ano7]]+Tabela5[[#This Row],[Alunos_Ano8]]+Tabela5[[#This Row],[Alunos_Ano9]]</f>
        <v>121</v>
      </c>
      <c r="U183" s="37">
        <f>Tabela5[[#This Row],[Neg_Ano7]]+Tabela5[[#This Row],[Neg_Ano8]]+Tabela5[[#This Row],[Neg_Ano9]]</f>
        <v>64</v>
      </c>
      <c r="V183" s="112">
        <f>Tabela5[[#This Row],[Níveis negat.]]/Tabela5[[#This Row],[Alunos_3ºciclo]]</f>
        <v>0.52892561983471076</v>
      </c>
    </row>
    <row r="184" spans="1:22" outlineLevel="5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1312</v>
      </c>
      <c r="F184" s="7" t="s">
        <v>156</v>
      </c>
      <c r="G184" s="7">
        <v>153000</v>
      </c>
      <c r="H184" s="7" t="s">
        <v>188</v>
      </c>
      <c r="I184" s="7">
        <v>1312694</v>
      </c>
      <c r="J184" s="7" t="s">
        <v>289</v>
      </c>
      <c r="K184" s="37">
        <v>110</v>
      </c>
      <c r="L184" s="37">
        <v>63</v>
      </c>
      <c r="M184" s="108">
        <v>0.57272727272727297</v>
      </c>
      <c r="N184" s="37">
        <v>94</v>
      </c>
      <c r="O184" s="37">
        <v>65</v>
      </c>
      <c r="P184" s="108">
        <f>Tabela5[[#This Row],[Neg_Ano8]]/Tabela5[[#This Row],[Alunos_Ano8]]</f>
        <v>0.69148936170212771</v>
      </c>
      <c r="Q184" s="37">
        <v>0</v>
      </c>
      <c r="R184" s="37">
        <v>0</v>
      </c>
      <c r="S184" s="108" t="s">
        <v>28</v>
      </c>
      <c r="T184" s="37">
        <f>Tabela5[[#This Row],[Alunos_Ano7]]+Tabela5[[#This Row],[Alunos_Ano8]]+Tabela5[[#This Row],[Alunos_Ano9]]</f>
        <v>204</v>
      </c>
      <c r="U184" s="37">
        <f>Tabela5[[#This Row],[Neg_Ano7]]+Tabela5[[#This Row],[Neg_Ano8]]+Tabela5[[#This Row],[Neg_Ano9]]</f>
        <v>128</v>
      </c>
      <c r="V184" s="112">
        <f>Tabela5[[#This Row],[Níveis negat.]]/Tabela5[[#This Row],[Alunos_3ºciclo]]</f>
        <v>0.62745098039215685</v>
      </c>
    </row>
    <row r="185" spans="1:22" outlineLevel="4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1312</v>
      </c>
      <c r="F185" s="7" t="s">
        <v>156</v>
      </c>
      <c r="G185" s="7">
        <v>153000</v>
      </c>
      <c r="H185" s="7" t="s">
        <v>188</v>
      </c>
      <c r="I185" s="7">
        <v>0</v>
      </c>
      <c r="J185" s="11" t="s">
        <v>24</v>
      </c>
      <c r="K185" s="40">
        <f>SUBTOTAL(9,K183:K184)</f>
        <v>110</v>
      </c>
      <c r="L185" s="40">
        <f>SUBTOTAL(9,L183:L184)</f>
        <v>63</v>
      </c>
      <c r="M185" s="87">
        <f>Tabela5[[#This Row],[Neg_Ano7]]/Tabela5[[#This Row],[Alunos_Ano7]]</f>
        <v>0.57272727272727275</v>
      </c>
      <c r="N185" s="40">
        <f>SUBTOTAL(9,N183:N184)</f>
        <v>94</v>
      </c>
      <c r="O185" s="40">
        <f>SUBTOTAL(9,O183:O184)</f>
        <v>65</v>
      </c>
      <c r="P185" s="87">
        <f>Tabela5[[#This Row],[Neg_Ano8]]/Tabela5[[#This Row],[Alunos_Ano8]]</f>
        <v>0.69148936170212771</v>
      </c>
      <c r="Q185" s="40">
        <f>SUBTOTAL(9,Q183:Q184)</f>
        <v>121</v>
      </c>
      <c r="R185" s="40">
        <f>SUBTOTAL(9,R183:R184)</f>
        <v>64</v>
      </c>
      <c r="S185" s="87">
        <f>Tabela5[[#This Row],[Neg_Ano9]]/Tabela5[[#This Row],[Alunos_Ano9]]</f>
        <v>0.52892561983471076</v>
      </c>
      <c r="T185" s="40">
        <f>SUBTOTAL(9,T183:T184)</f>
        <v>325</v>
      </c>
      <c r="U185" s="40">
        <f>SUBTOTAL(9,U183:U184)</f>
        <v>192</v>
      </c>
      <c r="V185" s="88">
        <f>Tabela5[[#This Row],[Níveis negat.]]/Tabela5[[#This Row],[Alunos_3ºciclo]]</f>
        <v>0.59076923076923082</v>
      </c>
    </row>
    <row r="186" spans="1:22" ht="15" customHeight="1" outlineLevel="5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1312</v>
      </c>
      <c r="F186" s="7" t="s">
        <v>156</v>
      </c>
      <c r="G186" s="7">
        <v>401766</v>
      </c>
      <c r="H186" s="7" t="s">
        <v>329</v>
      </c>
      <c r="I186" s="7">
        <v>1312436</v>
      </c>
      <c r="J186" s="7" t="s">
        <v>329</v>
      </c>
      <c r="K186" s="37">
        <v>136</v>
      </c>
      <c r="L186" s="37">
        <v>28</v>
      </c>
      <c r="M186" s="108">
        <v>0.20588235294117599</v>
      </c>
      <c r="N186" s="37">
        <v>136</v>
      </c>
      <c r="O186" s="37">
        <v>38</v>
      </c>
      <c r="P186" s="108">
        <f>Tabela5[[#This Row],[Neg_Ano8]]/Tabela5[[#This Row],[Alunos_Ano8]]</f>
        <v>0.27941176470588236</v>
      </c>
      <c r="Q186" s="37">
        <v>130</v>
      </c>
      <c r="R186" s="37">
        <v>33</v>
      </c>
      <c r="S186" s="108">
        <f>Tabela5[[#This Row],[Neg_Ano9]]/Tabela5[[#This Row],[Alunos_Ano9]]</f>
        <v>0.25384615384615383</v>
      </c>
      <c r="T186" s="37">
        <f>Tabela5[[#This Row],[Alunos_Ano7]]+Tabela5[[#This Row],[Alunos_Ano8]]+Tabela5[[#This Row],[Alunos_Ano9]]</f>
        <v>402</v>
      </c>
      <c r="U186" s="37">
        <f>Tabela5[[#This Row],[Neg_Ano7]]+Tabela5[[#This Row],[Neg_Ano8]]+Tabela5[[#This Row],[Neg_Ano9]]</f>
        <v>99</v>
      </c>
      <c r="V186" s="112">
        <f>Tabela5[[#This Row],[Níveis negat.]]/Tabela5[[#This Row],[Alunos_3ºciclo]]</f>
        <v>0.2462686567164179</v>
      </c>
    </row>
    <row r="187" spans="1:22" ht="15" customHeight="1" outlineLevel="4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1312</v>
      </c>
      <c r="F187" s="7" t="s">
        <v>156</v>
      </c>
      <c r="G187" s="7">
        <v>401766</v>
      </c>
      <c r="H187" s="7" t="s">
        <v>329</v>
      </c>
      <c r="I187" s="7">
        <v>0</v>
      </c>
      <c r="J187" s="11" t="s">
        <v>24</v>
      </c>
      <c r="K187" s="40">
        <f>SUBTOTAL(9,K186:K186)</f>
        <v>136</v>
      </c>
      <c r="L187" s="40">
        <f>SUBTOTAL(9,L186:L186)</f>
        <v>28</v>
      </c>
      <c r="M187" s="87">
        <f>Tabela5[[#This Row],[Neg_Ano7]]/Tabela5[[#This Row],[Alunos_Ano7]]</f>
        <v>0.20588235294117646</v>
      </c>
      <c r="N187" s="40">
        <f>SUBTOTAL(9,N186:N186)</f>
        <v>136</v>
      </c>
      <c r="O187" s="40">
        <f>SUBTOTAL(9,O186:O186)</f>
        <v>38</v>
      </c>
      <c r="P187" s="87">
        <f>Tabela5[[#This Row],[Neg_Ano8]]/Tabela5[[#This Row],[Alunos_Ano8]]</f>
        <v>0.27941176470588236</v>
      </c>
      <c r="Q187" s="40">
        <f>SUBTOTAL(9,Q186:Q186)</f>
        <v>130</v>
      </c>
      <c r="R187" s="40">
        <f>SUBTOTAL(9,R186:R186)</f>
        <v>33</v>
      </c>
      <c r="S187" s="87">
        <f>Tabela5[[#This Row],[Neg_Ano9]]/Tabela5[[#This Row],[Alunos_Ano9]]</f>
        <v>0.25384615384615383</v>
      </c>
      <c r="T187" s="40">
        <f>SUBTOTAL(9,T186:T186)</f>
        <v>402</v>
      </c>
      <c r="U187" s="40">
        <f>SUBTOTAL(9,U186:U186)</f>
        <v>99</v>
      </c>
      <c r="V187" s="88">
        <f>Tabela5[[#This Row],[Níveis negat.]]/Tabela5[[#This Row],[Alunos_3ºciclo]]</f>
        <v>0.2462686567164179</v>
      </c>
    </row>
    <row r="188" spans="1:22" ht="13.95" customHeight="1" outlineLevel="3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1312</v>
      </c>
      <c r="F188" s="7" t="s">
        <v>156</v>
      </c>
      <c r="G188" s="7">
        <v>0</v>
      </c>
      <c r="H188" s="7">
        <v>0</v>
      </c>
      <c r="I188" s="7">
        <v>0</v>
      </c>
      <c r="J188" s="15" t="s">
        <v>25</v>
      </c>
      <c r="K188" s="43">
        <f>SUBTOTAL(9,K148:K186)</f>
        <v>1591</v>
      </c>
      <c r="L188" s="43">
        <f>SUBTOTAL(9,L148:L186)</f>
        <v>681</v>
      </c>
      <c r="M188" s="89">
        <f>Tabela5[[#This Row],[Neg_Ano7]]/Tabela5[[#This Row],[Alunos_Ano7]]</f>
        <v>0.42803268384663734</v>
      </c>
      <c r="N188" s="43">
        <f>SUBTOTAL(9,N148:N186)</f>
        <v>1553</v>
      </c>
      <c r="O188" s="43">
        <f>SUBTOTAL(9,O148:O186)</f>
        <v>695</v>
      </c>
      <c r="P188" s="89">
        <f>Tabela5[[#This Row],[Neg_Ano8]]/Tabela5[[#This Row],[Alunos_Ano8]]</f>
        <v>0.44752092723760462</v>
      </c>
      <c r="Q188" s="43">
        <f>SUBTOTAL(9,Q148:Q186)</f>
        <v>1725</v>
      </c>
      <c r="R188" s="43">
        <f>SUBTOTAL(9,R148:R186)</f>
        <v>717</v>
      </c>
      <c r="S188" s="89">
        <f>Tabela5[[#This Row],[Neg_Ano9]]/Tabela5[[#This Row],[Alunos_Ano9]]</f>
        <v>0.41565217391304349</v>
      </c>
      <c r="T188" s="43">
        <f>SUBTOTAL(9,T148:T186)</f>
        <v>4869</v>
      </c>
      <c r="U188" s="43">
        <f>SUBTOTAL(9,U148:U186)</f>
        <v>2093</v>
      </c>
      <c r="V188" s="90">
        <f>Tabela5[[#This Row],[Níveis negat.]]/Tabela5[[#This Row],[Alunos_3ºciclo]]</f>
        <v>0.42986239474224686</v>
      </c>
    </row>
    <row r="189" spans="1:22" outlineLevel="5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1313</v>
      </c>
      <c r="F189" s="7" t="s">
        <v>190</v>
      </c>
      <c r="G189" s="7">
        <v>152249</v>
      </c>
      <c r="H189" s="7" t="s">
        <v>191</v>
      </c>
      <c r="I189" s="7">
        <v>1313649</v>
      </c>
      <c r="J189" s="7" t="s">
        <v>192</v>
      </c>
      <c r="K189" s="37">
        <v>192</v>
      </c>
      <c r="L189" s="37">
        <v>75</v>
      </c>
      <c r="M189" s="108">
        <v>0.390625</v>
      </c>
      <c r="N189" s="37">
        <v>195</v>
      </c>
      <c r="O189" s="37">
        <v>78</v>
      </c>
      <c r="P189" s="108">
        <f>Tabela5[[#This Row],[Neg_Ano8]]/Tabela5[[#This Row],[Alunos_Ano8]]</f>
        <v>0.4</v>
      </c>
      <c r="Q189" s="37">
        <v>161</v>
      </c>
      <c r="R189" s="37">
        <v>60</v>
      </c>
      <c r="S189" s="108">
        <f>Tabela5[[#This Row],[Neg_Ano9]]/Tabela5[[#This Row],[Alunos_Ano9]]</f>
        <v>0.37267080745341613</v>
      </c>
      <c r="T189" s="37">
        <f>Tabela5[[#This Row],[Alunos_Ano7]]+Tabela5[[#This Row],[Alunos_Ano8]]+Tabela5[[#This Row],[Alunos_Ano9]]</f>
        <v>548</v>
      </c>
      <c r="U189" s="37">
        <f>Tabela5[[#This Row],[Neg_Ano7]]+Tabela5[[#This Row],[Neg_Ano8]]+Tabela5[[#This Row],[Neg_Ano9]]</f>
        <v>213</v>
      </c>
      <c r="V189" s="112">
        <f>Tabela5[[#This Row],[Níveis negat.]]/Tabela5[[#This Row],[Alunos_3ºciclo]]</f>
        <v>0.38868613138686131</v>
      </c>
    </row>
    <row r="190" spans="1:22" outlineLevel="4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1313</v>
      </c>
      <c r="F190" s="7" t="s">
        <v>190</v>
      </c>
      <c r="G190" s="7">
        <v>152249</v>
      </c>
      <c r="H190" s="7" t="s">
        <v>191</v>
      </c>
      <c r="I190" s="7">
        <v>0</v>
      </c>
      <c r="J190" s="11" t="s">
        <v>24</v>
      </c>
      <c r="K190" s="40">
        <f>SUBTOTAL(9,K189:K189)</f>
        <v>192</v>
      </c>
      <c r="L190" s="40">
        <f>SUBTOTAL(9,L189:L189)</f>
        <v>75</v>
      </c>
      <c r="M190" s="87">
        <f>Tabela5[[#This Row],[Neg_Ano7]]/Tabela5[[#This Row],[Alunos_Ano7]]</f>
        <v>0.390625</v>
      </c>
      <c r="N190" s="40">
        <f>SUBTOTAL(9,N189:N189)</f>
        <v>195</v>
      </c>
      <c r="O190" s="40">
        <f>SUBTOTAL(9,O189:O189)</f>
        <v>78</v>
      </c>
      <c r="P190" s="87">
        <f>Tabela5[[#This Row],[Neg_Ano8]]/Tabela5[[#This Row],[Alunos_Ano8]]</f>
        <v>0.4</v>
      </c>
      <c r="Q190" s="40">
        <f>SUBTOTAL(9,Q189:Q189)</f>
        <v>161</v>
      </c>
      <c r="R190" s="40">
        <f>SUBTOTAL(9,R189:R189)</f>
        <v>60</v>
      </c>
      <c r="S190" s="87">
        <f>Tabela5[[#This Row],[Neg_Ano9]]/Tabela5[[#This Row],[Alunos_Ano9]]</f>
        <v>0.37267080745341613</v>
      </c>
      <c r="T190" s="40">
        <f>SUBTOTAL(9,T189:T189)</f>
        <v>548</v>
      </c>
      <c r="U190" s="40">
        <f>SUBTOTAL(9,U189:U189)</f>
        <v>213</v>
      </c>
      <c r="V190" s="88">
        <f>Tabela5[[#This Row],[Níveis negat.]]/Tabela5[[#This Row],[Alunos_3ºciclo]]</f>
        <v>0.38868613138686131</v>
      </c>
    </row>
    <row r="191" spans="1:22" outlineLevel="5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1313</v>
      </c>
      <c r="F191" s="7" t="s">
        <v>190</v>
      </c>
      <c r="G191" s="7">
        <v>152250</v>
      </c>
      <c r="H191" s="7" t="s">
        <v>193</v>
      </c>
      <c r="I191" s="7">
        <v>1313691</v>
      </c>
      <c r="J191" s="7" t="s">
        <v>194</v>
      </c>
      <c r="K191" s="37">
        <v>0</v>
      </c>
      <c r="L191" s="37">
        <v>0</v>
      </c>
      <c r="M191" s="108" t="s">
        <v>28</v>
      </c>
      <c r="N191" s="37">
        <v>0</v>
      </c>
      <c r="O191" s="37">
        <v>0</v>
      </c>
      <c r="P191" s="108" t="s">
        <v>28</v>
      </c>
      <c r="Q191" s="37">
        <v>99</v>
      </c>
      <c r="R191" s="37">
        <v>70</v>
      </c>
      <c r="S191" s="108">
        <f>Tabela5[[#This Row],[Neg_Ano9]]/Tabela5[[#This Row],[Alunos_Ano9]]</f>
        <v>0.70707070707070707</v>
      </c>
      <c r="T191" s="37">
        <f>Tabela5[[#This Row],[Alunos_Ano7]]+Tabela5[[#This Row],[Alunos_Ano8]]+Tabela5[[#This Row],[Alunos_Ano9]]</f>
        <v>99</v>
      </c>
      <c r="U191" s="37">
        <f>Tabela5[[#This Row],[Neg_Ano7]]+Tabela5[[#This Row],[Neg_Ano8]]+Tabela5[[#This Row],[Neg_Ano9]]</f>
        <v>70</v>
      </c>
      <c r="V191" s="112">
        <f>Tabela5[[#This Row],[Níveis negat.]]/Tabela5[[#This Row],[Alunos_3ºciclo]]</f>
        <v>0.70707070707070707</v>
      </c>
    </row>
    <row r="192" spans="1:22" outlineLevel="4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1313</v>
      </c>
      <c r="F192" s="7" t="s">
        <v>190</v>
      </c>
      <c r="G192" s="7">
        <v>152250</v>
      </c>
      <c r="H192" s="7" t="s">
        <v>193</v>
      </c>
      <c r="I192" s="7">
        <v>0</v>
      </c>
      <c r="J192" s="11" t="s">
        <v>24</v>
      </c>
      <c r="K192" s="40">
        <v>0</v>
      </c>
      <c r="L192" s="40">
        <v>0</v>
      </c>
      <c r="M192" s="87" t="s">
        <v>28</v>
      </c>
      <c r="N192" s="40">
        <v>0</v>
      </c>
      <c r="O192" s="40">
        <v>0</v>
      </c>
      <c r="P192" s="87" t="s">
        <v>28</v>
      </c>
      <c r="Q192" s="40">
        <f>SUBTOTAL(9,Q191:Q191)</f>
        <v>99</v>
      </c>
      <c r="R192" s="40">
        <f>SUBTOTAL(9,R191:R191)</f>
        <v>70</v>
      </c>
      <c r="S192" s="87">
        <f>Tabela5[[#This Row],[Neg_Ano9]]/Tabela5[[#This Row],[Alunos_Ano9]]</f>
        <v>0.70707070707070707</v>
      </c>
      <c r="T192" s="40">
        <f>SUBTOTAL(9,T191:T191)</f>
        <v>99</v>
      </c>
      <c r="U192" s="40">
        <f>SUBTOTAL(9,U191:U191)</f>
        <v>70</v>
      </c>
      <c r="V192" s="88">
        <f>Tabela5[[#This Row],[Níveis negat.]]/Tabela5[[#This Row],[Alunos_3ºciclo]]</f>
        <v>0.70707070707070707</v>
      </c>
    </row>
    <row r="193" spans="1:22" outlineLevel="5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1313</v>
      </c>
      <c r="F193" s="7" t="s">
        <v>190</v>
      </c>
      <c r="G193" s="7">
        <v>152262</v>
      </c>
      <c r="H193" s="7" t="s">
        <v>195</v>
      </c>
      <c r="I193" s="7">
        <v>1313365</v>
      </c>
      <c r="J193" s="7" t="s">
        <v>196</v>
      </c>
      <c r="K193" s="37">
        <v>126</v>
      </c>
      <c r="L193" s="37">
        <v>36</v>
      </c>
      <c r="M193" s="108">
        <v>0.28571428571428598</v>
      </c>
      <c r="N193" s="37">
        <v>133</v>
      </c>
      <c r="O193" s="37">
        <v>49</v>
      </c>
      <c r="P193" s="108">
        <f>Tabela5[[#This Row],[Neg_Ano8]]/Tabela5[[#This Row],[Alunos_Ano8]]</f>
        <v>0.36842105263157893</v>
      </c>
      <c r="Q193" s="37">
        <v>97</v>
      </c>
      <c r="R193" s="37">
        <v>27</v>
      </c>
      <c r="S193" s="108">
        <f>Tabela5[[#This Row],[Neg_Ano9]]/Tabela5[[#This Row],[Alunos_Ano9]]</f>
        <v>0.27835051546391754</v>
      </c>
      <c r="T193" s="37">
        <f>Tabela5[[#This Row],[Alunos_Ano7]]+Tabela5[[#This Row],[Alunos_Ano8]]+Tabela5[[#This Row],[Alunos_Ano9]]</f>
        <v>356</v>
      </c>
      <c r="U193" s="37">
        <f>Tabela5[[#This Row],[Neg_Ano7]]+Tabela5[[#This Row],[Neg_Ano8]]+Tabela5[[#This Row],[Neg_Ano9]]</f>
        <v>112</v>
      </c>
      <c r="V193" s="112">
        <f>Tabela5[[#This Row],[Níveis negat.]]/Tabela5[[#This Row],[Alunos_3ºciclo]]</f>
        <v>0.3146067415730337</v>
      </c>
    </row>
    <row r="194" spans="1:22" outlineLevel="4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1313</v>
      </c>
      <c r="F194" s="7" t="s">
        <v>190</v>
      </c>
      <c r="G194" s="7">
        <v>152262</v>
      </c>
      <c r="H194" s="7" t="s">
        <v>195</v>
      </c>
      <c r="I194" s="7">
        <v>0</v>
      </c>
      <c r="J194" s="11" t="s">
        <v>24</v>
      </c>
      <c r="K194" s="40">
        <f>SUBTOTAL(9,K193:K193)</f>
        <v>126</v>
      </c>
      <c r="L194" s="40">
        <f>SUBTOTAL(9,L193:L193)</f>
        <v>36</v>
      </c>
      <c r="M194" s="87">
        <f>Tabela5[[#This Row],[Neg_Ano7]]/Tabela5[[#This Row],[Alunos_Ano7]]</f>
        <v>0.2857142857142857</v>
      </c>
      <c r="N194" s="40">
        <f>SUBTOTAL(9,N193:N193)</f>
        <v>133</v>
      </c>
      <c r="O194" s="40">
        <f>SUBTOTAL(9,O193:O193)</f>
        <v>49</v>
      </c>
      <c r="P194" s="87">
        <f>Tabela5[[#This Row],[Neg_Ano8]]/Tabela5[[#This Row],[Alunos_Ano8]]</f>
        <v>0.36842105263157893</v>
      </c>
      <c r="Q194" s="40">
        <f>SUBTOTAL(9,Q193:Q193)</f>
        <v>97</v>
      </c>
      <c r="R194" s="40">
        <f>SUBTOTAL(9,R193:R193)</f>
        <v>27</v>
      </c>
      <c r="S194" s="87">
        <f>Tabela5[[#This Row],[Neg_Ano9]]/Tabela5[[#This Row],[Alunos_Ano9]]</f>
        <v>0.27835051546391754</v>
      </c>
      <c r="T194" s="40">
        <f>SUBTOTAL(9,T193:T193)</f>
        <v>356</v>
      </c>
      <c r="U194" s="40">
        <f>SUBTOTAL(9,U193:U193)</f>
        <v>112</v>
      </c>
      <c r="V194" s="88">
        <f>Tabela5[[#This Row],[Níveis negat.]]/Tabela5[[#This Row],[Alunos_3ºciclo]]</f>
        <v>0.3146067415730337</v>
      </c>
    </row>
    <row r="195" spans="1:22" outlineLevel="5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1313</v>
      </c>
      <c r="F195" s="7" t="s">
        <v>190</v>
      </c>
      <c r="G195" s="7">
        <v>152274</v>
      </c>
      <c r="H195" s="7" t="s">
        <v>197</v>
      </c>
      <c r="I195" s="7">
        <v>1313186</v>
      </c>
      <c r="J195" s="7" t="s">
        <v>290</v>
      </c>
      <c r="K195" s="37">
        <v>87</v>
      </c>
      <c r="L195" s="37">
        <v>28</v>
      </c>
      <c r="M195" s="108">
        <v>0.32183908045977</v>
      </c>
      <c r="N195" s="37">
        <v>85</v>
      </c>
      <c r="O195" s="37">
        <v>33</v>
      </c>
      <c r="P195" s="108">
        <f>Tabela5[[#This Row],[Neg_Ano8]]/Tabela5[[#This Row],[Alunos_Ano8]]</f>
        <v>0.38823529411764707</v>
      </c>
      <c r="Q195" s="37">
        <v>79</v>
      </c>
      <c r="R195" s="37">
        <v>35</v>
      </c>
      <c r="S195" s="108">
        <f>Tabela5[[#This Row],[Neg_Ano9]]/Tabela5[[#This Row],[Alunos_Ano9]]</f>
        <v>0.44303797468354428</v>
      </c>
      <c r="T195" s="37">
        <f>Tabela5[[#This Row],[Alunos_Ano7]]+Tabela5[[#This Row],[Alunos_Ano8]]+Tabela5[[#This Row],[Alunos_Ano9]]</f>
        <v>251</v>
      </c>
      <c r="U195" s="37">
        <f>Tabela5[[#This Row],[Neg_Ano7]]+Tabela5[[#This Row],[Neg_Ano8]]+Tabela5[[#This Row],[Neg_Ano9]]</f>
        <v>96</v>
      </c>
      <c r="V195" s="112">
        <f>Tabela5[[#This Row],[Níveis negat.]]/Tabela5[[#This Row],[Alunos_3ºciclo]]</f>
        <v>0.38247011952191234</v>
      </c>
    </row>
    <row r="196" spans="1:22" outlineLevel="4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1313</v>
      </c>
      <c r="F196" s="7" t="s">
        <v>190</v>
      </c>
      <c r="G196" s="7">
        <v>152274</v>
      </c>
      <c r="H196" s="7" t="s">
        <v>197</v>
      </c>
      <c r="I196" s="7">
        <v>0</v>
      </c>
      <c r="J196" s="11" t="s">
        <v>24</v>
      </c>
      <c r="K196" s="40">
        <f>SUBTOTAL(9,K195:K195)</f>
        <v>87</v>
      </c>
      <c r="L196" s="40">
        <f>SUBTOTAL(9,L195:L195)</f>
        <v>28</v>
      </c>
      <c r="M196" s="87">
        <f>Tabela5[[#This Row],[Neg_Ano7]]/Tabela5[[#This Row],[Alunos_Ano7]]</f>
        <v>0.32183908045977011</v>
      </c>
      <c r="N196" s="40">
        <f>SUBTOTAL(9,N195:N195)</f>
        <v>85</v>
      </c>
      <c r="O196" s="40">
        <f>SUBTOTAL(9,O195:O195)</f>
        <v>33</v>
      </c>
      <c r="P196" s="87">
        <f>Tabela5[[#This Row],[Neg_Ano8]]/Tabela5[[#This Row],[Alunos_Ano8]]</f>
        <v>0.38823529411764707</v>
      </c>
      <c r="Q196" s="40">
        <f>SUBTOTAL(9,Q195:Q195)</f>
        <v>79</v>
      </c>
      <c r="R196" s="40">
        <f>SUBTOTAL(9,R195:R195)</f>
        <v>35</v>
      </c>
      <c r="S196" s="87">
        <f>Tabela5[[#This Row],[Neg_Ano9]]/Tabela5[[#This Row],[Alunos_Ano9]]</f>
        <v>0.44303797468354428</v>
      </c>
      <c r="T196" s="40">
        <f>SUBTOTAL(9,T195:T195)</f>
        <v>251</v>
      </c>
      <c r="U196" s="40">
        <f>SUBTOTAL(9,U195:U195)</f>
        <v>96</v>
      </c>
      <c r="V196" s="88">
        <f>Tabela5[[#This Row],[Níveis negat.]]/Tabela5[[#This Row],[Alunos_3ºciclo]]</f>
        <v>0.38247011952191234</v>
      </c>
    </row>
    <row r="197" spans="1:22" outlineLevel="5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1313</v>
      </c>
      <c r="F197" s="7" t="s">
        <v>190</v>
      </c>
      <c r="G197" s="7">
        <v>152286</v>
      </c>
      <c r="H197" s="7" t="s">
        <v>199</v>
      </c>
      <c r="I197" s="7">
        <v>1313333</v>
      </c>
      <c r="J197" s="7" t="s">
        <v>200</v>
      </c>
      <c r="K197" s="37">
        <v>110</v>
      </c>
      <c r="L197" s="37">
        <v>33</v>
      </c>
      <c r="M197" s="108">
        <v>0.3</v>
      </c>
      <c r="N197" s="37">
        <v>90</v>
      </c>
      <c r="O197" s="37">
        <v>29</v>
      </c>
      <c r="P197" s="108">
        <f>Tabela5[[#This Row],[Neg_Ano8]]/Tabela5[[#This Row],[Alunos_Ano8]]</f>
        <v>0.32222222222222224</v>
      </c>
      <c r="Q197" s="37">
        <v>89</v>
      </c>
      <c r="R197" s="37">
        <v>11</v>
      </c>
      <c r="S197" s="108">
        <f>Tabela5[[#This Row],[Neg_Ano9]]/Tabela5[[#This Row],[Alunos_Ano9]]</f>
        <v>0.12359550561797752</v>
      </c>
      <c r="T197" s="37">
        <f>Tabela5[[#This Row],[Alunos_Ano7]]+Tabela5[[#This Row],[Alunos_Ano8]]+Tabela5[[#This Row],[Alunos_Ano9]]</f>
        <v>289</v>
      </c>
      <c r="U197" s="37">
        <f>Tabela5[[#This Row],[Neg_Ano7]]+Tabela5[[#This Row],[Neg_Ano8]]+Tabela5[[#This Row],[Neg_Ano9]]</f>
        <v>73</v>
      </c>
      <c r="V197" s="112">
        <f>Tabela5[[#This Row],[Níveis negat.]]/Tabela5[[#This Row],[Alunos_3ºciclo]]</f>
        <v>0.25259515570934254</v>
      </c>
    </row>
    <row r="198" spans="1:22" outlineLevel="4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1313</v>
      </c>
      <c r="F198" s="7" t="s">
        <v>190</v>
      </c>
      <c r="G198" s="7">
        <v>152286</v>
      </c>
      <c r="H198" s="7" t="s">
        <v>199</v>
      </c>
      <c r="I198" s="7">
        <v>0</v>
      </c>
      <c r="J198" s="11" t="s">
        <v>24</v>
      </c>
      <c r="K198" s="40">
        <f>SUBTOTAL(9,K197:K197)</f>
        <v>110</v>
      </c>
      <c r="L198" s="40">
        <f>SUBTOTAL(9,L197:L197)</f>
        <v>33</v>
      </c>
      <c r="M198" s="87">
        <f>Tabela5[[#This Row],[Neg_Ano7]]/Tabela5[[#This Row],[Alunos_Ano7]]</f>
        <v>0.3</v>
      </c>
      <c r="N198" s="40">
        <f>SUBTOTAL(9,N197:N197)</f>
        <v>90</v>
      </c>
      <c r="O198" s="40">
        <f>SUBTOTAL(9,O197:O197)</f>
        <v>29</v>
      </c>
      <c r="P198" s="87">
        <f>Tabela5[[#This Row],[Neg_Ano8]]/Tabela5[[#This Row],[Alunos_Ano8]]</f>
        <v>0.32222222222222224</v>
      </c>
      <c r="Q198" s="40">
        <f>SUBTOTAL(9,Q197:Q197)</f>
        <v>89</v>
      </c>
      <c r="R198" s="40">
        <f>SUBTOTAL(9,R197:R197)</f>
        <v>11</v>
      </c>
      <c r="S198" s="87">
        <f>Tabela5[[#This Row],[Neg_Ano9]]/Tabela5[[#This Row],[Alunos_Ano9]]</f>
        <v>0.12359550561797752</v>
      </c>
      <c r="T198" s="40">
        <f>SUBTOTAL(9,T197:T197)</f>
        <v>289</v>
      </c>
      <c r="U198" s="40">
        <f>SUBTOTAL(9,U197:U197)</f>
        <v>73</v>
      </c>
      <c r="V198" s="88">
        <f>Tabela5[[#This Row],[Níveis negat.]]/Tabela5[[#This Row],[Alunos_3ºciclo]]</f>
        <v>0.25259515570934254</v>
      </c>
    </row>
    <row r="199" spans="1:22" outlineLevel="5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1313</v>
      </c>
      <c r="F199" s="7" t="s">
        <v>190</v>
      </c>
      <c r="G199" s="7">
        <v>401675</v>
      </c>
      <c r="H199" s="7" t="s">
        <v>330</v>
      </c>
      <c r="I199" s="7">
        <v>1313392</v>
      </c>
      <c r="J199" s="7" t="s">
        <v>330</v>
      </c>
      <c r="K199" s="37">
        <v>56</v>
      </c>
      <c r="L199" s="37">
        <v>0</v>
      </c>
      <c r="M199" s="108">
        <v>0</v>
      </c>
      <c r="N199" s="37">
        <v>56</v>
      </c>
      <c r="O199" s="37" t="s">
        <v>23</v>
      </c>
      <c r="P199" s="109" t="s">
        <v>28</v>
      </c>
      <c r="Q199" s="37">
        <v>57</v>
      </c>
      <c r="R199" s="37">
        <v>10</v>
      </c>
      <c r="S199" s="108">
        <f>Tabela5[[#This Row],[Neg_Ano9]]/Tabela5[[#This Row],[Alunos_Ano9]]</f>
        <v>0.17543859649122806</v>
      </c>
      <c r="T199" s="37">
        <f>Tabela5[[#This Row],[Alunos_Ano7]]+Tabela5[[#This Row],[Alunos_Ano8]]+Tabela5[[#This Row],[Alunos_Ano9]]</f>
        <v>169</v>
      </c>
      <c r="U199" s="37" t="s">
        <v>28</v>
      </c>
      <c r="V199" s="112" t="s">
        <v>28</v>
      </c>
    </row>
    <row r="200" spans="1:22" outlineLevel="4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1313</v>
      </c>
      <c r="F200" s="7" t="s">
        <v>190</v>
      </c>
      <c r="G200" s="7">
        <v>401675</v>
      </c>
      <c r="H200" s="7" t="s">
        <v>330</v>
      </c>
      <c r="I200" s="7">
        <v>0</v>
      </c>
      <c r="J200" s="11" t="s">
        <v>24</v>
      </c>
      <c r="K200" s="40">
        <f>SUBTOTAL(9,K199:K199)</f>
        <v>56</v>
      </c>
      <c r="L200" s="40">
        <f>SUBTOTAL(9,L199:L199)</f>
        <v>0</v>
      </c>
      <c r="M200" s="87">
        <f>Tabela5[[#This Row],[Neg_Ano7]]/Tabela5[[#This Row],[Alunos_Ano7]]</f>
        <v>0</v>
      </c>
      <c r="N200" s="40">
        <f>SUBTOTAL(9,N199:N199)</f>
        <v>56</v>
      </c>
      <c r="O200" s="40" t="s">
        <v>23</v>
      </c>
      <c r="P200" s="77" t="s">
        <v>28</v>
      </c>
      <c r="Q200" s="40">
        <f>SUBTOTAL(9,Q199:Q199)</f>
        <v>57</v>
      </c>
      <c r="R200" s="40">
        <f>SUBTOTAL(9,R199:R199)</f>
        <v>10</v>
      </c>
      <c r="S200" s="87">
        <f>Tabela5[[#This Row],[Neg_Ano9]]/Tabela5[[#This Row],[Alunos_Ano9]]</f>
        <v>0.17543859649122806</v>
      </c>
      <c r="T200" s="40">
        <f>SUBTOTAL(9,T199:T199)</f>
        <v>169</v>
      </c>
      <c r="U200" s="40" t="s">
        <v>28</v>
      </c>
      <c r="V200" s="88" t="s">
        <v>28</v>
      </c>
    </row>
    <row r="201" spans="1:22" outlineLevel="5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1313</v>
      </c>
      <c r="F201" s="7" t="s">
        <v>190</v>
      </c>
      <c r="G201" s="7">
        <v>402680</v>
      </c>
      <c r="H201" s="7" t="s">
        <v>331</v>
      </c>
      <c r="I201" s="7">
        <v>1313003</v>
      </c>
      <c r="J201" s="7" t="s">
        <v>331</v>
      </c>
      <c r="K201" s="37">
        <v>77</v>
      </c>
      <c r="L201" s="37">
        <v>15</v>
      </c>
      <c r="M201" s="108">
        <v>0.19480519480519501</v>
      </c>
      <c r="N201" s="37">
        <v>81</v>
      </c>
      <c r="O201" s="37">
        <v>27</v>
      </c>
      <c r="P201" s="108">
        <f>Tabela5[[#This Row],[Neg_Ano8]]/Tabela5[[#This Row],[Alunos_Ano8]]</f>
        <v>0.33333333333333331</v>
      </c>
      <c r="Q201" s="37">
        <v>139</v>
      </c>
      <c r="R201" s="37">
        <v>47</v>
      </c>
      <c r="S201" s="108">
        <f>Tabela5[[#This Row],[Neg_Ano9]]/Tabela5[[#This Row],[Alunos_Ano9]]</f>
        <v>0.33812949640287771</v>
      </c>
      <c r="T201" s="37">
        <f>Tabela5[[#This Row],[Alunos_Ano7]]+Tabela5[[#This Row],[Alunos_Ano8]]+Tabela5[[#This Row],[Alunos_Ano9]]</f>
        <v>297</v>
      </c>
      <c r="U201" s="37">
        <f>Tabela5[[#This Row],[Neg_Ano7]]+Tabela5[[#This Row],[Neg_Ano8]]+Tabela5[[#This Row],[Neg_Ano9]]</f>
        <v>89</v>
      </c>
      <c r="V201" s="112">
        <f>Tabela5[[#This Row],[Níveis negat.]]/Tabela5[[#This Row],[Alunos_3ºciclo]]</f>
        <v>0.29966329966329969</v>
      </c>
    </row>
    <row r="202" spans="1:22" outlineLevel="4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1313</v>
      </c>
      <c r="F202" s="7" t="s">
        <v>190</v>
      </c>
      <c r="G202" s="7">
        <v>402680</v>
      </c>
      <c r="H202" s="7" t="s">
        <v>331</v>
      </c>
      <c r="I202" s="7">
        <v>0</v>
      </c>
      <c r="J202" s="11" t="s">
        <v>24</v>
      </c>
      <c r="K202" s="40">
        <f>SUBTOTAL(9,K201:K201)</f>
        <v>77</v>
      </c>
      <c r="L202" s="40">
        <f>SUBTOTAL(9,L201:L201)</f>
        <v>15</v>
      </c>
      <c r="M202" s="87">
        <f>Tabela5[[#This Row],[Neg_Ano7]]/Tabela5[[#This Row],[Alunos_Ano7]]</f>
        <v>0.19480519480519481</v>
      </c>
      <c r="N202" s="40">
        <f>SUBTOTAL(9,N201:N201)</f>
        <v>81</v>
      </c>
      <c r="O202" s="40">
        <f>SUBTOTAL(9,O201:O201)</f>
        <v>27</v>
      </c>
      <c r="P202" s="87">
        <f>Tabela5[[#This Row],[Neg_Ano8]]/Tabela5[[#This Row],[Alunos_Ano8]]</f>
        <v>0.33333333333333331</v>
      </c>
      <c r="Q202" s="40">
        <f>SUBTOTAL(9,Q201:Q201)</f>
        <v>139</v>
      </c>
      <c r="R202" s="40">
        <f>SUBTOTAL(9,R201:R201)</f>
        <v>47</v>
      </c>
      <c r="S202" s="87">
        <f>Tabela5[[#This Row],[Neg_Ano9]]/Tabela5[[#This Row],[Alunos_Ano9]]</f>
        <v>0.33812949640287771</v>
      </c>
      <c r="T202" s="40">
        <f>SUBTOTAL(9,T201:T201)</f>
        <v>297</v>
      </c>
      <c r="U202" s="40">
        <f>SUBTOTAL(9,U201:U201)</f>
        <v>89</v>
      </c>
      <c r="V202" s="88">
        <f>Tabela5[[#This Row],[Níveis negat.]]/Tabela5[[#This Row],[Alunos_3ºciclo]]</f>
        <v>0.29966329966329969</v>
      </c>
    </row>
    <row r="203" spans="1:22" outlineLevel="3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1313</v>
      </c>
      <c r="F203" s="7" t="s">
        <v>190</v>
      </c>
      <c r="G203" s="7">
        <v>0</v>
      </c>
      <c r="H203" s="7">
        <v>0</v>
      </c>
      <c r="I203" s="7">
        <v>0</v>
      </c>
      <c r="J203" s="15" t="s">
        <v>25</v>
      </c>
      <c r="K203" s="43">
        <f>SUBTOTAL(9,K189:K201)</f>
        <v>648</v>
      </c>
      <c r="L203" s="43">
        <f>SUBTOTAL(9,L189:L201)</f>
        <v>187</v>
      </c>
      <c r="M203" s="89">
        <f>Tabela5[[#This Row],[Neg_Ano7]]/Tabela5[[#This Row],[Alunos_Ano7]]</f>
        <v>0.28858024691358025</v>
      </c>
      <c r="N203" s="43">
        <f>SUBTOTAL(9,N189:N201)</f>
        <v>640</v>
      </c>
      <c r="O203" s="43">
        <f>SUBTOTAL(9,O189:O201)</f>
        <v>216</v>
      </c>
      <c r="P203" s="89">
        <f>Tabela5[[#This Row],[Neg_Ano8]]/Tabela5[[#This Row],[Alunos_Ano8]]</f>
        <v>0.33750000000000002</v>
      </c>
      <c r="Q203" s="43">
        <f>SUBTOTAL(9,Q189:Q201)</f>
        <v>721</v>
      </c>
      <c r="R203" s="43">
        <f>SUBTOTAL(9,R189:R201)</f>
        <v>260</v>
      </c>
      <c r="S203" s="89">
        <f>Tabela5[[#This Row],[Neg_Ano9]]/Tabela5[[#This Row],[Alunos_Ano9]]</f>
        <v>0.36061026352288489</v>
      </c>
      <c r="T203" s="43">
        <f>SUBTOTAL(9,T189:T201)</f>
        <v>2009</v>
      </c>
      <c r="U203" s="43">
        <f>SUBTOTAL(9,U189:U201)</f>
        <v>653</v>
      </c>
      <c r="V203" s="90">
        <f>Tabela5[[#This Row],[Níveis negat.]]/Tabela5[[#This Row],[Alunos_3ºciclo]]</f>
        <v>0.32503733200597312</v>
      </c>
    </row>
    <row r="204" spans="1:22" outlineLevel="5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1314</v>
      </c>
      <c r="F204" s="7" t="s">
        <v>201</v>
      </c>
      <c r="G204" s="7">
        <v>151130</v>
      </c>
      <c r="H204" s="7" t="s">
        <v>202</v>
      </c>
      <c r="I204" s="7">
        <v>1314002</v>
      </c>
      <c r="J204" s="7" t="s">
        <v>203</v>
      </c>
      <c r="K204" s="37">
        <v>0</v>
      </c>
      <c r="L204" s="37">
        <v>0</v>
      </c>
      <c r="M204" s="108" t="s">
        <v>28</v>
      </c>
      <c r="N204" s="37">
        <v>0</v>
      </c>
      <c r="O204" s="37">
        <v>0</v>
      </c>
      <c r="P204" s="108" t="s">
        <v>28</v>
      </c>
      <c r="Q204" s="37">
        <v>57</v>
      </c>
      <c r="R204" s="37">
        <v>13</v>
      </c>
      <c r="S204" s="108">
        <f>Tabela5[[#This Row],[Neg_Ano9]]/Tabela5[[#This Row],[Alunos_Ano9]]</f>
        <v>0.22807017543859648</v>
      </c>
      <c r="T204" s="37">
        <f>Tabela5[[#This Row],[Alunos_Ano7]]+Tabela5[[#This Row],[Alunos_Ano8]]+Tabela5[[#This Row],[Alunos_Ano9]]</f>
        <v>57</v>
      </c>
      <c r="U204" s="37">
        <f>Tabela5[[#This Row],[Neg_Ano7]]+Tabela5[[#This Row],[Neg_Ano8]]+Tabela5[[#This Row],[Neg_Ano9]]</f>
        <v>13</v>
      </c>
      <c r="V204" s="112">
        <f>Tabela5[[#This Row],[Níveis negat.]]/Tabela5[[#This Row],[Alunos_3ºciclo]]</f>
        <v>0.22807017543859648</v>
      </c>
    </row>
    <row r="205" spans="1:22" outlineLevel="5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1314</v>
      </c>
      <c r="F205" s="7" t="s">
        <v>201</v>
      </c>
      <c r="G205" s="7">
        <v>151130</v>
      </c>
      <c r="H205" s="7" t="s">
        <v>202</v>
      </c>
      <c r="I205" s="7">
        <v>1314554</v>
      </c>
      <c r="J205" s="7" t="s">
        <v>204</v>
      </c>
      <c r="K205" s="37">
        <v>0</v>
      </c>
      <c r="L205" s="37">
        <v>0</v>
      </c>
      <c r="M205" s="108" t="s">
        <v>28</v>
      </c>
      <c r="N205" s="37">
        <v>0</v>
      </c>
      <c r="O205" s="37">
        <v>0</v>
      </c>
      <c r="P205" s="108" t="s">
        <v>28</v>
      </c>
      <c r="Q205" s="37">
        <v>108</v>
      </c>
      <c r="R205" s="37">
        <v>19</v>
      </c>
      <c r="S205" s="108">
        <f>Tabela5[[#This Row],[Neg_Ano9]]/Tabela5[[#This Row],[Alunos_Ano9]]</f>
        <v>0.17592592592592593</v>
      </c>
      <c r="T205" s="37">
        <f>Tabela5[[#This Row],[Alunos_Ano7]]+Tabela5[[#This Row],[Alunos_Ano8]]+Tabela5[[#This Row],[Alunos_Ano9]]</f>
        <v>108</v>
      </c>
      <c r="U205" s="37">
        <f>Tabela5[[#This Row],[Neg_Ano7]]+Tabela5[[#This Row],[Neg_Ano8]]+Tabela5[[#This Row],[Neg_Ano9]]</f>
        <v>19</v>
      </c>
      <c r="V205" s="112">
        <f>Tabela5[[#This Row],[Níveis negat.]]/Tabela5[[#This Row],[Alunos_3ºciclo]]</f>
        <v>0.17592592592592593</v>
      </c>
    </row>
    <row r="206" spans="1:22" outlineLevel="4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1314</v>
      </c>
      <c r="F206" s="7" t="s">
        <v>201</v>
      </c>
      <c r="G206" s="7">
        <v>151130</v>
      </c>
      <c r="H206" s="7" t="s">
        <v>202</v>
      </c>
      <c r="I206" s="7">
        <v>0</v>
      </c>
      <c r="J206" s="11" t="s">
        <v>24</v>
      </c>
      <c r="K206" s="40">
        <v>0</v>
      </c>
      <c r="L206" s="40">
        <v>0</v>
      </c>
      <c r="M206" s="87" t="s">
        <v>28</v>
      </c>
      <c r="N206" s="40">
        <v>0</v>
      </c>
      <c r="O206" s="40">
        <v>0</v>
      </c>
      <c r="P206" s="87" t="s">
        <v>28</v>
      </c>
      <c r="Q206" s="40">
        <f>SUBTOTAL(9,Q204:Q205)</f>
        <v>165</v>
      </c>
      <c r="R206" s="40">
        <f>SUBTOTAL(9,R204:R205)</f>
        <v>32</v>
      </c>
      <c r="S206" s="87">
        <f>Tabela5[[#This Row],[Neg_Ano9]]/Tabela5[[#This Row],[Alunos_Ano9]]</f>
        <v>0.19393939393939394</v>
      </c>
      <c r="T206" s="40">
        <f>SUBTOTAL(9,T204:T205)</f>
        <v>165</v>
      </c>
      <c r="U206" s="40">
        <f>SUBTOTAL(9,U204:U205)</f>
        <v>32</v>
      </c>
      <c r="V206" s="88">
        <f>Tabela5[[#This Row],[Níveis negat.]]/Tabela5[[#This Row],[Alunos_3ºciclo]]</f>
        <v>0.19393939393939394</v>
      </c>
    </row>
    <row r="207" spans="1:22" outlineLevel="5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1314</v>
      </c>
      <c r="F207" s="7" t="s">
        <v>201</v>
      </c>
      <c r="G207" s="7">
        <v>151142</v>
      </c>
      <c r="H207" s="7" t="s">
        <v>205</v>
      </c>
      <c r="I207" s="7">
        <v>1314011</v>
      </c>
      <c r="J207" s="7" t="s">
        <v>206</v>
      </c>
      <c r="K207" s="37">
        <v>0</v>
      </c>
      <c r="L207" s="37">
        <v>0</v>
      </c>
      <c r="M207" s="108" t="s">
        <v>28</v>
      </c>
      <c r="N207" s="37">
        <v>15</v>
      </c>
      <c r="O207" s="37">
        <v>10</v>
      </c>
      <c r="P207" s="108">
        <f>Tabela5[[#This Row],[Neg_Ano8]]/Tabela5[[#This Row],[Alunos_Ano8]]</f>
        <v>0.66666666666666663</v>
      </c>
      <c r="Q207" s="37">
        <v>8</v>
      </c>
      <c r="R207" s="37">
        <v>4</v>
      </c>
      <c r="S207" s="108">
        <f>Tabela5[[#This Row],[Neg_Ano9]]/Tabela5[[#This Row],[Alunos_Ano9]]</f>
        <v>0.5</v>
      </c>
      <c r="T207" s="37">
        <f>Tabela5[[#This Row],[Alunos_Ano7]]+Tabela5[[#This Row],[Alunos_Ano8]]+Tabela5[[#This Row],[Alunos_Ano9]]</f>
        <v>23</v>
      </c>
      <c r="U207" s="37">
        <f>Tabela5[[#This Row],[Neg_Ano7]]+Tabela5[[#This Row],[Neg_Ano8]]+Tabela5[[#This Row],[Neg_Ano9]]</f>
        <v>14</v>
      </c>
      <c r="V207" s="112">
        <f>Tabela5[[#This Row],[Níveis negat.]]/Tabela5[[#This Row],[Alunos_3ºciclo]]</f>
        <v>0.60869565217391308</v>
      </c>
    </row>
    <row r="208" spans="1:22" outlineLevel="5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1314</v>
      </c>
      <c r="F208" s="7" t="s">
        <v>201</v>
      </c>
      <c r="G208" s="7">
        <v>151142</v>
      </c>
      <c r="H208" s="7" t="s">
        <v>205</v>
      </c>
      <c r="I208" s="7">
        <v>1314752</v>
      </c>
      <c r="J208" s="7" t="s">
        <v>332</v>
      </c>
      <c r="K208" s="37">
        <v>107</v>
      </c>
      <c r="L208" s="37">
        <v>54</v>
      </c>
      <c r="M208" s="108">
        <v>0.50467289719626196</v>
      </c>
      <c r="N208" s="37">
        <v>160</v>
      </c>
      <c r="O208" s="37">
        <v>49</v>
      </c>
      <c r="P208" s="108">
        <f>Tabela5[[#This Row],[Neg_Ano8]]/Tabela5[[#This Row],[Alunos_Ano8]]</f>
        <v>0.30625000000000002</v>
      </c>
      <c r="Q208" s="37">
        <v>174</v>
      </c>
      <c r="R208" s="37">
        <v>60</v>
      </c>
      <c r="S208" s="108">
        <f>Tabela5[[#This Row],[Neg_Ano9]]/Tabela5[[#This Row],[Alunos_Ano9]]</f>
        <v>0.34482758620689657</v>
      </c>
      <c r="T208" s="37">
        <f>Tabela5[[#This Row],[Alunos_Ano7]]+Tabela5[[#This Row],[Alunos_Ano8]]+Tabela5[[#This Row],[Alunos_Ano9]]</f>
        <v>441</v>
      </c>
      <c r="U208" s="37">
        <f>Tabela5[[#This Row],[Neg_Ano7]]+Tabela5[[#This Row],[Neg_Ano8]]+Tabela5[[#This Row],[Neg_Ano9]]</f>
        <v>163</v>
      </c>
      <c r="V208" s="112">
        <f>Tabela5[[#This Row],[Níveis negat.]]/Tabela5[[#This Row],[Alunos_3ºciclo]]</f>
        <v>0.36961451247165533</v>
      </c>
    </row>
    <row r="209" spans="1:22" outlineLevel="4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1314</v>
      </c>
      <c r="F209" s="7" t="s">
        <v>201</v>
      </c>
      <c r="G209" s="7">
        <v>151142</v>
      </c>
      <c r="H209" s="7" t="s">
        <v>205</v>
      </c>
      <c r="I209" s="7">
        <v>0</v>
      </c>
      <c r="J209" s="11" t="s">
        <v>24</v>
      </c>
      <c r="K209" s="40">
        <f>SUBTOTAL(9,K207:K208)</f>
        <v>107</v>
      </c>
      <c r="L209" s="40">
        <f>SUBTOTAL(9,L207:L208)</f>
        <v>54</v>
      </c>
      <c r="M209" s="87">
        <f>Tabela5[[#This Row],[Neg_Ano7]]/Tabela5[[#This Row],[Alunos_Ano7]]</f>
        <v>0.50467289719626163</v>
      </c>
      <c r="N209" s="40">
        <f>SUBTOTAL(9,N207:N208)</f>
        <v>175</v>
      </c>
      <c r="O209" s="40">
        <f>SUBTOTAL(9,O207:O208)</f>
        <v>59</v>
      </c>
      <c r="P209" s="87">
        <f>Tabela5[[#This Row],[Neg_Ano8]]/Tabela5[[#This Row],[Alunos_Ano8]]</f>
        <v>0.33714285714285713</v>
      </c>
      <c r="Q209" s="40">
        <f>SUBTOTAL(9,Q207:Q208)</f>
        <v>182</v>
      </c>
      <c r="R209" s="40">
        <f>SUBTOTAL(9,R207:R208)</f>
        <v>64</v>
      </c>
      <c r="S209" s="87">
        <f>Tabela5[[#This Row],[Neg_Ano9]]/Tabela5[[#This Row],[Alunos_Ano9]]</f>
        <v>0.35164835164835168</v>
      </c>
      <c r="T209" s="40">
        <f>SUBTOTAL(9,T207:T208)</f>
        <v>464</v>
      </c>
      <c r="U209" s="40">
        <f>SUBTOTAL(9,U207:U208)</f>
        <v>177</v>
      </c>
      <c r="V209" s="88">
        <f>Tabela5[[#This Row],[Níveis negat.]]/Tabela5[[#This Row],[Alunos_3ºciclo]]</f>
        <v>0.38146551724137934</v>
      </c>
    </row>
    <row r="210" spans="1:22" outlineLevel="5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1314</v>
      </c>
      <c r="F210" s="7" t="s">
        <v>201</v>
      </c>
      <c r="G210" s="7">
        <v>152298</v>
      </c>
      <c r="H210" s="7" t="s">
        <v>207</v>
      </c>
      <c r="I210" s="7">
        <v>1314529</v>
      </c>
      <c r="J210" s="7" t="s">
        <v>208</v>
      </c>
      <c r="K210" s="37">
        <v>63</v>
      </c>
      <c r="L210" s="37">
        <v>17</v>
      </c>
      <c r="M210" s="108">
        <v>0.26984126984126999</v>
      </c>
      <c r="N210" s="37">
        <v>73</v>
      </c>
      <c r="O210" s="37">
        <v>24</v>
      </c>
      <c r="P210" s="108">
        <f>Tabela5[[#This Row],[Neg_Ano8]]/Tabela5[[#This Row],[Alunos_Ano8]]</f>
        <v>0.32876712328767121</v>
      </c>
      <c r="Q210" s="37">
        <v>63</v>
      </c>
      <c r="R210" s="37">
        <v>25</v>
      </c>
      <c r="S210" s="108">
        <f>Tabela5[[#This Row],[Neg_Ano9]]/Tabela5[[#This Row],[Alunos_Ano9]]</f>
        <v>0.3968253968253968</v>
      </c>
      <c r="T210" s="37">
        <f>Tabela5[[#This Row],[Alunos_Ano7]]+Tabela5[[#This Row],[Alunos_Ano8]]+Tabela5[[#This Row],[Alunos_Ano9]]</f>
        <v>199</v>
      </c>
      <c r="U210" s="37">
        <f>Tabela5[[#This Row],[Neg_Ano7]]+Tabela5[[#This Row],[Neg_Ano8]]+Tabela5[[#This Row],[Neg_Ano9]]</f>
        <v>66</v>
      </c>
      <c r="V210" s="112">
        <f>Tabela5[[#This Row],[Níveis negat.]]/Tabela5[[#This Row],[Alunos_3ºciclo]]</f>
        <v>0.33165829145728642</v>
      </c>
    </row>
    <row r="211" spans="1:22" outlineLevel="5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1314</v>
      </c>
      <c r="F211" s="7" t="s">
        <v>201</v>
      </c>
      <c r="G211" s="7">
        <v>152298</v>
      </c>
      <c r="H211" s="7" t="s">
        <v>207</v>
      </c>
      <c r="I211" s="7">
        <v>1314986</v>
      </c>
      <c r="J211" s="7" t="s">
        <v>209</v>
      </c>
      <c r="K211" s="37">
        <v>169</v>
      </c>
      <c r="L211" s="37">
        <v>51</v>
      </c>
      <c r="M211" s="108">
        <v>0.30177514792899401</v>
      </c>
      <c r="N211" s="37">
        <v>126</v>
      </c>
      <c r="O211" s="37">
        <v>57</v>
      </c>
      <c r="P211" s="108">
        <f>Tabela5[[#This Row],[Neg_Ano8]]/Tabela5[[#This Row],[Alunos_Ano8]]</f>
        <v>0.45238095238095238</v>
      </c>
      <c r="Q211" s="37">
        <v>130</v>
      </c>
      <c r="R211" s="37">
        <v>48</v>
      </c>
      <c r="S211" s="108">
        <f>Tabela5[[#This Row],[Neg_Ano9]]/Tabela5[[#This Row],[Alunos_Ano9]]</f>
        <v>0.36923076923076925</v>
      </c>
      <c r="T211" s="37">
        <f>Tabela5[[#This Row],[Alunos_Ano7]]+Tabela5[[#This Row],[Alunos_Ano8]]+Tabela5[[#This Row],[Alunos_Ano9]]</f>
        <v>425</v>
      </c>
      <c r="U211" s="37">
        <f>Tabela5[[#This Row],[Neg_Ano7]]+Tabela5[[#This Row],[Neg_Ano8]]+Tabela5[[#This Row],[Neg_Ano9]]</f>
        <v>156</v>
      </c>
      <c r="V211" s="112">
        <f>Tabela5[[#This Row],[Níveis negat.]]/Tabela5[[#This Row],[Alunos_3ºciclo]]</f>
        <v>0.36705882352941177</v>
      </c>
    </row>
    <row r="212" spans="1:22" outlineLevel="4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1314</v>
      </c>
      <c r="F212" s="7" t="s">
        <v>201</v>
      </c>
      <c r="G212" s="7">
        <v>152298</v>
      </c>
      <c r="H212" s="7" t="s">
        <v>207</v>
      </c>
      <c r="I212" s="7">
        <v>0</v>
      </c>
      <c r="J212" s="11" t="s">
        <v>24</v>
      </c>
      <c r="K212" s="40">
        <f>SUBTOTAL(9,K210:K211)</f>
        <v>232</v>
      </c>
      <c r="L212" s="40">
        <f>SUBTOTAL(9,L210:L211)</f>
        <v>68</v>
      </c>
      <c r="M212" s="87">
        <f>Tabela5[[#This Row],[Neg_Ano7]]/Tabela5[[#This Row],[Alunos_Ano7]]</f>
        <v>0.29310344827586204</v>
      </c>
      <c r="N212" s="40">
        <f>SUBTOTAL(9,N210:N211)</f>
        <v>199</v>
      </c>
      <c r="O212" s="40">
        <f>SUBTOTAL(9,O210:O211)</f>
        <v>81</v>
      </c>
      <c r="P212" s="87">
        <f>Tabela5[[#This Row],[Neg_Ano8]]/Tabela5[[#This Row],[Alunos_Ano8]]</f>
        <v>0.40703517587939697</v>
      </c>
      <c r="Q212" s="40">
        <f>SUBTOTAL(9,Q210:Q211)</f>
        <v>193</v>
      </c>
      <c r="R212" s="40">
        <f>SUBTOTAL(9,R210:R211)</f>
        <v>73</v>
      </c>
      <c r="S212" s="87">
        <f>Tabela5[[#This Row],[Neg_Ano9]]/Tabela5[[#This Row],[Alunos_Ano9]]</f>
        <v>0.37823834196891193</v>
      </c>
      <c r="T212" s="40">
        <f>SUBTOTAL(9,T210:T211)</f>
        <v>624</v>
      </c>
      <c r="U212" s="40">
        <f>SUBTOTAL(9,U210:U211)</f>
        <v>222</v>
      </c>
      <c r="V212" s="88">
        <f>Tabela5[[#This Row],[Níveis negat.]]/Tabela5[[#This Row],[Alunos_3ºciclo]]</f>
        <v>0.35576923076923078</v>
      </c>
    </row>
    <row r="213" spans="1:22" outlineLevel="5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1314</v>
      </c>
      <c r="F213" s="7" t="s">
        <v>201</v>
      </c>
      <c r="G213" s="7">
        <v>152304</v>
      </c>
      <c r="H213" s="7" t="s">
        <v>210</v>
      </c>
      <c r="I213" s="7">
        <v>1314807</v>
      </c>
      <c r="J213" s="7" t="s">
        <v>211</v>
      </c>
      <c r="K213" s="37">
        <v>107</v>
      </c>
      <c r="L213" s="37">
        <v>28</v>
      </c>
      <c r="M213" s="108">
        <v>0.26168224299065401</v>
      </c>
      <c r="N213" s="37">
        <v>95</v>
      </c>
      <c r="O213" s="37">
        <v>33</v>
      </c>
      <c r="P213" s="108">
        <f>Tabela5[[#This Row],[Neg_Ano8]]/Tabela5[[#This Row],[Alunos_Ano8]]</f>
        <v>0.3473684210526316</v>
      </c>
      <c r="Q213" s="37">
        <v>111</v>
      </c>
      <c r="R213" s="37">
        <v>28</v>
      </c>
      <c r="S213" s="108">
        <f>Tabela5[[#This Row],[Neg_Ano9]]/Tabela5[[#This Row],[Alunos_Ano9]]</f>
        <v>0.25225225225225223</v>
      </c>
      <c r="T213" s="37">
        <f>Tabela5[[#This Row],[Alunos_Ano7]]+Tabela5[[#This Row],[Alunos_Ano8]]+Tabela5[[#This Row],[Alunos_Ano9]]</f>
        <v>313</v>
      </c>
      <c r="U213" s="37">
        <f>Tabela5[[#This Row],[Neg_Ano7]]+Tabela5[[#This Row],[Neg_Ano8]]+Tabela5[[#This Row],[Neg_Ano9]]</f>
        <v>89</v>
      </c>
      <c r="V213" s="112">
        <f>Tabela5[[#This Row],[Níveis negat.]]/Tabela5[[#This Row],[Alunos_3ºciclo]]</f>
        <v>0.28434504792332266</v>
      </c>
    </row>
    <row r="214" spans="1:22" outlineLevel="4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1314</v>
      </c>
      <c r="F214" s="7" t="s">
        <v>201</v>
      </c>
      <c r="G214" s="7">
        <v>152304</v>
      </c>
      <c r="H214" s="7" t="s">
        <v>210</v>
      </c>
      <c r="I214" s="7">
        <v>0</v>
      </c>
      <c r="J214" s="11" t="s">
        <v>24</v>
      </c>
      <c r="K214" s="40">
        <f>SUBTOTAL(9,K213:K213)</f>
        <v>107</v>
      </c>
      <c r="L214" s="40">
        <f>SUBTOTAL(9,L213:L213)</f>
        <v>28</v>
      </c>
      <c r="M214" s="87">
        <f>Tabela5[[#This Row],[Neg_Ano7]]/Tabela5[[#This Row],[Alunos_Ano7]]</f>
        <v>0.26168224299065418</v>
      </c>
      <c r="N214" s="40">
        <f>SUBTOTAL(9,N213:N213)</f>
        <v>95</v>
      </c>
      <c r="O214" s="40">
        <f>SUBTOTAL(9,O213:O213)</f>
        <v>33</v>
      </c>
      <c r="P214" s="87">
        <f>Tabela5[[#This Row],[Neg_Ano8]]/Tabela5[[#This Row],[Alunos_Ano8]]</f>
        <v>0.3473684210526316</v>
      </c>
      <c r="Q214" s="40">
        <f>SUBTOTAL(9,Q213:Q213)</f>
        <v>111</v>
      </c>
      <c r="R214" s="40">
        <f>SUBTOTAL(9,R213:R213)</f>
        <v>28</v>
      </c>
      <c r="S214" s="87">
        <f>Tabela5[[#This Row],[Neg_Ano9]]/Tabela5[[#This Row],[Alunos_Ano9]]</f>
        <v>0.25225225225225223</v>
      </c>
      <c r="T214" s="40">
        <f>SUBTOTAL(9,T213:T213)</f>
        <v>313</v>
      </c>
      <c r="U214" s="40">
        <f>SUBTOTAL(9,U213:U213)</f>
        <v>89</v>
      </c>
      <c r="V214" s="88">
        <f>Tabela5[[#This Row],[Níveis negat.]]/Tabela5[[#This Row],[Alunos_3ºciclo]]</f>
        <v>0.28434504792332266</v>
      </c>
    </row>
    <row r="215" spans="1:22" outlineLevel="5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1314</v>
      </c>
      <c r="F215" s="7" t="s">
        <v>201</v>
      </c>
      <c r="G215" s="7">
        <v>330838</v>
      </c>
      <c r="H215" s="7" t="s">
        <v>212</v>
      </c>
      <c r="I215" s="7">
        <v>1314797</v>
      </c>
      <c r="J215" s="7" t="s">
        <v>212</v>
      </c>
      <c r="K215" s="37">
        <v>20</v>
      </c>
      <c r="L215" s="37">
        <v>10</v>
      </c>
      <c r="M215" s="108">
        <v>0.5</v>
      </c>
      <c r="N215" s="37">
        <v>19</v>
      </c>
      <c r="O215" s="37">
        <v>11</v>
      </c>
      <c r="P215" s="108">
        <f>Tabela5[[#This Row],[Neg_Ano8]]/Tabela5[[#This Row],[Alunos_Ano8]]</f>
        <v>0.57894736842105265</v>
      </c>
      <c r="Q215" s="37">
        <v>23</v>
      </c>
      <c r="R215" s="37">
        <v>12</v>
      </c>
      <c r="S215" s="108">
        <f>Tabela5[[#This Row],[Neg_Ano9]]/Tabela5[[#This Row],[Alunos_Ano9]]</f>
        <v>0.52173913043478259</v>
      </c>
      <c r="T215" s="37">
        <f>Tabela5[[#This Row],[Alunos_Ano7]]+Tabela5[[#This Row],[Alunos_Ano8]]+Tabela5[[#This Row],[Alunos_Ano9]]</f>
        <v>62</v>
      </c>
      <c r="U215" s="37">
        <f>Tabela5[[#This Row],[Neg_Ano7]]+Tabela5[[#This Row],[Neg_Ano8]]+Tabela5[[#This Row],[Neg_Ano9]]</f>
        <v>33</v>
      </c>
      <c r="V215" s="112">
        <f>Tabela5[[#This Row],[Níveis negat.]]/Tabela5[[#This Row],[Alunos_3ºciclo]]</f>
        <v>0.532258064516129</v>
      </c>
    </row>
    <row r="216" spans="1:22" outlineLevel="4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1314</v>
      </c>
      <c r="F216" s="7" t="s">
        <v>201</v>
      </c>
      <c r="G216" s="7">
        <v>330838</v>
      </c>
      <c r="H216" s="7" t="s">
        <v>212</v>
      </c>
      <c r="I216" s="7">
        <v>0</v>
      </c>
      <c r="J216" s="11" t="s">
        <v>24</v>
      </c>
      <c r="K216" s="40">
        <f>SUBTOTAL(9,K215:K215)</f>
        <v>20</v>
      </c>
      <c r="L216" s="40">
        <f>SUBTOTAL(9,L215:L215)</f>
        <v>10</v>
      </c>
      <c r="M216" s="87">
        <f>Tabela5[[#This Row],[Neg_Ano7]]/Tabela5[[#This Row],[Alunos_Ano7]]</f>
        <v>0.5</v>
      </c>
      <c r="N216" s="40">
        <f>SUBTOTAL(9,N215:N215)</f>
        <v>19</v>
      </c>
      <c r="O216" s="40">
        <f>SUBTOTAL(9,O215:O215)</f>
        <v>11</v>
      </c>
      <c r="P216" s="87">
        <f>Tabela5[[#This Row],[Neg_Ano8]]/Tabela5[[#This Row],[Alunos_Ano8]]</f>
        <v>0.57894736842105265</v>
      </c>
      <c r="Q216" s="40">
        <f>SUBTOTAL(9,Q215:Q215)</f>
        <v>23</v>
      </c>
      <c r="R216" s="40">
        <f>SUBTOTAL(9,R215:R215)</f>
        <v>12</v>
      </c>
      <c r="S216" s="87">
        <f>Tabela5[[#This Row],[Neg_Ano9]]/Tabela5[[#This Row],[Alunos_Ano9]]</f>
        <v>0.52173913043478259</v>
      </c>
      <c r="T216" s="40">
        <f>SUBTOTAL(9,T215:T215)</f>
        <v>62</v>
      </c>
      <c r="U216" s="40">
        <f>SUBTOTAL(9,U215:U215)</f>
        <v>33</v>
      </c>
      <c r="V216" s="88">
        <f>Tabela5[[#This Row],[Níveis negat.]]/Tabela5[[#This Row],[Alunos_3ºciclo]]</f>
        <v>0.532258064516129</v>
      </c>
    </row>
    <row r="217" spans="1:22" outlineLevel="3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1314</v>
      </c>
      <c r="F217" s="7" t="s">
        <v>201</v>
      </c>
      <c r="G217" s="7">
        <v>0</v>
      </c>
      <c r="H217" s="7">
        <v>0</v>
      </c>
      <c r="I217" s="7">
        <v>0</v>
      </c>
      <c r="J217" s="15" t="s">
        <v>25</v>
      </c>
      <c r="K217" s="43">
        <f>SUBTOTAL(9,K204:K215)</f>
        <v>466</v>
      </c>
      <c r="L217" s="43">
        <f>SUBTOTAL(9,L204:L215)</f>
        <v>160</v>
      </c>
      <c r="M217" s="89">
        <f>Tabela5[[#This Row],[Neg_Ano7]]/Tabela5[[#This Row],[Alunos_Ano7]]</f>
        <v>0.34334763948497854</v>
      </c>
      <c r="N217" s="43">
        <f>SUBTOTAL(9,N204:N215)</f>
        <v>488</v>
      </c>
      <c r="O217" s="43">
        <f>SUBTOTAL(9,O204:O215)</f>
        <v>184</v>
      </c>
      <c r="P217" s="89">
        <f>Tabela5[[#This Row],[Neg_Ano8]]/Tabela5[[#This Row],[Alunos_Ano8]]</f>
        <v>0.37704918032786883</v>
      </c>
      <c r="Q217" s="43">
        <f>SUBTOTAL(9,Q204:Q215)</f>
        <v>674</v>
      </c>
      <c r="R217" s="43">
        <f>SUBTOTAL(9,R204:R215)</f>
        <v>209</v>
      </c>
      <c r="S217" s="89">
        <f>Tabela5[[#This Row],[Neg_Ano9]]/Tabela5[[#This Row],[Alunos_Ano9]]</f>
        <v>0.31008902077151335</v>
      </c>
      <c r="T217" s="43">
        <f>SUBTOTAL(9,T204:T215)</f>
        <v>1628</v>
      </c>
      <c r="U217" s="43">
        <f>SUBTOTAL(9,U204:U215)</f>
        <v>553</v>
      </c>
      <c r="V217" s="90">
        <f>Tabela5[[#This Row],[Níveis negat.]]/Tabela5[[#This Row],[Alunos_3ºciclo]]</f>
        <v>0.33968058968058967</v>
      </c>
    </row>
    <row r="218" spans="1:22" outlineLevel="5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1315</v>
      </c>
      <c r="F218" s="7" t="s">
        <v>213</v>
      </c>
      <c r="G218" s="7">
        <v>152328</v>
      </c>
      <c r="H218" s="7" t="s">
        <v>214</v>
      </c>
      <c r="I218" s="7">
        <v>1315189</v>
      </c>
      <c r="J218" s="7" t="s">
        <v>215</v>
      </c>
      <c r="K218" s="37">
        <v>117</v>
      </c>
      <c r="L218" s="37">
        <v>57</v>
      </c>
      <c r="M218" s="108">
        <v>0.487179487179487</v>
      </c>
      <c r="N218" s="37">
        <v>114</v>
      </c>
      <c r="O218" s="37">
        <v>40</v>
      </c>
      <c r="P218" s="108">
        <f>Tabela5[[#This Row],[Neg_Ano8]]/Tabela5[[#This Row],[Alunos_Ano8]]</f>
        <v>0.35087719298245612</v>
      </c>
      <c r="Q218" s="37">
        <v>127</v>
      </c>
      <c r="R218" s="37">
        <v>56</v>
      </c>
      <c r="S218" s="108">
        <f>Tabela5[[#This Row],[Neg_Ano9]]/Tabela5[[#This Row],[Alunos_Ano9]]</f>
        <v>0.44094488188976377</v>
      </c>
      <c r="T218" s="37">
        <f>Tabela5[[#This Row],[Alunos_Ano7]]+Tabela5[[#This Row],[Alunos_Ano8]]+Tabela5[[#This Row],[Alunos_Ano9]]</f>
        <v>358</v>
      </c>
      <c r="U218" s="37">
        <f>Tabela5[[#This Row],[Neg_Ano7]]+Tabela5[[#This Row],[Neg_Ano8]]+Tabela5[[#This Row],[Neg_Ano9]]</f>
        <v>153</v>
      </c>
      <c r="V218" s="112">
        <f>Tabela5[[#This Row],[Níveis negat.]]/Tabela5[[#This Row],[Alunos_3ºciclo]]</f>
        <v>0.42737430167597767</v>
      </c>
    </row>
    <row r="219" spans="1:22" outlineLevel="4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1315</v>
      </c>
      <c r="F219" s="7" t="s">
        <v>213</v>
      </c>
      <c r="G219" s="7">
        <v>152328</v>
      </c>
      <c r="H219" s="7" t="s">
        <v>214</v>
      </c>
      <c r="I219" s="7">
        <v>0</v>
      </c>
      <c r="J219" s="11" t="s">
        <v>24</v>
      </c>
      <c r="K219" s="40">
        <f>SUBTOTAL(9,K218:K218)</f>
        <v>117</v>
      </c>
      <c r="L219" s="40">
        <f>SUBTOTAL(9,L218:L218)</f>
        <v>57</v>
      </c>
      <c r="M219" s="87">
        <f>Tabela5[[#This Row],[Neg_Ano7]]/Tabela5[[#This Row],[Alunos_Ano7]]</f>
        <v>0.48717948717948717</v>
      </c>
      <c r="N219" s="40">
        <f>SUBTOTAL(9,N218:N218)</f>
        <v>114</v>
      </c>
      <c r="O219" s="40">
        <f>SUBTOTAL(9,O218:O218)</f>
        <v>40</v>
      </c>
      <c r="P219" s="87">
        <f>Tabela5[[#This Row],[Neg_Ano8]]/Tabela5[[#This Row],[Alunos_Ano8]]</f>
        <v>0.35087719298245612</v>
      </c>
      <c r="Q219" s="40">
        <f>SUBTOTAL(9,Q218:Q218)</f>
        <v>127</v>
      </c>
      <c r="R219" s="40">
        <f>SUBTOTAL(9,R218:R218)</f>
        <v>56</v>
      </c>
      <c r="S219" s="87">
        <f>Tabela5[[#This Row],[Neg_Ano9]]/Tabela5[[#This Row],[Alunos_Ano9]]</f>
        <v>0.44094488188976377</v>
      </c>
      <c r="T219" s="40">
        <f>SUBTOTAL(9,T218:T218)</f>
        <v>358</v>
      </c>
      <c r="U219" s="40">
        <f>SUBTOTAL(9,U218:U218)</f>
        <v>153</v>
      </c>
      <c r="V219" s="88">
        <f>Tabela5[[#This Row],[Níveis negat.]]/Tabela5[[#This Row],[Alunos_3ºciclo]]</f>
        <v>0.42737430167597767</v>
      </c>
    </row>
    <row r="220" spans="1:22" outlineLevel="5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1315</v>
      </c>
      <c r="F220" s="7" t="s">
        <v>213</v>
      </c>
      <c r="G220" s="7">
        <v>152330</v>
      </c>
      <c r="H220" s="7" t="s">
        <v>216</v>
      </c>
      <c r="I220" s="7">
        <v>1315595</v>
      </c>
      <c r="J220" s="7" t="s">
        <v>217</v>
      </c>
      <c r="K220" s="37">
        <v>192</v>
      </c>
      <c r="L220" s="37">
        <v>40</v>
      </c>
      <c r="M220" s="108">
        <v>0.20833333333333301</v>
      </c>
      <c r="N220" s="37">
        <v>168</v>
      </c>
      <c r="O220" s="37">
        <v>61</v>
      </c>
      <c r="P220" s="108">
        <f>Tabela5[[#This Row],[Neg_Ano8]]/Tabela5[[#This Row],[Alunos_Ano8]]</f>
        <v>0.36309523809523808</v>
      </c>
      <c r="Q220" s="37">
        <v>145</v>
      </c>
      <c r="R220" s="37">
        <v>40</v>
      </c>
      <c r="S220" s="108">
        <f>Tabela5[[#This Row],[Neg_Ano9]]/Tabela5[[#This Row],[Alunos_Ano9]]</f>
        <v>0.27586206896551724</v>
      </c>
      <c r="T220" s="37">
        <f>Tabela5[[#This Row],[Alunos_Ano7]]+Tabela5[[#This Row],[Alunos_Ano8]]+Tabela5[[#This Row],[Alunos_Ano9]]</f>
        <v>505</v>
      </c>
      <c r="U220" s="37">
        <f>Tabela5[[#This Row],[Neg_Ano7]]+Tabela5[[#This Row],[Neg_Ano8]]+Tabela5[[#This Row],[Neg_Ano9]]</f>
        <v>141</v>
      </c>
      <c r="V220" s="112">
        <f>Tabela5[[#This Row],[Níveis negat.]]/Tabela5[[#This Row],[Alunos_3ºciclo]]</f>
        <v>0.27920792079207923</v>
      </c>
    </row>
    <row r="221" spans="1:22" outlineLevel="4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1315</v>
      </c>
      <c r="F221" s="7" t="s">
        <v>213</v>
      </c>
      <c r="G221" s="7">
        <v>152330</v>
      </c>
      <c r="H221" s="7" t="s">
        <v>216</v>
      </c>
      <c r="I221" s="7">
        <v>0</v>
      </c>
      <c r="J221" s="11" t="s">
        <v>24</v>
      </c>
      <c r="K221" s="40">
        <f>SUBTOTAL(9,K220:K220)</f>
        <v>192</v>
      </c>
      <c r="L221" s="40">
        <f>SUBTOTAL(9,L220:L220)</f>
        <v>40</v>
      </c>
      <c r="M221" s="87">
        <f>Tabela5[[#This Row],[Neg_Ano7]]/Tabela5[[#This Row],[Alunos_Ano7]]</f>
        <v>0.20833333333333334</v>
      </c>
      <c r="N221" s="40">
        <f>SUBTOTAL(9,N220:N220)</f>
        <v>168</v>
      </c>
      <c r="O221" s="40">
        <f>SUBTOTAL(9,O220:O220)</f>
        <v>61</v>
      </c>
      <c r="P221" s="87">
        <f>Tabela5[[#This Row],[Neg_Ano8]]/Tabela5[[#This Row],[Alunos_Ano8]]</f>
        <v>0.36309523809523808</v>
      </c>
      <c r="Q221" s="40">
        <f>SUBTOTAL(9,Q220:Q220)</f>
        <v>145</v>
      </c>
      <c r="R221" s="40">
        <f>SUBTOTAL(9,R220:R220)</f>
        <v>40</v>
      </c>
      <c r="S221" s="87">
        <f>Tabela5[[#This Row],[Neg_Ano9]]/Tabela5[[#This Row],[Alunos_Ano9]]</f>
        <v>0.27586206896551724</v>
      </c>
      <c r="T221" s="40">
        <f>SUBTOTAL(9,T220:T220)</f>
        <v>505</v>
      </c>
      <c r="U221" s="40">
        <f>SUBTOTAL(9,U220:U220)</f>
        <v>141</v>
      </c>
      <c r="V221" s="88">
        <f>Tabela5[[#This Row],[Níveis negat.]]/Tabela5[[#This Row],[Alunos_3ºciclo]]</f>
        <v>0.27920792079207923</v>
      </c>
    </row>
    <row r="222" spans="1:22" outlineLevel="5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1315</v>
      </c>
      <c r="F222" s="7" t="s">
        <v>213</v>
      </c>
      <c r="G222" s="7">
        <v>152341</v>
      </c>
      <c r="H222" s="7" t="s">
        <v>218</v>
      </c>
      <c r="I222" s="7">
        <v>1315577</v>
      </c>
      <c r="J222" s="7" t="s">
        <v>219</v>
      </c>
      <c r="K222" s="37">
        <v>98</v>
      </c>
      <c r="L222" s="37">
        <v>29</v>
      </c>
      <c r="M222" s="108">
        <v>0.29591836734693899</v>
      </c>
      <c r="N222" s="37">
        <v>94</v>
      </c>
      <c r="O222" s="37">
        <v>17</v>
      </c>
      <c r="P222" s="108">
        <f>Tabela5[[#This Row],[Neg_Ano8]]/Tabela5[[#This Row],[Alunos_Ano8]]</f>
        <v>0.18085106382978725</v>
      </c>
      <c r="Q222" s="37">
        <v>89</v>
      </c>
      <c r="R222" s="37">
        <v>22</v>
      </c>
      <c r="S222" s="108">
        <f>Tabela5[[#This Row],[Neg_Ano9]]/Tabela5[[#This Row],[Alunos_Ano9]]</f>
        <v>0.24719101123595505</v>
      </c>
      <c r="T222" s="37">
        <f>Tabela5[[#This Row],[Alunos_Ano7]]+Tabela5[[#This Row],[Alunos_Ano8]]+Tabela5[[#This Row],[Alunos_Ano9]]</f>
        <v>281</v>
      </c>
      <c r="U222" s="37">
        <f>Tabela5[[#This Row],[Neg_Ano7]]+Tabela5[[#This Row],[Neg_Ano8]]+Tabela5[[#This Row],[Neg_Ano9]]</f>
        <v>68</v>
      </c>
      <c r="V222" s="112">
        <f>Tabela5[[#This Row],[Níveis negat.]]/Tabela5[[#This Row],[Alunos_3ºciclo]]</f>
        <v>0.24199288256227758</v>
      </c>
    </row>
    <row r="223" spans="1:22" outlineLevel="4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1315</v>
      </c>
      <c r="F223" s="7" t="s">
        <v>213</v>
      </c>
      <c r="G223" s="7">
        <v>152341</v>
      </c>
      <c r="H223" s="7" t="s">
        <v>218</v>
      </c>
      <c r="I223" s="7">
        <v>0</v>
      </c>
      <c r="J223" s="11" t="s">
        <v>24</v>
      </c>
      <c r="K223" s="40">
        <f>SUBTOTAL(9,K222:K222)</f>
        <v>98</v>
      </c>
      <c r="L223" s="40">
        <f>SUBTOTAL(9,L222:L222)</f>
        <v>29</v>
      </c>
      <c r="M223" s="87">
        <f>Tabela5[[#This Row],[Neg_Ano7]]/Tabela5[[#This Row],[Alunos_Ano7]]</f>
        <v>0.29591836734693877</v>
      </c>
      <c r="N223" s="40">
        <f>SUBTOTAL(9,N222:N222)</f>
        <v>94</v>
      </c>
      <c r="O223" s="40">
        <f>SUBTOTAL(9,O222:O222)</f>
        <v>17</v>
      </c>
      <c r="P223" s="87">
        <f>Tabela5[[#This Row],[Neg_Ano8]]/Tabela5[[#This Row],[Alunos_Ano8]]</f>
        <v>0.18085106382978725</v>
      </c>
      <c r="Q223" s="40">
        <f>SUBTOTAL(9,Q222:Q222)</f>
        <v>89</v>
      </c>
      <c r="R223" s="40">
        <f>SUBTOTAL(9,R222:R222)</f>
        <v>22</v>
      </c>
      <c r="S223" s="87">
        <f>Tabela5[[#This Row],[Neg_Ano9]]/Tabela5[[#This Row],[Alunos_Ano9]]</f>
        <v>0.24719101123595505</v>
      </c>
      <c r="T223" s="40">
        <f>SUBTOTAL(9,T222:T222)</f>
        <v>281</v>
      </c>
      <c r="U223" s="40">
        <f>SUBTOTAL(9,U222:U222)</f>
        <v>68</v>
      </c>
      <c r="V223" s="88">
        <f>Tabela5[[#This Row],[Níveis negat.]]/Tabela5[[#This Row],[Alunos_3ºciclo]]</f>
        <v>0.24199288256227758</v>
      </c>
    </row>
    <row r="224" spans="1:22" outlineLevel="5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1315</v>
      </c>
      <c r="F224" s="7" t="s">
        <v>213</v>
      </c>
      <c r="G224" s="7">
        <v>152353</v>
      </c>
      <c r="H224" s="7" t="s">
        <v>220</v>
      </c>
      <c r="I224" s="7">
        <v>1315134</v>
      </c>
      <c r="J224" s="7" t="s">
        <v>333</v>
      </c>
      <c r="K224" s="37">
        <v>97</v>
      </c>
      <c r="L224" s="37">
        <v>30</v>
      </c>
      <c r="M224" s="108">
        <v>0.30927835051546398</v>
      </c>
      <c r="N224" s="37">
        <v>71</v>
      </c>
      <c r="O224" s="37">
        <v>44</v>
      </c>
      <c r="P224" s="108">
        <f>Tabela5[[#This Row],[Neg_Ano8]]/Tabela5[[#This Row],[Alunos_Ano8]]</f>
        <v>0.61971830985915488</v>
      </c>
      <c r="Q224" s="37">
        <v>83</v>
      </c>
      <c r="R224" s="37">
        <v>31</v>
      </c>
      <c r="S224" s="108">
        <f>Tabela5[[#This Row],[Neg_Ano9]]/Tabela5[[#This Row],[Alunos_Ano9]]</f>
        <v>0.37349397590361444</v>
      </c>
      <c r="T224" s="37">
        <f>Tabela5[[#This Row],[Alunos_Ano7]]+Tabela5[[#This Row],[Alunos_Ano8]]+Tabela5[[#This Row],[Alunos_Ano9]]</f>
        <v>251</v>
      </c>
      <c r="U224" s="37">
        <f>Tabela5[[#This Row],[Neg_Ano7]]+Tabela5[[#This Row],[Neg_Ano8]]+Tabela5[[#This Row],[Neg_Ano9]]</f>
        <v>105</v>
      </c>
      <c r="V224" s="112">
        <f>Tabela5[[#This Row],[Níveis negat.]]/Tabela5[[#This Row],[Alunos_3ºciclo]]</f>
        <v>0.41832669322709165</v>
      </c>
    </row>
    <row r="225" spans="1:22" outlineLevel="5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1315</v>
      </c>
      <c r="F225" s="7" t="s">
        <v>213</v>
      </c>
      <c r="G225" s="7">
        <v>152353</v>
      </c>
      <c r="H225" s="7" t="s">
        <v>220</v>
      </c>
      <c r="I225" s="7">
        <v>1315777</v>
      </c>
      <c r="J225" s="7" t="s">
        <v>221</v>
      </c>
      <c r="K225" s="37">
        <v>74</v>
      </c>
      <c r="L225" s="37">
        <v>36</v>
      </c>
      <c r="M225" s="108">
        <v>0.48648648648648701</v>
      </c>
      <c r="N225" s="37">
        <v>69</v>
      </c>
      <c r="O225" s="37">
        <v>35</v>
      </c>
      <c r="P225" s="108">
        <f>Tabela5[[#This Row],[Neg_Ano8]]/Tabela5[[#This Row],[Alunos_Ano8]]</f>
        <v>0.50724637681159424</v>
      </c>
      <c r="Q225" s="37">
        <v>69</v>
      </c>
      <c r="R225" s="37">
        <v>29</v>
      </c>
      <c r="S225" s="108">
        <f>Tabela5[[#This Row],[Neg_Ano9]]/Tabela5[[#This Row],[Alunos_Ano9]]</f>
        <v>0.42028985507246375</v>
      </c>
      <c r="T225" s="37">
        <f>Tabela5[[#This Row],[Alunos_Ano7]]+Tabela5[[#This Row],[Alunos_Ano8]]+Tabela5[[#This Row],[Alunos_Ano9]]</f>
        <v>212</v>
      </c>
      <c r="U225" s="37">
        <f>Tabela5[[#This Row],[Neg_Ano7]]+Tabela5[[#This Row],[Neg_Ano8]]+Tabela5[[#This Row],[Neg_Ano9]]</f>
        <v>100</v>
      </c>
      <c r="V225" s="112">
        <f>Tabela5[[#This Row],[Níveis negat.]]/Tabela5[[#This Row],[Alunos_3ºciclo]]</f>
        <v>0.47169811320754718</v>
      </c>
    </row>
    <row r="226" spans="1:22" outlineLevel="4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1315</v>
      </c>
      <c r="F226" s="7" t="s">
        <v>213</v>
      </c>
      <c r="G226" s="7">
        <v>152353</v>
      </c>
      <c r="H226" s="7" t="s">
        <v>220</v>
      </c>
      <c r="I226" s="7">
        <v>0</v>
      </c>
      <c r="J226" s="11" t="s">
        <v>24</v>
      </c>
      <c r="K226" s="40">
        <f>SUBTOTAL(9,K224:K225)</f>
        <v>171</v>
      </c>
      <c r="L226" s="40">
        <f>SUBTOTAL(9,L224:L225)</f>
        <v>66</v>
      </c>
      <c r="M226" s="87">
        <f>Tabela5[[#This Row],[Neg_Ano7]]/Tabela5[[#This Row],[Alunos_Ano7]]</f>
        <v>0.38596491228070173</v>
      </c>
      <c r="N226" s="40">
        <f>SUBTOTAL(9,N224:N225)</f>
        <v>140</v>
      </c>
      <c r="O226" s="40">
        <f>SUBTOTAL(9,O224:O225)</f>
        <v>79</v>
      </c>
      <c r="P226" s="87">
        <f>Tabela5[[#This Row],[Neg_Ano8]]/Tabela5[[#This Row],[Alunos_Ano8]]</f>
        <v>0.56428571428571428</v>
      </c>
      <c r="Q226" s="40">
        <f>SUBTOTAL(9,Q224:Q225)</f>
        <v>152</v>
      </c>
      <c r="R226" s="40">
        <f>SUBTOTAL(9,R224:R225)</f>
        <v>60</v>
      </c>
      <c r="S226" s="87">
        <f>Tabela5[[#This Row],[Neg_Ano9]]/Tabela5[[#This Row],[Alunos_Ano9]]</f>
        <v>0.39473684210526316</v>
      </c>
      <c r="T226" s="40">
        <f>SUBTOTAL(9,T224:T225)</f>
        <v>463</v>
      </c>
      <c r="U226" s="40">
        <f>SUBTOTAL(9,U224:U225)</f>
        <v>205</v>
      </c>
      <c r="V226" s="88">
        <f>Tabela5[[#This Row],[Níveis negat.]]/Tabela5[[#This Row],[Alunos_3ºciclo]]</f>
        <v>0.4427645788336933</v>
      </c>
    </row>
    <row r="227" spans="1:22" outlineLevel="5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1315</v>
      </c>
      <c r="F227" s="7" t="s">
        <v>213</v>
      </c>
      <c r="G227" s="7">
        <v>152365</v>
      </c>
      <c r="H227" s="7" t="s">
        <v>222</v>
      </c>
      <c r="I227" s="7">
        <v>1315153</v>
      </c>
      <c r="J227" s="7" t="s">
        <v>223</v>
      </c>
      <c r="K227" s="37">
        <v>158</v>
      </c>
      <c r="L227" s="37">
        <v>51</v>
      </c>
      <c r="M227" s="108">
        <v>0.322784810126582</v>
      </c>
      <c r="N227" s="37">
        <v>0</v>
      </c>
      <c r="O227" s="37">
        <v>0</v>
      </c>
      <c r="P227" s="108" t="s">
        <v>28</v>
      </c>
      <c r="Q227" s="37">
        <v>0</v>
      </c>
      <c r="R227" s="37">
        <v>0</v>
      </c>
      <c r="S227" s="108" t="s">
        <v>28</v>
      </c>
      <c r="T227" s="37">
        <f>Tabela5[[#This Row],[Alunos_Ano7]]+Tabela5[[#This Row],[Alunos_Ano8]]+Tabela5[[#This Row],[Alunos_Ano9]]</f>
        <v>158</v>
      </c>
      <c r="U227" s="37">
        <f>Tabela5[[#This Row],[Neg_Ano7]]+Tabela5[[#This Row],[Neg_Ano8]]+Tabela5[[#This Row],[Neg_Ano9]]</f>
        <v>51</v>
      </c>
      <c r="V227" s="112">
        <f>Tabela5[[#This Row],[Níveis negat.]]/Tabela5[[#This Row],[Alunos_3ºciclo]]</f>
        <v>0.32278481012658228</v>
      </c>
    </row>
    <row r="228" spans="1:22" outlineLevel="5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1315</v>
      </c>
      <c r="F228" s="7" t="s">
        <v>213</v>
      </c>
      <c r="G228" s="7">
        <v>152365</v>
      </c>
      <c r="H228" s="7" t="s">
        <v>222</v>
      </c>
      <c r="I228" s="7">
        <v>1315926</v>
      </c>
      <c r="J228" s="7" t="s">
        <v>334</v>
      </c>
      <c r="K228" s="37">
        <v>0</v>
      </c>
      <c r="L228" s="37">
        <v>0</v>
      </c>
      <c r="M228" s="108" t="s">
        <v>28</v>
      </c>
      <c r="N228" s="37">
        <v>95</v>
      </c>
      <c r="O228" s="37">
        <v>42</v>
      </c>
      <c r="P228" s="108">
        <f>Tabela5[[#This Row],[Neg_Ano8]]/Tabela5[[#This Row],[Alunos_Ano8]]</f>
        <v>0.44210526315789472</v>
      </c>
      <c r="Q228" s="37">
        <v>110</v>
      </c>
      <c r="R228" s="37">
        <v>37</v>
      </c>
      <c r="S228" s="108">
        <f>Tabela5[[#This Row],[Neg_Ano9]]/Tabela5[[#This Row],[Alunos_Ano9]]</f>
        <v>0.33636363636363636</v>
      </c>
      <c r="T228" s="37">
        <f>Tabela5[[#This Row],[Alunos_Ano7]]+Tabela5[[#This Row],[Alunos_Ano8]]+Tabela5[[#This Row],[Alunos_Ano9]]</f>
        <v>205</v>
      </c>
      <c r="U228" s="37">
        <f>Tabela5[[#This Row],[Neg_Ano7]]+Tabela5[[#This Row],[Neg_Ano8]]+Tabela5[[#This Row],[Neg_Ano9]]</f>
        <v>79</v>
      </c>
      <c r="V228" s="112">
        <f>Tabela5[[#This Row],[Níveis negat.]]/Tabela5[[#This Row],[Alunos_3ºciclo]]</f>
        <v>0.38536585365853659</v>
      </c>
    </row>
    <row r="229" spans="1:22" outlineLevel="4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1315</v>
      </c>
      <c r="F229" s="7" t="s">
        <v>213</v>
      </c>
      <c r="G229" s="7">
        <v>152365</v>
      </c>
      <c r="H229" s="7" t="s">
        <v>222</v>
      </c>
      <c r="I229" s="7">
        <v>0</v>
      </c>
      <c r="J229" s="11" t="s">
        <v>24</v>
      </c>
      <c r="K229" s="40">
        <f>SUBTOTAL(9,K227:K228)</f>
        <v>158</v>
      </c>
      <c r="L229" s="40">
        <f>SUBTOTAL(9,L227:L228)</f>
        <v>51</v>
      </c>
      <c r="M229" s="87">
        <f>Tabela5[[#This Row],[Neg_Ano7]]/Tabela5[[#This Row],[Alunos_Ano7]]</f>
        <v>0.32278481012658228</v>
      </c>
      <c r="N229" s="40">
        <f>SUBTOTAL(9,N227:N228)</f>
        <v>95</v>
      </c>
      <c r="O229" s="40">
        <f>SUBTOTAL(9,O227:O228)</f>
        <v>42</v>
      </c>
      <c r="P229" s="87">
        <f>Tabela5[[#This Row],[Neg_Ano8]]/Tabela5[[#This Row],[Alunos_Ano8]]</f>
        <v>0.44210526315789472</v>
      </c>
      <c r="Q229" s="40">
        <f>SUBTOTAL(9,Q227:Q228)</f>
        <v>110</v>
      </c>
      <c r="R229" s="40">
        <f>SUBTOTAL(9,R227:R228)</f>
        <v>37</v>
      </c>
      <c r="S229" s="87">
        <f>Tabela5[[#This Row],[Neg_Ano9]]/Tabela5[[#This Row],[Alunos_Ano9]]</f>
        <v>0.33636363636363636</v>
      </c>
      <c r="T229" s="40">
        <f>SUBTOTAL(9,T227:T228)</f>
        <v>363</v>
      </c>
      <c r="U229" s="40">
        <f>SUBTOTAL(9,U227:U228)</f>
        <v>130</v>
      </c>
      <c r="V229" s="88">
        <f>Tabela5[[#This Row],[Níveis negat.]]/Tabela5[[#This Row],[Alunos_3ºciclo]]</f>
        <v>0.35812672176308541</v>
      </c>
    </row>
    <row r="230" spans="1:22" outlineLevel="5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1315</v>
      </c>
      <c r="F230" s="7" t="s">
        <v>213</v>
      </c>
      <c r="G230" s="7">
        <v>152377</v>
      </c>
      <c r="H230" s="7" t="s">
        <v>224</v>
      </c>
      <c r="I230" s="7">
        <v>1315042</v>
      </c>
      <c r="J230" s="7" t="s">
        <v>225</v>
      </c>
      <c r="K230" s="37">
        <v>168</v>
      </c>
      <c r="L230" s="37">
        <v>67</v>
      </c>
      <c r="M230" s="108">
        <v>0.398809523809524</v>
      </c>
      <c r="N230" s="37">
        <v>141</v>
      </c>
      <c r="O230" s="37">
        <v>68</v>
      </c>
      <c r="P230" s="108">
        <f>Tabela5[[#This Row],[Neg_Ano8]]/Tabela5[[#This Row],[Alunos_Ano8]]</f>
        <v>0.48226950354609927</v>
      </c>
      <c r="Q230" s="37">
        <v>103</v>
      </c>
      <c r="R230" s="37">
        <v>44</v>
      </c>
      <c r="S230" s="108">
        <f>Tabela5[[#This Row],[Neg_Ano9]]/Tabela5[[#This Row],[Alunos_Ano9]]</f>
        <v>0.42718446601941745</v>
      </c>
      <c r="T230" s="37">
        <f>Tabela5[[#This Row],[Alunos_Ano7]]+Tabela5[[#This Row],[Alunos_Ano8]]+Tabela5[[#This Row],[Alunos_Ano9]]</f>
        <v>412</v>
      </c>
      <c r="U230" s="37">
        <f>Tabela5[[#This Row],[Neg_Ano7]]+Tabela5[[#This Row],[Neg_Ano8]]+Tabela5[[#This Row],[Neg_Ano9]]</f>
        <v>179</v>
      </c>
      <c r="V230" s="112">
        <f>Tabela5[[#This Row],[Níveis negat.]]/Tabela5[[#This Row],[Alunos_3ºciclo]]</f>
        <v>0.4344660194174757</v>
      </c>
    </row>
    <row r="231" spans="1:22" outlineLevel="5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1315</v>
      </c>
      <c r="F231" s="7" t="s">
        <v>213</v>
      </c>
      <c r="G231" s="7">
        <v>152377</v>
      </c>
      <c r="H231" s="7" t="s">
        <v>224</v>
      </c>
      <c r="I231" s="7">
        <v>1315058</v>
      </c>
      <c r="J231" s="7" t="s">
        <v>226</v>
      </c>
      <c r="K231" s="37">
        <v>62</v>
      </c>
      <c r="L231" s="37">
        <v>39</v>
      </c>
      <c r="M231" s="108">
        <v>0.62903225806451601</v>
      </c>
      <c r="N231" s="37">
        <v>66</v>
      </c>
      <c r="O231" s="37">
        <v>45</v>
      </c>
      <c r="P231" s="108">
        <f>Tabela5[[#This Row],[Neg_Ano8]]/Tabela5[[#This Row],[Alunos_Ano8]]</f>
        <v>0.68181818181818177</v>
      </c>
      <c r="Q231" s="37">
        <v>71</v>
      </c>
      <c r="R231" s="37">
        <v>44</v>
      </c>
      <c r="S231" s="108">
        <f>Tabela5[[#This Row],[Neg_Ano9]]/Tabela5[[#This Row],[Alunos_Ano9]]</f>
        <v>0.61971830985915488</v>
      </c>
      <c r="T231" s="37">
        <f>Tabela5[[#This Row],[Alunos_Ano7]]+Tabela5[[#This Row],[Alunos_Ano8]]+Tabela5[[#This Row],[Alunos_Ano9]]</f>
        <v>199</v>
      </c>
      <c r="U231" s="37">
        <f>Tabela5[[#This Row],[Neg_Ano7]]+Tabela5[[#This Row],[Neg_Ano8]]+Tabela5[[#This Row],[Neg_Ano9]]</f>
        <v>128</v>
      </c>
      <c r="V231" s="112">
        <f>Tabela5[[#This Row],[Níveis negat.]]/Tabela5[[#This Row],[Alunos_3ºciclo]]</f>
        <v>0.64321608040201006</v>
      </c>
    </row>
    <row r="232" spans="1:22" outlineLevel="4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1315</v>
      </c>
      <c r="F232" s="7" t="s">
        <v>213</v>
      </c>
      <c r="G232" s="7">
        <v>152377</v>
      </c>
      <c r="H232" s="7" t="s">
        <v>224</v>
      </c>
      <c r="I232" s="7">
        <v>0</v>
      </c>
      <c r="J232" s="11" t="s">
        <v>24</v>
      </c>
      <c r="K232" s="40">
        <f>SUBTOTAL(9,K230:K231)</f>
        <v>230</v>
      </c>
      <c r="L232" s="40">
        <f>SUBTOTAL(9,L230:L231)</f>
        <v>106</v>
      </c>
      <c r="M232" s="87">
        <f>Tabela5[[#This Row],[Neg_Ano7]]/Tabela5[[#This Row],[Alunos_Ano7]]</f>
        <v>0.46086956521739131</v>
      </c>
      <c r="N232" s="40">
        <f>SUBTOTAL(9,N230:N231)</f>
        <v>207</v>
      </c>
      <c r="O232" s="40">
        <f>SUBTOTAL(9,O230:O231)</f>
        <v>113</v>
      </c>
      <c r="P232" s="87">
        <f>Tabela5[[#This Row],[Neg_Ano8]]/Tabela5[[#This Row],[Alunos_Ano8]]</f>
        <v>0.54589371980676327</v>
      </c>
      <c r="Q232" s="40">
        <f>SUBTOTAL(9,Q230:Q231)</f>
        <v>174</v>
      </c>
      <c r="R232" s="40">
        <f>SUBTOTAL(9,R230:R231)</f>
        <v>88</v>
      </c>
      <c r="S232" s="87">
        <f>Tabela5[[#This Row],[Neg_Ano9]]/Tabela5[[#This Row],[Alunos_Ano9]]</f>
        <v>0.50574712643678166</v>
      </c>
      <c r="T232" s="40">
        <f>SUBTOTAL(9,T230:T231)</f>
        <v>611</v>
      </c>
      <c r="U232" s="40">
        <f>SUBTOTAL(9,U230:U231)</f>
        <v>307</v>
      </c>
      <c r="V232" s="88">
        <f>Tabela5[[#This Row],[Níveis negat.]]/Tabela5[[#This Row],[Alunos_3ºciclo]]</f>
        <v>0.50245499181669395</v>
      </c>
    </row>
    <row r="233" spans="1:22" outlineLevel="3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1315</v>
      </c>
      <c r="F233" s="7" t="s">
        <v>213</v>
      </c>
      <c r="G233" s="7">
        <v>0</v>
      </c>
      <c r="H233" s="7">
        <v>0</v>
      </c>
      <c r="I233" s="7">
        <v>0</v>
      </c>
      <c r="J233" s="15" t="s">
        <v>25</v>
      </c>
      <c r="K233" s="43">
        <f>SUBTOTAL(9,K218:K231)</f>
        <v>966</v>
      </c>
      <c r="L233" s="43">
        <f>SUBTOTAL(9,L218:L231)</f>
        <v>349</v>
      </c>
      <c r="M233" s="89">
        <f>Tabela5[[#This Row],[Neg_Ano7]]/Tabela5[[#This Row],[Alunos_Ano7]]</f>
        <v>0.36128364389233952</v>
      </c>
      <c r="N233" s="43">
        <f>SUBTOTAL(9,N218:N231)</f>
        <v>818</v>
      </c>
      <c r="O233" s="43">
        <f>SUBTOTAL(9,O218:O231)</f>
        <v>352</v>
      </c>
      <c r="P233" s="89">
        <f>Tabela5[[#This Row],[Neg_Ano8]]/Tabela5[[#This Row],[Alunos_Ano8]]</f>
        <v>0.43031784841075793</v>
      </c>
      <c r="Q233" s="43">
        <f>SUBTOTAL(9,Q218:Q231)</f>
        <v>797</v>
      </c>
      <c r="R233" s="43">
        <f>SUBTOTAL(9,R218:R231)</f>
        <v>303</v>
      </c>
      <c r="S233" s="89">
        <f>Tabela5[[#This Row],[Neg_Ano9]]/Tabela5[[#This Row],[Alunos_Ano9]]</f>
        <v>0.38017565872020076</v>
      </c>
      <c r="T233" s="43">
        <f>SUBTOTAL(9,T218:T231)</f>
        <v>2581</v>
      </c>
      <c r="U233" s="43">
        <f>SUBTOTAL(9,U218:U231)</f>
        <v>1004</v>
      </c>
      <c r="V233" s="90">
        <f>Tabela5[[#This Row],[Níveis negat.]]/Tabela5[[#This Row],[Alunos_3ºciclo]]</f>
        <v>0.3889965129794653</v>
      </c>
    </row>
    <row r="234" spans="1:22" outlineLevel="5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1316</v>
      </c>
      <c r="F234" s="7" t="s">
        <v>227</v>
      </c>
      <c r="G234" s="7">
        <v>150411</v>
      </c>
      <c r="H234" s="7" t="s">
        <v>228</v>
      </c>
      <c r="I234" s="7">
        <v>1316922</v>
      </c>
      <c r="J234" s="7" t="s">
        <v>229</v>
      </c>
      <c r="K234" s="37">
        <v>100</v>
      </c>
      <c r="L234" s="37">
        <v>29</v>
      </c>
      <c r="M234" s="108">
        <v>0.28999999999999998</v>
      </c>
      <c r="N234" s="37">
        <v>88</v>
      </c>
      <c r="O234" s="37">
        <v>30</v>
      </c>
      <c r="P234" s="108">
        <f>Tabela5[[#This Row],[Neg_Ano8]]/Tabela5[[#This Row],[Alunos_Ano8]]</f>
        <v>0.34090909090909088</v>
      </c>
      <c r="Q234" s="37">
        <v>88</v>
      </c>
      <c r="R234" s="37">
        <v>22</v>
      </c>
      <c r="S234" s="108">
        <f>Tabela5[[#This Row],[Neg_Ano9]]/Tabela5[[#This Row],[Alunos_Ano9]]</f>
        <v>0.25</v>
      </c>
      <c r="T234" s="37">
        <f>Tabela5[[#This Row],[Alunos_Ano7]]+Tabela5[[#This Row],[Alunos_Ano8]]+Tabela5[[#This Row],[Alunos_Ano9]]</f>
        <v>276</v>
      </c>
      <c r="U234" s="37">
        <f>Tabela5[[#This Row],[Neg_Ano7]]+Tabela5[[#This Row],[Neg_Ano8]]+Tabela5[[#This Row],[Neg_Ano9]]</f>
        <v>81</v>
      </c>
      <c r="V234" s="112">
        <f>Tabela5[[#This Row],[Níveis negat.]]/Tabela5[[#This Row],[Alunos_3ºciclo]]</f>
        <v>0.29347826086956524</v>
      </c>
    </row>
    <row r="235" spans="1:22" outlineLevel="4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1316</v>
      </c>
      <c r="F235" s="7" t="s">
        <v>227</v>
      </c>
      <c r="G235" s="7">
        <v>150411</v>
      </c>
      <c r="H235" s="7" t="s">
        <v>228</v>
      </c>
      <c r="I235" s="7">
        <v>0</v>
      </c>
      <c r="J235" s="11" t="s">
        <v>24</v>
      </c>
      <c r="K235" s="40">
        <f>SUBTOTAL(9,K234:K234)</f>
        <v>100</v>
      </c>
      <c r="L235" s="40">
        <f>SUBTOTAL(9,L234:L234)</f>
        <v>29</v>
      </c>
      <c r="M235" s="87">
        <f>Tabela5[[#This Row],[Neg_Ano7]]/Tabela5[[#This Row],[Alunos_Ano7]]</f>
        <v>0.28999999999999998</v>
      </c>
      <c r="N235" s="40">
        <f>SUBTOTAL(9,N234:N234)</f>
        <v>88</v>
      </c>
      <c r="O235" s="40">
        <f>SUBTOTAL(9,O234:O234)</f>
        <v>30</v>
      </c>
      <c r="P235" s="87">
        <f>Tabela5[[#This Row],[Neg_Ano8]]/Tabela5[[#This Row],[Alunos_Ano8]]</f>
        <v>0.34090909090909088</v>
      </c>
      <c r="Q235" s="40">
        <f>SUBTOTAL(9,Q234:Q234)</f>
        <v>88</v>
      </c>
      <c r="R235" s="40">
        <f>SUBTOTAL(9,R234:R234)</f>
        <v>22</v>
      </c>
      <c r="S235" s="87">
        <f>Tabela5[[#This Row],[Neg_Ano9]]/Tabela5[[#This Row],[Alunos_Ano9]]</f>
        <v>0.25</v>
      </c>
      <c r="T235" s="40">
        <f>SUBTOTAL(9,T234:T234)</f>
        <v>276</v>
      </c>
      <c r="U235" s="40">
        <f>SUBTOTAL(9,U234:U234)</f>
        <v>81</v>
      </c>
      <c r="V235" s="88">
        <f>Tabela5[[#This Row],[Níveis negat.]]/Tabela5[[#This Row],[Alunos_3ºciclo]]</f>
        <v>0.29347826086956524</v>
      </c>
    </row>
    <row r="236" spans="1:22" outlineLevel="5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1316</v>
      </c>
      <c r="F236" s="7" t="s">
        <v>227</v>
      </c>
      <c r="G236" s="7">
        <v>150848</v>
      </c>
      <c r="H236" s="7" t="s">
        <v>230</v>
      </c>
      <c r="I236" s="7">
        <v>1316010</v>
      </c>
      <c r="J236" s="7" t="s">
        <v>231</v>
      </c>
      <c r="K236" s="37">
        <v>114</v>
      </c>
      <c r="L236" s="37">
        <v>43</v>
      </c>
      <c r="M236" s="108">
        <v>0.37719298245614002</v>
      </c>
      <c r="N236" s="37">
        <v>101</v>
      </c>
      <c r="O236" s="37">
        <v>47</v>
      </c>
      <c r="P236" s="108">
        <f>Tabela5[[#This Row],[Neg_Ano8]]/Tabela5[[#This Row],[Alunos_Ano8]]</f>
        <v>0.46534653465346537</v>
      </c>
      <c r="Q236" s="37">
        <v>116</v>
      </c>
      <c r="R236" s="37">
        <v>51</v>
      </c>
      <c r="S236" s="108">
        <f>Tabela5[[#This Row],[Neg_Ano9]]/Tabela5[[#This Row],[Alunos_Ano9]]</f>
        <v>0.43965517241379309</v>
      </c>
      <c r="T236" s="37">
        <f>Tabela5[[#This Row],[Alunos_Ano7]]+Tabela5[[#This Row],[Alunos_Ano8]]+Tabela5[[#This Row],[Alunos_Ano9]]</f>
        <v>331</v>
      </c>
      <c r="U236" s="37">
        <f>Tabela5[[#This Row],[Neg_Ano7]]+Tabela5[[#This Row],[Neg_Ano8]]+Tabela5[[#This Row],[Neg_Ano9]]</f>
        <v>141</v>
      </c>
      <c r="V236" s="112">
        <f>Tabela5[[#This Row],[Níveis negat.]]/Tabela5[[#This Row],[Alunos_3ºciclo]]</f>
        <v>0.42598187311178248</v>
      </c>
    </row>
    <row r="237" spans="1:22" outlineLevel="5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1316</v>
      </c>
      <c r="F237" s="7" t="s">
        <v>227</v>
      </c>
      <c r="G237" s="7">
        <v>150848</v>
      </c>
      <c r="H237" s="7" t="s">
        <v>230</v>
      </c>
      <c r="I237" s="7">
        <v>1316798</v>
      </c>
      <c r="J237" s="7" t="s">
        <v>232</v>
      </c>
      <c r="K237" s="37">
        <v>102</v>
      </c>
      <c r="L237" s="37">
        <v>48</v>
      </c>
      <c r="M237" s="108">
        <v>0.47058823529411797</v>
      </c>
      <c r="N237" s="37">
        <v>104</v>
      </c>
      <c r="O237" s="37">
        <v>51</v>
      </c>
      <c r="P237" s="108">
        <f>Tabela5[[#This Row],[Neg_Ano8]]/Tabela5[[#This Row],[Alunos_Ano8]]</f>
        <v>0.49038461538461536</v>
      </c>
      <c r="Q237" s="37">
        <v>107</v>
      </c>
      <c r="R237" s="37">
        <v>50</v>
      </c>
      <c r="S237" s="108">
        <f>Tabela5[[#This Row],[Neg_Ano9]]/Tabela5[[#This Row],[Alunos_Ano9]]</f>
        <v>0.46728971962616822</v>
      </c>
      <c r="T237" s="37">
        <f>Tabela5[[#This Row],[Alunos_Ano7]]+Tabela5[[#This Row],[Alunos_Ano8]]+Tabela5[[#This Row],[Alunos_Ano9]]</f>
        <v>313</v>
      </c>
      <c r="U237" s="37">
        <f>Tabela5[[#This Row],[Neg_Ano7]]+Tabela5[[#This Row],[Neg_Ano8]]+Tabela5[[#This Row],[Neg_Ano9]]</f>
        <v>149</v>
      </c>
      <c r="V237" s="112">
        <f>Tabela5[[#This Row],[Níveis negat.]]/Tabela5[[#This Row],[Alunos_3ºciclo]]</f>
        <v>0.47603833865814699</v>
      </c>
    </row>
    <row r="238" spans="1:22" outlineLevel="4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1316</v>
      </c>
      <c r="F238" s="7" t="s">
        <v>227</v>
      </c>
      <c r="G238" s="7">
        <v>150848</v>
      </c>
      <c r="H238" s="7" t="s">
        <v>230</v>
      </c>
      <c r="I238" s="7">
        <v>0</v>
      </c>
      <c r="J238" s="11" t="s">
        <v>24</v>
      </c>
      <c r="K238" s="40">
        <f>SUBTOTAL(9,K236:K237)</f>
        <v>216</v>
      </c>
      <c r="L238" s="40">
        <f>SUBTOTAL(9,L236:L237)</f>
        <v>91</v>
      </c>
      <c r="M238" s="87">
        <f>Tabela5[[#This Row],[Neg_Ano7]]/Tabela5[[#This Row],[Alunos_Ano7]]</f>
        <v>0.42129629629629628</v>
      </c>
      <c r="N238" s="40">
        <f>SUBTOTAL(9,N236:N237)</f>
        <v>205</v>
      </c>
      <c r="O238" s="40">
        <f>SUBTOTAL(9,O236:O237)</f>
        <v>98</v>
      </c>
      <c r="P238" s="87">
        <f>Tabela5[[#This Row],[Neg_Ano8]]/Tabela5[[#This Row],[Alunos_Ano8]]</f>
        <v>0.47804878048780486</v>
      </c>
      <c r="Q238" s="40">
        <f>SUBTOTAL(9,Q236:Q237)</f>
        <v>223</v>
      </c>
      <c r="R238" s="40">
        <f>SUBTOTAL(9,R236:R237)</f>
        <v>101</v>
      </c>
      <c r="S238" s="87">
        <f>Tabela5[[#This Row],[Neg_Ano9]]/Tabela5[[#This Row],[Alunos_Ano9]]</f>
        <v>0.452914798206278</v>
      </c>
      <c r="T238" s="40">
        <f>SUBTOTAL(9,T236:T237)</f>
        <v>644</v>
      </c>
      <c r="U238" s="40">
        <f>SUBTOTAL(9,U236:U237)</f>
        <v>290</v>
      </c>
      <c r="V238" s="88">
        <f>Tabela5[[#This Row],[Níveis negat.]]/Tabela5[[#This Row],[Alunos_3ºciclo]]</f>
        <v>0.4503105590062112</v>
      </c>
    </row>
    <row r="239" spans="1:22" outlineLevel="5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1316</v>
      </c>
      <c r="F239" s="7" t="s">
        <v>227</v>
      </c>
      <c r="G239" s="7">
        <v>152389</v>
      </c>
      <c r="H239" s="7" t="s">
        <v>233</v>
      </c>
      <c r="I239" s="7">
        <v>1316517</v>
      </c>
      <c r="J239" s="7" t="s">
        <v>234</v>
      </c>
      <c r="K239" s="37">
        <v>219</v>
      </c>
      <c r="L239" s="37">
        <v>88</v>
      </c>
      <c r="M239" s="108">
        <v>0.40182648401826498</v>
      </c>
      <c r="N239" s="37">
        <v>172</v>
      </c>
      <c r="O239" s="37">
        <v>46</v>
      </c>
      <c r="P239" s="108">
        <f>Tabela5[[#This Row],[Neg_Ano8]]/Tabela5[[#This Row],[Alunos_Ano8]]</f>
        <v>0.26744186046511625</v>
      </c>
      <c r="Q239" s="37">
        <v>165</v>
      </c>
      <c r="R239" s="37">
        <v>65</v>
      </c>
      <c r="S239" s="108">
        <f>Tabela5[[#This Row],[Neg_Ano9]]/Tabela5[[#This Row],[Alunos_Ano9]]</f>
        <v>0.39393939393939392</v>
      </c>
      <c r="T239" s="37">
        <f>Tabela5[[#This Row],[Alunos_Ano7]]+Tabela5[[#This Row],[Alunos_Ano8]]+Tabela5[[#This Row],[Alunos_Ano9]]</f>
        <v>556</v>
      </c>
      <c r="U239" s="37">
        <f>Tabela5[[#This Row],[Neg_Ano7]]+Tabela5[[#This Row],[Neg_Ano8]]+Tabela5[[#This Row],[Neg_Ano9]]</f>
        <v>199</v>
      </c>
      <c r="V239" s="112">
        <f>Tabela5[[#This Row],[Níveis negat.]]/Tabela5[[#This Row],[Alunos_3ºciclo]]</f>
        <v>0.3579136690647482</v>
      </c>
    </row>
    <row r="240" spans="1:22" outlineLevel="4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1316</v>
      </c>
      <c r="F240" s="7" t="s">
        <v>227</v>
      </c>
      <c r="G240" s="7">
        <v>152389</v>
      </c>
      <c r="H240" s="7" t="s">
        <v>233</v>
      </c>
      <c r="I240" s="7">
        <v>0</v>
      </c>
      <c r="J240" s="11" t="s">
        <v>24</v>
      </c>
      <c r="K240" s="40">
        <f>SUBTOTAL(9,K239:K239)</f>
        <v>219</v>
      </c>
      <c r="L240" s="40">
        <f>SUBTOTAL(9,L239:L239)</f>
        <v>88</v>
      </c>
      <c r="M240" s="87">
        <f>Tabela5[[#This Row],[Neg_Ano7]]/Tabela5[[#This Row],[Alunos_Ano7]]</f>
        <v>0.40182648401826482</v>
      </c>
      <c r="N240" s="40">
        <f>SUBTOTAL(9,N239:N239)</f>
        <v>172</v>
      </c>
      <c r="O240" s="40">
        <f>SUBTOTAL(9,O239:O239)</f>
        <v>46</v>
      </c>
      <c r="P240" s="87">
        <f>Tabela5[[#This Row],[Neg_Ano8]]/Tabela5[[#This Row],[Alunos_Ano8]]</f>
        <v>0.26744186046511625</v>
      </c>
      <c r="Q240" s="40">
        <f>SUBTOTAL(9,Q239:Q239)</f>
        <v>165</v>
      </c>
      <c r="R240" s="40">
        <f>SUBTOTAL(9,R239:R239)</f>
        <v>65</v>
      </c>
      <c r="S240" s="87">
        <f>Tabela5[[#This Row],[Neg_Ano9]]/Tabela5[[#This Row],[Alunos_Ano9]]</f>
        <v>0.39393939393939392</v>
      </c>
      <c r="T240" s="40">
        <f>SUBTOTAL(9,T239:T239)</f>
        <v>556</v>
      </c>
      <c r="U240" s="40">
        <f>SUBTOTAL(9,U239:U239)</f>
        <v>199</v>
      </c>
      <c r="V240" s="88">
        <f>Tabela5[[#This Row],[Níveis negat.]]/Tabela5[[#This Row],[Alunos_3ºciclo]]</f>
        <v>0.3579136690647482</v>
      </c>
    </row>
    <row r="241" spans="1:22" outlineLevel="5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1316</v>
      </c>
      <c r="F241" s="7" t="s">
        <v>227</v>
      </c>
      <c r="G241" s="7">
        <v>152390</v>
      </c>
      <c r="H241" s="7" t="s">
        <v>291</v>
      </c>
      <c r="I241" s="7">
        <v>1316003</v>
      </c>
      <c r="J241" s="7" t="s">
        <v>335</v>
      </c>
      <c r="K241" s="37">
        <v>0</v>
      </c>
      <c r="L241" s="37">
        <v>0</v>
      </c>
      <c r="M241" s="108" t="s">
        <v>28</v>
      </c>
      <c r="N241" s="37">
        <v>0</v>
      </c>
      <c r="O241" s="37">
        <v>0</v>
      </c>
      <c r="P241" s="108" t="s">
        <v>28</v>
      </c>
      <c r="Q241" s="37">
        <v>122</v>
      </c>
      <c r="R241" s="37">
        <v>48</v>
      </c>
      <c r="S241" s="108">
        <f>Tabela5[[#This Row],[Neg_Ano9]]/Tabela5[[#This Row],[Alunos_Ano9]]</f>
        <v>0.39344262295081966</v>
      </c>
      <c r="T241" s="37">
        <f>Tabela5[[#This Row],[Alunos_Ano7]]+Tabela5[[#This Row],[Alunos_Ano8]]+Tabela5[[#This Row],[Alunos_Ano9]]</f>
        <v>122</v>
      </c>
      <c r="U241" s="37">
        <f>Tabela5[[#This Row],[Neg_Ano7]]+Tabela5[[#This Row],[Neg_Ano8]]+Tabela5[[#This Row],[Neg_Ano9]]</f>
        <v>48</v>
      </c>
      <c r="V241" s="112">
        <f>Tabela5[[#This Row],[Níveis negat.]]/Tabela5[[#This Row],[Alunos_3ºciclo]]</f>
        <v>0.39344262295081966</v>
      </c>
    </row>
    <row r="242" spans="1:22" outlineLevel="5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1316</v>
      </c>
      <c r="F242" s="7" t="s">
        <v>227</v>
      </c>
      <c r="G242" s="7">
        <v>152390</v>
      </c>
      <c r="H242" s="7" t="s">
        <v>291</v>
      </c>
      <c r="I242" s="7">
        <v>1316433</v>
      </c>
      <c r="J242" s="7" t="s">
        <v>292</v>
      </c>
      <c r="K242" s="37">
        <v>165</v>
      </c>
      <c r="L242" s="37">
        <v>37</v>
      </c>
      <c r="M242" s="108">
        <v>0.22424242424242399</v>
      </c>
      <c r="N242" s="37">
        <v>130</v>
      </c>
      <c r="O242" s="37">
        <v>47</v>
      </c>
      <c r="P242" s="108">
        <f>Tabela5[[#This Row],[Neg_Ano8]]/Tabela5[[#This Row],[Alunos_Ano8]]</f>
        <v>0.36153846153846153</v>
      </c>
      <c r="Q242" s="37">
        <v>0</v>
      </c>
      <c r="R242" s="37">
        <v>0</v>
      </c>
      <c r="S242" s="108" t="s">
        <v>28</v>
      </c>
      <c r="T242" s="37">
        <f>Tabela5[[#This Row],[Alunos_Ano7]]+Tabela5[[#This Row],[Alunos_Ano8]]+Tabela5[[#This Row],[Alunos_Ano9]]</f>
        <v>295</v>
      </c>
      <c r="U242" s="37">
        <f>Tabela5[[#This Row],[Neg_Ano7]]+Tabela5[[#This Row],[Neg_Ano8]]+Tabela5[[#This Row],[Neg_Ano9]]</f>
        <v>84</v>
      </c>
      <c r="V242" s="112">
        <f>Tabela5[[#This Row],[Níveis negat.]]/Tabela5[[#This Row],[Alunos_3ºciclo]]</f>
        <v>0.28474576271186441</v>
      </c>
    </row>
    <row r="243" spans="1:22" outlineLevel="4" x14ac:dyDescent="0.3">
      <c r="A243" s="6">
        <v>101</v>
      </c>
      <c r="B243" s="7" t="s">
        <v>19</v>
      </c>
      <c r="C243" s="7">
        <v>10103</v>
      </c>
      <c r="D243" s="7" t="s">
        <v>29</v>
      </c>
      <c r="E243" s="7">
        <v>1316</v>
      </c>
      <c r="F243" s="7" t="s">
        <v>227</v>
      </c>
      <c r="G243" s="7">
        <v>152390</v>
      </c>
      <c r="H243" s="7" t="s">
        <v>291</v>
      </c>
      <c r="I243" s="7">
        <v>0</v>
      </c>
      <c r="J243" s="11" t="s">
        <v>24</v>
      </c>
      <c r="K243" s="40">
        <f>SUBTOTAL(9,K241:K242)</f>
        <v>165</v>
      </c>
      <c r="L243" s="40">
        <f>SUBTOTAL(9,L241:L242)</f>
        <v>37</v>
      </c>
      <c r="M243" s="87">
        <f>Tabela5[[#This Row],[Neg_Ano7]]/Tabela5[[#This Row],[Alunos_Ano7]]</f>
        <v>0.22424242424242424</v>
      </c>
      <c r="N243" s="40">
        <f>SUBTOTAL(9,N241:N242)</f>
        <v>130</v>
      </c>
      <c r="O243" s="40">
        <f>SUBTOTAL(9,O241:O242)</f>
        <v>47</v>
      </c>
      <c r="P243" s="87">
        <f>Tabela5[[#This Row],[Neg_Ano8]]/Tabela5[[#This Row],[Alunos_Ano8]]</f>
        <v>0.36153846153846153</v>
      </c>
      <c r="Q243" s="40">
        <f>SUBTOTAL(9,Q241:Q242)</f>
        <v>122</v>
      </c>
      <c r="R243" s="40">
        <f>SUBTOTAL(9,R241:R242)</f>
        <v>48</v>
      </c>
      <c r="S243" s="87">
        <f>Tabela5[[#This Row],[Neg_Ano9]]/Tabela5[[#This Row],[Alunos_Ano9]]</f>
        <v>0.39344262295081966</v>
      </c>
      <c r="T243" s="40">
        <f>SUBTOTAL(9,T241:T242)</f>
        <v>417</v>
      </c>
      <c r="U243" s="40">
        <f>SUBTOTAL(9,U241:U242)</f>
        <v>132</v>
      </c>
      <c r="V243" s="88">
        <f>Tabela5[[#This Row],[Níveis negat.]]/Tabela5[[#This Row],[Alunos_3ºciclo]]</f>
        <v>0.31654676258992803</v>
      </c>
    </row>
    <row r="244" spans="1:22" outlineLevel="5" x14ac:dyDescent="0.3">
      <c r="A244" s="6">
        <v>101</v>
      </c>
      <c r="B244" s="7" t="s">
        <v>19</v>
      </c>
      <c r="C244" s="7">
        <v>10103</v>
      </c>
      <c r="D244" s="7" t="s">
        <v>29</v>
      </c>
      <c r="E244" s="7">
        <v>1316</v>
      </c>
      <c r="F244" s="7" t="s">
        <v>227</v>
      </c>
      <c r="G244" s="7">
        <v>401997</v>
      </c>
      <c r="H244" s="7" t="s">
        <v>336</v>
      </c>
      <c r="I244" s="7">
        <v>1316007</v>
      </c>
      <c r="J244" s="7" t="s">
        <v>336</v>
      </c>
      <c r="K244" s="37">
        <v>109</v>
      </c>
      <c r="L244" s="37">
        <v>47</v>
      </c>
      <c r="M244" s="108">
        <v>0.43119266055045902</v>
      </c>
      <c r="N244" s="37">
        <v>114</v>
      </c>
      <c r="O244" s="37">
        <v>50</v>
      </c>
      <c r="P244" s="108">
        <f>Tabela5[[#This Row],[Neg_Ano8]]/Tabela5[[#This Row],[Alunos_Ano8]]</f>
        <v>0.43859649122807015</v>
      </c>
      <c r="Q244" s="37">
        <v>93</v>
      </c>
      <c r="R244" s="37">
        <v>52</v>
      </c>
      <c r="S244" s="108">
        <f>Tabela5[[#This Row],[Neg_Ano9]]/Tabela5[[#This Row],[Alunos_Ano9]]</f>
        <v>0.55913978494623651</v>
      </c>
      <c r="T244" s="37">
        <f>Tabela5[[#This Row],[Alunos_Ano7]]+Tabela5[[#This Row],[Alunos_Ano8]]+Tabela5[[#This Row],[Alunos_Ano9]]</f>
        <v>316</v>
      </c>
      <c r="U244" s="37">
        <f>Tabela5[[#This Row],[Neg_Ano7]]+Tabela5[[#This Row],[Neg_Ano8]]+Tabela5[[#This Row],[Neg_Ano9]]</f>
        <v>149</v>
      </c>
      <c r="V244" s="112">
        <f>Tabela5[[#This Row],[Níveis negat.]]/Tabela5[[#This Row],[Alunos_3ºciclo]]</f>
        <v>0.47151898734177217</v>
      </c>
    </row>
    <row r="245" spans="1:22" outlineLevel="4" x14ac:dyDescent="0.3">
      <c r="A245" s="6">
        <v>101</v>
      </c>
      <c r="B245" s="7" t="s">
        <v>19</v>
      </c>
      <c r="C245" s="7">
        <v>10103</v>
      </c>
      <c r="D245" s="7" t="s">
        <v>29</v>
      </c>
      <c r="E245" s="7">
        <v>1316</v>
      </c>
      <c r="F245" s="7" t="s">
        <v>227</v>
      </c>
      <c r="G245" s="7">
        <v>401997</v>
      </c>
      <c r="H245" s="7" t="s">
        <v>336</v>
      </c>
      <c r="I245" s="7">
        <v>0</v>
      </c>
      <c r="J245" s="11" t="s">
        <v>24</v>
      </c>
      <c r="K245" s="40">
        <f>SUBTOTAL(9,K244:K244)</f>
        <v>109</v>
      </c>
      <c r="L245" s="40">
        <f>SUBTOTAL(9,L244:L244)</f>
        <v>47</v>
      </c>
      <c r="M245" s="87">
        <f>Tabela5[[#This Row],[Neg_Ano7]]/Tabela5[[#This Row],[Alunos_Ano7]]</f>
        <v>0.43119266055045874</v>
      </c>
      <c r="N245" s="40">
        <f>SUBTOTAL(9,N244:N244)</f>
        <v>114</v>
      </c>
      <c r="O245" s="40">
        <f>SUBTOTAL(9,O244:O244)</f>
        <v>50</v>
      </c>
      <c r="P245" s="87">
        <f>Tabela5[[#This Row],[Neg_Ano8]]/Tabela5[[#This Row],[Alunos_Ano8]]</f>
        <v>0.43859649122807015</v>
      </c>
      <c r="Q245" s="40">
        <f>SUBTOTAL(9,Q244:Q244)</f>
        <v>93</v>
      </c>
      <c r="R245" s="40">
        <f>SUBTOTAL(9,R244:R244)</f>
        <v>52</v>
      </c>
      <c r="S245" s="87">
        <f>Tabela5[[#This Row],[Neg_Ano9]]/Tabela5[[#This Row],[Alunos_Ano9]]</f>
        <v>0.55913978494623651</v>
      </c>
      <c r="T245" s="40">
        <f>SUBTOTAL(9,T244:T244)</f>
        <v>316</v>
      </c>
      <c r="U245" s="40">
        <f>SUBTOTAL(9,U244:U244)</f>
        <v>149</v>
      </c>
      <c r="V245" s="88">
        <f>Tabela5[[#This Row],[Níveis negat.]]/Tabela5[[#This Row],[Alunos_3ºciclo]]</f>
        <v>0.47151898734177217</v>
      </c>
    </row>
    <row r="246" spans="1:22" outlineLevel="3" x14ac:dyDescent="0.3">
      <c r="A246" s="6">
        <v>101</v>
      </c>
      <c r="B246" s="7" t="s">
        <v>19</v>
      </c>
      <c r="C246" s="7">
        <v>10103</v>
      </c>
      <c r="D246" s="7" t="s">
        <v>29</v>
      </c>
      <c r="E246" s="7">
        <v>1316</v>
      </c>
      <c r="F246" s="7" t="s">
        <v>227</v>
      </c>
      <c r="G246" s="7">
        <v>0</v>
      </c>
      <c r="H246" s="7">
        <v>0</v>
      </c>
      <c r="I246" s="7">
        <v>0</v>
      </c>
      <c r="J246" s="15" t="s">
        <v>25</v>
      </c>
      <c r="K246" s="43">
        <f>SUBTOTAL(9,K234:K244)</f>
        <v>809</v>
      </c>
      <c r="L246" s="43">
        <f>SUBTOTAL(9,L234:L244)</f>
        <v>292</v>
      </c>
      <c r="M246" s="89">
        <f>Tabela5[[#This Row],[Neg_Ano7]]/Tabela5[[#This Row],[Alunos_Ano7]]</f>
        <v>0.36093943139678614</v>
      </c>
      <c r="N246" s="43">
        <f>SUBTOTAL(9,N234:N244)</f>
        <v>709</v>
      </c>
      <c r="O246" s="43">
        <f>SUBTOTAL(9,O234:O244)</f>
        <v>271</v>
      </c>
      <c r="P246" s="89">
        <f>Tabela5[[#This Row],[Neg_Ano8]]/Tabela5[[#This Row],[Alunos_Ano8]]</f>
        <v>0.38222849083215799</v>
      </c>
      <c r="Q246" s="43">
        <f>SUBTOTAL(9,Q234:Q244)</f>
        <v>691</v>
      </c>
      <c r="R246" s="43">
        <f>SUBTOTAL(9,R234:R244)</f>
        <v>288</v>
      </c>
      <c r="S246" s="89">
        <f>Tabela5[[#This Row],[Neg_Ano9]]/Tabela5[[#This Row],[Alunos_Ano9]]</f>
        <v>0.41678726483357453</v>
      </c>
      <c r="T246" s="43">
        <f>SUBTOTAL(9,T234:T244)</f>
        <v>2209</v>
      </c>
      <c r="U246" s="43">
        <f>SUBTOTAL(9,U234:U244)</f>
        <v>851</v>
      </c>
      <c r="V246" s="90">
        <f>Tabela5[[#This Row],[Níveis negat.]]/Tabela5[[#This Row],[Alunos_3ºciclo]]</f>
        <v>0.38524219103666818</v>
      </c>
    </row>
    <row r="247" spans="1:22" outlineLevel="5" x14ac:dyDescent="0.3">
      <c r="A247" s="6">
        <v>101</v>
      </c>
      <c r="B247" s="7" t="s">
        <v>19</v>
      </c>
      <c r="C247" s="7">
        <v>10103</v>
      </c>
      <c r="D247" s="7" t="s">
        <v>29</v>
      </c>
      <c r="E247" s="7">
        <v>1317</v>
      </c>
      <c r="F247" s="7" t="s">
        <v>235</v>
      </c>
      <c r="G247" s="7">
        <v>151397</v>
      </c>
      <c r="H247" s="7" t="s">
        <v>236</v>
      </c>
      <c r="I247" s="7">
        <v>1317790</v>
      </c>
      <c r="J247" s="7" t="s">
        <v>237</v>
      </c>
      <c r="K247" s="37">
        <v>86</v>
      </c>
      <c r="L247" s="37">
        <v>33</v>
      </c>
      <c r="M247" s="108">
        <v>0.38372093023255799</v>
      </c>
      <c r="N247" s="37">
        <v>75</v>
      </c>
      <c r="O247" s="37">
        <v>36</v>
      </c>
      <c r="P247" s="108">
        <f>Tabela5[[#This Row],[Neg_Ano8]]/Tabela5[[#This Row],[Alunos_Ano8]]</f>
        <v>0.48</v>
      </c>
      <c r="Q247" s="37">
        <v>84</v>
      </c>
      <c r="R247" s="37">
        <v>34</v>
      </c>
      <c r="S247" s="108">
        <f>Tabela5[[#This Row],[Neg_Ano9]]/Tabela5[[#This Row],[Alunos_Ano9]]</f>
        <v>0.40476190476190477</v>
      </c>
      <c r="T247" s="37">
        <f>Tabela5[[#This Row],[Alunos_Ano7]]+Tabela5[[#This Row],[Alunos_Ano8]]+Tabela5[[#This Row],[Alunos_Ano9]]</f>
        <v>245</v>
      </c>
      <c r="U247" s="37">
        <f>Tabela5[[#This Row],[Neg_Ano7]]+Tabela5[[#This Row],[Neg_Ano8]]+Tabela5[[#This Row],[Neg_Ano9]]</f>
        <v>103</v>
      </c>
      <c r="V247" s="112">
        <f>Tabela5[[#This Row],[Níveis negat.]]/Tabela5[[#This Row],[Alunos_3ºciclo]]</f>
        <v>0.42040816326530611</v>
      </c>
    </row>
    <row r="248" spans="1:22" outlineLevel="4" x14ac:dyDescent="0.3">
      <c r="A248" s="6">
        <v>101</v>
      </c>
      <c r="B248" s="7" t="s">
        <v>19</v>
      </c>
      <c r="C248" s="7">
        <v>10103</v>
      </c>
      <c r="D248" s="7" t="s">
        <v>29</v>
      </c>
      <c r="E248" s="7">
        <v>1317</v>
      </c>
      <c r="F248" s="7" t="s">
        <v>235</v>
      </c>
      <c r="G248" s="7">
        <v>151397</v>
      </c>
      <c r="H248" s="7" t="s">
        <v>236</v>
      </c>
      <c r="I248" s="7">
        <v>0</v>
      </c>
      <c r="J248" s="11" t="s">
        <v>24</v>
      </c>
      <c r="K248" s="40">
        <f>SUBTOTAL(9,K247:K247)</f>
        <v>86</v>
      </c>
      <c r="L248" s="40">
        <f>SUBTOTAL(9,L247:L247)</f>
        <v>33</v>
      </c>
      <c r="M248" s="87">
        <f>Tabela5[[#This Row],[Neg_Ano7]]/Tabela5[[#This Row],[Alunos_Ano7]]</f>
        <v>0.38372093023255816</v>
      </c>
      <c r="N248" s="40">
        <f>SUBTOTAL(9,N247:N247)</f>
        <v>75</v>
      </c>
      <c r="O248" s="40">
        <f>SUBTOTAL(9,O247:O247)</f>
        <v>36</v>
      </c>
      <c r="P248" s="87">
        <f>Tabela5[[#This Row],[Neg_Ano8]]/Tabela5[[#This Row],[Alunos_Ano8]]</f>
        <v>0.48</v>
      </c>
      <c r="Q248" s="40">
        <f>SUBTOTAL(9,Q247:Q247)</f>
        <v>84</v>
      </c>
      <c r="R248" s="40">
        <f>SUBTOTAL(9,R247:R247)</f>
        <v>34</v>
      </c>
      <c r="S248" s="87">
        <f>Tabela5[[#This Row],[Neg_Ano9]]/Tabela5[[#This Row],[Alunos_Ano9]]</f>
        <v>0.40476190476190477</v>
      </c>
      <c r="T248" s="40">
        <f>SUBTOTAL(9,T247:T247)</f>
        <v>245</v>
      </c>
      <c r="U248" s="40">
        <f>SUBTOTAL(9,U247:U247)</f>
        <v>103</v>
      </c>
      <c r="V248" s="88">
        <f>Tabela5[[#This Row],[Níveis negat.]]/Tabela5[[#This Row],[Alunos_3ºciclo]]</f>
        <v>0.42040816326530611</v>
      </c>
    </row>
    <row r="249" spans="1:22" outlineLevel="5" x14ac:dyDescent="0.3">
      <c r="A249" s="6">
        <v>101</v>
      </c>
      <c r="B249" s="7" t="s">
        <v>19</v>
      </c>
      <c r="C249" s="7">
        <v>10103</v>
      </c>
      <c r="D249" s="7" t="s">
        <v>29</v>
      </c>
      <c r="E249" s="7">
        <v>1317</v>
      </c>
      <c r="F249" s="7" t="s">
        <v>235</v>
      </c>
      <c r="G249" s="7">
        <v>151427</v>
      </c>
      <c r="H249" s="7" t="s">
        <v>238</v>
      </c>
      <c r="I249" s="7">
        <v>1317651</v>
      </c>
      <c r="J249" s="7" t="s">
        <v>239</v>
      </c>
      <c r="K249" s="37">
        <v>0</v>
      </c>
      <c r="L249" s="37">
        <v>0</v>
      </c>
      <c r="M249" s="108" t="s">
        <v>28</v>
      </c>
      <c r="N249" s="37">
        <v>126</v>
      </c>
      <c r="O249" s="37">
        <v>19</v>
      </c>
      <c r="P249" s="108">
        <f>Tabela5[[#This Row],[Neg_Ano8]]/Tabela5[[#This Row],[Alunos_Ano8]]</f>
        <v>0.15079365079365079</v>
      </c>
      <c r="Q249" s="37">
        <v>107</v>
      </c>
      <c r="R249" s="37">
        <v>11</v>
      </c>
      <c r="S249" s="108">
        <f>Tabela5[[#This Row],[Neg_Ano9]]/Tabela5[[#This Row],[Alunos_Ano9]]</f>
        <v>0.10280373831775701</v>
      </c>
      <c r="T249" s="37">
        <f>Tabela5[[#This Row],[Alunos_Ano7]]+Tabela5[[#This Row],[Alunos_Ano8]]+Tabela5[[#This Row],[Alunos_Ano9]]</f>
        <v>233</v>
      </c>
      <c r="U249" s="37">
        <f>Tabela5[[#This Row],[Neg_Ano7]]+Tabela5[[#This Row],[Neg_Ano8]]+Tabela5[[#This Row],[Neg_Ano9]]</f>
        <v>30</v>
      </c>
      <c r="V249" s="112">
        <f>Tabela5[[#This Row],[Níveis negat.]]/Tabela5[[#This Row],[Alunos_3ºciclo]]</f>
        <v>0.12875536480686695</v>
      </c>
    </row>
    <row r="250" spans="1:22" outlineLevel="4" x14ac:dyDescent="0.3">
      <c r="A250" s="6">
        <v>101</v>
      </c>
      <c r="B250" s="7" t="s">
        <v>19</v>
      </c>
      <c r="C250" s="7">
        <v>10103</v>
      </c>
      <c r="D250" s="7" t="s">
        <v>29</v>
      </c>
      <c r="E250" s="7">
        <v>1317</v>
      </c>
      <c r="F250" s="7" t="s">
        <v>235</v>
      </c>
      <c r="G250" s="7">
        <v>151427</v>
      </c>
      <c r="H250" s="7" t="s">
        <v>238</v>
      </c>
      <c r="I250" s="7">
        <v>0</v>
      </c>
      <c r="J250" s="11" t="s">
        <v>24</v>
      </c>
      <c r="K250" s="40">
        <v>0</v>
      </c>
      <c r="L250" s="40">
        <v>0</v>
      </c>
      <c r="M250" s="87" t="s">
        <v>28</v>
      </c>
      <c r="N250" s="40">
        <f>SUBTOTAL(9,N249:N249)</f>
        <v>126</v>
      </c>
      <c r="O250" s="40">
        <f>SUBTOTAL(9,O249:O249)</f>
        <v>19</v>
      </c>
      <c r="P250" s="87">
        <f>Tabela5[[#This Row],[Neg_Ano8]]/Tabela5[[#This Row],[Alunos_Ano8]]</f>
        <v>0.15079365079365079</v>
      </c>
      <c r="Q250" s="40">
        <f>SUBTOTAL(9,Q249:Q249)</f>
        <v>107</v>
      </c>
      <c r="R250" s="40">
        <f>SUBTOTAL(9,R249:R249)</f>
        <v>11</v>
      </c>
      <c r="S250" s="87">
        <f>Tabela5[[#This Row],[Neg_Ano9]]/Tabela5[[#This Row],[Alunos_Ano9]]</f>
        <v>0.10280373831775701</v>
      </c>
      <c r="T250" s="40">
        <f>SUBTOTAL(9,T249:T249)</f>
        <v>233</v>
      </c>
      <c r="U250" s="40">
        <f>SUBTOTAL(9,U249:U249)</f>
        <v>30</v>
      </c>
      <c r="V250" s="88">
        <f>Tabela5[[#This Row],[Níveis negat.]]/Tabela5[[#This Row],[Alunos_3ºciclo]]</f>
        <v>0.12875536480686695</v>
      </c>
    </row>
    <row r="251" spans="1:22" outlineLevel="5" x14ac:dyDescent="0.3">
      <c r="A251" s="6">
        <v>101</v>
      </c>
      <c r="B251" s="7" t="s">
        <v>19</v>
      </c>
      <c r="C251" s="7">
        <v>10103</v>
      </c>
      <c r="D251" s="7" t="s">
        <v>29</v>
      </c>
      <c r="E251" s="7">
        <v>1317</v>
      </c>
      <c r="F251" s="7" t="s">
        <v>235</v>
      </c>
      <c r="G251" s="7">
        <v>152419</v>
      </c>
      <c r="H251" s="7" t="s">
        <v>240</v>
      </c>
      <c r="I251" s="7">
        <v>1317187</v>
      </c>
      <c r="J251" s="7" t="s">
        <v>241</v>
      </c>
      <c r="K251" s="37">
        <v>81</v>
      </c>
      <c r="L251" s="37">
        <v>20</v>
      </c>
      <c r="M251" s="108">
        <v>0.24691358024691401</v>
      </c>
      <c r="N251" s="37">
        <v>67</v>
      </c>
      <c r="O251" s="37">
        <v>29</v>
      </c>
      <c r="P251" s="108">
        <f>Tabela5[[#This Row],[Neg_Ano8]]/Tabela5[[#This Row],[Alunos_Ano8]]</f>
        <v>0.43283582089552236</v>
      </c>
      <c r="Q251" s="37">
        <v>76</v>
      </c>
      <c r="R251" s="37">
        <v>33</v>
      </c>
      <c r="S251" s="108">
        <f>Tabela5[[#This Row],[Neg_Ano9]]/Tabela5[[#This Row],[Alunos_Ano9]]</f>
        <v>0.43421052631578949</v>
      </c>
      <c r="T251" s="37">
        <f>Tabela5[[#This Row],[Alunos_Ano7]]+Tabela5[[#This Row],[Alunos_Ano8]]+Tabela5[[#This Row],[Alunos_Ano9]]</f>
        <v>224</v>
      </c>
      <c r="U251" s="37">
        <f>Tabela5[[#This Row],[Neg_Ano7]]+Tabela5[[#This Row],[Neg_Ano8]]+Tabela5[[#This Row],[Neg_Ano9]]</f>
        <v>82</v>
      </c>
      <c r="V251" s="112">
        <f>Tabela5[[#This Row],[Níveis negat.]]/Tabela5[[#This Row],[Alunos_3ºciclo]]</f>
        <v>0.36607142857142855</v>
      </c>
    </row>
    <row r="252" spans="1:22" outlineLevel="4" x14ac:dyDescent="0.3">
      <c r="A252" s="6">
        <v>101</v>
      </c>
      <c r="B252" s="7" t="s">
        <v>19</v>
      </c>
      <c r="C252" s="7">
        <v>10103</v>
      </c>
      <c r="D252" s="7" t="s">
        <v>29</v>
      </c>
      <c r="E252" s="7">
        <v>1317</v>
      </c>
      <c r="F252" s="7" t="s">
        <v>235</v>
      </c>
      <c r="G252" s="7">
        <v>152419</v>
      </c>
      <c r="H252" s="7" t="s">
        <v>240</v>
      </c>
      <c r="I252" s="7">
        <v>0</v>
      </c>
      <c r="J252" s="11" t="s">
        <v>24</v>
      </c>
      <c r="K252" s="40">
        <f>SUBTOTAL(9,K251:K251)</f>
        <v>81</v>
      </c>
      <c r="L252" s="40">
        <f>SUBTOTAL(9,L251:L251)</f>
        <v>20</v>
      </c>
      <c r="M252" s="87">
        <f>Tabela5[[#This Row],[Neg_Ano7]]/Tabela5[[#This Row],[Alunos_Ano7]]</f>
        <v>0.24691358024691357</v>
      </c>
      <c r="N252" s="40">
        <f>SUBTOTAL(9,N251:N251)</f>
        <v>67</v>
      </c>
      <c r="O252" s="40">
        <f>SUBTOTAL(9,O251:O251)</f>
        <v>29</v>
      </c>
      <c r="P252" s="87">
        <f>Tabela5[[#This Row],[Neg_Ano8]]/Tabela5[[#This Row],[Alunos_Ano8]]</f>
        <v>0.43283582089552236</v>
      </c>
      <c r="Q252" s="40">
        <f>SUBTOTAL(9,Q251:Q251)</f>
        <v>76</v>
      </c>
      <c r="R252" s="40">
        <f>SUBTOTAL(9,R251:R251)</f>
        <v>33</v>
      </c>
      <c r="S252" s="87">
        <f>Tabela5[[#This Row],[Neg_Ano9]]/Tabela5[[#This Row],[Alunos_Ano9]]</f>
        <v>0.43421052631578949</v>
      </c>
      <c r="T252" s="40">
        <f>SUBTOTAL(9,T251:T251)</f>
        <v>224</v>
      </c>
      <c r="U252" s="40">
        <f>SUBTOTAL(9,U251:U251)</f>
        <v>82</v>
      </c>
      <c r="V252" s="88">
        <f>Tabela5[[#This Row],[Níveis negat.]]/Tabela5[[#This Row],[Alunos_3ºciclo]]</f>
        <v>0.36607142857142855</v>
      </c>
    </row>
    <row r="253" spans="1:22" outlineLevel="5" x14ac:dyDescent="0.3">
      <c r="A253" s="6">
        <v>101</v>
      </c>
      <c r="B253" s="7" t="s">
        <v>19</v>
      </c>
      <c r="C253" s="7">
        <v>10103</v>
      </c>
      <c r="D253" s="7" t="s">
        <v>29</v>
      </c>
      <c r="E253" s="7">
        <v>1317</v>
      </c>
      <c r="F253" s="7" t="s">
        <v>235</v>
      </c>
      <c r="G253" s="7">
        <v>152420</v>
      </c>
      <c r="H253" s="7" t="s">
        <v>242</v>
      </c>
      <c r="I253" s="7">
        <v>1317245</v>
      </c>
      <c r="J253" s="7" t="s">
        <v>243</v>
      </c>
      <c r="K253" s="37">
        <v>149</v>
      </c>
      <c r="L253" s="37">
        <v>70</v>
      </c>
      <c r="M253" s="108">
        <v>0.46979865771812102</v>
      </c>
      <c r="N253" s="37">
        <v>0</v>
      </c>
      <c r="O253" s="37">
        <v>0</v>
      </c>
      <c r="P253" s="108" t="s">
        <v>28</v>
      </c>
      <c r="Q253" s="37">
        <v>0</v>
      </c>
      <c r="R253" s="37">
        <v>0</v>
      </c>
      <c r="S253" s="108" t="s">
        <v>28</v>
      </c>
      <c r="T253" s="37">
        <f>Tabela5[[#This Row],[Alunos_Ano7]]+Tabela5[[#This Row],[Alunos_Ano8]]+Tabela5[[#This Row],[Alunos_Ano9]]</f>
        <v>149</v>
      </c>
      <c r="U253" s="37">
        <f>Tabela5[[#This Row],[Neg_Ano7]]+Tabela5[[#This Row],[Neg_Ano8]]+Tabela5[[#This Row],[Neg_Ano9]]</f>
        <v>70</v>
      </c>
      <c r="V253" s="112">
        <f>Tabela5[[#This Row],[Níveis negat.]]/Tabela5[[#This Row],[Alunos_3ºciclo]]</f>
        <v>0.46979865771812079</v>
      </c>
    </row>
    <row r="254" spans="1:22" outlineLevel="5" x14ac:dyDescent="0.3">
      <c r="A254" s="6">
        <v>101</v>
      </c>
      <c r="B254" s="7" t="s">
        <v>19</v>
      </c>
      <c r="C254" s="7">
        <v>10103</v>
      </c>
      <c r="D254" s="7" t="s">
        <v>29</v>
      </c>
      <c r="E254" s="7">
        <v>1317</v>
      </c>
      <c r="F254" s="7" t="s">
        <v>235</v>
      </c>
      <c r="G254" s="7">
        <v>152420</v>
      </c>
      <c r="H254" s="7" t="s">
        <v>242</v>
      </c>
      <c r="I254" s="7">
        <v>1317341</v>
      </c>
      <c r="J254" s="7" t="s">
        <v>337</v>
      </c>
      <c r="K254" s="37">
        <v>0</v>
      </c>
      <c r="L254" s="37">
        <v>0</v>
      </c>
      <c r="M254" s="108" t="s">
        <v>28</v>
      </c>
      <c r="N254" s="37">
        <v>145</v>
      </c>
      <c r="O254" s="37">
        <v>59</v>
      </c>
      <c r="P254" s="108">
        <f>Tabela5[[#This Row],[Neg_Ano8]]/Tabela5[[#This Row],[Alunos_Ano8]]</f>
        <v>0.40689655172413791</v>
      </c>
      <c r="Q254" s="37">
        <v>155</v>
      </c>
      <c r="R254" s="37">
        <v>58</v>
      </c>
      <c r="S254" s="108">
        <f>Tabela5[[#This Row],[Neg_Ano9]]/Tabela5[[#This Row],[Alunos_Ano9]]</f>
        <v>0.37419354838709679</v>
      </c>
      <c r="T254" s="37">
        <f>Tabela5[[#This Row],[Alunos_Ano7]]+Tabela5[[#This Row],[Alunos_Ano8]]+Tabela5[[#This Row],[Alunos_Ano9]]</f>
        <v>300</v>
      </c>
      <c r="U254" s="37">
        <f>Tabela5[[#This Row],[Neg_Ano7]]+Tabela5[[#This Row],[Neg_Ano8]]+Tabela5[[#This Row],[Neg_Ano9]]</f>
        <v>117</v>
      </c>
      <c r="V254" s="112">
        <f>Tabela5[[#This Row],[Níveis negat.]]/Tabela5[[#This Row],[Alunos_3ºciclo]]</f>
        <v>0.39</v>
      </c>
    </row>
    <row r="255" spans="1:22" outlineLevel="4" x14ac:dyDescent="0.3">
      <c r="A255" s="6">
        <v>101</v>
      </c>
      <c r="B255" s="7" t="s">
        <v>19</v>
      </c>
      <c r="C255" s="7">
        <v>10103</v>
      </c>
      <c r="D255" s="7" t="s">
        <v>29</v>
      </c>
      <c r="E255" s="7">
        <v>1317</v>
      </c>
      <c r="F255" s="7" t="s">
        <v>235</v>
      </c>
      <c r="G255" s="7">
        <v>152420</v>
      </c>
      <c r="H255" s="7" t="s">
        <v>242</v>
      </c>
      <c r="I255" s="7">
        <v>0</v>
      </c>
      <c r="J255" s="11" t="s">
        <v>24</v>
      </c>
      <c r="K255" s="40">
        <f>SUBTOTAL(9,K253:K254)</f>
        <v>149</v>
      </c>
      <c r="L255" s="40">
        <f>SUBTOTAL(9,L253:L254)</f>
        <v>70</v>
      </c>
      <c r="M255" s="87">
        <f>Tabela5[[#This Row],[Neg_Ano7]]/Tabela5[[#This Row],[Alunos_Ano7]]</f>
        <v>0.46979865771812079</v>
      </c>
      <c r="N255" s="40">
        <f>SUBTOTAL(9,N253:N254)</f>
        <v>145</v>
      </c>
      <c r="O255" s="40">
        <f>SUBTOTAL(9,O253:O254)</f>
        <v>59</v>
      </c>
      <c r="P255" s="87">
        <f>Tabela5[[#This Row],[Neg_Ano8]]/Tabela5[[#This Row],[Alunos_Ano8]]</f>
        <v>0.40689655172413791</v>
      </c>
      <c r="Q255" s="40">
        <f>SUBTOTAL(9,Q253:Q254)</f>
        <v>155</v>
      </c>
      <c r="R255" s="40">
        <f>SUBTOTAL(9,R253:R254)</f>
        <v>58</v>
      </c>
      <c r="S255" s="87">
        <f>Tabela5[[#This Row],[Neg_Ano9]]/Tabela5[[#This Row],[Alunos_Ano9]]</f>
        <v>0.37419354838709679</v>
      </c>
      <c r="T255" s="40">
        <f>SUBTOTAL(9,T253:T254)</f>
        <v>449</v>
      </c>
      <c r="U255" s="40">
        <f>SUBTOTAL(9,U253:U254)</f>
        <v>187</v>
      </c>
      <c r="V255" s="88">
        <f>Tabela5[[#This Row],[Níveis negat.]]/Tabela5[[#This Row],[Alunos_3ºciclo]]</f>
        <v>0.41648106904231624</v>
      </c>
    </row>
    <row r="256" spans="1:22" outlineLevel="5" x14ac:dyDescent="0.3">
      <c r="A256" s="6">
        <v>101</v>
      </c>
      <c r="B256" s="7" t="s">
        <v>19</v>
      </c>
      <c r="C256" s="7">
        <v>10103</v>
      </c>
      <c r="D256" s="7" t="s">
        <v>29</v>
      </c>
      <c r="E256" s="7">
        <v>1317</v>
      </c>
      <c r="F256" s="7" t="s">
        <v>235</v>
      </c>
      <c r="G256" s="7">
        <v>152432</v>
      </c>
      <c r="H256" s="7" t="s">
        <v>244</v>
      </c>
      <c r="I256" s="7">
        <v>1317689</v>
      </c>
      <c r="J256" s="7" t="s">
        <v>245</v>
      </c>
      <c r="K256" s="37">
        <v>74</v>
      </c>
      <c r="L256" s="37">
        <v>34</v>
      </c>
      <c r="M256" s="108">
        <v>0.45945945945945899</v>
      </c>
      <c r="N256" s="37">
        <v>75</v>
      </c>
      <c r="O256" s="37">
        <v>48</v>
      </c>
      <c r="P256" s="108">
        <f>Tabela5[[#This Row],[Neg_Ano8]]/Tabela5[[#This Row],[Alunos_Ano8]]</f>
        <v>0.64</v>
      </c>
      <c r="Q256" s="37">
        <v>75</v>
      </c>
      <c r="R256" s="37">
        <v>39</v>
      </c>
      <c r="S256" s="108">
        <f>Tabela5[[#This Row],[Neg_Ano9]]/Tabela5[[#This Row],[Alunos_Ano9]]</f>
        <v>0.52</v>
      </c>
      <c r="T256" s="37">
        <f>Tabela5[[#This Row],[Alunos_Ano7]]+Tabela5[[#This Row],[Alunos_Ano8]]+Tabela5[[#This Row],[Alunos_Ano9]]</f>
        <v>224</v>
      </c>
      <c r="U256" s="37">
        <f>Tabela5[[#This Row],[Neg_Ano7]]+Tabela5[[#This Row],[Neg_Ano8]]+Tabela5[[#This Row],[Neg_Ano9]]</f>
        <v>121</v>
      </c>
      <c r="V256" s="112">
        <f>Tabela5[[#This Row],[Níveis negat.]]/Tabela5[[#This Row],[Alunos_3ºciclo]]</f>
        <v>0.5401785714285714</v>
      </c>
    </row>
    <row r="257" spans="1:22" outlineLevel="4" x14ac:dyDescent="0.3">
      <c r="A257" s="6">
        <v>101</v>
      </c>
      <c r="B257" s="7" t="s">
        <v>19</v>
      </c>
      <c r="C257" s="7">
        <v>10103</v>
      </c>
      <c r="D257" s="7" t="s">
        <v>29</v>
      </c>
      <c r="E257" s="7">
        <v>1317</v>
      </c>
      <c r="F257" s="7" t="s">
        <v>235</v>
      </c>
      <c r="G257" s="7">
        <v>152432</v>
      </c>
      <c r="H257" s="7" t="s">
        <v>244</v>
      </c>
      <c r="I257" s="7">
        <v>0</v>
      </c>
      <c r="J257" s="11" t="s">
        <v>24</v>
      </c>
      <c r="K257" s="40">
        <f>SUBTOTAL(9,K256:K256)</f>
        <v>74</v>
      </c>
      <c r="L257" s="40">
        <f>SUBTOTAL(9,L256:L256)</f>
        <v>34</v>
      </c>
      <c r="M257" s="87">
        <f>Tabela5[[#This Row],[Neg_Ano7]]/Tabela5[[#This Row],[Alunos_Ano7]]</f>
        <v>0.45945945945945948</v>
      </c>
      <c r="N257" s="40">
        <f>SUBTOTAL(9,N256:N256)</f>
        <v>75</v>
      </c>
      <c r="O257" s="40">
        <f>SUBTOTAL(9,O256:O256)</f>
        <v>48</v>
      </c>
      <c r="P257" s="87">
        <f>Tabela5[[#This Row],[Neg_Ano8]]/Tabela5[[#This Row],[Alunos_Ano8]]</f>
        <v>0.64</v>
      </c>
      <c r="Q257" s="40">
        <f>SUBTOTAL(9,Q256:Q256)</f>
        <v>75</v>
      </c>
      <c r="R257" s="40">
        <f>SUBTOTAL(9,R256:R256)</f>
        <v>39</v>
      </c>
      <c r="S257" s="87">
        <f>Tabela5[[#This Row],[Neg_Ano9]]/Tabela5[[#This Row],[Alunos_Ano9]]</f>
        <v>0.52</v>
      </c>
      <c r="T257" s="40">
        <f>SUBTOTAL(9,T256:T256)</f>
        <v>224</v>
      </c>
      <c r="U257" s="40">
        <f>SUBTOTAL(9,U256:U256)</f>
        <v>121</v>
      </c>
      <c r="V257" s="88">
        <f>Tabela5[[#This Row],[Níveis negat.]]/Tabela5[[#This Row],[Alunos_3ºciclo]]</f>
        <v>0.5401785714285714</v>
      </c>
    </row>
    <row r="258" spans="1:22" outlineLevel="5" x14ac:dyDescent="0.3">
      <c r="A258" s="6">
        <v>101</v>
      </c>
      <c r="B258" s="7" t="s">
        <v>19</v>
      </c>
      <c r="C258" s="7">
        <v>10103</v>
      </c>
      <c r="D258" s="7" t="s">
        <v>29</v>
      </c>
      <c r="E258" s="7">
        <v>1317</v>
      </c>
      <c r="F258" s="7" t="s">
        <v>235</v>
      </c>
      <c r="G258" s="7">
        <v>152444</v>
      </c>
      <c r="H258" s="7" t="s">
        <v>246</v>
      </c>
      <c r="I258" s="7">
        <v>1317573</v>
      </c>
      <c r="J258" s="7" t="s">
        <v>247</v>
      </c>
      <c r="K258" s="37">
        <v>43</v>
      </c>
      <c r="L258" s="37">
        <v>24</v>
      </c>
      <c r="M258" s="108">
        <v>0.55813953488372103</v>
      </c>
      <c r="N258" s="37">
        <v>42</v>
      </c>
      <c r="O258" s="37">
        <v>28</v>
      </c>
      <c r="P258" s="108">
        <f>Tabela5[[#This Row],[Neg_Ano8]]/Tabela5[[#This Row],[Alunos_Ano8]]</f>
        <v>0.66666666666666663</v>
      </c>
      <c r="Q258" s="37">
        <v>42</v>
      </c>
      <c r="R258" s="37">
        <v>29</v>
      </c>
      <c r="S258" s="108">
        <f>Tabela5[[#This Row],[Neg_Ano9]]/Tabela5[[#This Row],[Alunos_Ano9]]</f>
        <v>0.69047619047619047</v>
      </c>
      <c r="T258" s="37">
        <f>Tabela5[[#This Row],[Alunos_Ano7]]+Tabela5[[#This Row],[Alunos_Ano8]]+Tabela5[[#This Row],[Alunos_Ano9]]</f>
        <v>127</v>
      </c>
      <c r="U258" s="37">
        <f>Tabela5[[#This Row],[Neg_Ano7]]+Tabela5[[#This Row],[Neg_Ano8]]+Tabela5[[#This Row],[Neg_Ano9]]</f>
        <v>81</v>
      </c>
      <c r="V258" s="112">
        <f>Tabela5[[#This Row],[Níveis negat.]]/Tabela5[[#This Row],[Alunos_3ºciclo]]</f>
        <v>0.63779527559055116</v>
      </c>
    </row>
    <row r="259" spans="1:22" outlineLevel="5" x14ac:dyDescent="0.3">
      <c r="A259" s="6">
        <v>101</v>
      </c>
      <c r="B259" s="7" t="s">
        <v>19</v>
      </c>
      <c r="C259" s="7">
        <v>10103</v>
      </c>
      <c r="D259" s="7" t="s">
        <v>29</v>
      </c>
      <c r="E259" s="7">
        <v>1317</v>
      </c>
      <c r="F259" s="7" t="s">
        <v>235</v>
      </c>
      <c r="G259" s="7">
        <v>152444</v>
      </c>
      <c r="H259" s="7" t="s">
        <v>246</v>
      </c>
      <c r="I259" s="7">
        <v>1317671</v>
      </c>
      <c r="J259" s="7" t="s">
        <v>338</v>
      </c>
      <c r="K259" s="37">
        <v>51</v>
      </c>
      <c r="L259" s="37">
        <v>23</v>
      </c>
      <c r="M259" s="108">
        <v>0.45098039215686297</v>
      </c>
      <c r="N259" s="37">
        <v>66</v>
      </c>
      <c r="O259" s="37">
        <v>30</v>
      </c>
      <c r="P259" s="108">
        <f>Tabela5[[#This Row],[Neg_Ano8]]/Tabela5[[#This Row],[Alunos_Ano8]]</f>
        <v>0.45454545454545453</v>
      </c>
      <c r="Q259" s="37">
        <v>67</v>
      </c>
      <c r="R259" s="37">
        <v>38</v>
      </c>
      <c r="S259" s="108">
        <f>Tabela5[[#This Row],[Neg_Ano9]]/Tabela5[[#This Row],[Alunos_Ano9]]</f>
        <v>0.56716417910447758</v>
      </c>
      <c r="T259" s="37">
        <f>Tabela5[[#This Row],[Alunos_Ano7]]+Tabela5[[#This Row],[Alunos_Ano8]]+Tabela5[[#This Row],[Alunos_Ano9]]</f>
        <v>184</v>
      </c>
      <c r="U259" s="37">
        <f>Tabela5[[#This Row],[Neg_Ano7]]+Tabela5[[#This Row],[Neg_Ano8]]+Tabela5[[#This Row],[Neg_Ano9]]</f>
        <v>91</v>
      </c>
      <c r="V259" s="112">
        <f>Tabela5[[#This Row],[Níveis negat.]]/Tabela5[[#This Row],[Alunos_3ºciclo]]</f>
        <v>0.49456521739130432</v>
      </c>
    </row>
    <row r="260" spans="1:22" outlineLevel="4" x14ac:dyDescent="0.3">
      <c r="A260" s="6">
        <v>101</v>
      </c>
      <c r="B260" s="7" t="s">
        <v>19</v>
      </c>
      <c r="C260" s="7">
        <v>10103</v>
      </c>
      <c r="D260" s="7" t="s">
        <v>29</v>
      </c>
      <c r="E260" s="7">
        <v>1317</v>
      </c>
      <c r="F260" s="7" t="s">
        <v>235</v>
      </c>
      <c r="G260" s="7">
        <v>152444</v>
      </c>
      <c r="H260" s="7" t="s">
        <v>246</v>
      </c>
      <c r="I260" s="7">
        <v>0</v>
      </c>
      <c r="J260" s="11" t="s">
        <v>24</v>
      </c>
      <c r="K260" s="40">
        <f>SUBTOTAL(9,K258:K259)</f>
        <v>94</v>
      </c>
      <c r="L260" s="40">
        <f>SUBTOTAL(9,L258:L259)</f>
        <v>47</v>
      </c>
      <c r="M260" s="87">
        <f>Tabela5[[#This Row],[Neg_Ano7]]/Tabela5[[#This Row],[Alunos_Ano7]]</f>
        <v>0.5</v>
      </c>
      <c r="N260" s="40">
        <f>SUBTOTAL(9,N258:N259)</f>
        <v>108</v>
      </c>
      <c r="O260" s="40">
        <f>SUBTOTAL(9,O258:O259)</f>
        <v>58</v>
      </c>
      <c r="P260" s="87">
        <f>Tabela5[[#This Row],[Neg_Ano8]]/Tabela5[[#This Row],[Alunos_Ano8]]</f>
        <v>0.53703703703703709</v>
      </c>
      <c r="Q260" s="40">
        <f>SUBTOTAL(9,Q258:Q259)</f>
        <v>109</v>
      </c>
      <c r="R260" s="40">
        <f>SUBTOTAL(9,R258:R259)</f>
        <v>67</v>
      </c>
      <c r="S260" s="87">
        <f>Tabela5[[#This Row],[Neg_Ano9]]/Tabela5[[#This Row],[Alunos_Ano9]]</f>
        <v>0.61467889908256879</v>
      </c>
      <c r="T260" s="40">
        <f>SUBTOTAL(9,T258:T259)</f>
        <v>311</v>
      </c>
      <c r="U260" s="40">
        <f>SUBTOTAL(9,U258:U259)</f>
        <v>172</v>
      </c>
      <c r="V260" s="88">
        <f>Tabela5[[#This Row],[Níveis negat.]]/Tabela5[[#This Row],[Alunos_3ºciclo]]</f>
        <v>0.55305466237942125</v>
      </c>
    </row>
    <row r="261" spans="1:22" outlineLevel="5" x14ac:dyDescent="0.3">
      <c r="A261" s="6">
        <v>101</v>
      </c>
      <c r="B261" s="7" t="s">
        <v>19</v>
      </c>
      <c r="C261" s="7">
        <v>10103</v>
      </c>
      <c r="D261" s="7" t="s">
        <v>29</v>
      </c>
      <c r="E261" s="7">
        <v>1317</v>
      </c>
      <c r="F261" s="7" t="s">
        <v>235</v>
      </c>
      <c r="G261" s="7">
        <v>152456</v>
      </c>
      <c r="H261" s="7" t="s">
        <v>248</v>
      </c>
      <c r="I261" s="7">
        <v>1317256</v>
      </c>
      <c r="J261" s="7" t="s">
        <v>249</v>
      </c>
      <c r="K261" s="37">
        <v>120</v>
      </c>
      <c r="L261" s="37">
        <v>65</v>
      </c>
      <c r="M261" s="108">
        <v>0.54166666666666696</v>
      </c>
      <c r="N261" s="37">
        <v>97</v>
      </c>
      <c r="O261" s="37">
        <v>59</v>
      </c>
      <c r="P261" s="108">
        <f>Tabela5[[#This Row],[Neg_Ano8]]/Tabela5[[#This Row],[Alunos_Ano8]]</f>
        <v>0.60824742268041232</v>
      </c>
      <c r="Q261" s="37">
        <v>72</v>
      </c>
      <c r="R261" s="37">
        <v>41</v>
      </c>
      <c r="S261" s="108">
        <f>Tabela5[[#This Row],[Neg_Ano9]]/Tabela5[[#This Row],[Alunos_Ano9]]</f>
        <v>0.56944444444444442</v>
      </c>
      <c r="T261" s="37">
        <f>Tabela5[[#This Row],[Alunos_Ano7]]+Tabela5[[#This Row],[Alunos_Ano8]]+Tabela5[[#This Row],[Alunos_Ano9]]</f>
        <v>289</v>
      </c>
      <c r="U261" s="37">
        <f>Tabela5[[#This Row],[Neg_Ano7]]+Tabela5[[#This Row],[Neg_Ano8]]+Tabela5[[#This Row],[Neg_Ano9]]</f>
        <v>165</v>
      </c>
      <c r="V261" s="112">
        <f>Tabela5[[#This Row],[Níveis negat.]]/Tabela5[[#This Row],[Alunos_3ºciclo]]</f>
        <v>0.5709342560553633</v>
      </c>
    </row>
    <row r="262" spans="1:22" outlineLevel="4" x14ac:dyDescent="0.3">
      <c r="A262" s="6">
        <v>101</v>
      </c>
      <c r="B262" s="7" t="s">
        <v>19</v>
      </c>
      <c r="C262" s="7">
        <v>10103</v>
      </c>
      <c r="D262" s="7" t="s">
        <v>29</v>
      </c>
      <c r="E262" s="7">
        <v>1317</v>
      </c>
      <c r="F262" s="7" t="s">
        <v>235</v>
      </c>
      <c r="G262" s="7">
        <v>152456</v>
      </c>
      <c r="H262" s="7" t="s">
        <v>248</v>
      </c>
      <c r="I262" s="7">
        <v>0</v>
      </c>
      <c r="J262" s="11" t="s">
        <v>24</v>
      </c>
      <c r="K262" s="40">
        <f>SUBTOTAL(9,K261:K261)</f>
        <v>120</v>
      </c>
      <c r="L262" s="40">
        <f>SUBTOTAL(9,L261:L261)</f>
        <v>65</v>
      </c>
      <c r="M262" s="87">
        <f>Tabela5[[#This Row],[Neg_Ano7]]/Tabela5[[#This Row],[Alunos_Ano7]]</f>
        <v>0.54166666666666663</v>
      </c>
      <c r="N262" s="40">
        <f>SUBTOTAL(9,N261:N261)</f>
        <v>97</v>
      </c>
      <c r="O262" s="40">
        <f>SUBTOTAL(9,O261:O261)</f>
        <v>59</v>
      </c>
      <c r="P262" s="87">
        <f>Tabela5[[#This Row],[Neg_Ano8]]/Tabela5[[#This Row],[Alunos_Ano8]]</f>
        <v>0.60824742268041232</v>
      </c>
      <c r="Q262" s="40">
        <f>SUBTOTAL(9,Q261:Q261)</f>
        <v>72</v>
      </c>
      <c r="R262" s="40">
        <f>SUBTOTAL(9,R261:R261)</f>
        <v>41</v>
      </c>
      <c r="S262" s="87">
        <f>Tabela5[[#This Row],[Neg_Ano9]]/Tabela5[[#This Row],[Alunos_Ano9]]</f>
        <v>0.56944444444444442</v>
      </c>
      <c r="T262" s="40">
        <f>SUBTOTAL(9,T261:T261)</f>
        <v>289</v>
      </c>
      <c r="U262" s="40">
        <f>SUBTOTAL(9,U261:U261)</f>
        <v>165</v>
      </c>
      <c r="V262" s="88">
        <f>Tabela5[[#This Row],[Níveis negat.]]/Tabela5[[#This Row],[Alunos_3ºciclo]]</f>
        <v>0.5709342560553633</v>
      </c>
    </row>
    <row r="263" spans="1:22" outlineLevel="5" x14ac:dyDescent="0.3">
      <c r="A263" s="6">
        <v>101</v>
      </c>
      <c r="B263" s="7" t="s">
        <v>19</v>
      </c>
      <c r="C263" s="7">
        <v>10103</v>
      </c>
      <c r="D263" s="7" t="s">
        <v>29</v>
      </c>
      <c r="E263" s="7">
        <v>1317</v>
      </c>
      <c r="F263" s="7" t="s">
        <v>235</v>
      </c>
      <c r="G263" s="7">
        <v>152468</v>
      </c>
      <c r="H263" s="7" t="s">
        <v>250</v>
      </c>
      <c r="I263" s="7">
        <v>1317553</v>
      </c>
      <c r="J263" s="7" t="s">
        <v>251</v>
      </c>
      <c r="K263" s="37">
        <v>117</v>
      </c>
      <c r="L263" s="37">
        <v>46</v>
      </c>
      <c r="M263" s="108">
        <v>0.39316239316239299</v>
      </c>
      <c r="N263" s="37">
        <v>100</v>
      </c>
      <c r="O263" s="37">
        <v>35</v>
      </c>
      <c r="P263" s="108">
        <f>Tabela5[[#This Row],[Neg_Ano8]]/Tabela5[[#This Row],[Alunos_Ano8]]</f>
        <v>0.35</v>
      </c>
      <c r="Q263" s="37">
        <v>59</v>
      </c>
      <c r="R263" s="37">
        <v>25</v>
      </c>
      <c r="S263" s="108">
        <f>Tabela5[[#This Row],[Neg_Ano9]]/Tabela5[[#This Row],[Alunos_Ano9]]</f>
        <v>0.42372881355932202</v>
      </c>
      <c r="T263" s="37">
        <f>Tabela5[[#This Row],[Alunos_Ano7]]+Tabela5[[#This Row],[Alunos_Ano8]]+Tabela5[[#This Row],[Alunos_Ano9]]</f>
        <v>276</v>
      </c>
      <c r="U263" s="37">
        <f>Tabela5[[#This Row],[Neg_Ano7]]+Tabela5[[#This Row],[Neg_Ano8]]+Tabela5[[#This Row],[Neg_Ano9]]</f>
        <v>106</v>
      </c>
      <c r="V263" s="112">
        <f>Tabela5[[#This Row],[Níveis negat.]]/Tabela5[[#This Row],[Alunos_3ºciclo]]</f>
        <v>0.38405797101449274</v>
      </c>
    </row>
    <row r="264" spans="1:22" outlineLevel="5" x14ac:dyDescent="0.3">
      <c r="A264" s="6">
        <v>101</v>
      </c>
      <c r="B264" s="7" t="s">
        <v>19</v>
      </c>
      <c r="C264" s="7">
        <v>10103</v>
      </c>
      <c r="D264" s="7" t="s">
        <v>29</v>
      </c>
      <c r="E264" s="7">
        <v>1317</v>
      </c>
      <c r="F264" s="7" t="s">
        <v>235</v>
      </c>
      <c r="G264" s="7">
        <v>152468</v>
      </c>
      <c r="H264" s="7" t="s">
        <v>250</v>
      </c>
      <c r="I264" s="7">
        <v>1317570</v>
      </c>
      <c r="J264" s="7" t="s">
        <v>339</v>
      </c>
      <c r="K264" s="37">
        <v>77</v>
      </c>
      <c r="L264" s="37">
        <v>24</v>
      </c>
      <c r="M264" s="108">
        <v>0.31168831168831201</v>
      </c>
      <c r="N264" s="37">
        <v>115</v>
      </c>
      <c r="O264" s="37">
        <v>60</v>
      </c>
      <c r="P264" s="108">
        <f>Tabela5[[#This Row],[Neg_Ano8]]/Tabela5[[#This Row],[Alunos_Ano8]]</f>
        <v>0.52173913043478259</v>
      </c>
      <c r="Q264" s="37">
        <v>133</v>
      </c>
      <c r="R264" s="37">
        <v>54</v>
      </c>
      <c r="S264" s="108">
        <f>Tabela5[[#This Row],[Neg_Ano9]]/Tabela5[[#This Row],[Alunos_Ano9]]</f>
        <v>0.40601503759398494</v>
      </c>
      <c r="T264" s="37">
        <f>Tabela5[[#This Row],[Alunos_Ano7]]+Tabela5[[#This Row],[Alunos_Ano8]]+Tabela5[[#This Row],[Alunos_Ano9]]</f>
        <v>325</v>
      </c>
      <c r="U264" s="37">
        <f>Tabela5[[#This Row],[Neg_Ano7]]+Tabela5[[#This Row],[Neg_Ano8]]+Tabela5[[#This Row],[Neg_Ano9]]</f>
        <v>138</v>
      </c>
      <c r="V264" s="112">
        <f>Tabela5[[#This Row],[Níveis negat.]]/Tabela5[[#This Row],[Alunos_3ºciclo]]</f>
        <v>0.42461538461538462</v>
      </c>
    </row>
    <row r="265" spans="1:22" outlineLevel="4" x14ac:dyDescent="0.3">
      <c r="A265" s="6">
        <v>101</v>
      </c>
      <c r="B265" s="7" t="s">
        <v>19</v>
      </c>
      <c r="C265" s="7">
        <v>10103</v>
      </c>
      <c r="D265" s="7" t="s">
        <v>29</v>
      </c>
      <c r="E265" s="7">
        <v>1317</v>
      </c>
      <c r="F265" s="7" t="s">
        <v>235</v>
      </c>
      <c r="G265" s="7">
        <v>152468</v>
      </c>
      <c r="H265" s="7" t="s">
        <v>250</v>
      </c>
      <c r="I265" s="7">
        <v>0</v>
      </c>
      <c r="J265" s="11" t="s">
        <v>24</v>
      </c>
      <c r="K265" s="40">
        <f>SUBTOTAL(9,K263:K264)</f>
        <v>194</v>
      </c>
      <c r="L265" s="40">
        <f>SUBTOTAL(9,L263:L264)</f>
        <v>70</v>
      </c>
      <c r="M265" s="87">
        <f>Tabela5[[#This Row],[Neg_Ano7]]/Tabela5[[#This Row],[Alunos_Ano7]]</f>
        <v>0.36082474226804123</v>
      </c>
      <c r="N265" s="40">
        <f>SUBTOTAL(9,N263:N264)</f>
        <v>215</v>
      </c>
      <c r="O265" s="40">
        <f>SUBTOTAL(9,O263:O264)</f>
        <v>95</v>
      </c>
      <c r="P265" s="87">
        <f>Tabela5[[#This Row],[Neg_Ano8]]/Tabela5[[#This Row],[Alunos_Ano8]]</f>
        <v>0.44186046511627908</v>
      </c>
      <c r="Q265" s="40">
        <f>SUBTOTAL(9,Q263:Q264)</f>
        <v>192</v>
      </c>
      <c r="R265" s="40">
        <f>SUBTOTAL(9,R263:R264)</f>
        <v>79</v>
      </c>
      <c r="S265" s="87">
        <f>Tabela5[[#This Row],[Neg_Ano9]]/Tabela5[[#This Row],[Alunos_Ano9]]</f>
        <v>0.41145833333333331</v>
      </c>
      <c r="T265" s="40">
        <f>SUBTOTAL(9,T263:T264)</f>
        <v>601</v>
      </c>
      <c r="U265" s="40">
        <f>SUBTOTAL(9,U263:U264)</f>
        <v>244</v>
      </c>
      <c r="V265" s="88">
        <f>Tabela5[[#This Row],[Níveis negat.]]/Tabela5[[#This Row],[Alunos_3ºciclo]]</f>
        <v>0.40599001663893508</v>
      </c>
    </row>
    <row r="266" spans="1:22" outlineLevel="5" x14ac:dyDescent="0.3">
      <c r="A266" s="6">
        <v>101</v>
      </c>
      <c r="B266" s="7" t="s">
        <v>19</v>
      </c>
      <c r="C266" s="7">
        <v>10103</v>
      </c>
      <c r="D266" s="7" t="s">
        <v>29</v>
      </c>
      <c r="E266" s="7">
        <v>1317</v>
      </c>
      <c r="F266" s="7" t="s">
        <v>235</v>
      </c>
      <c r="G266" s="7">
        <v>152470</v>
      </c>
      <c r="H266" s="7" t="s">
        <v>252</v>
      </c>
      <c r="I266" s="7">
        <v>1317742</v>
      </c>
      <c r="J266" s="7" t="s">
        <v>253</v>
      </c>
      <c r="K266" s="37">
        <v>167</v>
      </c>
      <c r="L266" s="37">
        <v>51</v>
      </c>
      <c r="M266" s="108">
        <v>0.30538922155688603</v>
      </c>
      <c r="N266" s="37">
        <v>171</v>
      </c>
      <c r="O266" s="37">
        <v>57</v>
      </c>
      <c r="P266" s="108">
        <f>Tabela5[[#This Row],[Neg_Ano8]]/Tabela5[[#This Row],[Alunos_Ano8]]</f>
        <v>0.33333333333333331</v>
      </c>
      <c r="Q266" s="37">
        <v>141</v>
      </c>
      <c r="R266" s="37">
        <v>44</v>
      </c>
      <c r="S266" s="108">
        <f>Tabela5[[#This Row],[Neg_Ano9]]/Tabela5[[#This Row],[Alunos_Ano9]]</f>
        <v>0.31205673758865249</v>
      </c>
      <c r="T266" s="37">
        <f>Tabela5[[#This Row],[Alunos_Ano7]]+Tabela5[[#This Row],[Alunos_Ano8]]+Tabela5[[#This Row],[Alunos_Ano9]]</f>
        <v>479</v>
      </c>
      <c r="U266" s="37">
        <f>Tabela5[[#This Row],[Neg_Ano7]]+Tabela5[[#This Row],[Neg_Ano8]]+Tabela5[[#This Row],[Neg_Ano9]]</f>
        <v>152</v>
      </c>
      <c r="V266" s="112">
        <f>Tabela5[[#This Row],[Níveis negat.]]/Tabela5[[#This Row],[Alunos_3ºciclo]]</f>
        <v>0.31732776617954073</v>
      </c>
    </row>
    <row r="267" spans="1:22" outlineLevel="4" x14ac:dyDescent="0.3">
      <c r="A267" s="6">
        <v>101</v>
      </c>
      <c r="B267" s="7" t="s">
        <v>19</v>
      </c>
      <c r="C267" s="7">
        <v>10103</v>
      </c>
      <c r="D267" s="7" t="s">
        <v>29</v>
      </c>
      <c r="E267" s="7">
        <v>1317</v>
      </c>
      <c r="F267" s="7" t="s">
        <v>235</v>
      </c>
      <c r="G267" s="7">
        <v>152470</v>
      </c>
      <c r="H267" s="7" t="s">
        <v>252</v>
      </c>
      <c r="I267" s="7">
        <v>0</v>
      </c>
      <c r="J267" s="11" t="s">
        <v>24</v>
      </c>
      <c r="K267" s="40">
        <f>SUBTOTAL(9,K266:K266)</f>
        <v>167</v>
      </c>
      <c r="L267" s="40">
        <f>SUBTOTAL(9,L266:L266)</f>
        <v>51</v>
      </c>
      <c r="M267" s="87">
        <f>Tabela5[[#This Row],[Neg_Ano7]]/Tabela5[[#This Row],[Alunos_Ano7]]</f>
        <v>0.30538922155688625</v>
      </c>
      <c r="N267" s="40">
        <f>SUBTOTAL(9,N266:N266)</f>
        <v>171</v>
      </c>
      <c r="O267" s="40">
        <f>SUBTOTAL(9,O266:O266)</f>
        <v>57</v>
      </c>
      <c r="P267" s="87">
        <f>Tabela5[[#This Row],[Neg_Ano8]]/Tabela5[[#This Row],[Alunos_Ano8]]</f>
        <v>0.33333333333333331</v>
      </c>
      <c r="Q267" s="40">
        <f>SUBTOTAL(9,Q266:Q266)</f>
        <v>141</v>
      </c>
      <c r="R267" s="40">
        <f>SUBTOTAL(9,R266:R266)</f>
        <v>44</v>
      </c>
      <c r="S267" s="87">
        <f>Tabela5[[#This Row],[Neg_Ano9]]/Tabela5[[#This Row],[Alunos_Ano9]]</f>
        <v>0.31205673758865249</v>
      </c>
      <c r="T267" s="40">
        <f>SUBTOTAL(9,T266:T266)</f>
        <v>479</v>
      </c>
      <c r="U267" s="40">
        <f>SUBTOTAL(9,U266:U266)</f>
        <v>152</v>
      </c>
      <c r="V267" s="88">
        <f>Tabela5[[#This Row],[Níveis negat.]]/Tabela5[[#This Row],[Alunos_3ºciclo]]</f>
        <v>0.31732776617954073</v>
      </c>
    </row>
    <row r="268" spans="1:22" outlineLevel="5" x14ac:dyDescent="0.3">
      <c r="A268" s="6">
        <v>101</v>
      </c>
      <c r="B268" s="7" t="s">
        <v>19</v>
      </c>
      <c r="C268" s="7">
        <v>10103</v>
      </c>
      <c r="D268" s="7" t="s">
        <v>29</v>
      </c>
      <c r="E268" s="7">
        <v>1317</v>
      </c>
      <c r="F268" s="7" t="s">
        <v>235</v>
      </c>
      <c r="G268" s="7">
        <v>152481</v>
      </c>
      <c r="H268" s="7" t="s">
        <v>254</v>
      </c>
      <c r="I268" s="7">
        <v>1317562</v>
      </c>
      <c r="J268" s="7" t="s">
        <v>255</v>
      </c>
      <c r="K268" s="37">
        <v>173</v>
      </c>
      <c r="L268" s="37">
        <v>81</v>
      </c>
      <c r="M268" s="108">
        <v>0.46820809248554901</v>
      </c>
      <c r="N268" s="37">
        <v>138</v>
      </c>
      <c r="O268" s="37">
        <v>80</v>
      </c>
      <c r="P268" s="108">
        <f>Tabela5[[#This Row],[Neg_Ano8]]/Tabela5[[#This Row],[Alunos_Ano8]]</f>
        <v>0.57971014492753625</v>
      </c>
      <c r="Q268" s="37">
        <v>169</v>
      </c>
      <c r="R268" s="37">
        <v>95</v>
      </c>
      <c r="S268" s="108">
        <f>Tabela5[[#This Row],[Neg_Ano9]]/Tabela5[[#This Row],[Alunos_Ano9]]</f>
        <v>0.56213017751479288</v>
      </c>
      <c r="T268" s="37">
        <f>Tabela5[[#This Row],[Alunos_Ano7]]+Tabela5[[#This Row],[Alunos_Ano8]]+Tabela5[[#This Row],[Alunos_Ano9]]</f>
        <v>480</v>
      </c>
      <c r="U268" s="37">
        <f>Tabela5[[#This Row],[Neg_Ano7]]+Tabela5[[#This Row],[Neg_Ano8]]+Tabela5[[#This Row],[Neg_Ano9]]</f>
        <v>256</v>
      </c>
      <c r="V268" s="112">
        <f>Tabela5[[#This Row],[Níveis negat.]]/Tabela5[[#This Row],[Alunos_3ºciclo]]</f>
        <v>0.53333333333333333</v>
      </c>
    </row>
    <row r="269" spans="1:22" outlineLevel="4" x14ac:dyDescent="0.3">
      <c r="A269" s="6">
        <v>101</v>
      </c>
      <c r="B269" s="7" t="s">
        <v>19</v>
      </c>
      <c r="C269" s="7">
        <v>10103</v>
      </c>
      <c r="D269" s="7" t="s">
        <v>29</v>
      </c>
      <c r="E269" s="7">
        <v>1317</v>
      </c>
      <c r="F269" s="7" t="s">
        <v>235</v>
      </c>
      <c r="G269" s="7">
        <v>152481</v>
      </c>
      <c r="H269" s="7" t="s">
        <v>254</v>
      </c>
      <c r="I269" s="7">
        <v>0</v>
      </c>
      <c r="J269" s="11" t="s">
        <v>24</v>
      </c>
      <c r="K269" s="40">
        <f>SUBTOTAL(9,K268:K268)</f>
        <v>173</v>
      </c>
      <c r="L269" s="40">
        <f>SUBTOTAL(9,L268:L268)</f>
        <v>81</v>
      </c>
      <c r="M269" s="87">
        <f>Tabela5[[#This Row],[Neg_Ano7]]/Tabela5[[#This Row],[Alunos_Ano7]]</f>
        <v>0.46820809248554912</v>
      </c>
      <c r="N269" s="40">
        <f>SUBTOTAL(9,N268:N268)</f>
        <v>138</v>
      </c>
      <c r="O269" s="40">
        <f>SUBTOTAL(9,O268:O268)</f>
        <v>80</v>
      </c>
      <c r="P269" s="87">
        <f>Tabela5[[#This Row],[Neg_Ano8]]/Tabela5[[#This Row],[Alunos_Ano8]]</f>
        <v>0.57971014492753625</v>
      </c>
      <c r="Q269" s="40">
        <f>SUBTOTAL(9,Q268:Q268)</f>
        <v>169</v>
      </c>
      <c r="R269" s="40">
        <f>SUBTOTAL(9,R268:R268)</f>
        <v>95</v>
      </c>
      <c r="S269" s="87">
        <f>Tabela5[[#This Row],[Neg_Ano9]]/Tabela5[[#This Row],[Alunos_Ano9]]</f>
        <v>0.56213017751479288</v>
      </c>
      <c r="T269" s="40">
        <f>SUBTOTAL(9,T268:T268)</f>
        <v>480</v>
      </c>
      <c r="U269" s="40">
        <f>SUBTOTAL(9,U268:U268)</f>
        <v>256</v>
      </c>
      <c r="V269" s="88">
        <f>Tabela5[[#This Row],[Níveis negat.]]/Tabela5[[#This Row],[Alunos_3ºciclo]]</f>
        <v>0.53333333333333333</v>
      </c>
    </row>
    <row r="270" spans="1:22" outlineLevel="5" x14ac:dyDescent="0.3">
      <c r="A270" s="6">
        <v>101</v>
      </c>
      <c r="B270" s="7" t="s">
        <v>19</v>
      </c>
      <c r="C270" s="7">
        <v>10103</v>
      </c>
      <c r="D270" s="7" t="s">
        <v>29</v>
      </c>
      <c r="E270" s="7">
        <v>1317</v>
      </c>
      <c r="F270" s="7" t="s">
        <v>235</v>
      </c>
      <c r="G270" s="7">
        <v>152493</v>
      </c>
      <c r="H270" s="7" t="s">
        <v>293</v>
      </c>
      <c r="I270" s="7">
        <v>1317564</v>
      </c>
      <c r="J270" s="7" t="s">
        <v>294</v>
      </c>
      <c r="K270" s="37">
        <v>85</v>
      </c>
      <c r="L270" s="37">
        <v>46</v>
      </c>
      <c r="M270" s="108">
        <v>0.54117647058823504</v>
      </c>
      <c r="N270" s="37">
        <v>80</v>
      </c>
      <c r="O270" s="37">
        <v>33</v>
      </c>
      <c r="P270" s="108">
        <f>Tabela5[[#This Row],[Neg_Ano8]]/Tabela5[[#This Row],[Alunos_Ano8]]</f>
        <v>0.41249999999999998</v>
      </c>
      <c r="Q270" s="37">
        <v>72</v>
      </c>
      <c r="R270" s="37">
        <v>30</v>
      </c>
      <c r="S270" s="108">
        <f>Tabela5[[#This Row],[Neg_Ano9]]/Tabela5[[#This Row],[Alunos_Ano9]]</f>
        <v>0.41666666666666669</v>
      </c>
      <c r="T270" s="37">
        <f>Tabela5[[#This Row],[Alunos_Ano7]]+Tabela5[[#This Row],[Alunos_Ano8]]+Tabela5[[#This Row],[Alunos_Ano9]]</f>
        <v>237</v>
      </c>
      <c r="U270" s="37">
        <f>Tabela5[[#This Row],[Neg_Ano7]]+Tabela5[[#This Row],[Neg_Ano8]]+Tabela5[[#This Row],[Neg_Ano9]]</f>
        <v>109</v>
      </c>
      <c r="V270" s="112">
        <f>Tabela5[[#This Row],[Níveis negat.]]/Tabela5[[#This Row],[Alunos_3ºciclo]]</f>
        <v>0.45991561181434598</v>
      </c>
    </row>
    <row r="271" spans="1:22" outlineLevel="4" x14ac:dyDescent="0.3">
      <c r="A271" s="6">
        <v>101</v>
      </c>
      <c r="B271" s="7" t="s">
        <v>19</v>
      </c>
      <c r="C271" s="7">
        <v>10103</v>
      </c>
      <c r="D271" s="7" t="s">
        <v>29</v>
      </c>
      <c r="E271" s="7">
        <v>1317</v>
      </c>
      <c r="F271" s="7" t="s">
        <v>235</v>
      </c>
      <c r="G271" s="7">
        <v>152493</v>
      </c>
      <c r="H271" s="7" t="s">
        <v>293</v>
      </c>
      <c r="I271" s="7">
        <v>0</v>
      </c>
      <c r="J271" s="11" t="s">
        <v>24</v>
      </c>
      <c r="K271" s="40">
        <f>SUBTOTAL(9,K270:K270)</f>
        <v>85</v>
      </c>
      <c r="L271" s="40">
        <f>SUBTOTAL(9,L270:L270)</f>
        <v>46</v>
      </c>
      <c r="M271" s="87">
        <f>Tabela5[[#This Row],[Neg_Ano7]]/Tabela5[[#This Row],[Alunos_Ano7]]</f>
        <v>0.54117647058823526</v>
      </c>
      <c r="N271" s="40">
        <f>SUBTOTAL(9,N270:N270)</f>
        <v>80</v>
      </c>
      <c r="O271" s="40">
        <f>SUBTOTAL(9,O270:O270)</f>
        <v>33</v>
      </c>
      <c r="P271" s="87">
        <f>Tabela5[[#This Row],[Neg_Ano8]]/Tabela5[[#This Row],[Alunos_Ano8]]</f>
        <v>0.41249999999999998</v>
      </c>
      <c r="Q271" s="40">
        <f>SUBTOTAL(9,Q270:Q270)</f>
        <v>72</v>
      </c>
      <c r="R271" s="40">
        <f>SUBTOTAL(9,R270:R270)</f>
        <v>30</v>
      </c>
      <c r="S271" s="87">
        <f>Tabela5[[#This Row],[Neg_Ano9]]/Tabela5[[#This Row],[Alunos_Ano9]]</f>
        <v>0.41666666666666669</v>
      </c>
      <c r="T271" s="40">
        <f>SUBTOTAL(9,T270:T270)</f>
        <v>237</v>
      </c>
      <c r="U271" s="40">
        <f>SUBTOTAL(9,U270:U270)</f>
        <v>109</v>
      </c>
      <c r="V271" s="88">
        <f>Tabela5[[#This Row],[Níveis negat.]]/Tabela5[[#This Row],[Alunos_3ºciclo]]</f>
        <v>0.45991561181434598</v>
      </c>
    </row>
    <row r="272" spans="1:22" outlineLevel="5" x14ac:dyDescent="0.3">
      <c r="A272" s="6">
        <v>101</v>
      </c>
      <c r="B272" s="7" t="s">
        <v>19</v>
      </c>
      <c r="C272" s="7">
        <v>10103</v>
      </c>
      <c r="D272" s="7" t="s">
        <v>29</v>
      </c>
      <c r="E272" s="7">
        <v>1317</v>
      </c>
      <c r="F272" s="7" t="s">
        <v>235</v>
      </c>
      <c r="G272" s="7">
        <v>152500</v>
      </c>
      <c r="H272" s="7" t="s">
        <v>258</v>
      </c>
      <c r="I272" s="7">
        <v>1317811</v>
      </c>
      <c r="J272" s="7" t="s">
        <v>259</v>
      </c>
      <c r="K272" s="37">
        <v>33</v>
      </c>
      <c r="L272" s="37" t="s">
        <v>23</v>
      </c>
      <c r="M272" s="109" t="s">
        <v>28</v>
      </c>
      <c r="N272" s="37">
        <v>0</v>
      </c>
      <c r="O272" s="37">
        <v>0</v>
      </c>
      <c r="P272" s="109" t="s">
        <v>28</v>
      </c>
      <c r="Q272" s="37">
        <v>141</v>
      </c>
      <c r="R272" s="37">
        <v>26</v>
      </c>
      <c r="S272" s="108">
        <f>Tabela5[[#This Row],[Neg_Ano9]]/Tabela5[[#This Row],[Alunos_Ano9]]</f>
        <v>0.18439716312056736</v>
      </c>
      <c r="T272" s="37">
        <f>Tabela5[[#This Row],[Alunos_Ano7]]+Tabela5[[#This Row],[Alunos_Ano8]]+Tabela5[[#This Row],[Alunos_Ano9]]</f>
        <v>174</v>
      </c>
      <c r="U272" s="37" t="s">
        <v>28</v>
      </c>
      <c r="V272" s="112" t="s">
        <v>28</v>
      </c>
    </row>
    <row r="273" spans="1:22" outlineLevel="4" x14ac:dyDescent="0.3">
      <c r="A273" s="6">
        <v>101</v>
      </c>
      <c r="B273" s="7" t="s">
        <v>19</v>
      </c>
      <c r="C273" s="7">
        <v>10103</v>
      </c>
      <c r="D273" s="7" t="s">
        <v>29</v>
      </c>
      <c r="E273" s="7">
        <v>1317</v>
      </c>
      <c r="F273" s="7" t="s">
        <v>235</v>
      </c>
      <c r="G273" s="7">
        <v>152500</v>
      </c>
      <c r="H273" s="7" t="s">
        <v>258</v>
      </c>
      <c r="I273" s="7">
        <v>0</v>
      </c>
      <c r="J273" s="11" t="s">
        <v>24</v>
      </c>
      <c r="K273" s="40">
        <f>SUBTOTAL(9,K272:K272)</f>
        <v>33</v>
      </c>
      <c r="L273" s="40">
        <f>SUBTOTAL(9,L272:L272)</f>
        <v>0</v>
      </c>
      <c r="M273" s="87">
        <f>Tabela5[[#This Row],[Neg_Ano7]]/Tabela5[[#This Row],[Alunos_Ano7]]</f>
        <v>0</v>
      </c>
      <c r="N273" s="40">
        <v>0</v>
      </c>
      <c r="O273" s="40">
        <v>0</v>
      </c>
      <c r="P273" s="77" t="s">
        <v>28</v>
      </c>
      <c r="Q273" s="40">
        <f>SUBTOTAL(9,Q272:Q272)</f>
        <v>141</v>
      </c>
      <c r="R273" s="40">
        <f>SUBTOTAL(9,R272:R272)</f>
        <v>26</v>
      </c>
      <c r="S273" s="87">
        <f>Tabela5[[#This Row],[Neg_Ano9]]/Tabela5[[#This Row],[Alunos_Ano9]]</f>
        <v>0.18439716312056736</v>
      </c>
      <c r="T273" s="40">
        <f>SUBTOTAL(9,T272:T272)</f>
        <v>174</v>
      </c>
      <c r="U273" s="40" t="s">
        <v>28</v>
      </c>
      <c r="V273" s="88" t="s">
        <v>28</v>
      </c>
    </row>
    <row r="274" spans="1:22" outlineLevel="5" x14ac:dyDescent="0.3">
      <c r="A274" s="6">
        <v>101</v>
      </c>
      <c r="B274" s="7" t="s">
        <v>19</v>
      </c>
      <c r="C274" s="7">
        <v>10103</v>
      </c>
      <c r="D274" s="7" t="s">
        <v>29</v>
      </c>
      <c r="E274" s="7">
        <v>1317</v>
      </c>
      <c r="F274" s="7" t="s">
        <v>235</v>
      </c>
      <c r="G274" s="7">
        <v>152511</v>
      </c>
      <c r="H274" s="7" t="s">
        <v>260</v>
      </c>
      <c r="I274" s="7">
        <v>1317697</v>
      </c>
      <c r="J274" s="7" t="s">
        <v>261</v>
      </c>
      <c r="K274" s="37">
        <v>217</v>
      </c>
      <c r="L274" s="37">
        <v>86</v>
      </c>
      <c r="M274" s="108">
        <v>0.39631336405529999</v>
      </c>
      <c r="N274" s="37">
        <v>155</v>
      </c>
      <c r="O274" s="37">
        <v>62</v>
      </c>
      <c r="P274" s="108">
        <f>Tabela5[[#This Row],[Neg_Ano8]]/Tabela5[[#This Row],[Alunos_Ano8]]</f>
        <v>0.4</v>
      </c>
      <c r="Q274" s="37">
        <v>168</v>
      </c>
      <c r="R274" s="37">
        <v>56</v>
      </c>
      <c r="S274" s="108">
        <f>Tabela5[[#This Row],[Neg_Ano9]]/Tabela5[[#This Row],[Alunos_Ano9]]</f>
        <v>0.33333333333333331</v>
      </c>
      <c r="T274" s="37">
        <f>Tabela5[[#This Row],[Alunos_Ano7]]+Tabela5[[#This Row],[Alunos_Ano8]]+Tabela5[[#This Row],[Alunos_Ano9]]</f>
        <v>540</v>
      </c>
      <c r="U274" s="37">
        <f>Tabela5[[#This Row],[Neg_Ano7]]+Tabela5[[#This Row],[Neg_Ano8]]+Tabela5[[#This Row],[Neg_Ano9]]</f>
        <v>204</v>
      </c>
      <c r="V274" s="112">
        <f>Tabela5[[#This Row],[Níveis negat.]]/Tabela5[[#This Row],[Alunos_3ºciclo]]</f>
        <v>0.37777777777777777</v>
      </c>
    </row>
    <row r="275" spans="1:22" outlineLevel="4" x14ac:dyDescent="0.3">
      <c r="A275" s="6">
        <v>101</v>
      </c>
      <c r="B275" s="7" t="s">
        <v>19</v>
      </c>
      <c r="C275" s="7">
        <v>10103</v>
      </c>
      <c r="D275" s="7" t="s">
        <v>29</v>
      </c>
      <c r="E275" s="7">
        <v>1317</v>
      </c>
      <c r="F275" s="7" t="s">
        <v>235</v>
      </c>
      <c r="G275" s="7">
        <v>152511</v>
      </c>
      <c r="H275" s="7" t="s">
        <v>260</v>
      </c>
      <c r="I275" s="7">
        <v>0</v>
      </c>
      <c r="J275" s="11" t="s">
        <v>24</v>
      </c>
      <c r="K275" s="40">
        <f>SUBTOTAL(9,K274:K274)</f>
        <v>217</v>
      </c>
      <c r="L275" s="40">
        <f>SUBTOTAL(9,L274:L274)</f>
        <v>86</v>
      </c>
      <c r="M275" s="87">
        <f>Tabela5[[#This Row],[Neg_Ano7]]/Tabela5[[#This Row],[Alunos_Ano7]]</f>
        <v>0.39631336405529954</v>
      </c>
      <c r="N275" s="40">
        <f>SUBTOTAL(9,N274:N274)</f>
        <v>155</v>
      </c>
      <c r="O275" s="40">
        <f>SUBTOTAL(9,O274:O274)</f>
        <v>62</v>
      </c>
      <c r="P275" s="87">
        <f>Tabela5[[#This Row],[Neg_Ano8]]/Tabela5[[#This Row],[Alunos_Ano8]]</f>
        <v>0.4</v>
      </c>
      <c r="Q275" s="40">
        <f>SUBTOTAL(9,Q274:Q274)</f>
        <v>168</v>
      </c>
      <c r="R275" s="40">
        <f>SUBTOTAL(9,R274:R274)</f>
        <v>56</v>
      </c>
      <c r="S275" s="87">
        <f>Tabela5[[#This Row],[Neg_Ano9]]/Tabela5[[#This Row],[Alunos_Ano9]]</f>
        <v>0.33333333333333331</v>
      </c>
      <c r="T275" s="40">
        <f>SUBTOTAL(9,T274:T274)</f>
        <v>540</v>
      </c>
      <c r="U275" s="40">
        <f>SUBTOTAL(9,U274:U274)</f>
        <v>204</v>
      </c>
      <c r="V275" s="88">
        <f>Tabela5[[#This Row],[Níveis negat.]]/Tabela5[[#This Row],[Alunos_3ºciclo]]</f>
        <v>0.37777777777777777</v>
      </c>
    </row>
    <row r="276" spans="1:22" outlineLevel="5" x14ac:dyDescent="0.3">
      <c r="A276" s="6">
        <v>101</v>
      </c>
      <c r="B276" s="7" t="s">
        <v>19</v>
      </c>
      <c r="C276" s="7">
        <v>10103</v>
      </c>
      <c r="D276" s="7" t="s">
        <v>29</v>
      </c>
      <c r="E276" s="7">
        <v>1317</v>
      </c>
      <c r="F276" s="7" t="s">
        <v>235</v>
      </c>
      <c r="G276" s="7">
        <v>153011</v>
      </c>
      <c r="H276" s="7" t="s">
        <v>295</v>
      </c>
      <c r="I276" s="7">
        <v>1317163</v>
      </c>
      <c r="J276" s="7" t="s">
        <v>296</v>
      </c>
      <c r="K276" s="37">
        <v>56</v>
      </c>
      <c r="L276" s="37">
        <v>27</v>
      </c>
      <c r="M276" s="108">
        <v>0.48214285714285698</v>
      </c>
      <c r="N276" s="37">
        <v>0</v>
      </c>
      <c r="O276" s="37">
        <v>0</v>
      </c>
      <c r="P276" s="108" t="s">
        <v>28</v>
      </c>
      <c r="Q276" s="37">
        <v>0</v>
      </c>
      <c r="R276" s="37">
        <v>0</v>
      </c>
      <c r="S276" s="108" t="s">
        <v>28</v>
      </c>
      <c r="T276" s="37">
        <f>Tabela5[[#This Row],[Alunos_Ano7]]+Tabela5[[#This Row],[Alunos_Ano8]]+Tabela5[[#This Row],[Alunos_Ano9]]</f>
        <v>56</v>
      </c>
      <c r="U276" s="37">
        <f>Tabela5[[#This Row],[Neg_Ano7]]+Tabela5[[#This Row],[Neg_Ano8]]+Tabela5[[#This Row],[Neg_Ano9]]</f>
        <v>27</v>
      </c>
      <c r="V276" s="112">
        <f>Tabela5[[#This Row],[Níveis negat.]]/Tabela5[[#This Row],[Alunos_3ºciclo]]</f>
        <v>0.48214285714285715</v>
      </c>
    </row>
    <row r="277" spans="1:22" outlineLevel="5" x14ac:dyDescent="0.3">
      <c r="A277" s="6">
        <v>101</v>
      </c>
      <c r="B277" s="7" t="s">
        <v>19</v>
      </c>
      <c r="C277" s="7">
        <v>10103</v>
      </c>
      <c r="D277" s="7" t="s">
        <v>29</v>
      </c>
      <c r="E277" s="7">
        <v>1317</v>
      </c>
      <c r="F277" s="7" t="s">
        <v>235</v>
      </c>
      <c r="G277" s="7">
        <v>153011</v>
      </c>
      <c r="H277" s="7" t="s">
        <v>295</v>
      </c>
      <c r="I277" s="7">
        <v>1317178</v>
      </c>
      <c r="J277" s="7" t="s">
        <v>297</v>
      </c>
      <c r="K277" s="37">
        <v>106</v>
      </c>
      <c r="L277" s="37">
        <v>60</v>
      </c>
      <c r="M277" s="108">
        <v>0.56603773584905703</v>
      </c>
      <c r="N277" s="37">
        <v>0</v>
      </c>
      <c r="O277" s="37">
        <v>0</v>
      </c>
      <c r="P277" s="108" t="s">
        <v>28</v>
      </c>
      <c r="Q277" s="37">
        <v>0</v>
      </c>
      <c r="R277" s="37">
        <v>0</v>
      </c>
      <c r="S277" s="108" t="s">
        <v>28</v>
      </c>
      <c r="T277" s="37">
        <f>Tabela5[[#This Row],[Alunos_Ano7]]+Tabela5[[#This Row],[Alunos_Ano8]]+Tabela5[[#This Row],[Alunos_Ano9]]</f>
        <v>106</v>
      </c>
      <c r="U277" s="37">
        <f>Tabela5[[#This Row],[Neg_Ano7]]+Tabela5[[#This Row],[Neg_Ano8]]+Tabela5[[#This Row],[Neg_Ano9]]</f>
        <v>60</v>
      </c>
      <c r="V277" s="112">
        <f>Tabela5[[#This Row],[Níveis negat.]]/Tabela5[[#This Row],[Alunos_3ºciclo]]</f>
        <v>0.56603773584905659</v>
      </c>
    </row>
    <row r="278" spans="1:22" outlineLevel="5" x14ac:dyDescent="0.3">
      <c r="A278" s="6">
        <v>101</v>
      </c>
      <c r="B278" s="7" t="s">
        <v>19</v>
      </c>
      <c r="C278" s="7">
        <v>10103</v>
      </c>
      <c r="D278" s="7" t="s">
        <v>29</v>
      </c>
      <c r="E278" s="7">
        <v>1317</v>
      </c>
      <c r="F278" s="7" t="s">
        <v>235</v>
      </c>
      <c r="G278" s="7">
        <v>153011</v>
      </c>
      <c r="H278" s="7" t="s">
        <v>295</v>
      </c>
      <c r="I278" s="7">
        <v>1317380</v>
      </c>
      <c r="J278" s="7" t="s">
        <v>360</v>
      </c>
      <c r="K278" s="37">
        <v>70</v>
      </c>
      <c r="L278" s="37">
        <v>40</v>
      </c>
      <c r="M278" s="108">
        <v>0.57142857142857095</v>
      </c>
      <c r="N278" s="37">
        <v>0</v>
      </c>
      <c r="O278" s="37">
        <v>0</v>
      </c>
      <c r="P278" s="108" t="s">
        <v>28</v>
      </c>
      <c r="Q278" s="37">
        <v>0</v>
      </c>
      <c r="R278" s="37">
        <v>0</v>
      </c>
      <c r="S278" s="108" t="s">
        <v>28</v>
      </c>
      <c r="T278" s="37">
        <f>Tabela5[[#This Row],[Alunos_Ano7]]+Tabela5[[#This Row],[Alunos_Ano8]]+Tabela5[[#This Row],[Alunos_Ano9]]</f>
        <v>70</v>
      </c>
      <c r="U278" s="37">
        <f>Tabela5[[#This Row],[Neg_Ano7]]+Tabela5[[#This Row],[Neg_Ano8]]+Tabela5[[#This Row],[Neg_Ano9]]</f>
        <v>40</v>
      </c>
      <c r="V278" s="112">
        <f>Tabela5[[#This Row],[Níveis negat.]]/Tabela5[[#This Row],[Alunos_3ºciclo]]</f>
        <v>0.5714285714285714</v>
      </c>
    </row>
    <row r="279" spans="1:22" outlineLevel="4" x14ac:dyDescent="0.3">
      <c r="A279" s="6">
        <v>101</v>
      </c>
      <c r="B279" s="7" t="s">
        <v>19</v>
      </c>
      <c r="C279" s="7">
        <v>10103</v>
      </c>
      <c r="D279" s="7" t="s">
        <v>29</v>
      </c>
      <c r="E279" s="7">
        <v>1317</v>
      </c>
      <c r="F279" s="7" t="s">
        <v>235</v>
      </c>
      <c r="G279" s="7">
        <v>153011</v>
      </c>
      <c r="H279" s="7" t="s">
        <v>295</v>
      </c>
      <c r="I279" s="7">
        <v>0</v>
      </c>
      <c r="J279" s="11" t="s">
        <v>24</v>
      </c>
      <c r="K279" s="40">
        <f>SUBTOTAL(9,K276:K278)</f>
        <v>232</v>
      </c>
      <c r="L279" s="40">
        <f>SUBTOTAL(9,L276:L278)</f>
        <v>127</v>
      </c>
      <c r="M279" s="87">
        <f>Tabela5[[#This Row],[Neg_Ano7]]/Tabela5[[#This Row],[Alunos_Ano7]]</f>
        <v>0.54741379310344829</v>
      </c>
      <c r="N279" s="40">
        <v>0</v>
      </c>
      <c r="O279" s="40">
        <v>0</v>
      </c>
      <c r="P279" s="87" t="s">
        <v>28</v>
      </c>
      <c r="Q279" s="40">
        <v>0</v>
      </c>
      <c r="R279" s="40">
        <v>0</v>
      </c>
      <c r="S279" s="87" t="s">
        <v>28</v>
      </c>
      <c r="T279" s="40">
        <f>SUBTOTAL(9,T276:T278)</f>
        <v>232</v>
      </c>
      <c r="U279" s="40">
        <f>SUBTOTAL(9,U276:U278)</f>
        <v>127</v>
      </c>
      <c r="V279" s="88">
        <f>Tabela5[[#This Row],[Níveis negat.]]/Tabela5[[#This Row],[Alunos_3ºciclo]]</f>
        <v>0.54741379310344829</v>
      </c>
    </row>
    <row r="280" spans="1:22" outlineLevel="5" x14ac:dyDescent="0.3">
      <c r="A280" s="6">
        <v>101</v>
      </c>
      <c r="B280" s="7" t="s">
        <v>19</v>
      </c>
      <c r="C280" s="7">
        <v>10103</v>
      </c>
      <c r="D280" s="7" t="s">
        <v>29</v>
      </c>
      <c r="E280" s="7">
        <v>1317</v>
      </c>
      <c r="F280" s="7" t="s">
        <v>235</v>
      </c>
      <c r="G280" s="7">
        <v>400798</v>
      </c>
      <c r="H280" s="7" t="s">
        <v>340</v>
      </c>
      <c r="I280" s="7">
        <v>1317738</v>
      </c>
      <c r="J280" s="7" t="s">
        <v>340</v>
      </c>
      <c r="K280" s="37">
        <v>195</v>
      </c>
      <c r="L280" s="37">
        <v>41</v>
      </c>
      <c r="M280" s="108">
        <v>0.21025641025641001</v>
      </c>
      <c r="N280" s="37">
        <v>208</v>
      </c>
      <c r="O280" s="37">
        <v>68</v>
      </c>
      <c r="P280" s="108">
        <f>Tabela5[[#This Row],[Neg_Ano8]]/Tabela5[[#This Row],[Alunos_Ano8]]</f>
        <v>0.32692307692307693</v>
      </c>
      <c r="Q280" s="37">
        <v>200</v>
      </c>
      <c r="R280" s="37">
        <v>71</v>
      </c>
      <c r="S280" s="108">
        <f>Tabela5[[#This Row],[Neg_Ano9]]/Tabela5[[#This Row],[Alunos_Ano9]]</f>
        <v>0.35499999999999998</v>
      </c>
      <c r="T280" s="37">
        <f>Tabela5[[#This Row],[Alunos_Ano7]]+Tabela5[[#This Row],[Alunos_Ano8]]+Tabela5[[#This Row],[Alunos_Ano9]]</f>
        <v>603</v>
      </c>
      <c r="U280" s="37">
        <f>Tabela5[[#This Row],[Neg_Ano7]]+Tabela5[[#This Row],[Neg_Ano8]]+Tabela5[[#This Row],[Neg_Ano9]]</f>
        <v>180</v>
      </c>
      <c r="V280" s="112">
        <f>Tabela5[[#This Row],[Níveis negat.]]/Tabela5[[#This Row],[Alunos_3ºciclo]]</f>
        <v>0.29850746268656714</v>
      </c>
    </row>
    <row r="281" spans="1:22" outlineLevel="4" x14ac:dyDescent="0.3">
      <c r="A281" s="6">
        <v>101</v>
      </c>
      <c r="B281" s="7" t="s">
        <v>19</v>
      </c>
      <c r="C281" s="7">
        <v>10103</v>
      </c>
      <c r="D281" s="7" t="s">
        <v>29</v>
      </c>
      <c r="E281" s="7">
        <v>1317</v>
      </c>
      <c r="F281" s="7" t="s">
        <v>235</v>
      </c>
      <c r="G281" s="7">
        <v>400798</v>
      </c>
      <c r="H281" s="7" t="s">
        <v>340</v>
      </c>
      <c r="I281" s="7">
        <v>0</v>
      </c>
      <c r="J281" s="11" t="s">
        <v>24</v>
      </c>
      <c r="K281" s="40">
        <f>SUBTOTAL(9,K280:K280)</f>
        <v>195</v>
      </c>
      <c r="L281" s="40">
        <f>SUBTOTAL(9,L280:L280)</f>
        <v>41</v>
      </c>
      <c r="M281" s="87">
        <f>Tabela5[[#This Row],[Neg_Ano7]]/Tabela5[[#This Row],[Alunos_Ano7]]</f>
        <v>0.21025641025641026</v>
      </c>
      <c r="N281" s="40">
        <f>SUBTOTAL(9,N280:N280)</f>
        <v>208</v>
      </c>
      <c r="O281" s="40">
        <f>SUBTOTAL(9,O280:O280)</f>
        <v>68</v>
      </c>
      <c r="P281" s="87">
        <f>Tabela5[[#This Row],[Neg_Ano8]]/Tabela5[[#This Row],[Alunos_Ano8]]</f>
        <v>0.32692307692307693</v>
      </c>
      <c r="Q281" s="40">
        <f>SUBTOTAL(9,Q280:Q280)</f>
        <v>200</v>
      </c>
      <c r="R281" s="40">
        <f>SUBTOTAL(9,R280:R280)</f>
        <v>71</v>
      </c>
      <c r="S281" s="87">
        <f>Tabela5[[#This Row],[Neg_Ano9]]/Tabela5[[#This Row],[Alunos_Ano9]]</f>
        <v>0.35499999999999998</v>
      </c>
      <c r="T281" s="40">
        <f>SUBTOTAL(9,T280:T280)</f>
        <v>603</v>
      </c>
      <c r="U281" s="40">
        <f>SUBTOTAL(9,U280:U280)</f>
        <v>180</v>
      </c>
      <c r="V281" s="88">
        <f>Tabela5[[#This Row],[Níveis negat.]]/Tabela5[[#This Row],[Alunos_3ºciclo]]</f>
        <v>0.29850746268656714</v>
      </c>
    </row>
    <row r="282" spans="1:22" outlineLevel="5" x14ac:dyDescent="0.3">
      <c r="A282" s="6">
        <v>101</v>
      </c>
      <c r="B282" s="7" t="s">
        <v>19</v>
      </c>
      <c r="C282" s="7">
        <v>10103</v>
      </c>
      <c r="D282" s="7" t="s">
        <v>29</v>
      </c>
      <c r="E282" s="7">
        <v>1317</v>
      </c>
      <c r="F282" s="7" t="s">
        <v>235</v>
      </c>
      <c r="G282" s="7">
        <v>401468</v>
      </c>
      <c r="H282" s="7" t="s">
        <v>262</v>
      </c>
      <c r="I282" s="7">
        <v>1317381</v>
      </c>
      <c r="J282" s="7" t="s">
        <v>262</v>
      </c>
      <c r="K282" s="37">
        <v>177</v>
      </c>
      <c r="L282" s="37">
        <v>39</v>
      </c>
      <c r="M282" s="108">
        <v>0.22033898305084701</v>
      </c>
      <c r="N282" s="37">
        <v>235</v>
      </c>
      <c r="O282" s="37">
        <v>77</v>
      </c>
      <c r="P282" s="108">
        <f>Tabela5[[#This Row],[Neg_Ano8]]/Tabela5[[#This Row],[Alunos_Ano8]]</f>
        <v>0.32765957446808508</v>
      </c>
      <c r="Q282" s="37">
        <v>175</v>
      </c>
      <c r="R282" s="37">
        <v>52</v>
      </c>
      <c r="S282" s="108">
        <f>Tabela5[[#This Row],[Neg_Ano9]]/Tabela5[[#This Row],[Alunos_Ano9]]</f>
        <v>0.29714285714285715</v>
      </c>
      <c r="T282" s="37">
        <f>Tabela5[[#This Row],[Alunos_Ano7]]+Tabela5[[#This Row],[Alunos_Ano8]]+Tabela5[[#This Row],[Alunos_Ano9]]</f>
        <v>587</v>
      </c>
      <c r="U282" s="37">
        <f>Tabela5[[#This Row],[Neg_Ano7]]+Tabela5[[#This Row],[Neg_Ano8]]+Tabela5[[#This Row],[Neg_Ano9]]</f>
        <v>168</v>
      </c>
      <c r="V282" s="112">
        <f>Tabela5[[#This Row],[Níveis negat.]]/Tabela5[[#This Row],[Alunos_3ºciclo]]</f>
        <v>0.28620102214650767</v>
      </c>
    </row>
    <row r="283" spans="1:22" outlineLevel="4" x14ac:dyDescent="0.3">
      <c r="A283" s="6">
        <v>101</v>
      </c>
      <c r="B283" s="7" t="s">
        <v>19</v>
      </c>
      <c r="C283" s="7">
        <v>10103</v>
      </c>
      <c r="D283" s="7" t="s">
        <v>29</v>
      </c>
      <c r="E283" s="7">
        <v>1317</v>
      </c>
      <c r="F283" s="7" t="s">
        <v>235</v>
      </c>
      <c r="G283" s="7">
        <v>401468</v>
      </c>
      <c r="H283" s="7" t="s">
        <v>262</v>
      </c>
      <c r="I283" s="7">
        <v>0</v>
      </c>
      <c r="J283" s="11" t="s">
        <v>24</v>
      </c>
      <c r="K283" s="40">
        <f>SUBTOTAL(9,K282:K282)</f>
        <v>177</v>
      </c>
      <c r="L283" s="40">
        <f>SUBTOTAL(9,L282:L282)</f>
        <v>39</v>
      </c>
      <c r="M283" s="87">
        <f>Tabela5[[#This Row],[Neg_Ano7]]/Tabela5[[#This Row],[Alunos_Ano7]]</f>
        <v>0.22033898305084745</v>
      </c>
      <c r="N283" s="40">
        <f>SUBTOTAL(9,N282:N282)</f>
        <v>235</v>
      </c>
      <c r="O283" s="40">
        <f>SUBTOTAL(9,O282:O282)</f>
        <v>77</v>
      </c>
      <c r="P283" s="87">
        <f>Tabela5[[#This Row],[Neg_Ano8]]/Tabela5[[#This Row],[Alunos_Ano8]]</f>
        <v>0.32765957446808508</v>
      </c>
      <c r="Q283" s="40">
        <f>SUBTOTAL(9,Q282:Q282)</f>
        <v>175</v>
      </c>
      <c r="R283" s="40">
        <f>SUBTOTAL(9,R282:R282)</f>
        <v>52</v>
      </c>
      <c r="S283" s="87">
        <f>Tabela5[[#This Row],[Neg_Ano9]]/Tabela5[[#This Row],[Alunos_Ano9]]</f>
        <v>0.29714285714285715</v>
      </c>
      <c r="T283" s="40">
        <f>SUBTOTAL(9,T282:T282)</f>
        <v>587</v>
      </c>
      <c r="U283" s="40">
        <f>SUBTOTAL(9,U282:U282)</f>
        <v>168</v>
      </c>
      <c r="V283" s="88">
        <f>Tabela5[[#This Row],[Níveis negat.]]/Tabela5[[#This Row],[Alunos_3ºciclo]]</f>
        <v>0.28620102214650767</v>
      </c>
    </row>
    <row r="284" spans="1:22" outlineLevel="5" x14ac:dyDescent="0.3">
      <c r="A284" s="6">
        <v>101</v>
      </c>
      <c r="B284" s="7" t="s">
        <v>19</v>
      </c>
      <c r="C284" s="7">
        <v>10103</v>
      </c>
      <c r="D284" s="7" t="s">
        <v>29</v>
      </c>
      <c r="E284" s="7">
        <v>1317</v>
      </c>
      <c r="F284" s="7" t="s">
        <v>235</v>
      </c>
      <c r="G284" s="7">
        <v>401936</v>
      </c>
      <c r="H284" s="7" t="s">
        <v>341</v>
      </c>
      <c r="I284" s="7">
        <v>1317837</v>
      </c>
      <c r="J284" s="7" t="s">
        <v>341</v>
      </c>
      <c r="K284" s="37">
        <v>157</v>
      </c>
      <c r="L284" s="37">
        <v>64</v>
      </c>
      <c r="M284" s="108">
        <v>0.40764331210191102</v>
      </c>
      <c r="N284" s="37">
        <v>161</v>
      </c>
      <c r="O284" s="37">
        <v>83</v>
      </c>
      <c r="P284" s="108">
        <f>Tabela5[[#This Row],[Neg_Ano8]]/Tabela5[[#This Row],[Alunos_Ano8]]</f>
        <v>0.51552795031055898</v>
      </c>
      <c r="Q284" s="37">
        <v>156</v>
      </c>
      <c r="R284" s="37">
        <v>121</v>
      </c>
      <c r="S284" s="108">
        <f>Tabela5[[#This Row],[Neg_Ano9]]/Tabela5[[#This Row],[Alunos_Ano9]]</f>
        <v>0.77564102564102566</v>
      </c>
      <c r="T284" s="37">
        <f>Tabela5[[#This Row],[Alunos_Ano7]]+Tabela5[[#This Row],[Alunos_Ano8]]+Tabela5[[#This Row],[Alunos_Ano9]]</f>
        <v>474</v>
      </c>
      <c r="U284" s="37">
        <f>Tabela5[[#This Row],[Neg_Ano7]]+Tabela5[[#This Row],[Neg_Ano8]]+Tabela5[[#This Row],[Neg_Ano9]]</f>
        <v>268</v>
      </c>
      <c r="V284" s="112">
        <f>Tabela5[[#This Row],[Níveis negat.]]/Tabela5[[#This Row],[Alunos_3ºciclo]]</f>
        <v>0.56540084388185652</v>
      </c>
    </row>
    <row r="285" spans="1:22" outlineLevel="4" x14ac:dyDescent="0.3">
      <c r="A285" s="6">
        <v>101</v>
      </c>
      <c r="B285" s="7" t="s">
        <v>19</v>
      </c>
      <c r="C285" s="7">
        <v>10103</v>
      </c>
      <c r="D285" s="7" t="s">
        <v>29</v>
      </c>
      <c r="E285" s="7">
        <v>1317</v>
      </c>
      <c r="F285" s="7" t="s">
        <v>235</v>
      </c>
      <c r="G285" s="7">
        <v>401936</v>
      </c>
      <c r="H285" s="7" t="s">
        <v>341</v>
      </c>
      <c r="I285" s="7">
        <v>0</v>
      </c>
      <c r="J285" s="11" t="s">
        <v>24</v>
      </c>
      <c r="K285" s="40">
        <f>SUBTOTAL(9,K284:K284)</f>
        <v>157</v>
      </c>
      <c r="L285" s="40">
        <f>SUBTOTAL(9,L284:L284)</f>
        <v>64</v>
      </c>
      <c r="M285" s="87">
        <f>Tabela5[[#This Row],[Neg_Ano7]]/Tabela5[[#This Row],[Alunos_Ano7]]</f>
        <v>0.40764331210191085</v>
      </c>
      <c r="N285" s="40">
        <f>SUBTOTAL(9,N284:N284)</f>
        <v>161</v>
      </c>
      <c r="O285" s="40">
        <f>SUBTOTAL(9,O284:O284)</f>
        <v>83</v>
      </c>
      <c r="P285" s="87">
        <f>Tabela5[[#This Row],[Neg_Ano8]]/Tabela5[[#This Row],[Alunos_Ano8]]</f>
        <v>0.51552795031055898</v>
      </c>
      <c r="Q285" s="40">
        <f>SUBTOTAL(9,Q284:Q284)</f>
        <v>156</v>
      </c>
      <c r="R285" s="40">
        <f>SUBTOTAL(9,R284:R284)</f>
        <v>121</v>
      </c>
      <c r="S285" s="87">
        <f>Tabela5[[#This Row],[Neg_Ano9]]/Tabela5[[#This Row],[Alunos_Ano9]]</f>
        <v>0.77564102564102566</v>
      </c>
      <c r="T285" s="40">
        <f>SUBTOTAL(9,T284:T284)</f>
        <v>474</v>
      </c>
      <c r="U285" s="40">
        <f>SUBTOTAL(9,U284:U284)</f>
        <v>268</v>
      </c>
      <c r="V285" s="88">
        <f>Tabela5[[#This Row],[Níveis negat.]]/Tabela5[[#This Row],[Alunos_3ºciclo]]</f>
        <v>0.56540084388185652</v>
      </c>
    </row>
    <row r="286" spans="1:22" outlineLevel="5" x14ac:dyDescent="0.3">
      <c r="A286" s="6">
        <v>101</v>
      </c>
      <c r="B286" s="7" t="s">
        <v>19</v>
      </c>
      <c r="C286" s="7">
        <v>10103</v>
      </c>
      <c r="D286" s="7" t="s">
        <v>29</v>
      </c>
      <c r="E286" s="7">
        <v>1317</v>
      </c>
      <c r="F286" s="7" t="s">
        <v>235</v>
      </c>
      <c r="G286" s="7">
        <v>403337</v>
      </c>
      <c r="H286" s="7" t="s">
        <v>342</v>
      </c>
      <c r="I286" s="7">
        <v>1317975</v>
      </c>
      <c r="J286" s="7" t="s">
        <v>342</v>
      </c>
      <c r="K286" s="37">
        <v>94</v>
      </c>
      <c r="L286" s="37">
        <v>29</v>
      </c>
      <c r="M286" s="108">
        <v>0.30851063829787201</v>
      </c>
      <c r="N286" s="37">
        <v>96</v>
      </c>
      <c r="O286" s="37">
        <v>51</v>
      </c>
      <c r="P286" s="108">
        <f>Tabela5[[#This Row],[Neg_Ano8]]/Tabela5[[#This Row],[Alunos_Ano8]]</f>
        <v>0.53125</v>
      </c>
      <c r="Q286" s="37">
        <v>101</v>
      </c>
      <c r="R286" s="37">
        <v>57</v>
      </c>
      <c r="S286" s="108">
        <f>Tabela5[[#This Row],[Neg_Ano9]]/Tabela5[[#This Row],[Alunos_Ano9]]</f>
        <v>0.5643564356435643</v>
      </c>
      <c r="T286" s="37">
        <f>Tabela5[[#This Row],[Alunos_Ano7]]+Tabela5[[#This Row],[Alunos_Ano8]]+Tabela5[[#This Row],[Alunos_Ano9]]</f>
        <v>291</v>
      </c>
      <c r="U286" s="37">
        <f>Tabela5[[#This Row],[Neg_Ano7]]+Tabela5[[#This Row],[Neg_Ano8]]+Tabela5[[#This Row],[Neg_Ano9]]</f>
        <v>137</v>
      </c>
      <c r="V286" s="112">
        <f>Tabela5[[#This Row],[Níveis negat.]]/Tabela5[[#This Row],[Alunos_3ºciclo]]</f>
        <v>0.47079037800687284</v>
      </c>
    </row>
    <row r="287" spans="1:22" outlineLevel="4" x14ac:dyDescent="0.3">
      <c r="A287" s="6">
        <v>101</v>
      </c>
      <c r="B287" s="7" t="s">
        <v>19</v>
      </c>
      <c r="C287" s="7">
        <v>10103</v>
      </c>
      <c r="D287" s="7" t="s">
        <v>29</v>
      </c>
      <c r="E287" s="7">
        <v>1317</v>
      </c>
      <c r="F287" s="7" t="s">
        <v>235</v>
      </c>
      <c r="G287" s="7">
        <v>403337</v>
      </c>
      <c r="H287" s="7" t="s">
        <v>342</v>
      </c>
      <c r="I287" s="7">
        <v>0</v>
      </c>
      <c r="J287" s="11" t="s">
        <v>24</v>
      </c>
      <c r="K287" s="40">
        <f>SUBTOTAL(9,K286:K286)</f>
        <v>94</v>
      </c>
      <c r="L287" s="40">
        <f>SUBTOTAL(9,L286:L286)</f>
        <v>29</v>
      </c>
      <c r="M287" s="87">
        <f>Tabela5[[#This Row],[Neg_Ano7]]/Tabela5[[#This Row],[Alunos_Ano7]]</f>
        <v>0.30851063829787234</v>
      </c>
      <c r="N287" s="40">
        <f>SUBTOTAL(9,N286:N286)</f>
        <v>96</v>
      </c>
      <c r="O287" s="40">
        <f>SUBTOTAL(9,O286:O286)</f>
        <v>51</v>
      </c>
      <c r="P287" s="87">
        <f>Tabela5[[#This Row],[Neg_Ano8]]/Tabela5[[#This Row],[Alunos_Ano8]]</f>
        <v>0.53125</v>
      </c>
      <c r="Q287" s="40">
        <f>SUBTOTAL(9,Q286:Q286)</f>
        <v>101</v>
      </c>
      <c r="R287" s="40">
        <f>SUBTOTAL(9,R286:R286)</f>
        <v>57</v>
      </c>
      <c r="S287" s="87">
        <f>Tabela5[[#This Row],[Neg_Ano9]]/Tabela5[[#This Row],[Alunos_Ano9]]</f>
        <v>0.5643564356435643</v>
      </c>
      <c r="T287" s="40">
        <f>SUBTOTAL(9,T286:T286)</f>
        <v>291</v>
      </c>
      <c r="U287" s="40">
        <f>SUBTOTAL(9,U286:U286)</f>
        <v>137</v>
      </c>
      <c r="V287" s="88">
        <f>Tabela5[[#This Row],[Níveis negat.]]/Tabela5[[#This Row],[Alunos_3ºciclo]]</f>
        <v>0.47079037800687284</v>
      </c>
    </row>
    <row r="288" spans="1:22" outlineLevel="3" x14ac:dyDescent="0.3">
      <c r="A288" s="6">
        <v>101</v>
      </c>
      <c r="B288" s="7" t="s">
        <v>19</v>
      </c>
      <c r="C288" s="7">
        <v>10103</v>
      </c>
      <c r="D288" s="7" t="s">
        <v>29</v>
      </c>
      <c r="E288" s="7">
        <v>1317</v>
      </c>
      <c r="F288" s="7" t="s">
        <v>235</v>
      </c>
      <c r="G288" s="7">
        <v>0</v>
      </c>
      <c r="H288" s="7">
        <v>0</v>
      </c>
      <c r="I288" s="7">
        <v>0</v>
      </c>
      <c r="J288" s="15" t="s">
        <v>25</v>
      </c>
      <c r="K288" s="43">
        <f>SUBTOTAL(9,K247:K286)</f>
        <v>2328</v>
      </c>
      <c r="L288" s="43">
        <f>SUBTOTAL(9,L247:L286)</f>
        <v>903</v>
      </c>
      <c r="M288" s="89">
        <f>Tabela5[[#This Row],[Neg_Ano7]]/Tabela5[[#This Row],[Alunos_Ano7]]</f>
        <v>0.38788659793814434</v>
      </c>
      <c r="N288" s="43">
        <f>SUBTOTAL(9,N247:N286)</f>
        <v>2152</v>
      </c>
      <c r="O288" s="43">
        <f>SUBTOTAL(9,O247:O286)</f>
        <v>914</v>
      </c>
      <c r="P288" s="89">
        <f>Tabela5[[#This Row],[Neg_Ano8]]/Tabela5[[#This Row],[Alunos_Ano8]]</f>
        <v>0.42472118959107807</v>
      </c>
      <c r="Q288" s="43">
        <f>SUBTOTAL(9,Q247:Q286)</f>
        <v>2193</v>
      </c>
      <c r="R288" s="43">
        <f>SUBTOTAL(9,R247:R286)</f>
        <v>914</v>
      </c>
      <c r="S288" s="89">
        <f>Tabela5[[#This Row],[Neg_Ano9]]/Tabela5[[#This Row],[Alunos_Ano9]]</f>
        <v>0.41678066575467398</v>
      </c>
      <c r="T288" s="43">
        <f>SUBTOTAL(9,T247:T286)</f>
        <v>6673</v>
      </c>
      <c r="U288" s="43">
        <f>SUBTOTAL(9,U247:U286)</f>
        <v>2705</v>
      </c>
      <c r="V288" s="90">
        <f>Tabela5[[#This Row],[Níveis negat.]]/Tabela5[[#This Row],[Alunos_3ºciclo]]</f>
        <v>0.40536490334182529</v>
      </c>
    </row>
    <row r="289" spans="1:22" outlineLevel="5" x14ac:dyDescent="0.3">
      <c r="A289" s="6">
        <v>101</v>
      </c>
      <c r="B289" s="7" t="s">
        <v>19</v>
      </c>
      <c r="C289" s="7">
        <v>10103</v>
      </c>
      <c r="D289" s="7" t="s">
        <v>29</v>
      </c>
      <c r="E289" s="7">
        <v>1318</v>
      </c>
      <c r="F289" s="7" t="s">
        <v>263</v>
      </c>
      <c r="G289" s="7">
        <v>151154</v>
      </c>
      <c r="H289" s="7" t="s">
        <v>264</v>
      </c>
      <c r="I289" s="7">
        <v>1314179</v>
      </c>
      <c r="J289" s="7" t="s">
        <v>265</v>
      </c>
      <c r="K289" s="37">
        <v>70</v>
      </c>
      <c r="L289" s="37">
        <v>29</v>
      </c>
      <c r="M289" s="108">
        <v>0.41428571428571398</v>
      </c>
      <c r="N289" s="37">
        <v>59</v>
      </c>
      <c r="O289" s="37">
        <v>18</v>
      </c>
      <c r="P289" s="108">
        <f>Tabela5[[#This Row],[Neg_Ano8]]/Tabela5[[#This Row],[Alunos_Ano8]]</f>
        <v>0.30508474576271188</v>
      </c>
      <c r="Q289" s="37">
        <v>59</v>
      </c>
      <c r="R289" s="37">
        <v>25</v>
      </c>
      <c r="S289" s="108">
        <f>Tabela5[[#This Row],[Neg_Ano9]]/Tabela5[[#This Row],[Alunos_Ano9]]</f>
        <v>0.42372881355932202</v>
      </c>
      <c r="T289" s="37">
        <f>Tabela5[[#This Row],[Alunos_Ano7]]+Tabela5[[#This Row],[Alunos_Ano8]]+Tabela5[[#This Row],[Alunos_Ano9]]</f>
        <v>188</v>
      </c>
      <c r="U289" s="37">
        <f>Tabela5[[#This Row],[Neg_Ano7]]+Tabela5[[#This Row],[Neg_Ano8]]+Tabela5[[#This Row],[Neg_Ano9]]</f>
        <v>72</v>
      </c>
      <c r="V289" s="112">
        <f>Tabela5[[#This Row],[Níveis negat.]]/Tabela5[[#This Row],[Alunos_3ºciclo]]</f>
        <v>0.38297872340425532</v>
      </c>
    </row>
    <row r="290" spans="1:22" outlineLevel="5" x14ac:dyDescent="0.3">
      <c r="A290" s="6">
        <v>101</v>
      </c>
      <c r="B290" s="7" t="s">
        <v>19</v>
      </c>
      <c r="C290" s="7">
        <v>10103</v>
      </c>
      <c r="D290" s="7" t="s">
        <v>29</v>
      </c>
      <c r="E290" s="7">
        <v>1318</v>
      </c>
      <c r="F290" s="7" t="s">
        <v>263</v>
      </c>
      <c r="G290" s="7">
        <v>151154</v>
      </c>
      <c r="H290" s="7" t="s">
        <v>264</v>
      </c>
      <c r="I290" s="7">
        <v>1314556</v>
      </c>
      <c r="J290" s="7" t="s">
        <v>266</v>
      </c>
      <c r="K290" s="37">
        <v>83</v>
      </c>
      <c r="L290" s="37">
        <v>38</v>
      </c>
      <c r="M290" s="108">
        <v>0.45783132530120502</v>
      </c>
      <c r="N290" s="37">
        <v>67</v>
      </c>
      <c r="O290" s="37">
        <v>19</v>
      </c>
      <c r="P290" s="108">
        <f>Tabela5[[#This Row],[Neg_Ano8]]/Tabela5[[#This Row],[Alunos_Ano8]]</f>
        <v>0.28358208955223879</v>
      </c>
      <c r="Q290" s="37">
        <v>78</v>
      </c>
      <c r="R290" s="37">
        <v>38</v>
      </c>
      <c r="S290" s="108">
        <f>Tabela5[[#This Row],[Neg_Ano9]]/Tabela5[[#This Row],[Alunos_Ano9]]</f>
        <v>0.48717948717948717</v>
      </c>
      <c r="T290" s="37">
        <f>Tabela5[[#This Row],[Alunos_Ano7]]+Tabela5[[#This Row],[Alunos_Ano8]]+Tabela5[[#This Row],[Alunos_Ano9]]</f>
        <v>228</v>
      </c>
      <c r="U290" s="37">
        <f>Tabela5[[#This Row],[Neg_Ano7]]+Tabela5[[#This Row],[Neg_Ano8]]+Tabela5[[#This Row],[Neg_Ano9]]</f>
        <v>95</v>
      </c>
      <c r="V290" s="112">
        <f>Tabela5[[#This Row],[Níveis negat.]]/Tabela5[[#This Row],[Alunos_3ºciclo]]</f>
        <v>0.41666666666666669</v>
      </c>
    </row>
    <row r="291" spans="1:22" outlineLevel="4" x14ac:dyDescent="0.3">
      <c r="A291" s="6">
        <v>101</v>
      </c>
      <c r="B291" s="7" t="s">
        <v>19</v>
      </c>
      <c r="C291" s="7">
        <v>10103</v>
      </c>
      <c r="D291" s="7" t="s">
        <v>29</v>
      </c>
      <c r="E291" s="7">
        <v>1318</v>
      </c>
      <c r="F291" s="7" t="s">
        <v>263</v>
      </c>
      <c r="G291" s="7">
        <v>151154</v>
      </c>
      <c r="H291" s="7" t="s">
        <v>264</v>
      </c>
      <c r="I291" s="7">
        <v>0</v>
      </c>
      <c r="J291" s="11" t="s">
        <v>24</v>
      </c>
      <c r="K291" s="40">
        <f>SUBTOTAL(9,K289:K290)</f>
        <v>153</v>
      </c>
      <c r="L291" s="40">
        <f>SUBTOTAL(9,L289:L290)</f>
        <v>67</v>
      </c>
      <c r="M291" s="87">
        <f>Tabela5[[#This Row],[Neg_Ano7]]/Tabela5[[#This Row],[Alunos_Ano7]]</f>
        <v>0.43790849673202614</v>
      </c>
      <c r="N291" s="40">
        <f>SUBTOTAL(9,N289:N290)</f>
        <v>126</v>
      </c>
      <c r="O291" s="40">
        <f>SUBTOTAL(9,O289:O290)</f>
        <v>37</v>
      </c>
      <c r="P291" s="87">
        <f>Tabela5[[#This Row],[Neg_Ano8]]/Tabela5[[#This Row],[Alunos_Ano8]]</f>
        <v>0.29365079365079366</v>
      </c>
      <c r="Q291" s="40">
        <f>SUBTOTAL(9,Q289:Q290)</f>
        <v>137</v>
      </c>
      <c r="R291" s="40">
        <f>SUBTOTAL(9,R289:R290)</f>
        <v>63</v>
      </c>
      <c r="S291" s="87">
        <f>Tabela5[[#This Row],[Neg_Ano9]]/Tabela5[[#This Row],[Alunos_Ano9]]</f>
        <v>0.45985401459854014</v>
      </c>
      <c r="T291" s="40">
        <f>SUBTOTAL(9,T289:T290)</f>
        <v>416</v>
      </c>
      <c r="U291" s="40">
        <f>SUBTOTAL(9,U289:U290)</f>
        <v>167</v>
      </c>
      <c r="V291" s="88">
        <f>Tabela5[[#This Row],[Níveis negat.]]/Tabela5[[#This Row],[Alunos_3ºciclo]]</f>
        <v>0.40144230769230771</v>
      </c>
    </row>
    <row r="292" spans="1:22" outlineLevel="5" x14ac:dyDescent="0.3">
      <c r="A292" s="6">
        <v>101</v>
      </c>
      <c r="B292" s="7" t="s">
        <v>19</v>
      </c>
      <c r="C292" s="7">
        <v>10103</v>
      </c>
      <c r="D292" s="7" t="s">
        <v>29</v>
      </c>
      <c r="E292" s="7">
        <v>1318</v>
      </c>
      <c r="F292" s="7" t="s">
        <v>263</v>
      </c>
      <c r="G292" s="7">
        <v>152316</v>
      </c>
      <c r="H292" s="7" t="s">
        <v>267</v>
      </c>
      <c r="I292" s="7">
        <v>1314466</v>
      </c>
      <c r="J292" s="7" t="s">
        <v>343</v>
      </c>
      <c r="K292" s="37">
        <v>161</v>
      </c>
      <c r="L292" s="37">
        <v>72</v>
      </c>
      <c r="M292" s="108">
        <v>0.447204968944099</v>
      </c>
      <c r="N292" s="37">
        <v>160</v>
      </c>
      <c r="O292" s="37">
        <v>64</v>
      </c>
      <c r="P292" s="108">
        <f>Tabela5[[#This Row],[Neg_Ano8]]/Tabela5[[#This Row],[Alunos_Ano8]]</f>
        <v>0.4</v>
      </c>
      <c r="Q292" s="37">
        <v>162</v>
      </c>
      <c r="R292" s="37">
        <v>69</v>
      </c>
      <c r="S292" s="108">
        <f>Tabela5[[#This Row],[Neg_Ano9]]/Tabela5[[#This Row],[Alunos_Ano9]]</f>
        <v>0.42592592592592593</v>
      </c>
      <c r="T292" s="37">
        <f>Tabela5[[#This Row],[Alunos_Ano7]]+Tabela5[[#This Row],[Alunos_Ano8]]+Tabela5[[#This Row],[Alunos_Ano9]]</f>
        <v>483</v>
      </c>
      <c r="U292" s="37">
        <f>Tabela5[[#This Row],[Neg_Ano7]]+Tabela5[[#This Row],[Neg_Ano8]]+Tabela5[[#This Row],[Neg_Ano9]]</f>
        <v>205</v>
      </c>
      <c r="V292" s="112">
        <f>Tabela5[[#This Row],[Níveis negat.]]/Tabela5[[#This Row],[Alunos_3ºciclo]]</f>
        <v>0.42443064182194618</v>
      </c>
    </row>
    <row r="293" spans="1:22" outlineLevel="4" x14ac:dyDescent="0.3">
      <c r="A293" s="6">
        <v>101</v>
      </c>
      <c r="B293" s="7" t="s">
        <v>19</v>
      </c>
      <c r="C293" s="7">
        <v>10103</v>
      </c>
      <c r="D293" s="7" t="s">
        <v>29</v>
      </c>
      <c r="E293" s="7">
        <v>1318</v>
      </c>
      <c r="F293" s="7" t="s">
        <v>263</v>
      </c>
      <c r="G293" s="7">
        <v>152316</v>
      </c>
      <c r="H293" s="7" t="s">
        <v>267</v>
      </c>
      <c r="I293" s="7">
        <v>0</v>
      </c>
      <c r="J293" s="11" t="s">
        <v>24</v>
      </c>
      <c r="K293" s="40">
        <f>SUBTOTAL(9,K292:K292)</f>
        <v>161</v>
      </c>
      <c r="L293" s="40">
        <f>SUBTOTAL(9,L292:L292)</f>
        <v>72</v>
      </c>
      <c r="M293" s="87">
        <f>Tabela5[[#This Row],[Neg_Ano7]]/Tabela5[[#This Row],[Alunos_Ano7]]</f>
        <v>0.44720496894409939</v>
      </c>
      <c r="N293" s="40">
        <f>SUBTOTAL(9,N292:N292)</f>
        <v>160</v>
      </c>
      <c r="O293" s="40">
        <f>SUBTOTAL(9,O292:O292)</f>
        <v>64</v>
      </c>
      <c r="P293" s="87">
        <f>Tabela5[[#This Row],[Neg_Ano8]]/Tabela5[[#This Row],[Alunos_Ano8]]</f>
        <v>0.4</v>
      </c>
      <c r="Q293" s="40">
        <f>SUBTOTAL(9,Q292:Q292)</f>
        <v>162</v>
      </c>
      <c r="R293" s="40">
        <f>SUBTOTAL(9,R292:R292)</f>
        <v>69</v>
      </c>
      <c r="S293" s="87">
        <f>Tabela5[[#This Row],[Neg_Ano9]]/Tabela5[[#This Row],[Alunos_Ano9]]</f>
        <v>0.42592592592592593</v>
      </c>
      <c r="T293" s="40">
        <f>SUBTOTAL(9,T292:T292)</f>
        <v>483</v>
      </c>
      <c r="U293" s="40">
        <f>SUBTOTAL(9,U292:U292)</f>
        <v>205</v>
      </c>
      <c r="V293" s="88">
        <f>Tabela5[[#This Row],[Níveis negat.]]/Tabela5[[#This Row],[Alunos_3ºciclo]]</f>
        <v>0.42443064182194618</v>
      </c>
    </row>
    <row r="294" spans="1:22" outlineLevel="3" x14ac:dyDescent="0.3">
      <c r="A294" s="6">
        <v>101</v>
      </c>
      <c r="B294" s="7" t="s">
        <v>19</v>
      </c>
      <c r="C294" s="7">
        <v>10103</v>
      </c>
      <c r="D294" s="7" t="s">
        <v>29</v>
      </c>
      <c r="E294" s="7">
        <v>1318</v>
      </c>
      <c r="F294" s="7" t="s">
        <v>263</v>
      </c>
      <c r="G294" s="7">
        <v>0</v>
      </c>
      <c r="H294" s="7">
        <v>0</v>
      </c>
      <c r="I294" s="7">
        <v>0</v>
      </c>
      <c r="J294" s="15" t="s">
        <v>25</v>
      </c>
      <c r="K294" s="43">
        <f>SUBTOTAL(9,K289:K292)</f>
        <v>314</v>
      </c>
      <c r="L294" s="43">
        <f>SUBTOTAL(9,L289:L292)</f>
        <v>139</v>
      </c>
      <c r="M294" s="89">
        <f>Tabela5[[#This Row],[Neg_Ano7]]/Tabela5[[#This Row],[Alunos_Ano7]]</f>
        <v>0.4426751592356688</v>
      </c>
      <c r="N294" s="43">
        <f>SUBTOTAL(9,N289:N292)</f>
        <v>286</v>
      </c>
      <c r="O294" s="43">
        <f>SUBTOTAL(9,O289:O292)</f>
        <v>101</v>
      </c>
      <c r="P294" s="89">
        <f>Tabela5[[#This Row],[Neg_Ano8]]/Tabela5[[#This Row],[Alunos_Ano8]]</f>
        <v>0.35314685314685312</v>
      </c>
      <c r="Q294" s="43">
        <f>SUBTOTAL(9,Q289:Q292)</f>
        <v>299</v>
      </c>
      <c r="R294" s="43">
        <f>SUBTOTAL(9,R289:R292)</f>
        <v>132</v>
      </c>
      <c r="S294" s="89">
        <f>Tabela5[[#This Row],[Neg_Ano9]]/Tabela5[[#This Row],[Alunos_Ano9]]</f>
        <v>0.4414715719063545</v>
      </c>
      <c r="T294" s="43">
        <f>SUBTOTAL(9,T289:T292)</f>
        <v>899</v>
      </c>
      <c r="U294" s="43">
        <f>SUBTOTAL(9,U289:U292)</f>
        <v>372</v>
      </c>
      <c r="V294" s="90">
        <f>Tabela5[[#This Row],[Níveis negat.]]/Tabela5[[#This Row],[Alunos_3ºciclo]]</f>
        <v>0.41379310344827586</v>
      </c>
    </row>
    <row r="295" spans="1:22" outlineLevel="2" x14ac:dyDescent="0.3">
      <c r="A295" s="6">
        <v>101</v>
      </c>
      <c r="B295" s="7" t="s">
        <v>19</v>
      </c>
      <c r="C295" s="7">
        <v>10103</v>
      </c>
      <c r="D295" s="7" t="s">
        <v>29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19" t="s">
        <v>26</v>
      </c>
      <c r="K295" s="46">
        <f>SUBTOTAL(9,K3:K292)</f>
        <v>14241</v>
      </c>
      <c r="L295" s="46">
        <f>SUBTOTAL(9,L3:L292)</f>
        <v>5047</v>
      </c>
      <c r="M295" s="91">
        <f>Tabela5[[#This Row],[Neg_Ano7]]/Tabela5[[#This Row],[Alunos_Ano7]]</f>
        <v>0.35439926971420549</v>
      </c>
      <c r="N295" s="46">
        <f>SUBTOTAL(9,N3:N292)</f>
        <v>13785</v>
      </c>
      <c r="O295" s="46">
        <f>SUBTOTAL(9,O3:O292)</f>
        <v>5518</v>
      </c>
      <c r="P295" s="91">
        <f>Tabela5[[#This Row],[Neg_Ano8]]/Tabela5[[#This Row],[Alunos_Ano8]]</f>
        <v>0.40029017047515414</v>
      </c>
      <c r="Q295" s="46">
        <f>SUBTOTAL(9,Q3:Q292)</f>
        <v>14556</v>
      </c>
      <c r="R295" s="46">
        <f>SUBTOTAL(9,R3:R292)</f>
        <v>5605</v>
      </c>
      <c r="S295" s="91">
        <f>Tabela5[[#This Row],[Neg_Ano9]]/Tabela5[[#This Row],[Alunos_Ano9]]</f>
        <v>0.38506457818081891</v>
      </c>
      <c r="T295" s="46">
        <f>SUBTOTAL(9,T3:T292)</f>
        <v>42650</v>
      </c>
      <c r="U295" s="46">
        <f>SUBTOTAL(9,U3:U292)</f>
        <v>16022</v>
      </c>
      <c r="V295" s="92">
        <f>Tabela5[[#This Row],[Níveis negat.]]/Tabela5[[#This Row],[Alunos_3ºciclo]]</f>
        <v>0.37566236811254394</v>
      </c>
    </row>
    <row r="296" spans="1:22" outlineLevel="1" x14ac:dyDescent="0.3">
      <c r="A296" s="6">
        <v>101</v>
      </c>
      <c r="B296" s="7" t="s">
        <v>19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23" t="s">
        <v>269</v>
      </c>
      <c r="K296" s="49">
        <f>SUBTOTAL(9,K2:K295)</f>
        <v>14267</v>
      </c>
      <c r="L296" s="49">
        <f>SUBTOTAL(9,L2:L295)</f>
        <v>5055</v>
      </c>
      <c r="M296" s="50">
        <f>Tabela5[[#This Row],[Neg_Ano7]]/Tabela5[[#This Row],[Alunos_Ano7]]</f>
        <v>0.35431415153851548</v>
      </c>
      <c r="N296" s="49">
        <f>SUBTOTAL(9,N2:N295)</f>
        <v>13813</v>
      </c>
      <c r="O296" s="49">
        <f>SUBTOTAL(9,O2:O295)</f>
        <v>5529</v>
      </c>
      <c r="P296" s="50">
        <f>Tabela5[[#This Row],[Neg_Ano8]]/Tabela5[[#This Row],[Alunos_Ano8]]</f>
        <v>0.40027510316368636</v>
      </c>
      <c r="Q296" s="49">
        <f>SUBTOTAL(9,Q2:Q295)</f>
        <v>14589</v>
      </c>
      <c r="R296" s="49">
        <f>SUBTOTAL(9,R2:R295)</f>
        <v>5615</v>
      </c>
      <c r="S296" s="50">
        <f>Tabela5[[#This Row],[Neg_Ano9]]/Tabela5[[#This Row],[Alunos_Ano9]]</f>
        <v>0.3848790184385496</v>
      </c>
      <c r="T296" s="49">
        <f>SUBTOTAL(9,T2:T295)</f>
        <v>42737</v>
      </c>
      <c r="U296" s="49">
        <f>SUBTOTAL(9,U2:U295)</f>
        <v>16051</v>
      </c>
      <c r="V296" s="51">
        <f>Tabela5[[#This Row],[Níveis negat.]]/Tabela5[[#This Row],[Alunos_3ºciclo]]</f>
        <v>0.37557619861010366</v>
      </c>
    </row>
    <row r="297" spans="1:22" x14ac:dyDescent="0.3">
      <c r="A297" s="31" t="s">
        <v>270</v>
      </c>
    </row>
    <row r="298" spans="1:22" x14ac:dyDescent="0.3">
      <c r="A298" s="32" t="s">
        <v>271</v>
      </c>
    </row>
    <row r="299" spans="1:22" x14ac:dyDescent="0.3">
      <c r="A299" s="33" t="s">
        <v>272</v>
      </c>
    </row>
  </sheetData>
  <pageMargins left="0.7" right="0.7" top="0.75" bottom="0.75" header="0.3" footer="0.3"/>
  <ignoredErrors>
    <ignoredError sqref="M3:O295 Q3:V295 M296:O296 Q296:V296" formula="1"/>
    <ignoredError sqref="P3:P295 P296" formula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77"/>
  <sheetViews>
    <sheetView tabSelected="1" topLeftCell="I1" zoomScaleNormal="100" workbookViewId="0">
      <selection activeCell="T1" sqref="T1"/>
    </sheetView>
  </sheetViews>
  <sheetFormatPr defaultColWidth="8.88671875" defaultRowHeight="14.4" outlineLevelRow="7" x14ac:dyDescent="0.3"/>
  <cols>
    <col min="1" max="1" width="13.44140625" style="167" customWidth="1"/>
    <col min="2" max="2" width="12.44140625" style="167" customWidth="1"/>
    <col min="3" max="3" width="14" style="167" customWidth="1"/>
    <col min="4" max="4" width="13" style="167" customWidth="1"/>
    <col min="5" max="5" width="17.88671875" style="167" customWidth="1"/>
    <col min="6" max="6" width="19.88671875" style="167" customWidth="1"/>
    <col min="7" max="7" width="8.88671875" style="167"/>
    <col min="8" max="8" width="41.88671875" style="167" customWidth="1"/>
    <col min="9" max="9" width="10" style="167" customWidth="1"/>
    <col min="10" max="10" width="40.88671875" style="167" customWidth="1"/>
    <col min="11" max="19" width="12.6640625" style="167" customWidth="1"/>
  </cols>
  <sheetData>
    <row r="1" spans="1:19" ht="58.35" customHeight="1" x14ac:dyDescent="0.3">
      <c r="A1" s="168" t="s">
        <v>0</v>
      </c>
      <c r="B1" s="165" t="s">
        <v>1</v>
      </c>
      <c r="C1" s="165" t="s">
        <v>2</v>
      </c>
      <c r="D1" s="165" t="s">
        <v>3</v>
      </c>
      <c r="E1" s="165" t="s">
        <v>4</v>
      </c>
      <c r="F1" s="165" t="s">
        <v>5</v>
      </c>
      <c r="G1" s="165" t="s">
        <v>6</v>
      </c>
      <c r="H1" s="165" t="s">
        <v>7</v>
      </c>
      <c r="I1" s="165" t="s">
        <v>8</v>
      </c>
      <c r="J1" s="165" t="s">
        <v>9</v>
      </c>
      <c r="K1" s="169" t="s">
        <v>10</v>
      </c>
      <c r="L1" s="170" t="s">
        <v>11</v>
      </c>
      <c r="M1" s="169" t="s">
        <v>12</v>
      </c>
      <c r="N1" s="169" t="s">
        <v>13</v>
      </c>
      <c r="O1" s="170" t="s">
        <v>14</v>
      </c>
      <c r="P1" s="169" t="s">
        <v>15</v>
      </c>
      <c r="Q1" s="169" t="s">
        <v>16</v>
      </c>
      <c r="R1" s="170" t="s">
        <v>17</v>
      </c>
      <c r="S1" s="171" t="s">
        <v>18</v>
      </c>
    </row>
    <row r="2" spans="1:19" hidden="1" outlineLevel="7" x14ac:dyDescent="0.3">
      <c r="A2" s="172">
        <v>101</v>
      </c>
      <c r="B2" s="166" t="s">
        <v>19</v>
      </c>
      <c r="C2" s="166">
        <v>10103</v>
      </c>
      <c r="D2" s="166" t="s">
        <v>29</v>
      </c>
      <c r="E2" s="166">
        <v>104</v>
      </c>
      <c r="F2" s="166" t="s">
        <v>30</v>
      </c>
      <c r="G2" s="166">
        <v>151622</v>
      </c>
      <c r="H2" s="166" t="s">
        <v>31</v>
      </c>
      <c r="I2" s="166">
        <v>104118</v>
      </c>
      <c r="J2" s="166" t="s">
        <v>32</v>
      </c>
      <c r="K2" s="173">
        <v>67</v>
      </c>
      <c r="L2" s="173">
        <v>15</v>
      </c>
      <c r="M2" s="174">
        <f>Tabela9[[#This Row],[Neg_Ano5]]/Tabela9[[#This Row],[Alunos_Ano5]]</f>
        <v>0.22388059701492538</v>
      </c>
      <c r="N2" s="173">
        <v>49</v>
      </c>
      <c r="O2" s="173">
        <v>14</v>
      </c>
      <c r="P2" s="174">
        <f>Tabela9[[#This Row],[Neg_Ano6]]/Tabela9[[#This Row],[Alunos_Ano6]]</f>
        <v>0.2857142857142857</v>
      </c>
      <c r="Q2" s="173">
        <f t="shared" ref="Q2:R99" si="0">K2+N2</f>
        <v>116</v>
      </c>
      <c r="R2" s="173">
        <f t="shared" si="0"/>
        <v>29</v>
      </c>
      <c r="S2" s="175">
        <f>Tabela9[[#This Row],[Níveis negat. ]]/Tabela9[[#This Row],[Alunos_2º ciclo]]</f>
        <v>0.25</v>
      </c>
    </row>
    <row r="3" spans="1:19" hidden="1" outlineLevel="6" x14ac:dyDescent="0.3">
      <c r="A3" s="172">
        <v>101</v>
      </c>
      <c r="B3" s="166" t="s">
        <v>19</v>
      </c>
      <c r="C3" s="166">
        <v>10103</v>
      </c>
      <c r="D3" s="166" t="s">
        <v>29</v>
      </c>
      <c r="E3" s="166">
        <v>104</v>
      </c>
      <c r="F3" s="166" t="s">
        <v>30</v>
      </c>
      <c r="G3" s="166">
        <v>151622</v>
      </c>
      <c r="H3" s="166" t="s">
        <v>31</v>
      </c>
      <c r="I3" s="166">
        <v>0</v>
      </c>
      <c r="J3" s="176" t="s">
        <v>24</v>
      </c>
      <c r="K3" s="177">
        <f>SUBTOTAL(9,K2:K2)</f>
        <v>0</v>
      </c>
      <c r="L3" s="177">
        <f>SUBTOTAL(9,L2:L2)</f>
        <v>0</v>
      </c>
      <c r="M3" s="178" t="e">
        <f>Tabela9[[#This Row],[Neg_Ano5]]/Tabela9[[#This Row],[Alunos_Ano5]]</f>
        <v>#DIV/0!</v>
      </c>
      <c r="N3" s="177">
        <f>SUBTOTAL(9,N2:N2)</f>
        <v>0</v>
      </c>
      <c r="O3" s="177">
        <f>SUBTOTAL(9,O2:O2)</f>
        <v>0</v>
      </c>
      <c r="P3" s="178" t="e">
        <f>Tabela9[[#This Row],[Neg_Ano6]]/Tabela9[[#This Row],[Alunos_Ano6]]</f>
        <v>#DIV/0!</v>
      </c>
      <c r="Q3" s="177">
        <f>SUBTOTAL(9,Q2:Q2)</f>
        <v>0</v>
      </c>
      <c r="R3" s="177">
        <f>SUBTOTAL(9,R2:R2)</f>
        <v>0</v>
      </c>
      <c r="S3" s="179" t="e">
        <f>Tabela9[[#This Row],[Níveis negat. ]]/Tabela9[[#This Row],[Alunos_2º ciclo]]</f>
        <v>#DIV/0!</v>
      </c>
    </row>
    <row r="4" spans="1:19" hidden="1" outlineLevel="7" x14ac:dyDescent="0.3">
      <c r="A4" s="172">
        <v>101</v>
      </c>
      <c r="B4" s="166" t="s">
        <v>19</v>
      </c>
      <c r="C4" s="166">
        <v>10103</v>
      </c>
      <c r="D4" s="166" t="s">
        <v>29</v>
      </c>
      <c r="E4" s="166">
        <v>104</v>
      </c>
      <c r="F4" s="166" t="s">
        <v>30</v>
      </c>
      <c r="G4" s="166">
        <v>151634</v>
      </c>
      <c r="H4" s="166" t="s">
        <v>33</v>
      </c>
      <c r="I4" s="166">
        <v>104358</v>
      </c>
      <c r="J4" s="166" t="s">
        <v>34</v>
      </c>
      <c r="K4" s="173">
        <v>150</v>
      </c>
      <c r="L4" s="173">
        <v>53</v>
      </c>
      <c r="M4" s="174">
        <f>Tabela9[[#This Row],[Neg_Ano5]]/Tabela9[[#This Row],[Alunos_Ano5]]</f>
        <v>0.35333333333333333</v>
      </c>
      <c r="N4" s="173">
        <v>143</v>
      </c>
      <c r="O4" s="173">
        <v>38</v>
      </c>
      <c r="P4" s="174">
        <f>Tabela9[[#This Row],[Neg_Ano6]]/Tabela9[[#This Row],[Alunos_Ano6]]</f>
        <v>0.26573426573426573</v>
      </c>
      <c r="Q4" s="173">
        <f t="shared" si="0"/>
        <v>293</v>
      </c>
      <c r="R4" s="173">
        <f t="shared" si="0"/>
        <v>91</v>
      </c>
      <c r="S4" s="175">
        <f>Tabela9[[#This Row],[Níveis negat. ]]/Tabela9[[#This Row],[Alunos_2º ciclo]]</f>
        <v>0.31058020477815701</v>
      </c>
    </row>
    <row r="5" spans="1:19" hidden="1" outlineLevel="6" x14ac:dyDescent="0.3">
      <c r="A5" s="172">
        <v>101</v>
      </c>
      <c r="B5" s="166" t="s">
        <v>19</v>
      </c>
      <c r="C5" s="166">
        <v>10103</v>
      </c>
      <c r="D5" s="166" t="s">
        <v>29</v>
      </c>
      <c r="E5" s="166">
        <v>104</v>
      </c>
      <c r="F5" s="166" t="s">
        <v>30</v>
      </c>
      <c r="G5" s="166">
        <v>151634</v>
      </c>
      <c r="H5" s="166" t="s">
        <v>33</v>
      </c>
      <c r="I5" s="166">
        <v>0</v>
      </c>
      <c r="J5" s="176" t="s">
        <v>24</v>
      </c>
      <c r="K5" s="177">
        <f>SUBTOTAL(9,K4:K4)</f>
        <v>0</v>
      </c>
      <c r="L5" s="177">
        <f>SUBTOTAL(9,L4:L4)</f>
        <v>0</v>
      </c>
      <c r="M5" s="178" t="e">
        <f>Tabela9[[#This Row],[Neg_Ano5]]/Tabela9[[#This Row],[Alunos_Ano5]]</f>
        <v>#DIV/0!</v>
      </c>
      <c r="N5" s="177">
        <f>SUBTOTAL(9,N4:N4)</f>
        <v>0</v>
      </c>
      <c r="O5" s="177">
        <f>SUBTOTAL(9,O4:O4)</f>
        <v>0</v>
      </c>
      <c r="P5" s="178" t="e">
        <f>Tabela9[[#This Row],[Neg_Ano6]]/Tabela9[[#This Row],[Alunos_Ano6]]</f>
        <v>#DIV/0!</v>
      </c>
      <c r="Q5" s="177">
        <f>SUBTOTAL(9,Q4:Q4)</f>
        <v>0</v>
      </c>
      <c r="R5" s="177">
        <f>SUBTOTAL(9,R4:R4)</f>
        <v>0</v>
      </c>
      <c r="S5" s="179" t="e">
        <f>Tabela9[[#This Row],[Níveis negat. ]]/Tabela9[[#This Row],[Alunos_2º ciclo]]</f>
        <v>#DIV/0!</v>
      </c>
    </row>
    <row r="6" spans="1:19" hidden="1" outlineLevel="5" collapsed="1" x14ac:dyDescent="0.3">
      <c r="A6" s="172">
        <v>101</v>
      </c>
      <c r="B6" s="166" t="s">
        <v>19</v>
      </c>
      <c r="C6" s="166">
        <v>10103</v>
      </c>
      <c r="D6" s="166" t="s">
        <v>29</v>
      </c>
      <c r="E6" s="166">
        <v>104</v>
      </c>
      <c r="F6" s="166" t="s">
        <v>30</v>
      </c>
      <c r="G6" s="166">
        <v>0</v>
      </c>
      <c r="H6" s="166">
        <v>0</v>
      </c>
      <c r="I6" s="166">
        <v>0</v>
      </c>
      <c r="J6" s="180" t="s">
        <v>25</v>
      </c>
      <c r="K6" s="181">
        <f>SUBTOTAL(9,K2:K4)</f>
        <v>0</v>
      </c>
      <c r="L6" s="181">
        <f>SUBTOTAL(9,L2:L4)</f>
        <v>0</v>
      </c>
      <c r="M6" s="182" t="e">
        <f>Tabela9[[#This Row],[Neg_Ano5]]/Tabela9[[#This Row],[Alunos_Ano5]]</f>
        <v>#DIV/0!</v>
      </c>
      <c r="N6" s="181">
        <f>SUBTOTAL(9,N2:N4)</f>
        <v>0</v>
      </c>
      <c r="O6" s="181">
        <f>SUBTOTAL(9,O2:O4)</f>
        <v>0</v>
      </c>
      <c r="P6" s="182" t="e">
        <f>Tabela9[[#This Row],[Neg_Ano6]]/Tabela9[[#This Row],[Alunos_Ano6]]</f>
        <v>#DIV/0!</v>
      </c>
      <c r="Q6" s="181">
        <f>SUBTOTAL(9,Q2:Q4)</f>
        <v>0</v>
      </c>
      <c r="R6" s="181">
        <f>SUBTOTAL(9,R2:R4)</f>
        <v>0</v>
      </c>
      <c r="S6" s="183" t="e">
        <f>Tabela9[[#This Row],[Níveis negat. ]]/Tabela9[[#This Row],[Alunos_2º ciclo]]</f>
        <v>#DIV/0!</v>
      </c>
    </row>
    <row r="7" spans="1:19" hidden="1" outlineLevel="7" x14ac:dyDescent="0.3">
      <c r="A7" s="172">
        <v>101</v>
      </c>
      <c r="B7" s="166" t="s">
        <v>19</v>
      </c>
      <c r="C7" s="166">
        <v>10103</v>
      </c>
      <c r="D7" s="166" t="s">
        <v>29</v>
      </c>
      <c r="E7" s="166">
        <v>107</v>
      </c>
      <c r="F7" s="166" t="s">
        <v>35</v>
      </c>
      <c r="G7" s="166">
        <v>151336</v>
      </c>
      <c r="H7" s="166" t="s">
        <v>36</v>
      </c>
      <c r="I7" s="166">
        <v>107743</v>
      </c>
      <c r="J7" s="166" t="s">
        <v>37</v>
      </c>
      <c r="K7" s="173">
        <v>147</v>
      </c>
      <c r="L7" s="173">
        <v>29</v>
      </c>
      <c r="M7" s="174">
        <f>Tabela9[[#This Row],[Neg_Ano5]]/Tabela9[[#This Row],[Alunos_Ano5]]</f>
        <v>0.19727891156462585</v>
      </c>
      <c r="N7" s="173">
        <v>133</v>
      </c>
      <c r="O7" s="173">
        <v>52</v>
      </c>
      <c r="P7" s="174">
        <f>Tabela9[[#This Row],[Neg_Ano6]]/Tabela9[[#This Row],[Alunos_Ano6]]</f>
        <v>0.39097744360902253</v>
      </c>
      <c r="Q7" s="173">
        <f t="shared" si="0"/>
        <v>280</v>
      </c>
      <c r="R7" s="173">
        <f t="shared" si="0"/>
        <v>81</v>
      </c>
      <c r="S7" s="175">
        <f>Tabela9[[#This Row],[Níveis negat. ]]/Tabela9[[#This Row],[Alunos_2º ciclo]]</f>
        <v>0.28928571428571431</v>
      </c>
    </row>
    <row r="8" spans="1:19" hidden="1" outlineLevel="7" x14ac:dyDescent="0.3">
      <c r="A8" s="172">
        <v>101</v>
      </c>
      <c r="B8" s="166" t="s">
        <v>19</v>
      </c>
      <c r="C8" s="166">
        <v>10103</v>
      </c>
      <c r="D8" s="166" t="s">
        <v>29</v>
      </c>
      <c r="E8" s="166">
        <v>107</v>
      </c>
      <c r="F8" s="166" t="s">
        <v>35</v>
      </c>
      <c r="G8" s="166">
        <v>151336</v>
      </c>
      <c r="H8" s="166" t="s">
        <v>36</v>
      </c>
      <c r="I8" s="166">
        <v>107850</v>
      </c>
      <c r="J8" s="166" t="s">
        <v>38</v>
      </c>
      <c r="K8" s="173">
        <v>37</v>
      </c>
      <c r="L8" s="173">
        <v>16</v>
      </c>
      <c r="M8" s="174">
        <f>Tabela9[[#This Row],[Neg_Ano5]]/Tabela9[[#This Row],[Alunos_Ano5]]</f>
        <v>0.43243243243243246</v>
      </c>
      <c r="N8" s="173">
        <v>52</v>
      </c>
      <c r="O8" s="173">
        <v>35</v>
      </c>
      <c r="P8" s="174">
        <f>Tabela9[[#This Row],[Neg_Ano6]]/Tabela9[[#This Row],[Alunos_Ano6]]</f>
        <v>0.67307692307692313</v>
      </c>
      <c r="Q8" s="173">
        <f t="shared" si="0"/>
        <v>89</v>
      </c>
      <c r="R8" s="173">
        <f t="shared" si="0"/>
        <v>51</v>
      </c>
      <c r="S8" s="175">
        <f>Tabela9[[#This Row],[Níveis negat. ]]/Tabela9[[#This Row],[Alunos_2º ciclo]]</f>
        <v>0.5730337078651685</v>
      </c>
    </row>
    <row r="9" spans="1:19" hidden="1" outlineLevel="6" x14ac:dyDescent="0.3">
      <c r="A9" s="172">
        <v>101</v>
      </c>
      <c r="B9" s="166" t="s">
        <v>19</v>
      </c>
      <c r="C9" s="166">
        <v>10103</v>
      </c>
      <c r="D9" s="166" t="s">
        <v>29</v>
      </c>
      <c r="E9" s="166">
        <v>107</v>
      </c>
      <c r="F9" s="166" t="s">
        <v>35</v>
      </c>
      <c r="G9" s="166">
        <v>151336</v>
      </c>
      <c r="H9" s="166" t="s">
        <v>36</v>
      </c>
      <c r="I9" s="166">
        <v>0</v>
      </c>
      <c r="J9" s="176" t="s">
        <v>24</v>
      </c>
      <c r="K9" s="177">
        <f>SUBTOTAL(9,K7:K8)</f>
        <v>0</v>
      </c>
      <c r="L9" s="177">
        <f>SUBTOTAL(9,L7:L8)</f>
        <v>0</v>
      </c>
      <c r="M9" s="178" t="e">
        <f>Tabela9[[#This Row],[Neg_Ano5]]/Tabela9[[#This Row],[Alunos_Ano5]]</f>
        <v>#DIV/0!</v>
      </c>
      <c r="N9" s="177">
        <f>SUBTOTAL(9,N7:N8)</f>
        <v>0</v>
      </c>
      <c r="O9" s="177">
        <f>SUBTOTAL(9,O7:O8)</f>
        <v>0</v>
      </c>
      <c r="P9" s="178" t="e">
        <f>Tabela9[[#This Row],[Neg_Ano6]]/Tabela9[[#This Row],[Alunos_Ano6]]</f>
        <v>#DIV/0!</v>
      </c>
      <c r="Q9" s="177">
        <f>SUBTOTAL(9,Q7:Q8)</f>
        <v>0</v>
      </c>
      <c r="R9" s="177">
        <f>SUBTOTAL(9,R7:R8)</f>
        <v>0</v>
      </c>
      <c r="S9" s="179" t="e">
        <f>Tabela9[[#This Row],[Níveis negat. ]]/Tabela9[[#This Row],[Alunos_2º ciclo]]</f>
        <v>#DIV/0!</v>
      </c>
    </row>
    <row r="10" spans="1:19" hidden="1" outlineLevel="7" x14ac:dyDescent="0.3">
      <c r="A10" s="172">
        <v>101</v>
      </c>
      <c r="B10" s="166" t="s">
        <v>19</v>
      </c>
      <c r="C10" s="166">
        <v>10103</v>
      </c>
      <c r="D10" s="166" t="s">
        <v>29</v>
      </c>
      <c r="E10" s="166">
        <v>107</v>
      </c>
      <c r="F10" s="166" t="s">
        <v>35</v>
      </c>
      <c r="G10" s="166">
        <v>151361</v>
      </c>
      <c r="H10" s="166" t="s">
        <v>39</v>
      </c>
      <c r="I10" s="166">
        <v>107083</v>
      </c>
      <c r="J10" s="166" t="s">
        <v>40</v>
      </c>
      <c r="K10" s="173">
        <v>136</v>
      </c>
      <c r="L10" s="173">
        <v>25</v>
      </c>
      <c r="M10" s="174">
        <f>Tabela9[[#This Row],[Neg_Ano5]]/Tabela9[[#This Row],[Alunos_Ano5]]</f>
        <v>0.18382352941176472</v>
      </c>
      <c r="N10" s="173">
        <v>142</v>
      </c>
      <c r="O10" s="173">
        <v>28</v>
      </c>
      <c r="P10" s="174">
        <f>Tabela9[[#This Row],[Neg_Ano6]]/Tabela9[[#This Row],[Alunos_Ano6]]</f>
        <v>0.19718309859154928</v>
      </c>
      <c r="Q10" s="173">
        <f t="shared" si="0"/>
        <v>278</v>
      </c>
      <c r="R10" s="173">
        <f t="shared" si="0"/>
        <v>53</v>
      </c>
      <c r="S10" s="175">
        <f>Tabela9[[#This Row],[Níveis negat. ]]/Tabela9[[#This Row],[Alunos_2º ciclo]]</f>
        <v>0.1906474820143885</v>
      </c>
    </row>
    <row r="11" spans="1:19" hidden="1" outlineLevel="7" x14ac:dyDescent="0.3">
      <c r="A11" s="172">
        <v>101</v>
      </c>
      <c r="B11" s="166" t="s">
        <v>19</v>
      </c>
      <c r="C11" s="166">
        <v>10103</v>
      </c>
      <c r="D11" s="166" t="s">
        <v>29</v>
      </c>
      <c r="E11" s="166">
        <v>107</v>
      </c>
      <c r="F11" s="166" t="s">
        <v>35</v>
      </c>
      <c r="G11" s="166">
        <v>151361</v>
      </c>
      <c r="H11" s="166" t="s">
        <v>39</v>
      </c>
      <c r="I11" s="166">
        <v>107812</v>
      </c>
      <c r="J11" s="166" t="s">
        <v>41</v>
      </c>
      <c r="K11" s="173">
        <v>56</v>
      </c>
      <c r="L11" s="173">
        <v>19</v>
      </c>
      <c r="M11" s="174">
        <f>Tabela9[[#This Row],[Neg_Ano5]]/Tabela9[[#This Row],[Alunos_Ano5]]</f>
        <v>0.3392857142857143</v>
      </c>
      <c r="N11" s="173">
        <v>83</v>
      </c>
      <c r="O11" s="173">
        <v>14</v>
      </c>
      <c r="P11" s="174">
        <f>Tabela9[[#This Row],[Neg_Ano6]]/Tabela9[[#This Row],[Alunos_Ano6]]</f>
        <v>0.16867469879518071</v>
      </c>
      <c r="Q11" s="173">
        <f t="shared" si="0"/>
        <v>139</v>
      </c>
      <c r="R11" s="173">
        <f t="shared" si="0"/>
        <v>33</v>
      </c>
      <c r="S11" s="175">
        <f>Tabela9[[#This Row],[Níveis negat. ]]/Tabela9[[#This Row],[Alunos_2º ciclo]]</f>
        <v>0.23741007194244604</v>
      </c>
    </row>
    <row r="12" spans="1:19" hidden="1" outlineLevel="6" x14ac:dyDescent="0.3">
      <c r="A12" s="172">
        <v>101</v>
      </c>
      <c r="B12" s="166" t="s">
        <v>19</v>
      </c>
      <c r="C12" s="166">
        <v>10103</v>
      </c>
      <c r="D12" s="166" t="s">
        <v>29</v>
      </c>
      <c r="E12" s="166">
        <v>107</v>
      </c>
      <c r="F12" s="166" t="s">
        <v>35</v>
      </c>
      <c r="G12" s="166">
        <v>151361</v>
      </c>
      <c r="H12" s="166" t="s">
        <v>39</v>
      </c>
      <c r="I12" s="166">
        <v>0</v>
      </c>
      <c r="J12" s="176" t="s">
        <v>24</v>
      </c>
      <c r="K12" s="177">
        <f>SUBTOTAL(9,K10:K11)</f>
        <v>0</v>
      </c>
      <c r="L12" s="177">
        <f>SUBTOTAL(9,L10:L11)</f>
        <v>0</v>
      </c>
      <c r="M12" s="178" t="e">
        <f>Tabela9[[#This Row],[Neg_Ano5]]/Tabela9[[#This Row],[Alunos_Ano5]]</f>
        <v>#DIV/0!</v>
      </c>
      <c r="N12" s="177">
        <f>SUBTOTAL(9,N10:N11)</f>
        <v>0</v>
      </c>
      <c r="O12" s="177">
        <f>SUBTOTAL(9,O10:O11)</f>
        <v>0</v>
      </c>
      <c r="P12" s="178" t="e">
        <f>Tabela9[[#This Row],[Neg_Ano6]]/Tabela9[[#This Row],[Alunos_Ano6]]</f>
        <v>#DIV/0!</v>
      </c>
      <c r="Q12" s="177">
        <f>SUBTOTAL(9,Q10:Q11)</f>
        <v>0</v>
      </c>
      <c r="R12" s="177">
        <f>SUBTOTAL(9,R10:R11)</f>
        <v>0</v>
      </c>
      <c r="S12" s="179" t="e">
        <f>Tabela9[[#This Row],[Níveis negat. ]]/Tabela9[[#This Row],[Alunos_2º ciclo]]</f>
        <v>#DIV/0!</v>
      </c>
    </row>
    <row r="13" spans="1:19" hidden="1" outlineLevel="5" collapsed="1" x14ac:dyDescent="0.3">
      <c r="A13" s="172">
        <v>101</v>
      </c>
      <c r="B13" s="166" t="s">
        <v>19</v>
      </c>
      <c r="C13" s="166">
        <v>10103</v>
      </c>
      <c r="D13" s="166" t="s">
        <v>29</v>
      </c>
      <c r="E13" s="166">
        <v>107</v>
      </c>
      <c r="F13" s="166" t="s">
        <v>35</v>
      </c>
      <c r="G13" s="166">
        <v>0</v>
      </c>
      <c r="H13" s="166">
        <v>0</v>
      </c>
      <c r="I13" s="166">
        <v>0</v>
      </c>
      <c r="J13" s="180" t="s">
        <v>25</v>
      </c>
      <c r="K13" s="181">
        <f>SUBTOTAL(9,K7:K11)</f>
        <v>0</v>
      </c>
      <c r="L13" s="181">
        <f>SUBTOTAL(9,L7:L11)</f>
        <v>0</v>
      </c>
      <c r="M13" s="182" t="e">
        <f>Tabela9[[#This Row],[Neg_Ano5]]/Tabela9[[#This Row],[Alunos_Ano5]]</f>
        <v>#DIV/0!</v>
      </c>
      <c r="N13" s="181">
        <f>SUBTOTAL(9,N7:N11)</f>
        <v>0</v>
      </c>
      <c r="O13" s="181">
        <f>SUBTOTAL(9,O7:O11)</f>
        <v>0</v>
      </c>
      <c r="P13" s="182" t="e">
        <f>Tabela9[[#This Row],[Neg_Ano6]]/Tabela9[[#This Row],[Alunos_Ano6]]</f>
        <v>#DIV/0!</v>
      </c>
      <c r="Q13" s="181">
        <f>SUBTOTAL(9,Q7:Q11)</f>
        <v>0</v>
      </c>
      <c r="R13" s="181">
        <f>SUBTOTAL(9,R7:R11)</f>
        <v>0</v>
      </c>
      <c r="S13" s="183" t="e">
        <f>Tabela9[[#This Row],[Níveis negat. ]]/Tabela9[[#This Row],[Alunos_2º ciclo]]</f>
        <v>#DIV/0!</v>
      </c>
    </row>
    <row r="14" spans="1:19" outlineLevel="7" x14ac:dyDescent="0.3">
      <c r="A14" s="172">
        <v>101</v>
      </c>
      <c r="B14" s="166" t="s">
        <v>19</v>
      </c>
      <c r="C14" s="166">
        <v>10103</v>
      </c>
      <c r="D14" s="166" t="s">
        <v>29</v>
      </c>
      <c r="E14" s="166">
        <v>109</v>
      </c>
      <c r="F14" s="166" t="s">
        <v>42</v>
      </c>
      <c r="G14" s="166">
        <v>150356</v>
      </c>
      <c r="H14" s="166" t="s">
        <v>274</v>
      </c>
      <c r="I14" s="166">
        <v>109099</v>
      </c>
      <c r="J14" s="166" t="s">
        <v>275</v>
      </c>
      <c r="K14" s="173">
        <v>64</v>
      </c>
      <c r="L14" s="173">
        <v>29</v>
      </c>
      <c r="M14" s="174">
        <f>Tabela9[[#This Row],[Neg_Ano5]]/Tabela9[[#This Row],[Alunos_Ano5]]</f>
        <v>0.453125</v>
      </c>
      <c r="N14" s="173">
        <v>103</v>
      </c>
      <c r="O14" s="173">
        <v>44</v>
      </c>
      <c r="P14" s="174">
        <f>Tabela9[[#This Row],[Neg_Ano6]]/Tabela9[[#This Row],[Alunos_Ano6]]</f>
        <v>0.42718446601941745</v>
      </c>
      <c r="Q14" s="173">
        <f t="shared" si="0"/>
        <v>167</v>
      </c>
      <c r="R14" s="173">
        <f t="shared" si="0"/>
        <v>73</v>
      </c>
      <c r="S14" s="175">
        <f>Tabela9[[#This Row],[Níveis negat. ]]/Tabela9[[#This Row],[Alunos_2º ciclo]]</f>
        <v>0.43712574850299402</v>
      </c>
    </row>
    <row r="15" spans="1:19" outlineLevel="6" x14ac:dyDescent="0.3">
      <c r="A15" s="172">
        <v>101</v>
      </c>
      <c r="B15" s="166" t="s">
        <v>19</v>
      </c>
      <c r="C15" s="166">
        <v>10103</v>
      </c>
      <c r="D15" s="166" t="s">
        <v>29</v>
      </c>
      <c r="E15" s="166">
        <v>109</v>
      </c>
      <c r="F15" s="166" t="s">
        <v>42</v>
      </c>
      <c r="G15" s="166">
        <v>150356</v>
      </c>
      <c r="H15" s="166" t="s">
        <v>274</v>
      </c>
      <c r="I15" s="166">
        <v>0</v>
      </c>
      <c r="J15" s="176" t="s">
        <v>24</v>
      </c>
      <c r="K15" s="177">
        <f>SUBTOTAL(9,K14:K14)</f>
        <v>64</v>
      </c>
      <c r="L15" s="177">
        <f>SUBTOTAL(9,L14:L14)</f>
        <v>29</v>
      </c>
      <c r="M15" s="178">
        <f>Tabela9[[#This Row],[Neg_Ano5]]/Tabela9[[#This Row],[Alunos_Ano5]]</f>
        <v>0.453125</v>
      </c>
      <c r="N15" s="177">
        <f>SUBTOTAL(9,N14:N14)</f>
        <v>103</v>
      </c>
      <c r="O15" s="177">
        <f>SUBTOTAL(9,O14:O14)</f>
        <v>44</v>
      </c>
      <c r="P15" s="178">
        <f>Tabela9[[#This Row],[Neg_Ano6]]/Tabela9[[#This Row],[Alunos_Ano6]]</f>
        <v>0.42718446601941745</v>
      </c>
      <c r="Q15" s="177">
        <f>SUBTOTAL(9,Q14:Q14)</f>
        <v>167</v>
      </c>
      <c r="R15" s="177">
        <f>SUBTOTAL(9,R14:R14)</f>
        <v>73</v>
      </c>
      <c r="S15" s="179">
        <f>Tabela9[[#This Row],[Níveis negat. ]]/Tabela9[[#This Row],[Alunos_2º ciclo]]</f>
        <v>0.43712574850299402</v>
      </c>
    </row>
    <row r="16" spans="1:19" outlineLevel="7" x14ac:dyDescent="0.3">
      <c r="A16" s="172">
        <v>101</v>
      </c>
      <c r="B16" s="166" t="s">
        <v>19</v>
      </c>
      <c r="C16" s="166">
        <v>10103</v>
      </c>
      <c r="D16" s="166" t="s">
        <v>29</v>
      </c>
      <c r="E16" s="166">
        <v>109</v>
      </c>
      <c r="F16" s="166" t="s">
        <v>42</v>
      </c>
      <c r="G16" s="166">
        <v>150551</v>
      </c>
      <c r="H16" s="166" t="s">
        <v>43</v>
      </c>
      <c r="I16" s="166">
        <v>109570</v>
      </c>
      <c r="J16" s="166" t="s">
        <v>44</v>
      </c>
      <c r="K16" s="173">
        <v>37</v>
      </c>
      <c r="L16" s="173">
        <v>13</v>
      </c>
      <c r="M16" s="174">
        <f>Tabela9[[#This Row],[Neg_Ano5]]/Tabela9[[#This Row],[Alunos_Ano5]]</f>
        <v>0.35135135135135137</v>
      </c>
      <c r="N16" s="173">
        <v>55</v>
      </c>
      <c r="O16" s="173">
        <v>26</v>
      </c>
      <c r="P16" s="174">
        <f>Tabela9[[#This Row],[Neg_Ano6]]/Tabela9[[#This Row],[Alunos_Ano6]]</f>
        <v>0.47272727272727272</v>
      </c>
      <c r="Q16" s="173">
        <f t="shared" si="0"/>
        <v>92</v>
      </c>
      <c r="R16" s="173">
        <f t="shared" si="0"/>
        <v>39</v>
      </c>
      <c r="S16" s="175">
        <f>Tabela9[[#This Row],[Níveis negat. ]]/Tabela9[[#This Row],[Alunos_2º ciclo]]</f>
        <v>0.42391304347826086</v>
      </c>
    </row>
    <row r="17" spans="1:19" outlineLevel="7" x14ac:dyDescent="0.3">
      <c r="A17" s="172">
        <v>101</v>
      </c>
      <c r="B17" s="166" t="s">
        <v>19</v>
      </c>
      <c r="C17" s="166">
        <v>10103</v>
      </c>
      <c r="D17" s="166" t="s">
        <v>29</v>
      </c>
      <c r="E17" s="166">
        <v>109</v>
      </c>
      <c r="F17" s="166" t="s">
        <v>42</v>
      </c>
      <c r="G17" s="166">
        <v>150551</v>
      </c>
      <c r="H17" s="166" t="s">
        <v>43</v>
      </c>
      <c r="I17" s="166">
        <v>109721</v>
      </c>
      <c r="J17" s="166" t="s">
        <v>45</v>
      </c>
      <c r="K17" s="173">
        <v>54</v>
      </c>
      <c r="L17" s="173">
        <v>19</v>
      </c>
      <c r="M17" s="174">
        <f>Tabela9[[#This Row],[Neg_Ano5]]/Tabela9[[#This Row],[Alunos_Ano5]]</f>
        <v>0.35185185185185186</v>
      </c>
      <c r="N17" s="173">
        <v>57</v>
      </c>
      <c r="O17" s="173">
        <v>20</v>
      </c>
      <c r="P17" s="174">
        <f>Tabela9[[#This Row],[Neg_Ano6]]/Tabela9[[#This Row],[Alunos_Ano6]]</f>
        <v>0.35087719298245612</v>
      </c>
      <c r="Q17" s="173">
        <f t="shared" si="0"/>
        <v>111</v>
      </c>
      <c r="R17" s="173">
        <f t="shared" si="0"/>
        <v>39</v>
      </c>
      <c r="S17" s="175">
        <f>Tabela9[[#This Row],[Níveis negat. ]]/Tabela9[[#This Row],[Alunos_2º ciclo]]</f>
        <v>0.35135135135135137</v>
      </c>
    </row>
    <row r="18" spans="1:19" outlineLevel="6" x14ac:dyDescent="0.3">
      <c r="A18" s="172">
        <v>101</v>
      </c>
      <c r="B18" s="166" t="s">
        <v>19</v>
      </c>
      <c r="C18" s="166">
        <v>10103</v>
      </c>
      <c r="D18" s="166" t="s">
        <v>29</v>
      </c>
      <c r="E18" s="166">
        <v>109</v>
      </c>
      <c r="F18" s="166" t="s">
        <v>42</v>
      </c>
      <c r="G18" s="166">
        <v>150551</v>
      </c>
      <c r="H18" s="166" t="s">
        <v>43</v>
      </c>
      <c r="I18" s="166">
        <v>0</v>
      </c>
      <c r="J18" s="176" t="s">
        <v>24</v>
      </c>
      <c r="K18" s="177">
        <f>SUBTOTAL(9,K16:K17)</f>
        <v>91</v>
      </c>
      <c r="L18" s="177">
        <f>SUBTOTAL(9,L16:L17)</f>
        <v>32</v>
      </c>
      <c r="M18" s="178">
        <f>Tabela9[[#This Row],[Neg_Ano5]]/Tabela9[[#This Row],[Alunos_Ano5]]</f>
        <v>0.35164835164835168</v>
      </c>
      <c r="N18" s="177">
        <f>SUBTOTAL(9,N16:N17)</f>
        <v>112</v>
      </c>
      <c r="O18" s="177">
        <f>SUBTOTAL(9,O16:O17)</f>
        <v>46</v>
      </c>
      <c r="P18" s="178">
        <f>Tabela9[[#This Row],[Neg_Ano6]]/Tabela9[[#This Row],[Alunos_Ano6]]</f>
        <v>0.4107142857142857</v>
      </c>
      <c r="Q18" s="177">
        <f>SUBTOTAL(9,Q16:Q17)</f>
        <v>203</v>
      </c>
      <c r="R18" s="177">
        <f>SUBTOTAL(9,R16:R17)</f>
        <v>78</v>
      </c>
      <c r="S18" s="179">
        <f>Tabela9[[#This Row],[Níveis negat. ]]/Tabela9[[#This Row],[Alunos_2º ciclo]]</f>
        <v>0.38423645320197042</v>
      </c>
    </row>
    <row r="19" spans="1:19" outlineLevel="7" x14ac:dyDescent="0.3">
      <c r="A19" s="172">
        <v>101</v>
      </c>
      <c r="B19" s="166" t="s">
        <v>19</v>
      </c>
      <c r="C19" s="166">
        <v>10103</v>
      </c>
      <c r="D19" s="166" t="s">
        <v>29</v>
      </c>
      <c r="E19" s="166">
        <v>109</v>
      </c>
      <c r="F19" s="166" t="s">
        <v>42</v>
      </c>
      <c r="G19" s="166">
        <v>150563</v>
      </c>
      <c r="H19" s="166" t="s">
        <v>46</v>
      </c>
      <c r="I19" s="166">
        <v>109976</v>
      </c>
      <c r="J19" s="166" t="s">
        <v>47</v>
      </c>
      <c r="K19" s="173">
        <v>71</v>
      </c>
      <c r="L19" s="173">
        <v>25</v>
      </c>
      <c r="M19" s="174">
        <f>Tabela9[[#This Row],[Neg_Ano5]]/Tabela9[[#This Row],[Alunos_Ano5]]</f>
        <v>0.352112676056338</v>
      </c>
      <c r="N19" s="173">
        <v>106</v>
      </c>
      <c r="O19" s="173">
        <v>53</v>
      </c>
      <c r="P19" s="174">
        <f>Tabela9[[#This Row],[Neg_Ano6]]/Tabela9[[#This Row],[Alunos_Ano6]]</f>
        <v>0.5</v>
      </c>
      <c r="Q19" s="173">
        <f t="shared" si="0"/>
        <v>177</v>
      </c>
      <c r="R19" s="173">
        <f t="shared" si="0"/>
        <v>78</v>
      </c>
      <c r="S19" s="175">
        <f>Tabela9[[#This Row],[Níveis negat. ]]/Tabela9[[#This Row],[Alunos_2º ciclo]]</f>
        <v>0.44067796610169491</v>
      </c>
    </row>
    <row r="20" spans="1:19" outlineLevel="6" x14ac:dyDescent="0.3">
      <c r="A20" s="172">
        <v>101</v>
      </c>
      <c r="B20" s="166" t="s">
        <v>19</v>
      </c>
      <c r="C20" s="166">
        <v>10103</v>
      </c>
      <c r="D20" s="166" t="s">
        <v>29</v>
      </c>
      <c r="E20" s="166">
        <v>109</v>
      </c>
      <c r="F20" s="166" t="s">
        <v>42</v>
      </c>
      <c r="G20" s="166">
        <v>150563</v>
      </c>
      <c r="H20" s="166" t="s">
        <v>46</v>
      </c>
      <c r="I20" s="166">
        <v>0</v>
      </c>
      <c r="J20" s="176" t="s">
        <v>24</v>
      </c>
      <c r="K20" s="177">
        <f>SUBTOTAL(9,K19:K19)</f>
        <v>71</v>
      </c>
      <c r="L20" s="177">
        <f>SUBTOTAL(9,L19:L19)</f>
        <v>25</v>
      </c>
      <c r="M20" s="178">
        <f>Tabela9[[#This Row],[Neg_Ano5]]/Tabela9[[#This Row],[Alunos_Ano5]]</f>
        <v>0.352112676056338</v>
      </c>
      <c r="N20" s="177">
        <f>SUBTOTAL(9,N19:N19)</f>
        <v>106</v>
      </c>
      <c r="O20" s="177">
        <f>SUBTOTAL(9,O19:O19)</f>
        <v>53</v>
      </c>
      <c r="P20" s="178">
        <f>Tabela9[[#This Row],[Neg_Ano6]]/Tabela9[[#This Row],[Alunos_Ano6]]</f>
        <v>0.5</v>
      </c>
      <c r="Q20" s="177">
        <f>SUBTOTAL(9,Q19:Q19)</f>
        <v>177</v>
      </c>
      <c r="R20" s="177">
        <f>SUBTOTAL(9,R19:R19)</f>
        <v>78</v>
      </c>
      <c r="S20" s="179">
        <f>Tabela9[[#This Row],[Níveis negat. ]]/Tabela9[[#This Row],[Alunos_2º ciclo]]</f>
        <v>0.44067796610169491</v>
      </c>
    </row>
    <row r="21" spans="1:19" outlineLevel="7" x14ac:dyDescent="0.3">
      <c r="A21" s="172">
        <v>101</v>
      </c>
      <c r="B21" s="166" t="s">
        <v>19</v>
      </c>
      <c r="C21" s="166">
        <v>10103</v>
      </c>
      <c r="D21" s="166" t="s">
        <v>29</v>
      </c>
      <c r="E21" s="166">
        <v>109</v>
      </c>
      <c r="F21" s="166" t="s">
        <v>42</v>
      </c>
      <c r="G21" s="166">
        <v>151178</v>
      </c>
      <c r="H21" s="166" t="s">
        <v>48</v>
      </c>
      <c r="I21" s="166">
        <v>109070</v>
      </c>
      <c r="J21" s="166" t="s">
        <v>49</v>
      </c>
      <c r="K21" s="173">
        <v>105</v>
      </c>
      <c r="L21" s="173">
        <v>31</v>
      </c>
      <c r="M21" s="174">
        <f>Tabela9[[#This Row],[Neg_Ano5]]/Tabela9[[#This Row],[Alunos_Ano5]]</f>
        <v>0.29523809523809524</v>
      </c>
      <c r="N21" s="173">
        <v>105</v>
      </c>
      <c r="O21" s="173">
        <v>21</v>
      </c>
      <c r="P21" s="174">
        <f>Tabela9[[#This Row],[Neg_Ano6]]/Tabela9[[#This Row],[Alunos_Ano6]]</f>
        <v>0.2</v>
      </c>
      <c r="Q21" s="173">
        <f t="shared" si="0"/>
        <v>210</v>
      </c>
      <c r="R21" s="173">
        <f t="shared" si="0"/>
        <v>52</v>
      </c>
      <c r="S21" s="175">
        <f>Tabela9[[#This Row],[Níveis negat. ]]/Tabela9[[#This Row],[Alunos_2º ciclo]]</f>
        <v>0.24761904761904763</v>
      </c>
    </row>
    <row r="22" spans="1:19" outlineLevel="6" x14ac:dyDescent="0.3">
      <c r="A22" s="172">
        <v>101</v>
      </c>
      <c r="B22" s="166" t="s">
        <v>19</v>
      </c>
      <c r="C22" s="166">
        <v>10103</v>
      </c>
      <c r="D22" s="166" t="s">
        <v>29</v>
      </c>
      <c r="E22" s="166">
        <v>109</v>
      </c>
      <c r="F22" s="166" t="s">
        <v>42</v>
      </c>
      <c r="G22" s="166">
        <v>151178</v>
      </c>
      <c r="H22" s="166" t="s">
        <v>48</v>
      </c>
      <c r="I22" s="166">
        <v>0</v>
      </c>
      <c r="J22" s="176" t="s">
        <v>24</v>
      </c>
      <c r="K22" s="177">
        <f>SUBTOTAL(9,K21:K21)</f>
        <v>105</v>
      </c>
      <c r="L22" s="177">
        <f>SUBTOTAL(9,L21:L21)</f>
        <v>31</v>
      </c>
      <c r="M22" s="178">
        <f>Tabela9[[#This Row],[Neg_Ano5]]/Tabela9[[#This Row],[Alunos_Ano5]]</f>
        <v>0.29523809523809524</v>
      </c>
      <c r="N22" s="177">
        <f>SUBTOTAL(9,N21:N21)</f>
        <v>105</v>
      </c>
      <c r="O22" s="177">
        <f>SUBTOTAL(9,O21:O21)</f>
        <v>21</v>
      </c>
      <c r="P22" s="178">
        <f>Tabela9[[#This Row],[Neg_Ano6]]/Tabela9[[#This Row],[Alunos_Ano6]]</f>
        <v>0.2</v>
      </c>
      <c r="Q22" s="177">
        <f>SUBTOTAL(9,Q21:Q21)</f>
        <v>210</v>
      </c>
      <c r="R22" s="177">
        <f>SUBTOTAL(9,R21:R21)</f>
        <v>52</v>
      </c>
      <c r="S22" s="179">
        <f>Tabela9[[#This Row],[Níveis negat. ]]/Tabela9[[#This Row],[Alunos_2º ciclo]]</f>
        <v>0.24761904761904763</v>
      </c>
    </row>
    <row r="23" spans="1:19" outlineLevel="7" x14ac:dyDescent="0.3">
      <c r="A23" s="172">
        <v>101</v>
      </c>
      <c r="B23" s="166" t="s">
        <v>19</v>
      </c>
      <c r="C23" s="166">
        <v>10103</v>
      </c>
      <c r="D23" s="166" t="s">
        <v>29</v>
      </c>
      <c r="E23" s="166">
        <v>109</v>
      </c>
      <c r="F23" s="166" t="s">
        <v>42</v>
      </c>
      <c r="G23" s="166">
        <v>151282</v>
      </c>
      <c r="H23" s="166" t="s">
        <v>50</v>
      </c>
      <c r="I23" s="166">
        <v>109681</v>
      </c>
      <c r="J23" s="166" t="s">
        <v>51</v>
      </c>
      <c r="K23" s="173">
        <v>80</v>
      </c>
      <c r="L23" s="173">
        <v>25</v>
      </c>
      <c r="M23" s="174">
        <f>Tabela9[[#This Row],[Neg_Ano5]]/Tabela9[[#This Row],[Alunos_Ano5]]</f>
        <v>0.3125</v>
      </c>
      <c r="N23" s="173">
        <v>104</v>
      </c>
      <c r="O23" s="173">
        <v>42</v>
      </c>
      <c r="P23" s="174">
        <f>Tabela9[[#This Row],[Neg_Ano6]]/Tabela9[[#This Row],[Alunos_Ano6]]</f>
        <v>0.40384615384615385</v>
      </c>
      <c r="Q23" s="173">
        <f t="shared" si="0"/>
        <v>184</v>
      </c>
      <c r="R23" s="173">
        <f t="shared" si="0"/>
        <v>67</v>
      </c>
      <c r="S23" s="175">
        <f>Tabela9[[#This Row],[Níveis negat. ]]/Tabela9[[#This Row],[Alunos_2º ciclo]]</f>
        <v>0.3641304347826087</v>
      </c>
    </row>
    <row r="24" spans="1:19" outlineLevel="6" x14ac:dyDescent="0.3">
      <c r="A24" s="172">
        <v>101</v>
      </c>
      <c r="B24" s="166" t="s">
        <v>19</v>
      </c>
      <c r="C24" s="166">
        <v>10103</v>
      </c>
      <c r="D24" s="166" t="s">
        <v>29</v>
      </c>
      <c r="E24" s="166">
        <v>109</v>
      </c>
      <c r="F24" s="166" t="s">
        <v>42</v>
      </c>
      <c r="G24" s="166">
        <v>151282</v>
      </c>
      <c r="H24" s="166" t="s">
        <v>50</v>
      </c>
      <c r="I24" s="166">
        <v>0</v>
      </c>
      <c r="J24" s="176" t="s">
        <v>24</v>
      </c>
      <c r="K24" s="177">
        <f>SUBTOTAL(9,K23:K23)</f>
        <v>80</v>
      </c>
      <c r="L24" s="177">
        <f>SUBTOTAL(9,L23:L23)</f>
        <v>25</v>
      </c>
      <c r="M24" s="178">
        <f>Tabela9[[#This Row],[Neg_Ano5]]/Tabela9[[#This Row],[Alunos_Ano5]]</f>
        <v>0.3125</v>
      </c>
      <c r="N24" s="177">
        <f>SUBTOTAL(9,N23:N23)</f>
        <v>104</v>
      </c>
      <c r="O24" s="177">
        <f>SUBTOTAL(9,O23:O23)</f>
        <v>42</v>
      </c>
      <c r="P24" s="178">
        <f>Tabela9[[#This Row],[Neg_Ano6]]/Tabela9[[#This Row],[Alunos_Ano6]]</f>
        <v>0.40384615384615385</v>
      </c>
      <c r="Q24" s="177">
        <f>SUBTOTAL(9,Q23:Q23)</f>
        <v>184</v>
      </c>
      <c r="R24" s="177">
        <f>SUBTOTAL(9,R23:R23)</f>
        <v>67</v>
      </c>
      <c r="S24" s="179">
        <f>Tabela9[[#This Row],[Níveis negat. ]]/Tabela9[[#This Row],[Alunos_2º ciclo]]</f>
        <v>0.3641304347826087</v>
      </c>
    </row>
    <row r="25" spans="1:19" outlineLevel="7" x14ac:dyDescent="0.3">
      <c r="A25" s="172">
        <v>101</v>
      </c>
      <c r="B25" s="166" t="s">
        <v>19</v>
      </c>
      <c r="C25" s="166">
        <v>10103</v>
      </c>
      <c r="D25" s="166" t="s">
        <v>29</v>
      </c>
      <c r="E25" s="166">
        <v>109</v>
      </c>
      <c r="F25" s="166" t="s">
        <v>42</v>
      </c>
      <c r="G25" s="166">
        <v>151294</v>
      </c>
      <c r="H25" s="166" t="s">
        <v>52</v>
      </c>
      <c r="I25" s="166">
        <v>109331</v>
      </c>
      <c r="J25" s="166" t="s">
        <v>53</v>
      </c>
      <c r="K25" s="173">
        <v>75</v>
      </c>
      <c r="L25" s="173">
        <v>14</v>
      </c>
      <c r="M25" s="174">
        <f>Tabela9[[#This Row],[Neg_Ano5]]/Tabela9[[#This Row],[Alunos_Ano5]]</f>
        <v>0.18666666666666668</v>
      </c>
      <c r="N25" s="173">
        <v>99</v>
      </c>
      <c r="O25" s="173">
        <v>30</v>
      </c>
      <c r="P25" s="174">
        <f>Tabela9[[#This Row],[Neg_Ano6]]/Tabela9[[#This Row],[Alunos_Ano6]]</f>
        <v>0.30303030303030304</v>
      </c>
      <c r="Q25" s="173">
        <f t="shared" si="0"/>
        <v>174</v>
      </c>
      <c r="R25" s="173">
        <f t="shared" si="0"/>
        <v>44</v>
      </c>
      <c r="S25" s="175">
        <f>Tabela9[[#This Row],[Níveis negat. ]]/Tabela9[[#This Row],[Alunos_2º ciclo]]</f>
        <v>0.25287356321839083</v>
      </c>
    </row>
    <row r="26" spans="1:19" outlineLevel="6" x14ac:dyDescent="0.3">
      <c r="A26" s="172">
        <v>101</v>
      </c>
      <c r="B26" s="166" t="s">
        <v>19</v>
      </c>
      <c r="C26" s="166">
        <v>10103</v>
      </c>
      <c r="D26" s="166" t="s">
        <v>29</v>
      </c>
      <c r="E26" s="166">
        <v>109</v>
      </c>
      <c r="F26" s="166" t="s">
        <v>42</v>
      </c>
      <c r="G26" s="166">
        <v>151294</v>
      </c>
      <c r="H26" s="166" t="s">
        <v>52</v>
      </c>
      <c r="I26" s="166">
        <v>0</v>
      </c>
      <c r="J26" s="176" t="s">
        <v>24</v>
      </c>
      <c r="K26" s="177">
        <f>SUBTOTAL(9,K25:K25)</f>
        <v>75</v>
      </c>
      <c r="L26" s="177">
        <f>SUBTOTAL(9,L25:L25)</f>
        <v>14</v>
      </c>
      <c r="M26" s="178">
        <f>Tabela9[[#This Row],[Neg_Ano5]]/Tabela9[[#This Row],[Alunos_Ano5]]</f>
        <v>0.18666666666666668</v>
      </c>
      <c r="N26" s="177">
        <f>SUBTOTAL(9,N25:N25)</f>
        <v>99</v>
      </c>
      <c r="O26" s="177">
        <f>SUBTOTAL(9,O25:O25)</f>
        <v>30</v>
      </c>
      <c r="P26" s="178">
        <f>Tabela9[[#This Row],[Neg_Ano6]]/Tabela9[[#This Row],[Alunos_Ano6]]</f>
        <v>0.30303030303030304</v>
      </c>
      <c r="Q26" s="177">
        <f>SUBTOTAL(9,Q25:Q25)</f>
        <v>174</v>
      </c>
      <c r="R26" s="177">
        <f>SUBTOTAL(9,R25:R25)</f>
        <v>44</v>
      </c>
      <c r="S26" s="179">
        <f>Tabela9[[#This Row],[Níveis negat. ]]/Tabela9[[#This Row],[Alunos_2º ciclo]]</f>
        <v>0.25287356321839083</v>
      </c>
    </row>
    <row r="27" spans="1:19" outlineLevel="7" x14ac:dyDescent="0.3">
      <c r="A27" s="172">
        <v>101</v>
      </c>
      <c r="B27" s="166" t="s">
        <v>19</v>
      </c>
      <c r="C27" s="166">
        <v>10103</v>
      </c>
      <c r="D27" s="166" t="s">
        <v>29</v>
      </c>
      <c r="E27" s="166">
        <v>109</v>
      </c>
      <c r="F27" s="166" t="s">
        <v>42</v>
      </c>
      <c r="G27" s="166">
        <v>151350</v>
      </c>
      <c r="H27" s="166" t="s">
        <v>54</v>
      </c>
      <c r="I27" s="166">
        <v>109632</v>
      </c>
      <c r="J27" s="166" t="s">
        <v>55</v>
      </c>
      <c r="K27" s="173">
        <v>102</v>
      </c>
      <c r="L27" s="173">
        <v>40</v>
      </c>
      <c r="M27" s="174">
        <f>Tabela9[[#This Row],[Neg_Ano5]]/Tabela9[[#This Row],[Alunos_Ano5]]</f>
        <v>0.39215686274509803</v>
      </c>
      <c r="N27" s="173">
        <v>112</v>
      </c>
      <c r="O27" s="173">
        <v>38</v>
      </c>
      <c r="P27" s="174">
        <f>Tabela9[[#This Row],[Neg_Ano6]]/Tabela9[[#This Row],[Alunos_Ano6]]</f>
        <v>0.3392857142857143</v>
      </c>
      <c r="Q27" s="173">
        <f t="shared" si="0"/>
        <v>214</v>
      </c>
      <c r="R27" s="173">
        <f t="shared" si="0"/>
        <v>78</v>
      </c>
      <c r="S27" s="175">
        <f>Tabela9[[#This Row],[Níveis negat. ]]/Tabela9[[#This Row],[Alunos_2º ciclo]]</f>
        <v>0.3644859813084112</v>
      </c>
    </row>
    <row r="28" spans="1:19" outlineLevel="6" x14ac:dyDescent="0.3">
      <c r="A28" s="172">
        <v>101</v>
      </c>
      <c r="B28" s="166" t="s">
        <v>19</v>
      </c>
      <c r="C28" s="166">
        <v>10103</v>
      </c>
      <c r="D28" s="166" t="s">
        <v>29</v>
      </c>
      <c r="E28" s="166">
        <v>109</v>
      </c>
      <c r="F28" s="166" t="s">
        <v>42</v>
      </c>
      <c r="G28" s="166">
        <v>151350</v>
      </c>
      <c r="H28" s="166" t="s">
        <v>54</v>
      </c>
      <c r="I28" s="166">
        <v>0</v>
      </c>
      <c r="J28" s="176" t="s">
        <v>24</v>
      </c>
      <c r="K28" s="177">
        <f>SUBTOTAL(9,K27:K27)</f>
        <v>102</v>
      </c>
      <c r="L28" s="177">
        <f>SUBTOTAL(9,L27:L27)</f>
        <v>40</v>
      </c>
      <c r="M28" s="178">
        <f>Tabela9[[#This Row],[Neg_Ano5]]/Tabela9[[#This Row],[Alunos_Ano5]]</f>
        <v>0.39215686274509803</v>
      </c>
      <c r="N28" s="177">
        <f>SUBTOTAL(9,N27:N27)</f>
        <v>112</v>
      </c>
      <c r="O28" s="177">
        <f>SUBTOTAL(9,O27:O27)</f>
        <v>38</v>
      </c>
      <c r="P28" s="178">
        <f>Tabela9[[#This Row],[Neg_Ano6]]/Tabela9[[#This Row],[Alunos_Ano6]]</f>
        <v>0.3392857142857143</v>
      </c>
      <c r="Q28" s="177">
        <f>SUBTOTAL(9,Q27:Q27)</f>
        <v>214</v>
      </c>
      <c r="R28" s="177">
        <f>SUBTOTAL(9,R27:R27)</f>
        <v>78</v>
      </c>
      <c r="S28" s="179">
        <f>Tabela9[[#This Row],[Níveis negat. ]]/Tabela9[[#This Row],[Alunos_2º ciclo]]</f>
        <v>0.3644859813084112</v>
      </c>
    </row>
    <row r="29" spans="1:19" outlineLevel="7" x14ac:dyDescent="0.3">
      <c r="A29" s="172">
        <v>101</v>
      </c>
      <c r="B29" s="166" t="s">
        <v>19</v>
      </c>
      <c r="C29" s="166">
        <v>10103</v>
      </c>
      <c r="D29" s="166" t="s">
        <v>29</v>
      </c>
      <c r="E29" s="166">
        <v>109</v>
      </c>
      <c r="F29" s="166" t="s">
        <v>42</v>
      </c>
      <c r="G29" s="166">
        <v>151660</v>
      </c>
      <c r="H29" s="166" t="s">
        <v>56</v>
      </c>
      <c r="I29" s="166">
        <v>109357</v>
      </c>
      <c r="J29" s="166" t="s">
        <v>277</v>
      </c>
      <c r="K29" s="173">
        <v>16</v>
      </c>
      <c r="L29" s="173">
        <v>3</v>
      </c>
      <c r="M29" s="174">
        <f>Tabela9[[#This Row],[Neg_Ano5]]/Tabela9[[#This Row],[Alunos_Ano5]]</f>
        <v>0.1875</v>
      </c>
      <c r="N29" s="173">
        <v>63</v>
      </c>
      <c r="O29" s="173">
        <v>11</v>
      </c>
      <c r="P29" s="174">
        <f>Tabela9[[#This Row],[Neg_Ano6]]/Tabela9[[#This Row],[Alunos_Ano6]]</f>
        <v>0.17460317460317459</v>
      </c>
      <c r="Q29" s="173">
        <f t="shared" si="0"/>
        <v>79</v>
      </c>
      <c r="R29" s="173">
        <f t="shared" si="0"/>
        <v>14</v>
      </c>
      <c r="S29" s="175">
        <f>Tabela9[[#This Row],[Níveis negat. ]]/Tabela9[[#This Row],[Alunos_2º ciclo]]</f>
        <v>0.17721518987341772</v>
      </c>
    </row>
    <row r="30" spans="1:19" outlineLevel="7" x14ac:dyDescent="0.3">
      <c r="A30" s="172">
        <v>101</v>
      </c>
      <c r="B30" s="166" t="s">
        <v>19</v>
      </c>
      <c r="C30" s="166">
        <v>10103</v>
      </c>
      <c r="D30" s="166" t="s">
        <v>29</v>
      </c>
      <c r="E30" s="166">
        <v>109</v>
      </c>
      <c r="F30" s="166" t="s">
        <v>42</v>
      </c>
      <c r="G30" s="166">
        <v>151660</v>
      </c>
      <c r="H30" s="166" t="s">
        <v>56</v>
      </c>
      <c r="I30" s="166">
        <v>109630</v>
      </c>
      <c r="J30" s="166" t="s">
        <v>57</v>
      </c>
      <c r="K30" s="173">
        <v>147</v>
      </c>
      <c r="L30" s="173">
        <v>38</v>
      </c>
      <c r="M30" s="174">
        <f>Tabela9[[#This Row],[Neg_Ano5]]/Tabela9[[#This Row],[Alunos_Ano5]]</f>
        <v>0.25850340136054423</v>
      </c>
      <c r="N30" s="173">
        <v>106</v>
      </c>
      <c r="O30" s="173">
        <v>15</v>
      </c>
      <c r="P30" s="174">
        <f>Tabela9[[#This Row],[Neg_Ano6]]/Tabela9[[#This Row],[Alunos_Ano6]]</f>
        <v>0.14150943396226415</v>
      </c>
      <c r="Q30" s="173">
        <f t="shared" si="0"/>
        <v>253</v>
      </c>
      <c r="R30" s="173">
        <f t="shared" si="0"/>
        <v>53</v>
      </c>
      <c r="S30" s="175">
        <f>Tabela9[[#This Row],[Níveis negat. ]]/Tabela9[[#This Row],[Alunos_2º ciclo]]</f>
        <v>0.20948616600790515</v>
      </c>
    </row>
    <row r="31" spans="1:19" outlineLevel="6" x14ac:dyDescent="0.3">
      <c r="A31" s="172">
        <v>101</v>
      </c>
      <c r="B31" s="166" t="s">
        <v>19</v>
      </c>
      <c r="C31" s="166">
        <v>10103</v>
      </c>
      <c r="D31" s="166" t="s">
        <v>29</v>
      </c>
      <c r="E31" s="166">
        <v>109</v>
      </c>
      <c r="F31" s="166" t="s">
        <v>42</v>
      </c>
      <c r="G31" s="166">
        <v>151660</v>
      </c>
      <c r="H31" s="166" t="s">
        <v>56</v>
      </c>
      <c r="I31" s="166">
        <v>0</v>
      </c>
      <c r="J31" s="176" t="s">
        <v>24</v>
      </c>
      <c r="K31" s="177">
        <f>SUBTOTAL(9,K29:K30)</f>
        <v>163</v>
      </c>
      <c r="L31" s="177">
        <f>SUBTOTAL(9,L29:L30)</f>
        <v>41</v>
      </c>
      <c r="M31" s="178">
        <f>Tabela9[[#This Row],[Neg_Ano5]]/Tabela9[[#This Row],[Alunos_Ano5]]</f>
        <v>0.25153374233128833</v>
      </c>
      <c r="N31" s="177">
        <f>SUBTOTAL(9,N29:N30)</f>
        <v>169</v>
      </c>
      <c r="O31" s="177">
        <f>SUBTOTAL(9,O29:O30)</f>
        <v>26</v>
      </c>
      <c r="P31" s="178">
        <f>Tabela9[[#This Row],[Neg_Ano6]]/Tabela9[[#This Row],[Alunos_Ano6]]</f>
        <v>0.15384615384615385</v>
      </c>
      <c r="Q31" s="177">
        <f>SUBTOTAL(9,Q29:Q30)</f>
        <v>332</v>
      </c>
      <c r="R31" s="177">
        <f>SUBTOTAL(9,R29:R30)</f>
        <v>67</v>
      </c>
      <c r="S31" s="179">
        <f>Tabela9[[#This Row],[Níveis negat. ]]/Tabela9[[#This Row],[Alunos_2º ciclo]]</f>
        <v>0.20180722891566266</v>
      </c>
    </row>
    <row r="32" spans="1:19" outlineLevel="7" x14ac:dyDescent="0.3">
      <c r="A32" s="172">
        <v>101</v>
      </c>
      <c r="B32" s="166" t="s">
        <v>19</v>
      </c>
      <c r="C32" s="166">
        <v>10103</v>
      </c>
      <c r="D32" s="166" t="s">
        <v>29</v>
      </c>
      <c r="E32" s="166">
        <v>109</v>
      </c>
      <c r="F32" s="166" t="s">
        <v>42</v>
      </c>
      <c r="G32" s="166">
        <v>151671</v>
      </c>
      <c r="H32" s="166" t="s">
        <v>58</v>
      </c>
      <c r="I32" s="166">
        <v>109663</v>
      </c>
      <c r="J32" s="166" t="s">
        <v>59</v>
      </c>
      <c r="K32" s="173">
        <v>205</v>
      </c>
      <c r="L32" s="173">
        <v>56</v>
      </c>
      <c r="M32" s="174">
        <f>Tabela9[[#This Row],[Neg_Ano5]]/Tabela9[[#This Row],[Alunos_Ano5]]</f>
        <v>0.27317073170731709</v>
      </c>
      <c r="N32" s="173">
        <v>279</v>
      </c>
      <c r="O32" s="173">
        <v>87</v>
      </c>
      <c r="P32" s="174">
        <f>Tabela9[[#This Row],[Neg_Ano6]]/Tabela9[[#This Row],[Alunos_Ano6]]</f>
        <v>0.31182795698924731</v>
      </c>
      <c r="Q32" s="173">
        <f t="shared" si="0"/>
        <v>484</v>
      </c>
      <c r="R32" s="173">
        <f t="shared" si="0"/>
        <v>143</v>
      </c>
      <c r="S32" s="175">
        <f>Tabela9[[#This Row],[Níveis negat. ]]/Tabela9[[#This Row],[Alunos_2º ciclo]]</f>
        <v>0.29545454545454547</v>
      </c>
    </row>
    <row r="33" spans="1:19" outlineLevel="6" x14ac:dyDescent="0.3">
      <c r="A33" s="172">
        <v>101</v>
      </c>
      <c r="B33" s="166" t="s">
        <v>19</v>
      </c>
      <c r="C33" s="166">
        <v>10103</v>
      </c>
      <c r="D33" s="166" t="s">
        <v>29</v>
      </c>
      <c r="E33" s="166">
        <v>109</v>
      </c>
      <c r="F33" s="166" t="s">
        <v>42</v>
      </c>
      <c r="G33" s="166">
        <v>151671</v>
      </c>
      <c r="H33" s="166" t="s">
        <v>58</v>
      </c>
      <c r="I33" s="166">
        <v>0</v>
      </c>
      <c r="J33" s="176" t="s">
        <v>24</v>
      </c>
      <c r="K33" s="177">
        <f>SUBTOTAL(9,K32:K32)</f>
        <v>205</v>
      </c>
      <c r="L33" s="177">
        <f>SUBTOTAL(9,L32:L32)</f>
        <v>56</v>
      </c>
      <c r="M33" s="178">
        <f>Tabela9[[#This Row],[Neg_Ano5]]/Tabela9[[#This Row],[Alunos_Ano5]]</f>
        <v>0.27317073170731709</v>
      </c>
      <c r="N33" s="177">
        <f>SUBTOTAL(9,N32:N32)</f>
        <v>279</v>
      </c>
      <c r="O33" s="177">
        <f>SUBTOTAL(9,O32:O32)</f>
        <v>87</v>
      </c>
      <c r="P33" s="178">
        <f>Tabela9[[#This Row],[Neg_Ano6]]/Tabela9[[#This Row],[Alunos_Ano6]]</f>
        <v>0.31182795698924731</v>
      </c>
      <c r="Q33" s="177">
        <f>SUBTOTAL(9,Q32:Q32)</f>
        <v>484</v>
      </c>
      <c r="R33" s="177">
        <f>SUBTOTAL(9,R32:R32)</f>
        <v>143</v>
      </c>
      <c r="S33" s="179">
        <f>Tabela9[[#This Row],[Níveis negat. ]]/Tabela9[[#This Row],[Alunos_2º ciclo]]</f>
        <v>0.29545454545454547</v>
      </c>
    </row>
    <row r="34" spans="1:19" outlineLevel="5" x14ac:dyDescent="0.3">
      <c r="A34" s="172">
        <v>101</v>
      </c>
      <c r="B34" s="166" t="s">
        <v>19</v>
      </c>
      <c r="C34" s="166">
        <v>10103</v>
      </c>
      <c r="D34" s="166" t="s">
        <v>29</v>
      </c>
      <c r="E34" s="166">
        <v>109</v>
      </c>
      <c r="F34" s="166" t="s">
        <v>42</v>
      </c>
      <c r="G34" s="166">
        <v>0</v>
      </c>
      <c r="H34" s="166">
        <v>0</v>
      </c>
      <c r="I34" s="166">
        <v>0</v>
      </c>
      <c r="J34" s="180" t="s">
        <v>25</v>
      </c>
      <c r="K34" s="181">
        <f>SUBTOTAL(9,K14:K32)</f>
        <v>956</v>
      </c>
      <c r="L34" s="181">
        <f>SUBTOTAL(9,L14:L32)</f>
        <v>293</v>
      </c>
      <c r="M34" s="182">
        <f>Tabela9[[#This Row],[Neg_Ano5]]/Tabela9[[#This Row],[Alunos_Ano5]]</f>
        <v>0.30648535564853557</v>
      </c>
      <c r="N34" s="181">
        <f>SUBTOTAL(9,N14:N32)</f>
        <v>1189</v>
      </c>
      <c r="O34" s="181">
        <f>SUBTOTAL(9,O14:O32)</f>
        <v>387</v>
      </c>
      <c r="P34" s="182">
        <f>Tabela9[[#This Row],[Neg_Ano6]]/Tabela9[[#This Row],[Alunos_Ano6]]</f>
        <v>0.32548359966358287</v>
      </c>
      <c r="Q34" s="181">
        <f>SUBTOTAL(9,Q14:Q32)</f>
        <v>2145</v>
      </c>
      <c r="R34" s="181">
        <f>SUBTOTAL(9,R14:R32)</f>
        <v>680</v>
      </c>
      <c r="S34" s="183">
        <f>Tabela9[[#This Row],[Níveis negat. ]]/Tabela9[[#This Row],[Alunos_2º ciclo]]</f>
        <v>0.317016317016317</v>
      </c>
    </row>
    <row r="35" spans="1:19" hidden="1" outlineLevel="7" x14ac:dyDescent="0.3">
      <c r="A35" s="172">
        <v>101</v>
      </c>
      <c r="B35" s="166" t="s">
        <v>19</v>
      </c>
      <c r="C35" s="166">
        <v>10103</v>
      </c>
      <c r="D35" s="166" t="s">
        <v>29</v>
      </c>
      <c r="E35" s="166">
        <v>113</v>
      </c>
      <c r="F35" s="166" t="s">
        <v>60</v>
      </c>
      <c r="G35" s="166">
        <v>151324</v>
      </c>
      <c r="H35" s="166" t="s">
        <v>61</v>
      </c>
      <c r="I35" s="166">
        <v>113176</v>
      </c>
      <c r="J35" s="166" t="s">
        <v>62</v>
      </c>
      <c r="K35" s="173">
        <v>49</v>
      </c>
      <c r="L35" s="173">
        <v>7</v>
      </c>
      <c r="M35" s="174">
        <f>Tabela9[[#This Row],[Neg_Ano5]]/Tabela9[[#This Row],[Alunos_Ano5]]</f>
        <v>0.14285714285714285</v>
      </c>
      <c r="N35" s="173">
        <v>64</v>
      </c>
      <c r="O35" s="173">
        <v>12</v>
      </c>
      <c r="P35" s="174">
        <f>Tabela9[[#This Row],[Neg_Ano6]]/Tabela9[[#This Row],[Alunos_Ano6]]</f>
        <v>0.1875</v>
      </c>
      <c r="Q35" s="173">
        <f t="shared" si="0"/>
        <v>113</v>
      </c>
      <c r="R35" s="173">
        <f t="shared" si="0"/>
        <v>19</v>
      </c>
      <c r="S35" s="175">
        <f>Tabela9[[#This Row],[Níveis negat. ]]/Tabela9[[#This Row],[Alunos_2º ciclo]]</f>
        <v>0.16814159292035399</v>
      </c>
    </row>
    <row r="36" spans="1:19" hidden="1" outlineLevel="7" x14ac:dyDescent="0.3">
      <c r="A36" s="172">
        <v>101</v>
      </c>
      <c r="B36" s="166" t="s">
        <v>19</v>
      </c>
      <c r="C36" s="166">
        <v>10103</v>
      </c>
      <c r="D36" s="166" t="s">
        <v>29</v>
      </c>
      <c r="E36" s="166">
        <v>113</v>
      </c>
      <c r="F36" s="166" t="s">
        <v>60</v>
      </c>
      <c r="G36" s="166">
        <v>151324</v>
      </c>
      <c r="H36" s="166" t="s">
        <v>61</v>
      </c>
      <c r="I36" s="166">
        <v>113513</v>
      </c>
      <c r="J36" s="166" t="s">
        <v>63</v>
      </c>
      <c r="K36" s="173">
        <v>68</v>
      </c>
      <c r="L36" s="173">
        <v>19</v>
      </c>
      <c r="M36" s="174">
        <f>Tabela9[[#This Row],[Neg_Ano5]]/Tabela9[[#This Row],[Alunos_Ano5]]</f>
        <v>0.27941176470588236</v>
      </c>
      <c r="N36" s="173">
        <v>78</v>
      </c>
      <c r="O36" s="173">
        <v>20</v>
      </c>
      <c r="P36" s="174">
        <f>Tabela9[[#This Row],[Neg_Ano6]]/Tabela9[[#This Row],[Alunos_Ano6]]</f>
        <v>0.25641025641025639</v>
      </c>
      <c r="Q36" s="173">
        <f t="shared" si="0"/>
        <v>146</v>
      </c>
      <c r="R36" s="173">
        <f t="shared" si="0"/>
        <v>39</v>
      </c>
      <c r="S36" s="175">
        <f>Tabela9[[#This Row],[Níveis negat. ]]/Tabela9[[#This Row],[Alunos_2º ciclo]]</f>
        <v>0.26712328767123289</v>
      </c>
    </row>
    <row r="37" spans="1:19" hidden="1" outlineLevel="6" x14ac:dyDescent="0.3">
      <c r="A37" s="172">
        <v>101</v>
      </c>
      <c r="B37" s="166" t="s">
        <v>19</v>
      </c>
      <c r="C37" s="166">
        <v>10103</v>
      </c>
      <c r="D37" s="166" t="s">
        <v>29</v>
      </c>
      <c r="E37" s="166">
        <v>113</v>
      </c>
      <c r="F37" s="166" t="s">
        <v>60</v>
      </c>
      <c r="G37" s="166">
        <v>151324</v>
      </c>
      <c r="H37" s="166" t="s">
        <v>61</v>
      </c>
      <c r="I37" s="166">
        <v>0</v>
      </c>
      <c r="J37" s="176" t="s">
        <v>24</v>
      </c>
      <c r="K37" s="177">
        <f>SUBTOTAL(9,K35:K36)</f>
        <v>0</v>
      </c>
      <c r="L37" s="177">
        <f>SUBTOTAL(9,L35:L36)</f>
        <v>0</v>
      </c>
      <c r="M37" s="178" t="e">
        <f>Tabela9[[#This Row],[Neg_Ano5]]/Tabela9[[#This Row],[Alunos_Ano5]]</f>
        <v>#DIV/0!</v>
      </c>
      <c r="N37" s="177">
        <f>SUBTOTAL(9,N35:N36)</f>
        <v>0</v>
      </c>
      <c r="O37" s="177">
        <f>SUBTOTAL(9,O35:O36)</f>
        <v>0</v>
      </c>
      <c r="P37" s="178" t="e">
        <f>Tabela9[[#This Row],[Neg_Ano6]]/Tabela9[[#This Row],[Alunos_Ano6]]</f>
        <v>#DIV/0!</v>
      </c>
      <c r="Q37" s="177">
        <f>SUBTOTAL(9,Q35:Q36)</f>
        <v>0</v>
      </c>
      <c r="R37" s="177">
        <f>SUBTOTAL(9,R35:R36)</f>
        <v>0</v>
      </c>
      <c r="S37" s="179" t="e">
        <f>Tabela9[[#This Row],[Níveis negat. ]]/Tabela9[[#This Row],[Alunos_2º ciclo]]</f>
        <v>#DIV/0!</v>
      </c>
    </row>
    <row r="38" spans="1:19" hidden="1" outlineLevel="7" x14ac:dyDescent="0.3">
      <c r="A38" s="172">
        <v>101</v>
      </c>
      <c r="B38" s="166" t="s">
        <v>19</v>
      </c>
      <c r="C38" s="166">
        <v>10103</v>
      </c>
      <c r="D38" s="166" t="s">
        <v>29</v>
      </c>
      <c r="E38" s="166">
        <v>113</v>
      </c>
      <c r="F38" s="166" t="s">
        <v>60</v>
      </c>
      <c r="G38" s="166">
        <v>151348</v>
      </c>
      <c r="H38" s="166" t="s">
        <v>64</v>
      </c>
      <c r="I38" s="166">
        <v>113401</v>
      </c>
      <c r="J38" s="166" t="s">
        <v>65</v>
      </c>
      <c r="K38" s="173">
        <v>67</v>
      </c>
      <c r="L38" s="173">
        <v>7</v>
      </c>
      <c r="M38" s="174">
        <f>Tabela9[[#This Row],[Neg_Ano5]]/Tabela9[[#This Row],[Alunos_Ano5]]</f>
        <v>0.1044776119402985</v>
      </c>
      <c r="N38" s="173">
        <v>89</v>
      </c>
      <c r="O38" s="173">
        <v>6</v>
      </c>
      <c r="P38" s="174">
        <f>Tabela9[[#This Row],[Neg_Ano6]]/Tabela9[[#This Row],[Alunos_Ano6]]</f>
        <v>6.741573033707865E-2</v>
      </c>
      <c r="Q38" s="173">
        <f t="shared" si="0"/>
        <v>156</v>
      </c>
      <c r="R38" s="173">
        <f t="shared" si="0"/>
        <v>13</v>
      </c>
      <c r="S38" s="175">
        <f>Tabela9[[#This Row],[Níveis negat. ]]/Tabela9[[#This Row],[Alunos_2º ciclo]]</f>
        <v>8.3333333333333329E-2</v>
      </c>
    </row>
    <row r="39" spans="1:19" hidden="1" outlineLevel="7" x14ac:dyDescent="0.3">
      <c r="A39" s="172">
        <v>101</v>
      </c>
      <c r="B39" s="166" t="s">
        <v>19</v>
      </c>
      <c r="C39" s="166">
        <v>10103</v>
      </c>
      <c r="D39" s="166" t="s">
        <v>29</v>
      </c>
      <c r="E39" s="166">
        <v>113</v>
      </c>
      <c r="F39" s="166" t="s">
        <v>60</v>
      </c>
      <c r="G39" s="166">
        <v>151348</v>
      </c>
      <c r="H39" s="166" t="s">
        <v>64</v>
      </c>
      <c r="I39" s="166">
        <v>113470</v>
      </c>
      <c r="J39" s="166" t="s">
        <v>66</v>
      </c>
      <c r="K39" s="173">
        <v>51</v>
      </c>
      <c r="L39" s="173">
        <v>13</v>
      </c>
      <c r="M39" s="174">
        <f>Tabela9[[#This Row],[Neg_Ano5]]/Tabela9[[#This Row],[Alunos_Ano5]]</f>
        <v>0.25490196078431371</v>
      </c>
      <c r="N39" s="173">
        <v>48</v>
      </c>
      <c r="O39" s="173">
        <v>6</v>
      </c>
      <c r="P39" s="174">
        <f>Tabela9[[#This Row],[Neg_Ano6]]/Tabela9[[#This Row],[Alunos_Ano6]]</f>
        <v>0.125</v>
      </c>
      <c r="Q39" s="173">
        <f t="shared" si="0"/>
        <v>99</v>
      </c>
      <c r="R39" s="173">
        <f t="shared" si="0"/>
        <v>19</v>
      </c>
      <c r="S39" s="175">
        <f>Tabela9[[#This Row],[Níveis negat. ]]/Tabela9[[#This Row],[Alunos_2º ciclo]]</f>
        <v>0.19191919191919191</v>
      </c>
    </row>
    <row r="40" spans="1:19" hidden="1" outlineLevel="6" x14ac:dyDescent="0.3">
      <c r="A40" s="172">
        <v>101</v>
      </c>
      <c r="B40" s="166" t="s">
        <v>19</v>
      </c>
      <c r="C40" s="166">
        <v>10103</v>
      </c>
      <c r="D40" s="166" t="s">
        <v>29</v>
      </c>
      <c r="E40" s="166">
        <v>113</v>
      </c>
      <c r="F40" s="166" t="s">
        <v>60</v>
      </c>
      <c r="G40" s="166">
        <v>151348</v>
      </c>
      <c r="H40" s="166" t="s">
        <v>64</v>
      </c>
      <c r="I40" s="166">
        <v>0</v>
      </c>
      <c r="J40" s="176" t="s">
        <v>24</v>
      </c>
      <c r="K40" s="177">
        <f>SUBTOTAL(9,K38:K39)</f>
        <v>0</v>
      </c>
      <c r="L40" s="177">
        <f>SUBTOTAL(9,L38:L39)</f>
        <v>0</v>
      </c>
      <c r="M40" s="178" t="e">
        <f>Tabela9[[#This Row],[Neg_Ano5]]/Tabela9[[#This Row],[Alunos_Ano5]]</f>
        <v>#DIV/0!</v>
      </c>
      <c r="N40" s="177">
        <f>SUBTOTAL(9,N38:N39)</f>
        <v>0</v>
      </c>
      <c r="O40" s="177">
        <f>SUBTOTAL(9,O38:O39)</f>
        <v>0</v>
      </c>
      <c r="P40" s="178" t="e">
        <f>Tabela9[[#This Row],[Neg_Ano6]]/Tabela9[[#This Row],[Alunos_Ano6]]</f>
        <v>#DIV/0!</v>
      </c>
      <c r="Q40" s="177">
        <f>SUBTOTAL(9,Q38:Q39)</f>
        <v>0</v>
      </c>
      <c r="R40" s="177">
        <f>SUBTOTAL(9,R38:R39)</f>
        <v>0</v>
      </c>
      <c r="S40" s="179" t="e">
        <f>Tabela9[[#This Row],[Níveis negat. ]]/Tabela9[[#This Row],[Alunos_2º ciclo]]</f>
        <v>#DIV/0!</v>
      </c>
    </row>
    <row r="41" spans="1:19" hidden="1" outlineLevel="7" x14ac:dyDescent="0.3">
      <c r="A41" s="172">
        <v>101</v>
      </c>
      <c r="B41" s="166" t="s">
        <v>19</v>
      </c>
      <c r="C41" s="166">
        <v>10103</v>
      </c>
      <c r="D41" s="166" t="s">
        <v>29</v>
      </c>
      <c r="E41" s="166">
        <v>113</v>
      </c>
      <c r="F41" s="166" t="s">
        <v>60</v>
      </c>
      <c r="G41" s="166">
        <v>151609</v>
      </c>
      <c r="H41" s="166" t="s">
        <v>67</v>
      </c>
      <c r="I41" s="166">
        <v>113009</v>
      </c>
      <c r="J41" s="166" t="s">
        <v>68</v>
      </c>
      <c r="K41" s="173">
        <v>49</v>
      </c>
      <c r="L41" s="173">
        <v>18</v>
      </c>
      <c r="M41" s="174">
        <f>Tabela9[[#This Row],[Neg_Ano5]]/Tabela9[[#This Row],[Alunos_Ano5]]</f>
        <v>0.36734693877551022</v>
      </c>
      <c r="N41" s="173">
        <v>52</v>
      </c>
      <c r="O41" s="173">
        <v>12</v>
      </c>
      <c r="P41" s="174">
        <f>Tabela9[[#This Row],[Neg_Ano6]]/Tabela9[[#This Row],[Alunos_Ano6]]</f>
        <v>0.23076923076923078</v>
      </c>
      <c r="Q41" s="173">
        <f t="shared" si="0"/>
        <v>101</v>
      </c>
      <c r="R41" s="173">
        <f t="shared" si="0"/>
        <v>30</v>
      </c>
      <c r="S41" s="175">
        <f>Tabela9[[#This Row],[Níveis negat. ]]/Tabela9[[#This Row],[Alunos_2º ciclo]]</f>
        <v>0.29702970297029702</v>
      </c>
    </row>
    <row r="42" spans="1:19" hidden="1" outlineLevel="7" x14ac:dyDescent="0.3">
      <c r="A42" s="172">
        <v>101</v>
      </c>
      <c r="B42" s="166" t="s">
        <v>19</v>
      </c>
      <c r="C42" s="166">
        <v>10103</v>
      </c>
      <c r="D42" s="166" t="s">
        <v>29</v>
      </c>
      <c r="E42" s="166">
        <v>113</v>
      </c>
      <c r="F42" s="166" t="s">
        <v>60</v>
      </c>
      <c r="G42" s="166">
        <v>151609</v>
      </c>
      <c r="H42" s="166" t="s">
        <v>67</v>
      </c>
      <c r="I42" s="166">
        <v>113010</v>
      </c>
      <c r="J42" s="166" t="s">
        <v>69</v>
      </c>
      <c r="K42" s="173">
        <v>49</v>
      </c>
      <c r="L42" s="173">
        <v>23</v>
      </c>
      <c r="M42" s="174">
        <f>Tabela9[[#This Row],[Neg_Ano5]]/Tabela9[[#This Row],[Alunos_Ano5]]</f>
        <v>0.46938775510204084</v>
      </c>
      <c r="N42" s="173">
        <v>61</v>
      </c>
      <c r="O42" s="173">
        <v>21</v>
      </c>
      <c r="P42" s="174">
        <f>Tabela9[[#This Row],[Neg_Ano6]]/Tabela9[[#This Row],[Alunos_Ano6]]</f>
        <v>0.34426229508196721</v>
      </c>
      <c r="Q42" s="173">
        <f t="shared" si="0"/>
        <v>110</v>
      </c>
      <c r="R42" s="173">
        <f t="shared" si="0"/>
        <v>44</v>
      </c>
      <c r="S42" s="175">
        <f>Tabela9[[#This Row],[Níveis negat. ]]/Tabela9[[#This Row],[Alunos_2º ciclo]]</f>
        <v>0.4</v>
      </c>
    </row>
    <row r="43" spans="1:19" hidden="1" outlineLevel="6" x14ac:dyDescent="0.3">
      <c r="A43" s="172">
        <v>101</v>
      </c>
      <c r="B43" s="166" t="s">
        <v>19</v>
      </c>
      <c r="C43" s="166">
        <v>10103</v>
      </c>
      <c r="D43" s="166" t="s">
        <v>29</v>
      </c>
      <c r="E43" s="166">
        <v>113</v>
      </c>
      <c r="F43" s="166" t="s">
        <v>60</v>
      </c>
      <c r="G43" s="166">
        <v>151609</v>
      </c>
      <c r="H43" s="166" t="s">
        <v>67</v>
      </c>
      <c r="I43" s="166">
        <v>0</v>
      </c>
      <c r="J43" s="176" t="s">
        <v>24</v>
      </c>
      <c r="K43" s="177">
        <f>SUBTOTAL(9,K41:K42)</f>
        <v>0</v>
      </c>
      <c r="L43" s="177">
        <f>SUBTOTAL(9,L41:L42)</f>
        <v>0</v>
      </c>
      <c r="M43" s="178" t="e">
        <f>Tabela9[[#This Row],[Neg_Ano5]]/Tabela9[[#This Row],[Alunos_Ano5]]</f>
        <v>#DIV/0!</v>
      </c>
      <c r="N43" s="177">
        <f>SUBTOTAL(9,N41:N42)</f>
        <v>0</v>
      </c>
      <c r="O43" s="177">
        <f>SUBTOTAL(9,O41:O42)</f>
        <v>0</v>
      </c>
      <c r="P43" s="178" t="e">
        <f>Tabela9[[#This Row],[Neg_Ano6]]/Tabela9[[#This Row],[Alunos_Ano6]]</f>
        <v>#DIV/0!</v>
      </c>
      <c r="Q43" s="177">
        <f>SUBTOTAL(9,Q41:Q42)</f>
        <v>0</v>
      </c>
      <c r="R43" s="177">
        <f>SUBTOTAL(9,R41:R42)</f>
        <v>0</v>
      </c>
      <c r="S43" s="179" t="e">
        <f>Tabela9[[#This Row],[Níveis negat. ]]/Tabela9[[#This Row],[Alunos_2º ciclo]]</f>
        <v>#DIV/0!</v>
      </c>
    </row>
    <row r="44" spans="1:19" hidden="1" outlineLevel="7" x14ac:dyDescent="0.3">
      <c r="A44" s="172">
        <v>101</v>
      </c>
      <c r="B44" s="166" t="s">
        <v>19</v>
      </c>
      <c r="C44" s="166">
        <v>10103</v>
      </c>
      <c r="D44" s="166" t="s">
        <v>29</v>
      </c>
      <c r="E44" s="166">
        <v>113</v>
      </c>
      <c r="F44" s="166" t="s">
        <v>60</v>
      </c>
      <c r="G44" s="166">
        <v>151658</v>
      </c>
      <c r="H44" s="166" t="s">
        <v>70</v>
      </c>
      <c r="I44" s="166">
        <v>113278</v>
      </c>
      <c r="J44" s="166" t="s">
        <v>71</v>
      </c>
      <c r="K44" s="173">
        <v>122</v>
      </c>
      <c r="L44" s="173">
        <v>48</v>
      </c>
      <c r="M44" s="174">
        <f>Tabela9[[#This Row],[Neg_Ano5]]/Tabela9[[#This Row],[Alunos_Ano5]]</f>
        <v>0.39344262295081966</v>
      </c>
      <c r="N44" s="173">
        <v>151</v>
      </c>
      <c r="O44" s="173">
        <v>51</v>
      </c>
      <c r="P44" s="174">
        <f>Tabela9[[#This Row],[Neg_Ano6]]/Tabela9[[#This Row],[Alunos_Ano6]]</f>
        <v>0.33774834437086093</v>
      </c>
      <c r="Q44" s="173">
        <f t="shared" si="0"/>
        <v>273</v>
      </c>
      <c r="R44" s="173">
        <f t="shared" si="0"/>
        <v>99</v>
      </c>
      <c r="S44" s="175">
        <f>Tabela9[[#This Row],[Níveis negat. ]]/Tabela9[[#This Row],[Alunos_2º ciclo]]</f>
        <v>0.36263736263736263</v>
      </c>
    </row>
    <row r="45" spans="1:19" hidden="1" outlineLevel="6" x14ac:dyDescent="0.3">
      <c r="A45" s="172">
        <v>101</v>
      </c>
      <c r="B45" s="166" t="s">
        <v>19</v>
      </c>
      <c r="C45" s="166">
        <v>10103</v>
      </c>
      <c r="D45" s="166" t="s">
        <v>29</v>
      </c>
      <c r="E45" s="166">
        <v>113</v>
      </c>
      <c r="F45" s="166" t="s">
        <v>60</v>
      </c>
      <c r="G45" s="166">
        <v>151658</v>
      </c>
      <c r="H45" s="166" t="s">
        <v>70</v>
      </c>
      <c r="I45" s="166">
        <v>0</v>
      </c>
      <c r="J45" s="176" t="s">
        <v>24</v>
      </c>
      <c r="K45" s="177">
        <f>SUBTOTAL(9,K44:K44)</f>
        <v>0</v>
      </c>
      <c r="L45" s="177">
        <f>SUBTOTAL(9,L44:L44)</f>
        <v>0</v>
      </c>
      <c r="M45" s="178" t="e">
        <f>Tabela9[[#This Row],[Neg_Ano5]]/Tabela9[[#This Row],[Alunos_Ano5]]</f>
        <v>#DIV/0!</v>
      </c>
      <c r="N45" s="177">
        <f>SUBTOTAL(9,N44:N44)</f>
        <v>0</v>
      </c>
      <c r="O45" s="177">
        <f>SUBTOTAL(9,O44:O44)</f>
        <v>0</v>
      </c>
      <c r="P45" s="178" t="e">
        <f>Tabela9[[#This Row],[Neg_Ano6]]/Tabela9[[#This Row],[Alunos_Ano6]]</f>
        <v>#DIV/0!</v>
      </c>
      <c r="Q45" s="177">
        <f>SUBTOTAL(9,Q44:Q44)</f>
        <v>0</v>
      </c>
      <c r="R45" s="177">
        <f>SUBTOTAL(9,R44:R44)</f>
        <v>0</v>
      </c>
      <c r="S45" s="179" t="e">
        <f>Tabela9[[#This Row],[Níveis negat. ]]/Tabela9[[#This Row],[Alunos_2º ciclo]]</f>
        <v>#DIV/0!</v>
      </c>
    </row>
    <row r="46" spans="1:19" hidden="1" outlineLevel="7" x14ac:dyDescent="0.3">
      <c r="A46" s="172">
        <v>101</v>
      </c>
      <c r="B46" s="166" t="s">
        <v>19</v>
      </c>
      <c r="C46" s="166">
        <v>10103</v>
      </c>
      <c r="D46" s="166" t="s">
        <v>29</v>
      </c>
      <c r="E46" s="166">
        <v>113</v>
      </c>
      <c r="F46" s="166" t="s">
        <v>60</v>
      </c>
      <c r="G46" s="166">
        <v>153047</v>
      </c>
      <c r="H46" s="166" t="s">
        <v>72</v>
      </c>
      <c r="I46" s="166">
        <v>113147</v>
      </c>
      <c r="J46" s="166" t="s">
        <v>73</v>
      </c>
      <c r="K46" s="173">
        <v>112</v>
      </c>
      <c r="L46" s="173">
        <v>31</v>
      </c>
      <c r="M46" s="174">
        <f>Tabela9[[#This Row],[Neg_Ano5]]/Tabela9[[#This Row],[Alunos_Ano5]]</f>
        <v>0.2767857142857143</v>
      </c>
      <c r="N46" s="173">
        <v>103</v>
      </c>
      <c r="O46" s="173">
        <v>18</v>
      </c>
      <c r="P46" s="174">
        <f>Tabela9[[#This Row],[Neg_Ano6]]/Tabela9[[#This Row],[Alunos_Ano6]]</f>
        <v>0.17475728155339806</v>
      </c>
      <c r="Q46" s="173">
        <f t="shared" si="0"/>
        <v>215</v>
      </c>
      <c r="R46" s="173">
        <f t="shared" si="0"/>
        <v>49</v>
      </c>
      <c r="S46" s="175">
        <f>Tabela9[[#This Row],[Níveis negat. ]]/Tabela9[[#This Row],[Alunos_2º ciclo]]</f>
        <v>0.22790697674418606</v>
      </c>
    </row>
    <row r="47" spans="1:19" hidden="1" outlineLevel="6" x14ac:dyDescent="0.3">
      <c r="A47" s="172">
        <v>101</v>
      </c>
      <c r="B47" s="166" t="s">
        <v>19</v>
      </c>
      <c r="C47" s="166">
        <v>10103</v>
      </c>
      <c r="D47" s="166" t="s">
        <v>29</v>
      </c>
      <c r="E47" s="166">
        <v>113</v>
      </c>
      <c r="F47" s="166" t="s">
        <v>60</v>
      </c>
      <c r="G47" s="166">
        <v>153047</v>
      </c>
      <c r="H47" s="166" t="s">
        <v>72</v>
      </c>
      <c r="I47" s="166">
        <v>0</v>
      </c>
      <c r="J47" s="176" t="s">
        <v>24</v>
      </c>
      <c r="K47" s="177">
        <f>SUBTOTAL(9,K46:K46)</f>
        <v>0</v>
      </c>
      <c r="L47" s="177">
        <f>SUBTOTAL(9,L46:L46)</f>
        <v>0</v>
      </c>
      <c r="M47" s="178" t="e">
        <f>Tabela9[[#This Row],[Neg_Ano5]]/Tabela9[[#This Row],[Alunos_Ano5]]</f>
        <v>#DIV/0!</v>
      </c>
      <c r="N47" s="177">
        <f>SUBTOTAL(9,N46:N46)</f>
        <v>0</v>
      </c>
      <c r="O47" s="177">
        <f>SUBTOTAL(9,O46:O46)</f>
        <v>0</v>
      </c>
      <c r="P47" s="178" t="e">
        <f>Tabela9[[#This Row],[Neg_Ano6]]/Tabela9[[#This Row],[Alunos_Ano6]]</f>
        <v>#DIV/0!</v>
      </c>
      <c r="Q47" s="177">
        <f>SUBTOTAL(9,Q46:Q46)</f>
        <v>0</v>
      </c>
      <c r="R47" s="177">
        <f>SUBTOTAL(9,R46:R46)</f>
        <v>0</v>
      </c>
      <c r="S47" s="179" t="e">
        <f>Tabela9[[#This Row],[Níveis negat. ]]/Tabela9[[#This Row],[Alunos_2º ciclo]]</f>
        <v>#DIV/0!</v>
      </c>
    </row>
    <row r="48" spans="1:19" hidden="1" outlineLevel="5" collapsed="1" x14ac:dyDescent="0.3">
      <c r="A48" s="172">
        <v>101</v>
      </c>
      <c r="B48" s="166" t="s">
        <v>19</v>
      </c>
      <c r="C48" s="166">
        <v>10103</v>
      </c>
      <c r="D48" s="166" t="s">
        <v>29</v>
      </c>
      <c r="E48" s="166">
        <v>113</v>
      </c>
      <c r="F48" s="166" t="s">
        <v>60</v>
      </c>
      <c r="G48" s="166">
        <v>0</v>
      </c>
      <c r="H48" s="166">
        <v>0</v>
      </c>
      <c r="I48" s="166">
        <v>0</v>
      </c>
      <c r="J48" s="180" t="s">
        <v>25</v>
      </c>
      <c r="K48" s="181">
        <f>SUBTOTAL(9,K35:K46)</f>
        <v>0</v>
      </c>
      <c r="L48" s="181">
        <f>SUBTOTAL(9,L35:L46)</f>
        <v>0</v>
      </c>
      <c r="M48" s="182" t="e">
        <f>Tabela9[[#This Row],[Neg_Ano5]]/Tabela9[[#This Row],[Alunos_Ano5]]</f>
        <v>#DIV/0!</v>
      </c>
      <c r="N48" s="181">
        <f>SUBTOTAL(9,N35:N46)</f>
        <v>0</v>
      </c>
      <c r="O48" s="181">
        <f>SUBTOTAL(9,O35:O46)</f>
        <v>0</v>
      </c>
      <c r="P48" s="182" t="e">
        <f>Tabela9[[#This Row],[Neg_Ano6]]/Tabela9[[#This Row],[Alunos_Ano6]]</f>
        <v>#DIV/0!</v>
      </c>
      <c r="Q48" s="181">
        <f>SUBTOTAL(9,Q35:Q46)</f>
        <v>0</v>
      </c>
      <c r="R48" s="181">
        <f>SUBTOTAL(9,R35:R46)</f>
        <v>0</v>
      </c>
      <c r="S48" s="183" t="e">
        <f>Tabela9[[#This Row],[Níveis negat. ]]/Tabela9[[#This Row],[Alunos_2º ciclo]]</f>
        <v>#DIV/0!</v>
      </c>
    </row>
    <row r="49" spans="1:19" hidden="1" outlineLevel="7" x14ac:dyDescent="0.3">
      <c r="A49" s="172">
        <v>101</v>
      </c>
      <c r="B49" s="166" t="s">
        <v>19</v>
      </c>
      <c r="C49" s="166">
        <v>10103</v>
      </c>
      <c r="D49" s="166" t="s">
        <v>29</v>
      </c>
      <c r="E49" s="166">
        <v>116</v>
      </c>
      <c r="F49" s="166" t="s">
        <v>74</v>
      </c>
      <c r="G49" s="166">
        <v>151683</v>
      </c>
      <c r="H49" s="166" t="s">
        <v>75</v>
      </c>
      <c r="I49" s="166">
        <v>116386</v>
      </c>
      <c r="J49" s="166" t="s">
        <v>76</v>
      </c>
      <c r="K49" s="173">
        <v>164</v>
      </c>
      <c r="L49" s="173">
        <v>34</v>
      </c>
      <c r="M49" s="174">
        <f>Tabela9[[#This Row],[Neg_Ano5]]/Tabela9[[#This Row],[Alunos_Ano5]]</f>
        <v>0.2073170731707317</v>
      </c>
      <c r="N49" s="173">
        <v>183</v>
      </c>
      <c r="O49" s="173">
        <v>19</v>
      </c>
      <c r="P49" s="174">
        <f>Tabela9[[#This Row],[Neg_Ano6]]/Tabela9[[#This Row],[Alunos_Ano6]]</f>
        <v>0.10382513661202186</v>
      </c>
      <c r="Q49" s="173">
        <f t="shared" si="0"/>
        <v>347</v>
      </c>
      <c r="R49" s="173">
        <f t="shared" si="0"/>
        <v>53</v>
      </c>
      <c r="S49" s="175">
        <f>Tabela9[[#This Row],[Níveis negat. ]]/Tabela9[[#This Row],[Alunos_2º ciclo]]</f>
        <v>0.15273775216138327</v>
      </c>
    </row>
    <row r="50" spans="1:19" hidden="1" outlineLevel="6" x14ac:dyDescent="0.3">
      <c r="A50" s="172">
        <v>101</v>
      </c>
      <c r="B50" s="166" t="s">
        <v>19</v>
      </c>
      <c r="C50" s="166">
        <v>10103</v>
      </c>
      <c r="D50" s="166" t="s">
        <v>29</v>
      </c>
      <c r="E50" s="166">
        <v>116</v>
      </c>
      <c r="F50" s="166" t="s">
        <v>74</v>
      </c>
      <c r="G50" s="166">
        <v>151683</v>
      </c>
      <c r="H50" s="166" t="s">
        <v>75</v>
      </c>
      <c r="I50" s="166">
        <v>0</v>
      </c>
      <c r="J50" s="176" t="s">
        <v>24</v>
      </c>
      <c r="K50" s="177">
        <f>SUBTOTAL(9,K49:K49)</f>
        <v>0</v>
      </c>
      <c r="L50" s="177">
        <f>SUBTOTAL(9,L49:L49)</f>
        <v>0</v>
      </c>
      <c r="M50" s="178" t="e">
        <f>Tabela9[[#This Row],[Neg_Ano5]]/Tabela9[[#This Row],[Alunos_Ano5]]</f>
        <v>#DIV/0!</v>
      </c>
      <c r="N50" s="177">
        <f>SUBTOTAL(9,N49:N49)</f>
        <v>0</v>
      </c>
      <c r="O50" s="177">
        <f>SUBTOTAL(9,O49:O49)</f>
        <v>0</v>
      </c>
      <c r="P50" s="178" t="e">
        <f>Tabela9[[#This Row],[Neg_Ano6]]/Tabela9[[#This Row],[Alunos_Ano6]]</f>
        <v>#DIV/0!</v>
      </c>
      <c r="Q50" s="177">
        <f>SUBTOTAL(9,Q49:Q49)</f>
        <v>0</v>
      </c>
      <c r="R50" s="177">
        <f>SUBTOTAL(9,R49:R49)</f>
        <v>0</v>
      </c>
      <c r="S50" s="179" t="e">
        <f>Tabela9[[#This Row],[Níveis negat. ]]/Tabela9[[#This Row],[Alunos_2º ciclo]]</f>
        <v>#DIV/0!</v>
      </c>
    </row>
    <row r="51" spans="1:19" hidden="1" outlineLevel="7" x14ac:dyDescent="0.3">
      <c r="A51" s="172">
        <v>101</v>
      </c>
      <c r="B51" s="166" t="s">
        <v>19</v>
      </c>
      <c r="C51" s="166">
        <v>10103</v>
      </c>
      <c r="D51" s="166" t="s">
        <v>29</v>
      </c>
      <c r="E51" s="166">
        <v>116</v>
      </c>
      <c r="F51" s="166" t="s">
        <v>74</v>
      </c>
      <c r="G51" s="166">
        <v>152900</v>
      </c>
      <c r="H51" s="166" t="s">
        <v>77</v>
      </c>
      <c r="I51" s="166">
        <v>116374</v>
      </c>
      <c r="J51" s="166" t="s">
        <v>78</v>
      </c>
      <c r="K51" s="173">
        <v>130</v>
      </c>
      <c r="L51" s="173">
        <v>27</v>
      </c>
      <c r="M51" s="174">
        <f>Tabela9[[#This Row],[Neg_Ano5]]/Tabela9[[#This Row],[Alunos_Ano5]]</f>
        <v>0.2076923076923077</v>
      </c>
      <c r="N51" s="173">
        <v>116</v>
      </c>
      <c r="O51" s="173">
        <v>16</v>
      </c>
      <c r="P51" s="174">
        <f>Tabela9[[#This Row],[Neg_Ano6]]/Tabela9[[#This Row],[Alunos_Ano6]]</f>
        <v>0.13793103448275862</v>
      </c>
      <c r="Q51" s="173">
        <f t="shared" si="0"/>
        <v>246</v>
      </c>
      <c r="R51" s="173">
        <f t="shared" si="0"/>
        <v>43</v>
      </c>
      <c r="S51" s="175">
        <f>Tabela9[[#This Row],[Níveis negat. ]]/Tabela9[[#This Row],[Alunos_2º ciclo]]</f>
        <v>0.17479674796747968</v>
      </c>
    </row>
    <row r="52" spans="1:19" hidden="1" outlineLevel="6" x14ac:dyDescent="0.3">
      <c r="A52" s="172">
        <v>101</v>
      </c>
      <c r="B52" s="166" t="s">
        <v>19</v>
      </c>
      <c r="C52" s="166">
        <v>10103</v>
      </c>
      <c r="D52" s="166" t="s">
        <v>29</v>
      </c>
      <c r="E52" s="166">
        <v>116</v>
      </c>
      <c r="F52" s="166" t="s">
        <v>74</v>
      </c>
      <c r="G52" s="166">
        <v>152900</v>
      </c>
      <c r="H52" s="166" t="s">
        <v>77</v>
      </c>
      <c r="I52" s="166">
        <v>0</v>
      </c>
      <c r="J52" s="176" t="s">
        <v>24</v>
      </c>
      <c r="K52" s="177">
        <f>SUBTOTAL(9,K51:K51)</f>
        <v>0</v>
      </c>
      <c r="L52" s="177">
        <f>SUBTOTAL(9,L51:L51)</f>
        <v>0</v>
      </c>
      <c r="M52" s="178" t="e">
        <f>Tabela9[[#This Row],[Neg_Ano5]]/Tabela9[[#This Row],[Alunos_Ano5]]</f>
        <v>#DIV/0!</v>
      </c>
      <c r="N52" s="177">
        <f>SUBTOTAL(9,N51:N51)</f>
        <v>0</v>
      </c>
      <c r="O52" s="177">
        <f>SUBTOTAL(9,O51:O51)</f>
        <v>0</v>
      </c>
      <c r="P52" s="178" t="e">
        <f>Tabela9[[#This Row],[Neg_Ano6]]/Tabela9[[#This Row],[Alunos_Ano6]]</f>
        <v>#DIV/0!</v>
      </c>
      <c r="Q52" s="177">
        <f>SUBTOTAL(9,Q51:Q51)</f>
        <v>0</v>
      </c>
      <c r="R52" s="177">
        <f>SUBTOTAL(9,R51:R51)</f>
        <v>0</v>
      </c>
      <c r="S52" s="179" t="e">
        <f>Tabela9[[#This Row],[Níveis negat. ]]/Tabela9[[#This Row],[Alunos_2º ciclo]]</f>
        <v>#DIV/0!</v>
      </c>
    </row>
    <row r="53" spans="1:19" hidden="1" outlineLevel="7" x14ac:dyDescent="0.3">
      <c r="A53" s="172">
        <v>101</v>
      </c>
      <c r="B53" s="166" t="s">
        <v>19</v>
      </c>
      <c r="C53" s="166">
        <v>10103</v>
      </c>
      <c r="D53" s="166" t="s">
        <v>29</v>
      </c>
      <c r="E53" s="166">
        <v>116</v>
      </c>
      <c r="F53" s="166" t="s">
        <v>74</v>
      </c>
      <c r="G53" s="166">
        <v>153060</v>
      </c>
      <c r="H53" s="166" t="s">
        <v>79</v>
      </c>
      <c r="I53" s="166">
        <v>116413</v>
      </c>
      <c r="J53" s="166" t="s">
        <v>80</v>
      </c>
      <c r="K53" s="173">
        <v>57</v>
      </c>
      <c r="L53" s="173">
        <v>25</v>
      </c>
      <c r="M53" s="174">
        <f>Tabela9[[#This Row],[Neg_Ano5]]/Tabela9[[#This Row],[Alunos_Ano5]]</f>
        <v>0.43859649122807015</v>
      </c>
      <c r="N53" s="173">
        <v>36</v>
      </c>
      <c r="O53" s="173">
        <v>12</v>
      </c>
      <c r="P53" s="174">
        <f>Tabela9[[#This Row],[Neg_Ano6]]/Tabela9[[#This Row],[Alunos_Ano6]]</f>
        <v>0.33333333333333331</v>
      </c>
      <c r="Q53" s="173">
        <f t="shared" si="0"/>
        <v>93</v>
      </c>
      <c r="R53" s="173">
        <f t="shared" si="0"/>
        <v>37</v>
      </c>
      <c r="S53" s="175">
        <f>Tabela9[[#This Row],[Níveis negat. ]]/Tabela9[[#This Row],[Alunos_2º ciclo]]</f>
        <v>0.39784946236559138</v>
      </c>
    </row>
    <row r="54" spans="1:19" hidden="1" outlineLevel="6" x14ac:dyDescent="0.3">
      <c r="A54" s="172">
        <v>101</v>
      </c>
      <c r="B54" s="166" t="s">
        <v>19</v>
      </c>
      <c r="C54" s="166">
        <v>10103</v>
      </c>
      <c r="D54" s="166" t="s">
        <v>29</v>
      </c>
      <c r="E54" s="166">
        <v>116</v>
      </c>
      <c r="F54" s="166" t="s">
        <v>74</v>
      </c>
      <c r="G54" s="166">
        <v>153060</v>
      </c>
      <c r="H54" s="166" t="s">
        <v>79</v>
      </c>
      <c r="I54" s="166">
        <v>0</v>
      </c>
      <c r="J54" s="176" t="s">
        <v>24</v>
      </c>
      <c r="K54" s="177">
        <f>SUBTOTAL(9,K53:K53)</f>
        <v>0</v>
      </c>
      <c r="L54" s="177">
        <f>SUBTOTAL(9,L53:L53)</f>
        <v>0</v>
      </c>
      <c r="M54" s="178" t="e">
        <f>Tabela9[[#This Row],[Neg_Ano5]]/Tabela9[[#This Row],[Alunos_Ano5]]</f>
        <v>#DIV/0!</v>
      </c>
      <c r="N54" s="177">
        <f>SUBTOTAL(9,N53:N53)</f>
        <v>0</v>
      </c>
      <c r="O54" s="177">
        <f>SUBTOTAL(9,O53:O53)</f>
        <v>0</v>
      </c>
      <c r="P54" s="178" t="e">
        <f>Tabela9[[#This Row],[Neg_Ano6]]/Tabela9[[#This Row],[Alunos_Ano6]]</f>
        <v>#DIV/0!</v>
      </c>
      <c r="Q54" s="177">
        <f>SUBTOTAL(9,Q53:Q53)</f>
        <v>0</v>
      </c>
      <c r="R54" s="177">
        <f>SUBTOTAL(9,R53:R53)</f>
        <v>0</v>
      </c>
      <c r="S54" s="179" t="e">
        <f>Tabela9[[#This Row],[Níveis negat. ]]/Tabela9[[#This Row],[Alunos_2º ciclo]]</f>
        <v>#DIV/0!</v>
      </c>
    </row>
    <row r="55" spans="1:19" hidden="1" outlineLevel="5" collapsed="1" x14ac:dyDescent="0.3">
      <c r="A55" s="172">
        <v>101</v>
      </c>
      <c r="B55" s="166" t="s">
        <v>19</v>
      </c>
      <c r="C55" s="166">
        <v>10103</v>
      </c>
      <c r="D55" s="166" t="s">
        <v>29</v>
      </c>
      <c r="E55" s="166">
        <v>116</v>
      </c>
      <c r="F55" s="166" t="s">
        <v>74</v>
      </c>
      <c r="G55" s="166">
        <v>0</v>
      </c>
      <c r="H55" s="166">
        <v>0</v>
      </c>
      <c r="I55" s="166">
        <v>0</v>
      </c>
      <c r="J55" s="180" t="s">
        <v>25</v>
      </c>
      <c r="K55" s="181">
        <f>SUBTOTAL(9,K49:K53)</f>
        <v>0</v>
      </c>
      <c r="L55" s="181">
        <f>SUBTOTAL(9,L49:L53)</f>
        <v>0</v>
      </c>
      <c r="M55" s="182" t="e">
        <f>Tabela9[[#This Row],[Neg_Ano5]]/Tabela9[[#This Row],[Alunos_Ano5]]</f>
        <v>#DIV/0!</v>
      </c>
      <c r="N55" s="181">
        <f>SUBTOTAL(9,N49:N53)</f>
        <v>0</v>
      </c>
      <c r="O55" s="181">
        <f>SUBTOTAL(9,O49:O53)</f>
        <v>0</v>
      </c>
      <c r="P55" s="182" t="e">
        <f>Tabela9[[#This Row],[Neg_Ano6]]/Tabela9[[#This Row],[Alunos_Ano6]]</f>
        <v>#DIV/0!</v>
      </c>
      <c r="Q55" s="181">
        <f>SUBTOTAL(9,Q49:Q53)</f>
        <v>0</v>
      </c>
      <c r="R55" s="181">
        <f>SUBTOTAL(9,R49:R53)</f>
        <v>0</v>
      </c>
      <c r="S55" s="183" t="e">
        <f>Tabela9[[#This Row],[Níveis negat. ]]/Tabela9[[#This Row],[Alunos_2º ciclo]]</f>
        <v>#DIV/0!</v>
      </c>
    </row>
    <row r="56" spans="1:19" hidden="1" outlineLevel="7" x14ac:dyDescent="0.3">
      <c r="A56" s="172">
        <v>101</v>
      </c>
      <c r="B56" s="166" t="s">
        <v>19</v>
      </c>
      <c r="C56" s="166">
        <v>10103</v>
      </c>
      <c r="D56" s="166" t="s">
        <v>29</v>
      </c>
      <c r="E56" s="166">
        <v>119</v>
      </c>
      <c r="F56" s="166" t="s">
        <v>81</v>
      </c>
      <c r="G56" s="166">
        <v>151701</v>
      </c>
      <c r="H56" s="166" t="s">
        <v>82</v>
      </c>
      <c r="I56" s="166">
        <v>119542</v>
      </c>
      <c r="J56" s="166" t="s">
        <v>83</v>
      </c>
      <c r="K56" s="173">
        <v>78</v>
      </c>
      <c r="L56" s="173">
        <v>35</v>
      </c>
      <c r="M56" s="174">
        <f>Tabela9[[#This Row],[Neg_Ano5]]/Tabela9[[#This Row],[Alunos_Ano5]]</f>
        <v>0.44871794871794873</v>
      </c>
      <c r="N56" s="173">
        <v>93</v>
      </c>
      <c r="O56" s="173">
        <v>22</v>
      </c>
      <c r="P56" s="174">
        <f>Tabela9[[#This Row],[Neg_Ano6]]/Tabela9[[#This Row],[Alunos_Ano6]]</f>
        <v>0.23655913978494625</v>
      </c>
      <c r="Q56" s="173">
        <f t="shared" si="0"/>
        <v>171</v>
      </c>
      <c r="R56" s="173">
        <f t="shared" si="0"/>
        <v>57</v>
      </c>
      <c r="S56" s="175">
        <f>Tabela9[[#This Row],[Níveis negat. ]]/Tabela9[[#This Row],[Alunos_2º ciclo]]</f>
        <v>0.33333333333333331</v>
      </c>
    </row>
    <row r="57" spans="1:19" hidden="1" outlineLevel="7" x14ac:dyDescent="0.3">
      <c r="A57" s="172">
        <v>101</v>
      </c>
      <c r="B57" s="166" t="s">
        <v>19</v>
      </c>
      <c r="C57" s="166">
        <v>10103</v>
      </c>
      <c r="D57" s="166" t="s">
        <v>29</v>
      </c>
      <c r="E57" s="166">
        <v>119</v>
      </c>
      <c r="F57" s="166" t="s">
        <v>81</v>
      </c>
      <c r="G57" s="166">
        <v>151701</v>
      </c>
      <c r="H57" s="166" t="s">
        <v>82</v>
      </c>
      <c r="I57" s="166">
        <v>119684</v>
      </c>
      <c r="J57" s="166" t="s">
        <v>84</v>
      </c>
      <c r="K57" s="173">
        <v>141</v>
      </c>
      <c r="L57" s="173">
        <v>61</v>
      </c>
      <c r="M57" s="174">
        <f>Tabela9[[#This Row],[Neg_Ano5]]/Tabela9[[#This Row],[Alunos_Ano5]]</f>
        <v>0.43262411347517732</v>
      </c>
      <c r="N57" s="173">
        <v>117</v>
      </c>
      <c r="O57" s="173">
        <v>28</v>
      </c>
      <c r="P57" s="174">
        <f>Tabela9[[#This Row],[Neg_Ano6]]/Tabela9[[#This Row],[Alunos_Ano6]]</f>
        <v>0.23931623931623933</v>
      </c>
      <c r="Q57" s="173">
        <f t="shared" si="0"/>
        <v>258</v>
      </c>
      <c r="R57" s="173">
        <f t="shared" si="0"/>
        <v>89</v>
      </c>
      <c r="S57" s="175">
        <f>Tabela9[[#This Row],[Níveis negat. ]]/Tabela9[[#This Row],[Alunos_2º ciclo]]</f>
        <v>0.34496124031007752</v>
      </c>
    </row>
    <row r="58" spans="1:19" hidden="1" outlineLevel="6" x14ac:dyDescent="0.3">
      <c r="A58" s="172">
        <v>101</v>
      </c>
      <c r="B58" s="166" t="s">
        <v>19</v>
      </c>
      <c r="C58" s="166">
        <v>10103</v>
      </c>
      <c r="D58" s="166" t="s">
        <v>29</v>
      </c>
      <c r="E58" s="166">
        <v>119</v>
      </c>
      <c r="F58" s="166" t="s">
        <v>81</v>
      </c>
      <c r="G58" s="166">
        <v>151701</v>
      </c>
      <c r="H58" s="166" t="s">
        <v>82</v>
      </c>
      <c r="I58" s="166">
        <v>0</v>
      </c>
      <c r="J58" s="176" t="s">
        <v>24</v>
      </c>
      <c r="K58" s="177">
        <f>SUBTOTAL(9,K56:K57)</f>
        <v>0</v>
      </c>
      <c r="L58" s="177">
        <f>SUBTOTAL(9,L56:L57)</f>
        <v>0</v>
      </c>
      <c r="M58" s="178" t="e">
        <f>Tabela9[[#This Row],[Neg_Ano5]]/Tabela9[[#This Row],[Alunos_Ano5]]</f>
        <v>#DIV/0!</v>
      </c>
      <c r="N58" s="177">
        <f>SUBTOTAL(9,N56:N57)</f>
        <v>0</v>
      </c>
      <c r="O58" s="177">
        <f>SUBTOTAL(9,O56:O57)</f>
        <v>0</v>
      </c>
      <c r="P58" s="178" t="e">
        <f>Tabela9[[#This Row],[Neg_Ano6]]/Tabela9[[#This Row],[Alunos_Ano6]]</f>
        <v>#DIV/0!</v>
      </c>
      <c r="Q58" s="177">
        <f>SUBTOTAL(9,Q56:Q57)</f>
        <v>0</v>
      </c>
      <c r="R58" s="177">
        <f>SUBTOTAL(9,R56:R57)</f>
        <v>0</v>
      </c>
      <c r="S58" s="179" t="e">
        <f>Tabela9[[#This Row],[Níveis negat. ]]/Tabela9[[#This Row],[Alunos_2º ciclo]]</f>
        <v>#DIV/0!</v>
      </c>
    </row>
    <row r="59" spans="1:19" hidden="1" outlineLevel="5" collapsed="1" x14ac:dyDescent="0.3">
      <c r="A59" s="172">
        <v>101</v>
      </c>
      <c r="B59" s="166" t="s">
        <v>19</v>
      </c>
      <c r="C59" s="166">
        <v>10103</v>
      </c>
      <c r="D59" s="166" t="s">
        <v>29</v>
      </c>
      <c r="E59" s="166">
        <v>119</v>
      </c>
      <c r="F59" s="166" t="s">
        <v>81</v>
      </c>
      <c r="G59" s="166">
        <v>0</v>
      </c>
      <c r="H59" s="166">
        <v>0</v>
      </c>
      <c r="I59" s="166">
        <v>0</v>
      </c>
      <c r="J59" s="180" t="s">
        <v>25</v>
      </c>
      <c r="K59" s="181">
        <f>SUBTOTAL(9,K56:K57)</f>
        <v>0</v>
      </c>
      <c r="L59" s="181">
        <f>SUBTOTAL(9,L56:L57)</f>
        <v>0</v>
      </c>
      <c r="M59" s="182" t="e">
        <f>Tabela9[[#This Row],[Neg_Ano5]]/Tabela9[[#This Row],[Alunos_Ano5]]</f>
        <v>#DIV/0!</v>
      </c>
      <c r="N59" s="181">
        <f>SUBTOTAL(9,N56:N57)</f>
        <v>0</v>
      </c>
      <c r="O59" s="181">
        <f>SUBTOTAL(9,O56:O57)</f>
        <v>0</v>
      </c>
      <c r="P59" s="182" t="e">
        <f>Tabela9[[#This Row],[Neg_Ano6]]/Tabela9[[#This Row],[Alunos_Ano6]]</f>
        <v>#DIV/0!</v>
      </c>
      <c r="Q59" s="181">
        <f>SUBTOTAL(9,Q56:Q57)</f>
        <v>0</v>
      </c>
      <c r="R59" s="181">
        <f>SUBTOTAL(9,R56:R57)</f>
        <v>0</v>
      </c>
      <c r="S59" s="183" t="e">
        <f>Tabela9[[#This Row],[Níveis negat. ]]/Tabela9[[#This Row],[Alunos_2º ciclo]]</f>
        <v>#DIV/0!</v>
      </c>
    </row>
    <row r="60" spans="1:19" hidden="1" outlineLevel="7" x14ac:dyDescent="0.3">
      <c r="A60" s="172">
        <v>101</v>
      </c>
      <c r="B60" s="166" t="s">
        <v>19</v>
      </c>
      <c r="C60" s="166">
        <v>10103</v>
      </c>
      <c r="D60" s="166" t="s">
        <v>29</v>
      </c>
      <c r="E60" s="166">
        <v>1304</v>
      </c>
      <c r="F60" s="166" t="s">
        <v>85</v>
      </c>
      <c r="G60" s="166">
        <v>150009</v>
      </c>
      <c r="H60" s="166" t="s">
        <v>86</v>
      </c>
      <c r="I60" s="166">
        <v>1304516</v>
      </c>
      <c r="J60" s="166" t="s">
        <v>87</v>
      </c>
      <c r="K60" s="173">
        <v>90</v>
      </c>
      <c r="L60" s="173">
        <v>31</v>
      </c>
      <c r="M60" s="174">
        <f>Tabela9[[#This Row],[Neg_Ano5]]/Tabela9[[#This Row],[Alunos_Ano5]]</f>
        <v>0.34444444444444444</v>
      </c>
      <c r="N60" s="173">
        <v>103</v>
      </c>
      <c r="O60" s="173">
        <v>23</v>
      </c>
      <c r="P60" s="174">
        <f>Tabela9[[#This Row],[Neg_Ano6]]/Tabela9[[#This Row],[Alunos_Ano6]]</f>
        <v>0.22330097087378642</v>
      </c>
      <c r="Q60" s="173">
        <f t="shared" si="0"/>
        <v>193</v>
      </c>
      <c r="R60" s="173">
        <f t="shared" si="0"/>
        <v>54</v>
      </c>
      <c r="S60" s="175">
        <f>Tabela9[[#This Row],[Níveis negat. ]]/Tabela9[[#This Row],[Alunos_2º ciclo]]</f>
        <v>0.27979274611398963</v>
      </c>
    </row>
    <row r="61" spans="1:19" hidden="1" outlineLevel="7" x14ac:dyDescent="0.3">
      <c r="A61" s="172">
        <v>101</v>
      </c>
      <c r="B61" s="166" t="s">
        <v>19</v>
      </c>
      <c r="C61" s="166">
        <v>10103</v>
      </c>
      <c r="D61" s="166" t="s">
        <v>29</v>
      </c>
      <c r="E61" s="166">
        <v>1304</v>
      </c>
      <c r="F61" s="166" t="s">
        <v>85</v>
      </c>
      <c r="G61" s="166">
        <v>150009</v>
      </c>
      <c r="H61" s="166" t="s">
        <v>86</v>
      </c>
      <c r="I61" s="166">
        <v>1304553</v>
      </c>
      <c r="J61" s="166" t="s">
        <v>88</v>
      </c>
      <c r="K61" s="173">
        <v>101</v>
      </c>
      <c r="L61" s="173">
        <v>27</v>
      </c>
      <c r="M61" s="174">
        <f>Tabela9[[#This Row],[Neg_Ano5]]/Tabela9[[#This Row],[Alunos_Ano5]]</f>
        <v>0.26732673267326734</v>
      </c>
      <c r="N61" s="173">
        <v>60</v>
      </c>
      <c r="O61" s="173">
        <v>16</v>
      </c>
      <c r="P61" s="174">
        <f>Tabela9[[#This Row],[Neg_Ano6]]/Tabela9[[#This Row],[Alunos_Ano6]]</f>
        <v>0.26666666666666666</v>
      </c>
      <c r="Q61" s="173">
        <f t="shared" si="0"/>
        <v>161</v>
      </c>
      <c r="R61" s="173">
        <f t="shared" si="0"/>
        <v>43</v>
      </c>
      <c r="S61" s="175">
        <f>Tabela9[[#This Row],[Níveis negat. ]]/Tabela9[[#This Row],[Alunos_2º ciclo]]</f>
        <v>0.26708074534161491</v>
      </c>
    </row>
    <row r="62" spans="1:19" hidden="1" outlineLevel="6" x14ac:dyDescent="0.3">
      <c r="A62" s="172">
        <v>101</v>
      </c>
      <c r="B62" s="166" t="s">
        <v>19</v>
      </c>
      <c r="C62" s="166">
        <v>10103</v>
      </c>
      <c r="D62" s="166" t="s">
        <v>29</v>
      </c>
      <c r="E62" s="166">
        <v>1304</v>
      </c>
      <c r="F62" s="166" t="s">
        <v>85</v>
      </c>
      <c r="G62" s="166">
        <v>150009</v>
      </c>
      <c r="H62" s="166" t="s">
        <v>86</v>
      </c>
      <c r="I62" s="166">
        <v>0</v>
      </c>
      <c r="J62" s="176" t="s">
        <v>24</v>
      </c>
      <c r="K62" s="177">
        <f>SUBTOTAL(9,K60:K61)</f>
        <v>0</v>
      </c>
      <c r="L62" s="177">
        <f>SUBTOTAL(9,L60:L61)</f>
        <v>0</v>
      </c>
      <c r="M62" s="178" t="e">
        <f>Tabela9[[#This Row],[Neg_Ano5]]/Tabela9[[#This Row],[Alunos_Ano5]]</f>
        <v>#DIV/0!</v>
      </c>
      <c r="N62" s="177">
        <f>SUBTOTAL(9,N60:N61)</f>
        <v>0</v>
      </c>
      <c r="O62" s="177">
        <f>SUBTOTAL(9,O60:O61)</f>
        <v>0</v>
      </c>
      <c r="P62" s="178" t="e">
        <f>Tabela9[[#This Row],[Neg_Ano6]]/Tabela9[[#This Row],[Alunos_Ano6]]</f>
        <v>#DIV/0!</v>
      </c>
      <c r="Q62" s="177">
        <f>SUBTOTAL(9,Q60:Q61)</f>
        <v>0</v>
      </c>
      <c r="R62" s="177">
        <f>SUBTOTAL(9,R60:R61)</f>
        <v>0</v>
      </c>
      <c r="S62" s="179" t="e">
        <f>Tabela9[[#This Row],[Níveis negat. ]]/Tabela9[[#This Row],[Alunos_2º ciclo]]</f>
        <v>#DIV/0!</v>
      </c>
    </row>
    <row r="63" spans="1:19" hidden="1" outlineLevel="7" x14ac:dyDescent="0.3">
      <c r="A63" s="172">
        <v>101</v>
      </c>
      <c r="B63" s="166" t="s">
        <v>19</v>
      </c>
      <c r="C63" s="166">
        <v>10103</v>
      </c>
      <c r="D63" s="166" t="s">
        <v>29</v>
      </c>
      <c r="E63" s="166">
        <v>1304</v>
      </c>
      <c r="F63" s="166" t="s">
        <v>85</v>
      </c>
      <c r="G63" s="166">
        <v>151105</v>
      </c>
      <c r="H63" s="166" t="s">
        <v>89</v>
      </c>
      <c r="I63" s="166">
        <v>1304679</v>
      </c>
      <c r="J63" s="166" t="s">
        <v>90</v>
      </c>
      <c r="K63" s="173">
        <v>99</v>
      </c>
      <c r="L63" s="173">
        <v>24</v>
      </c>
      <c r="M63" s="174">
        <f>Tabela9[[#This Row],[Neg_Ano5]]/Tabela9[[#This Row],[Alunos_Ano5]]</f>
        <v>0.24242424242424243</v>
      </c>
      <c r="N63" s="173">
        <v>110</v>
      </c>
      <c r="O63" s="173">
        <v>30</v>
      </c>
      <c r="P63" s="174">
        <f>Tabela9[[#This Row],[Neg_Ano6]]/Tabela9[[#This Row],[Alunos_Ano6]]</f>
        <v>0.27272727272727271</v>
      </c>
      <c r="Q63" s="173">
        <f t="shared" si="0"/>
        <v>209</v>
      </c>
      <c r="R63" s="173">
        <f t="shared" si="0"/>
        <v>54</v>
      </c>
      <c r="S63" s="175">
        <f>Tabela9[[#This Row],[Níveis negat. ]]/Tabela9[[#This Row],[Alunos_2º ciclo]]</f>
        <v>0.25837320574162681</v>
      </c>
    </row>
    <row r="64" spans="1:19" hidden="1" outlineLevel="6" x14ac:dyDescent="0.3">
      <c r="A64" s="172">
        <v>101</v>
      </c>
      <c r="B64" s="166" t="s">
        <v>19</v>
      </c>
      <c r="C64" s="166">
        <v>10103</v>
      </c>
      <c r="D64" s="166" t="s">
        <v>29</v>
      </c>
      <c r="E64" s="166">
        <v>1304</v>
      </c>
      <c r="F64" s="166" t="s">
        <v>85</v>
      </c>
      <c r="G64" s="166">
        <v>151105</v>
      </c>
      <c r="H64" s="166" t="s">
        <v>89</v>
      </c>
      <c r="I64" s="166">
        <v>0</v>
      </c>
      <c r="J64" s="176" t="s">
        <v>24</v>
      </c>
      <c r="K64" s="177">
        <f>SUBTOTAL(9,K63:K63)</f>
        <v>0</v>
      </c>
      <c r="L64" s="177">
        <f>SUBTOTAL(9,L63:L63)</f>
        <v>0</v>
      </c>
      <c r="M64" s="178" t="e">
        <f>Tabela9[[#This Row],[Neg_Ano5]]/Tabela9[[#This Row],[Alunos_Ano5]]</f>
        <v>#DIV/0!</v>
      </c>
      <c r="N64" s="177">
        <f>SUBTOTAL(9,N63:N63)</f>
        <v>0</v>
      </c>
      <c r="O64" s="177">
        <f>SUBTOTAL(9,O63:O63)</f>
        <v>0</v>
      </c>
      <c r="P64" s="178" t="e">
        <f>Tabela9[[#This Row],[Neg_Ano6]]/Tabela9[[#This Row],[Alunos_Ano6]]</f>
        <v>#DIV/0!</v>
      </c>
      <c r="Q64" s="177">
        <f>SUBTOTAL(9,Q63:Q63)</f>
        <v>0</v>
      </c>
      <c r="R64" s="177">
        <f>SUBTOTAL(9,R63:R63)</f>
        <v>0</v>
      </c>
      <c r="S64" s="179" t="e">
        <f>Tabela9[[#This Row],[Níveis negat. ]]/Tabela9[[#This Row],[Alunos_2º ciclo]]</f>
        <v>#DIV/0!</v>
      </c>
    </row>
    <row r="65" spans="1:19" hidden="1" outlineLevel="7" x14ac:dyDescent="0.3">
      <c r="A65" s="172">
        <v>101</v>
      </c>
      <c r="B65" s="166" t="s">
        <v>19</v>
      </c>
      <c r="C65" s="166">
        <v>10103</v>
      </c>
      <c r="D65" s="166" t="s">
        <v>29</v>
      </c>
      <c r="E65" s="166">
        <v>1304</v>
      </c>
      <c r="F65" s="166" t="s">
        <v>85</v>
      </c>
      <c r="G65" s="166">
        <v>151956</v>
      </c>
      <c r="H65" s="166" t="s">
        <v>91</v>
      </c>
      <c r="I65" s="166">
        <v>1304322</v>
      </c>
      <c r="J65" s="166" t="s">
        <v>92</v>
      </c>
      <c r="K65" s="173">
        <v>136</v>
      </c>
      <c r="L65" s="173">
        <v>57</v>
      </c>
      <c r="M65" s="174">
        <f>Tabela9[[#This Row],[Neg_Ano5]]/Tabela9[[#This Row],[Alunos_Ano5]]</f>
        <v>0.41911764705882354</v>
      </c>
      <c r="N65" s="173">
        <v>151</v>
      </c>
      <c r="O65" s="173">
        <v>73</v>
      </c>
      <c r="P65" s="174">
        <f>Tabela9[[#This Row],[Neg_Ano6]]/Tabela9[[#This Row],[Alunos_Ano6]]</f>
        <v>0.48344370860927155</v>
      </c>
      <c r="Q65" s="173">
        <f t="shared" si="0"/>
        <v>287</v>
      </c>
      <c r="R65" s="173">
        <f t="shared" si="0"/>
        <v>130</v>
      </c>
      <c r="S65" s="175">
        <f>Tabela9[[#This Row],[Níveis negat. ]]/Tabela9[[#This Row],[Alunos_2º ciclo]]</f>
        <v>0.45296167247386759</v>
      </c>
    </row>
    <row r="66" spans="1:19" hidden="1" outlineLevel="6" x14ac:dyDescent="0.3">
      <c r="A66" s="172">
        <v>101</v>
      </c>
      <c r="B66" s="166" t="s">
        <v>19</v>
      </c>
      <c r="C66" s="166">
        <v>10103</v>
      </c>
      <c r="D66" s="166" t="s">
        <v>29</v>
      </c>
      <c r="E66" s="166">
        <v>1304</v>
      </c>
      <c r="F66" s="166" t="s">
        <v>85</v>
      </c>
      <c r="G66" s="166">
        <v>151956</v>
      </c>
      <c r="H66" s="166" t="s">
        <v>91</v>
      </c>
      <c r="I66" s="166">
        <v>0</v>
      </c>
      <c r="J66" s="176" t="s">
        <v>24</v>
      </c>
      <c r="K66" s="177">
        <f>SUBTOTAL(9,K65:K65)</f>
        <v>0</v>
      </c>
      <c r="L66" s="177">
        <f>SUBTOTAL(9,L65:L65)</f>
        <v>0</v>
      </c>
      <c r="M66" s="178" t="e">
        <f>Tabela9[[#This Row],[Neg_Ano5]]/Tabela9[[#This Row],[Alunos_Ano5]]</f>
        <v>#DIV/0!</v>
      </c>
      <c r="N66" s="177">
        <f>SUBTOTAL(9,N65:N65)</f>
        <v>0</v>
      </c>
      <c r="O66" s="177">
        <f>SUBTOTAL(9,O65:O65)</f>
        <v>0</v>
      </c>
      <c r="P66" s="178" t="e">
        <f>Tabela9[[#This Row],[Neg_Ano6]]/Tabela9[[#This Row],[Alunos_Ano6]]</f>
        <v>#DIV/0!</v>
      </c>
      <c r="Q66" s="177">
        <f>SUBTOTAL(9,Q65:Q65)</f>
        <v>0</v>
      </c>
      <c r="R66" s="177">
        <f>SUBTOTAL(9,R65:R65)</f>
        <v>0</v>
      </c>
      <c r="S66" s="179" t="e">
        <f>Tabela9[[#This Row],[Níveis negat. ]]/Tabela9[[#This Row],[Alunos_2º ciclo]]</f>
        <v>#DIV/0!</v>
      </c>
    </row>
    <row r="67" spans="1:19" hidden="1" outlineLevel="7" x14ac:dyDescent="0.3">
      <c r="A67" s="172">
        <v>101</v>
      </c>
      <c r="B67" s="166" t="s">
        <v>19</v>
      </c>
      <c r="C67" s="166">
        <v>10103</v>
      </c>
      <c r="D67" s="166" t="s">
        <v>29</v>
      </c>
      <c r="E67" s="166">
        <v>1304</v>
      </c>
      <c r="F67" s="166" t="s">
        <v>85</v>
      </c>
      <c r="G67" s="166">
        <v>151968</v>
      </c>
      <c r="H67" s="166" t="s">
        <v>354</v>
      </c>
      <c r="I67" s="166">
        <v>1304335</v>
      </c>
      <c r="J67" s="166" t="s">
        <v>355</v>
      </c>
      <c r="K67" s="173">
        <v>241</v>
      </c>
      <c r="L67" s="173">
        <v>66</v>
      </c>
      <c r="M67" s="174">
        <f>Tabela9[[#This Row],[Neg_Ano5]]/Tabela9[[#This Row],[Alunos_Ano5]]</f>
        <v>0.27385892116182575</v>
      </c>
      <c r="N67" s="173">
        <v>322</v>
      </c>
      <c r="O67" s="173">
        <v>96</v>
      </c>
      <c r="P67" s="174">
        <f>Tabela9[[#This Row],[Neg_Ano6]]/Tabela9[[#This Row],[Alunos_Ano6]]</f>
        <v>0.29813664596273293</v>
      </c>
      <c r="Q67" s="173">
        <f t="shared" si="0"/>
        <v>563</v>
      </c>
      <c r="R67" s="173">
        <f t="shared" si="0"/>
        <v>162</v>
      </c>
      <c r="S67" s="175">
        <f>Tabela9[[#This Row],[Níveis negat. ]]/Tabela9[[#This Row],[Alunos_2º ciclo]]</f>
        <v>0.28774422735346361</v>
      </c>
    </row>
    <row r="68" spans="1:19" hidden="1" outlineLevel="6" x14ac:dyDescent="0.3">
      <c r="A68" s="172">
        <v>101</v>
      </c>
      <c r="B68" s="166" t="s">
        <v>19</v>
      </c>
      <c r="C68" s="166">
        <v>10103</v>
      </c>
      <c r="D68" s="166" t="s">
        <v>29</v>
      </c>
      <c r="E68" s="166">
        <v>1304</v>
      </c>
      <c r="F68" s="166" t="s">
        <v>85</v>
      </c>
      <c r="G68" s="166">
        <v>151968</v>
      </c>
      <c r="H68" s="166" t="s">
        <v>354</v>
      </c>
      <c r="I68" s="166">
        <v>0</v>
      </c>
      <c r="J68" s="176" t="s">
        <v>24</v>
      </c>
      <c r="K68" s="177">
        <f>SUBTOTAL(9,K67:K67)</f>
        <v>0</v>
      </c>
      <c r="L68" s="177">
        <f>SUBTOTAL(9,L67:L67)</f>
        <v>0</v>
      </c>
      <c r="M68" s="178" t="e">
        <f>Tabela9[[#This Row],[Neg_Ano5]]/Tabela9[[#This Row],[Alunos_Ano5]]</f>
        <v>#DIV/0!</v>
      </c>
      <c r="N68" s="177">
        <f>SUBTOTAL(9,N67:N67)</f>
        <v>0</v>
      </c>
      <c r="O68" s="177">
        <f>SUBTOTAL(9,O67:O67)</f>
        <v>0</v>
      </c>
      <c r="P68" s="178" t="e">
        <f>Tabela9[[#This Row],[Neg_Ano6]]/Tabela9[[#This Row],[Alunos_Ano6]]</f>
        <v>#DIV/0!</v>
      </c>
      <c r="Q68" s="177">
        <f>SUBTOTAL(9,Q67:Q67)</f>
        <v>0</v>
      </c>
      <c r="R68" s="177">
        <f>SUBTOTAL(9,R67:R67)</f>
        <v>0</v>
      </c>
      <c r="S68" s="179" t="e">
        <f>Tabela9[[#This Row],[Níveis negat. ]]/Tabela9[[#This Row],[Alunos_2º ciclo]]</f>
        <v>#DIV/0!</v>
      </c>
    </row>
    <row r="69" spans="1:19" hidden="1" outlineLevel="7" x14ac:dyDescent="0.3">
      <c r="A69" s="172">
        <v>101</v>
      </c>
      <c r="B69" s="166" t="s">
        <v>19</v>
      </c>
      <c r="C69" s="166">
        <v>10103</v>
      </c>
      <c r="D69" s="166" t="s">
        <v>29</v>
      </c>
      <c r="E69" s="166">
        <v>1304</v>
      </c>
      <c r="F69" s="166" t="s">
        <v>85</v>
      </c>
      <c r="G69" s="166">
        <v>151970</v>
      </c>
      <c r="H69" s="166" t="s">
        <v>95</v>
      </c>
      <c r="I69" s="166">
        <v>1304727</v>
      </c>
      <c r="J69" s="166" t="s">
        <v>96</v>
      </c>
      <c r="K69" s="173">
        <v>132</v>
      </c>
      <c r="L69" s="173">
        <v>60</v>
      </c>
      <c r="M69" s="174">
        <f>Tabela9[[#This Row],[Neg_Ano5]]/Tabela9[[#This Row],[Alunos_Ano5]]</f>
        <v>0.45454545454545453</v>
      </c>
      <c r="N69" s="173">
        <v>111</v>
      </c>
      <c r="O69" s="173">
        <v>45</v>
      </c>
      <c r="P69" s="174">
        <f>Tabela9[[#This Row],[Neg_Ano6]]/Tabela9[[#This Row],[Alunos_Ano6]]</f>
        <v>0.40540540540540543</v>
      </c>
      <c r="Q69" s="173">
        <f t="shared" si="0"/>
        <v>243</v>
      </c>
      <c r="R69" s="173">
        <f t="shared" si="0"/>
        <v>105</v>
      </c>
      <c r="S69" s="175">
        <f>Tabela9[[#This Row],[Níveis negat. ]]/Tabela9[[#This Row],[Alunos_2º ciclo]]</f>
        <v>0.43209876543209874</v>
      </c>
    </row>
    <row r="70" spans="1:19" hidden="1" outlineLevel="6" x14ac:dyDescent="0.3">
      <c r="A70" s="172">
        <v>101</v>
      </c>
      <c r="B70" s="166" t="s">
        <v>19</v>
      </c>
      <c r="C70" s="166">
        <v>10103</v>
      </c>
      <c r="D70" s="166" t="s">
        <v>29</v>
      </c>
      <c r="E70" s="166">
        <v>1304</v>
      </c>
      <c r="F70" s="166" t="s">
        <v>85</v>
      </c>
      <c r="G70" s="166">
        <v>151970</v>
      </c>
      <c r="H70" s="166" t="s">
        <v>95</v>
      </c>
      <c r="I70" s="166">
        <v>0</v>
      </c>
      <c r="J70" s="176" t="s">
        <v>24</v>
      </c>
      <c r="K70" s="177">
        <f>SUBTOTAL(9,K69:K69)</f>
        <v>0</v>
      </c>
      <c r="L70" s="177">
        <f>SUBTOTAL(9,L69:L69)</f>
        <v>0</v>
      </c>
      <c r="M70" s="178" t="e">
        <f>Tabela9[[#This Row],[Neg_Ano5]]/Tabela9[[#This Row],[Alunos_Ano5]]</f>
        <v>#DIV/0!</v>
      </c>
      <c r="N70" s="177">
        <f>SUBTOTAL(9,N69:N69)</f>
        <v>0</v>
      </c>
      <c r="O70" s="177">
        <f>SUBTOTAL(9,O69:O69)</f>
        <v>0</v>
      </c>
      <c r="P70" s="178" t="e">
        <f>Tabela9[[#This Row],[Neg_Ano6]]/Tabela9[[#This Row],[Alunos_Ano6]]</f>
        <v>#DIV/0!</v>
      </c>
      <c r="Q70" s="177">
        <f>SUBTOTAL(9,Q69:Q69)</f>
        <v>0</v>
      </c>
      <c r="R70" s="177">
        <f>SUBTOTAL(9,R69:R69)</f>
        <v>0</v>
      </c>
      <c r="S70" s="179" t="e">
        <f>Tabela9[[#This Row],[Níveis negat. ]]/Tabela9[[#This Row],[Alunos_2º ciclo]]</f>
        <v>#DIV/0!</v>
      </c>
    </row>
    <row r="71" spans="1:19" hidden="1" outlineLevel="7" x14ac:dyDescent="0.3">
      <c r="A71" s="172">
        <v>101</v>
      </c>
      <c r="B71" s="166" t="s">
        <v>19</v>
      </c>
      <c r="C71" s="166">
        <v>10103</v>
      </c>
      <c r="D71" s="166" t="s">
        <v>29</v>
      </c>
      <c r="E71" s="166">
        <v>1304</v>
      </c>
      <c r="F71" s="166" t="s">
        <v>85</v>
      </c>
      <c r="G71" s="166">
        <v>151981</v>
      </c>
      <c r="H71" s="166" t="s">
        <v>97</v>
      </c>
      <c r="I71" s="166">
        <v>1304775</v>
      </c>
      <c r="J71" s="166" t="s">
        <v>98</v>
      </c>
      <c r="K71" s="173">
        <v>151</v>
      </c>
      <c r="L71" s="173">
        <v>50</v>
      </c>
      <c r="M71" s="174">
        <f>Tabela9[[#This Row],[Neg_Ano5]]/Tabela9[[#This Row],[Alunos_Ano5]]</f>
        <v>0.33112582781456956</v>
      </c>
      <c r="N71" s="173">
        <v>198</v>
      </c>
      <c r="O71" s="173">
        <v>93</v>
      </c>
      <c r="P71" s="174">
        <f>Tabela9[[#This Row],[Neg_Ano6]]/Tabela9[[#This Row],[Alunos_Ano6]]</f>
        <v>0.46969696969696972</v>
      </c>
      <c r="Q71" s="173">
        <f t="shared" si="0"/>
        <v>349</v>
      </c>
      <c r="R71" s="173">
        <f t="shared" si="0"/>
        <v>143</v>
      </c>
      <c r="S71" s="175">
        <f>Tabela9[[#This Row],[Níveis negat. ]]/Tabela9[[#This Row],[Alunos_2º ciclo]]</f>
        <v>0.40974212034383956</v>
      </c>
    </row>
    <row r="72" spans="1:19" hidden="1" outlineLevel="6" x14ac:dyDescent="0.3">
      <c r="A72" s="172">
        <v>101</v>
      </c>
      <c r="B72" s="166" t="s">
        <v>19</v>
      </c>
      <c r="C72" s="166">
        <v>10103</v>
      </c>
      <c r="D72" s="166" t="s">
        <v>29</v>
      </c>
      <c r="E72" s="166">
        <v>1304</v>
      </c>
      <c r="F72" s="166" t="s">
        <v>85</v>
      </c>
      <c r="G72" s="166">
        <v>151981</v>
      </c>
      <c r="H72" s="166" t="s">
        <v>97</v>
      </c>
      <c r="I72" s="166">
        <v>0</v>
      </c>
      <c r="J72" s="176" t="s">
        <v>24</v>
      </c>
      <c r="K72" s="177">
        <f>SUBTOTAL(9,K71:K71)</f>
        <v>0</v>
      </c>
      <c r="L72" s="177">
        <f>SUBTOTAL(9,L71:L71)</f>
        <v>0</v>
      </c>
      <c r="M72" s="178" t="e">
        <f>Tabela9[[#This Row],[Neg_Ano5]]/Tabela9[[#This Row],[Alunos_Ano5]]</f>
        <v>#DIV/0!</v>
      </c>
      <c r="N72" s="177">
        <f>SUBTOTAL(9,N71:N71)</f>
        <v>0</v>
      </c>
      <c r="O72" s="177">
        <f>SUBTOTAL(9,O71:O71)</f>
        <v>0</v>
      </c>
      <c r="P72" s="178" t="e">
        <f>Tabela9[[#This Row],[Neg_Ano6]]/Tabela9[[#This Row],[Alunos_Ano6]]</f>
        <v>#DIV/0!</v>
      </c>
      <c r="Q72" s="177">
        <f>SUBTOTAL(9,Q71:Q71)</f>
        <v>0</v>
      </c>
      <c r="R72" s="177">
        <f>SUBTOTAL(9,R71:R71)</f>
        <v>0</v>
      </c>
      <c r="S72" s="179" t="e">
        <f>Tabela9[[#This Row],[Níveis negat. ]]/Tabela9[[#This Row],[Alunos_2º ciclo]]</f>
        <v>#DIV/0!</v>
      </c>
    </row>
    <row r="73" spans="1:19" hidden="1" outlineLevel="7" x14ac:dyDescent="0.3">
      <c r="A73" s="172">
        <v>101</v>
      </c>
      <c r="B73" s="166" t="s">
        <v>19</v>
      </c>
      <c r="C73" s="166">
        <v>10103</v>
      </c>
      <c r="D73" s="166" t="s">
        <v>29</v>
      </c>
      <c r="E73" s="166">
        <v>1304</v>
      </c>
      <c r="F73" s="166" t="s">
        <v>85</v>
      </c>
      <c r="G73" s="166">
        <v>151993</v>
      </c>
      <c r="H73" s="166" t="s">
        <v>99</v>
      </c>
      <c r="I73" s="166">
        <v>1304279</v>
      </c>
      <c r="J73" s="166" t="s">
        <v>100</v>
      </c>
      <c r="K73" s="173">
        <v>71</v>
      </c>
      <c r="L73" s="173">
        <v>23</v>
      </c>
      <c r="M73" s="174">
        <f>Tabela9[[#This Row],[Neg_Ano5]]/Tabela9[[#This Row],[Alunos_Ano5]]</f>
        <v>0.323943661971831</v>
      </c>
      <c r="N73" s="173">
        <v>83</v>
      </c>
      <c r="O73" s="173">
        <v>29</v>
      </c>
      <c r="P73" s="174">
        <f>Tabela9[[#This Row],[Neg_Ano6]]/Tabela9[[#This Row],[Alunos_Ano6]]</f>
        <v>0.3493975903614458</v>
      </c>
      <c r="Q73" s="173">
        <f t="shared" si="0"/>
        <v>154</v>
      </c>
      <c r="R73" s="173">
        <f t="shared" si="0"/>
        <v>52</v>
      </c>
      <c r="S73" s="175">
        <f>Tabela9[[#This Row],[Níveis negat. ]]/Tabela9[[#This Row],[Alunos_2º ciclo]]</f>
        <v>0.33766233766233766</v>
      </c>
    </row>
    <row r="74" spans="1:19" hidden="1" outlineLevel="6" x14ac:dyDescent="0.3">
      <c r="A74" s="172">
        <v>101</v>
      </c>
      <c r="B74" s="166" t="s">
        <v>19</v>
      </c>
      <c r="C74" s="166">
        <v>10103</v>
      </c>
      <c r="D74" s="166" t="s">
        <v>29</v>
      </c>
      <c r="E74" s="166">
        <v>1304</v>
      </c>
      <c r="F74" s="166" t="s">
        <v>85</v>
      </c>
      <c r="G74" s="166">
        <v>151993</v>
      </c>
      <c r="H74" s="166" t="s">
        <v>99</v>
      </c>
      <c r="I74" s="166">
        <v>0</v>
      </c>
      <c r="J74" s="176" t="s">
        <v>24</v>
      </c>
      <c r="K74" s="177">
        <f>SUBTOTAL(9,K73:K73)</f>
        <v>0</v>
      </c>
      <c r="L74" s="177">
        <f>SUBTOTAL(9,L73:L73)</f>
        <v>0</v>
      </c>
      <c r="M74" s="178" t="e">
        <f>Tabela9[[#This Row],[Neg_Ano5]]/Tabela9[[#This Row],[Alunos_Ano5]]</f>
        <v>#DIV/0!</v>
      </c>
      <c r="N74" s="177">
        <f>SUBTOTAL(9,N73:N73)</f>
        <v>0</v>
      </c>
      <c r="O74" s="177">
        <f>SUBTOTAL(9,O73:O73)</f>
        <v>0</v>
      </c>
      <c r="P74" s="178" t="e">
        <f>Tabela9[[#This Row],[Neg_Ano6]]/Tabela9[[#This Row],[Alunos_Ano6]]</f>
        <v>#DIV/0!</v>
      </c>
      <c r="Q74" s="177">
        <f>SUBTOTAL(9,Q73:Q73)</f>
        <v>0</v>
      </c>
      <c r="R74" s="177">
        <f>SUBTOTAL(9,R73:R73)</f>
        <v>0</v>
      </c>
      <c r="S74" s="179" t="e">
        <f>Tabela9[[#This Row],[Níveis negat. ]]/Tabela9[[#This Row],[Alunos_2º ciclo]]</f>
        <v>#DIV/0!</v>
      </c>
    </row>
    <row r="75" spans="1:19" hidden="1" outlineLevel="7" x14ac:dyDescent="0.3">
      <c r="A75" s="172">
        <v>101</v>
      </c>
      <c r="B75" s="166" t="s">
        <v>19</v>
      </c>
      <c r="C75" s="166">
        <v>10103</v>
      </c>
      <c r="D75" s="166" t="s">
        <v>29</v>
      </c>
      <c r="E75" s="166">
        <v>1304</v>
      </c>
      <c r="F75" s="166" t="s">
        <v>85</v>
      </c>
      <c r="G75" s="166">
        <v>152006</v>
      </c>
      <c r="H75" s="166" t="s">
        <v>101</v>
      </c>
      <c r="I75" s="166">
        <v>1304823</v>
      </c>
      <c r="J75" s="166" t="s">
        <v>102</v>
      </c>
      <c r="K75" s="173">
        <v>156</v>
      </c>
      <c r="L75" s="173">
        <v>71</v>
      </c>
      <c r="M75" s="174">
        <f>Tabela9[[#This Row],[Neg_Ano5]]/Tabela9[[#This Row],[Alunos_Ano5]]</f>
        <v>0.45512820512820512</v>
      </c>
      <c r="N75" s="173">
        <v>166</v>
      </c>
      <c r="O75" s="173">
        <v>81</v>
      </c>
      <c r="P75" s="174">
        <f>Tabela9[[#This Row],[Neg_Ano6]]/Tabela9[[#This Row],[Alunos_Ano6]]</f>
        <v>0.48795180722891568</v>
      </c>
      <c r="Q75" s="173">
        <f t="shared" si="0"/>
        <v>322</v>
      </c>
      <c r="R75" s="173">
        <f t="shared" si="0"/>
        <v>152</v>
      </c>
      <c r="S75" s="175">
        <f>Tabela9[[#This Row],[Níveis negat. ]]/Tabela9[[#This Row],[Alunos_2º ciclo]]</f>
        <v>0.47204968944099379</v>
      </c>
    </row>
    <row r="76" spans="1:19" hidden="1" outlineLevel="6" x14ac:dyDescent="0.3">
      <c r="A76" s="172">
        <v>101</v>
      </c>
      <c r="B76" s="166" t="s">
        <v>19</v>
      </c>
      <c r="C76" s="166">
        <v>10103</v>
      </c>
      <c r="D76" s="166" t="s">
        <v>29</v>
      </c>
      <c r="E76" s="166">
        <v>1304</v>
      </c>
      <c r="F76" s="166" t="s">
        <v>85</v>
      </c>
      <c r="G76" s="166">
        <v>152006</v>
      </c>
      <c r="H76" s="166" t="s">
        <v>101</v>
      </c>
      <c r="I76" s="166">
        <v>0</v>
      </c>
      <c r="J76" s="176" t="s">
        <v>24</v>
      </c>
      <c r="K76" s="177">
        <f>SUBTOTAL(9,K75:K75)</f>
        <v>0</v>
      </c>
      <c r="L76" s="177">
        <f>SUBTOTAL(9,L75:L75)</f>
        <v>0</v>
      </c>
      <c r="M76" s="178" t="e">
        <f>Tabela9[[#This Row],[Neg_Ano5]]/Tabela9[[#This Row],[Alunos_Ano5]]</f>
        <v>#DIV/0!</v>
      </c>
      <c r="N76" s="177">
        <f>SUBTOTAL(9,N75:N75)</f>
        <v>0</v>
      </c>
      <c r="O76" s="177">
        <f>SUBTOTAL(9,O75:O75)</f>
        <v>0</v>
      </c>
      <c r="P76" s="178" t="e">
        <f>Tabela9[[#This Row],[Neg_Ano6]]/Tabela9[[#This Row],[Alunos_Ano6]]</f>
        <v>#DIV/0!</v>
      </c>
      <c r="Q76" s="177">
        <f>SUBTOTAL(9,Q75:Q75)</f>
        <v>0</v>
      </c>
      <c r="R76" s="177">
        <f>SUBTOTAL(9,R75:R75)</f>
        <v>0</v>
      </c>
      <c r="S76" s="179" t="e">
        <f>Tabela9[[#This Row],[Níveis negat. ]]/Tabela9[[#This Row],[Alunos_2º ciclo]]</f>
        <v>#DIV/0!</v>
      </c>
    </row>
    <row r="77" spans="1:19" hidden="1" outlineLevel="7" x14ac:dyDescent="0.3">
      <c r="A77" s="172">
        <v>101</v>
      </c>
      <c r="B77" s="166" t="s">
        <v>19</v>
      </c>
      <c r="C77" s="166">
        <v>10103</v>
      </c>
      <c r="D77" s="166" t="s">
        <v>29</v>
      </c>
      <c r="E77" s="166">
        <v>1304</v>
      </c>
      <c r="F77" s="166" t="s">
        <v>85</v>
      </c>
      <c r="G77" s="166">
        <v>152018</v>
      </c>
      <c r="H77" s="166" t="s">
        <v>103</v>
      </c>
      <c r="I77" s="166">
        <v>1304945</v>
      </c>
      <c r="J77" s="166" t="s">
        <v>104</v>
      </c>
      <c r="K77" s="173">
        <v>129</v>
      </c>
      <c r="L77" s="173">
        <v>39</v>
      </c>
      <c r="M77" s="174">
        <f>Tabela9[[#This Row],[Neg_Ano5]]/Tabela9[[#This Row],[Alunos_Ano5]]</f>
        <v>0.30232558139534882</v>
      </c>
      <c r="N77" s="173">
        <v>129</v>
      </c>
      <c r="O77" s="173">
        <v>40</v>
      </c>
      <c r="P77" s="174">
        <f>Tabela9[[#This Row],[Neg_Ano6]]/Tabela9[[#This Row],[Alunos_Ano6]]</f>
        <v>0.31007751937984496</v>
      </c>
      <c r="Q77" s="173">
        <f t="shared" si="0"/>
        <v>258</v>
      </c>
      <c r="R77" s="173">
        <f t="shared" si="0"/>
        <v>79</v>
      </c>
      <c r="S77" s="175">
        <f>Tabela9[[#This Row],[Níveis negat. ]]/Tabela9[[#This Row],[Alunos_2º ciclo]]</f>
        <v>0.30620155038759689</v>
      </c>
    </row>
    <row r="78" spans="1:19" hidden="1" outlineLevel="6" x14ac:dyDescent="0.3">
      <c r="A78" s="172">
        <v>101</v>
      </c>
      <c r="B78" s="166" t="s">
        <v>19</v>
      </c>
      <c r="C78" s="166">
        <v>10103</v>
      </c>
      <c r="D78" s="166" t="s">
        <v>29</v>
      </c>
      <c r="E78" s="166">
        <v>1304</v>
      </c>
      <c r="F78" s="166" t="s">
        <v>85</v>
      </c>
      <c r="G78" s="166">
        <v>152018</v>
      </c>
      <c r="H78" s="166" t="s">
        <v>103</v>
      </c>
      <c r="I78" s="166">
        <v>0</v>
      </c>
      <c r="J78" s="176" t="s">
        <v>24</v>
      </c>
      <c r="K78" s="177">
        <f>SUBTOTAL(9,K77:K77)</f>
        <v>0</v>
      </c>
      <c r="L78" s="177">
        <f>SUBTOTAL(9,L77:L77)</f>
        <v>0</v>
      </c>
      <c r="M78" s="178" t="e">
        <f>Tabela9[[#This Row],[Neg_Ano5]]/Tabela9[[#This Row],[Alunos_Ano5]]</f>
        <v>#DIV/0!</v>
      </c>
      <c r="N78" s="177">
        <f>SUBTOTAL(9,N77:N77)</f>
        <v>0</v>
      </c>
      <c r="O78" s="177">
        <f>SUBTOTAL(9,O77:O77)</f>
        <v>0</v>
      </c>
      <c r="P78" s="178" t="e">
        <f>Tabela9[[#This Row],[Neg_Ano6]]/Tabela9[[#This Row],[Alunos_Ano6]]</f>
        <v>#DIV/0!</v>
      </c>
      <c r="Q78" s="177">
        <f>SUBTOTAL(9,Q77:Q77)</f>
        <v>0</v>
      </c>
      <c r="R78" s="177">
        <f>SUBTOTAL(9,R77:R77)</f>
        <v>0</v>
      </c>
      <c r="S78" s="179" t="e">
        <f>Tabela9[[#This Row],[Níveis negat. ]]/Tabela9[[#This Row],[Alunos_2º ciclo]]</f>
        <v>#DIV/0!</v>
      </c>
    </row>
    <row r="79" spans="1:19" hidden="1" outlineLevel="5" collapsed="1" x14ac:dyDescent="0.3">
      <c r="A79" s="172">
        <v>101</v>
      </c>
      <c r="B79" s="166" t="s">
        <v>19</v>
      </c>
      <c r="C79" s="166">
        <v>10103</v>
      </c>
      <c r="D79" s="166" t="s">
        <v>29</v>
      </c>
      <c r="E79" s="166">
        <v>1304</v>
      </c>
      <c r="F79" s="166" t="s">
        <v>85</v>
      </c>
      <c r="G79" s="166">
        <v>0</v>
      </c>
      <c r="H79" s="166">
        <v>0</v>
      </c>
      <c r="I79" s="166">
        <v>0</v>
      </c>
      <c r="J79" s="180" t="s">
        <v>25</v>
      </c>
      <c r="K79" s="181">
        <f>SUBTOTAL(9,K60:K77)</f>
        <v>0</v>
      </c>
      <c r="L79" s="181">
        <f>SUBTOTAL(9,L60:L77)</f>
        <v>0</v>
      </c>
      <c r="M79" s="182" t="e">
        <f>Tabela9[[#This Row],[Neg_Ano5]]/Tabela9[[#This Row],[Alunos_Ano5]]</f>
        <v>#DIV/0!</v>
      </c>
      <c r="N79" s="181">
        <f>SUBTOTAL(9,N60:N77)</f>
        <v>0</v>
      </c>
      <c r="O79" s="181">
        <f>SUBTOTAL(9,O60:O77)</f>
        <v>0</v>
      </c>
      <c r="P79" s="182" t="e">
        <f>Tabela9[[#This Row],[Neg_Ano6]]/Tabela9[[#This Row],[Alunos_Ano6]]</f>
        <v>#DIV/0!</v>
      </c>
      <c r="Q79" s="181">
        <f>SUBTOTAL(9,Q60:Q77)</f>
        <v>0</v>
      </c>
      <c r="R79" s="181">
        <f>SUBTOTAL(9,R60:R77)</f>
        <v>0</v>
      </c>
      <c r="S79" s="183" t="e">
        <f>Tabela9[[#This Row],[Níveis negat. ]]/Tabela9[[#This Row],[Alunos_2º ciclo]]</f>
        <v>#DIV/0!</v>
      </c>
    </row>
    <row r="80" spans="1:19" hidden="1" outlineLevel="7" x14ac:dyDescent="0.3">
      <c r="A80" s="172">
        <v>101</v>
      </c>
      <c r="B80" s="166" t="s">
        <v>19</v>
      </c>
      <c r="C80" s="166">
        <v>10103</v>
      </c>
      <c r="D80" s="166" t="s">
        <v>29</v>
      </c>
      <c r="E80" s="166">
        <v>1306</v>
      </c>
      <c r="F80" s="166" t="s">
        <v>105</v>
      </c>
      <c r="G80" s="166">
        <v>152020</v>
      </c>
      <c r="H80" s="166" t="s">
        <v>106</v>
      </c>
      <c r="I80" s="166">
        <v>1306561</v>
      </c>
      <c r="J80" s="166" t="s">
        <v>107</v>
      </c>
      <c r="K80" s="173">
        <v>141</v>
      </c>
      <c r="L80" s="173">
        <v>53</v>
      </c>
      <c r="M80" s="174">
        <f>Tabela9[[#This Row],[Neg_Ano5]]/Tabela9[[#This Row],[Alunos_Ano5]]</f>
        <v>0.37588652482269502</v>
      </c>
      <c r="N80" s="173">
        <v>164</v>
      </c>
      <c r="O80" s="173">
        <v>69</v>
      </c>
      <c r="P80" s="174">
        <f>Tabela9[[#This Row],[Neg_Ano6]]/Tabela9[[#This Row],[Alunos_Ano6]]</f>
        <v>0.42073170731707316</v>
      </c>
      <c r="Q80" s="173">
        <f t="shared" si="0"/>
        <v>305</v>
      </c>
      <c r="R80" s="173">
        <f t="shared" si="0"/>
        <v>122</v>
      </c>
      <c r="S80" s="175">
        <f>Tabela9[[#This Row],[Níveis negat. ]]/Tabela9[[#This Row],[Alunos_2º ciclo]]</f>
        <v>0.4</v>
      </c>
    </row>
    <row r="81" spans="1:19" hidden="1" outlineLevel="6" x14ac:dyDescent="0.3">
      <c r="A81" s="172">
        <v>101</v>
      </c>
      <c r="B81" s="166" t="s">
        <v>19</v>
      </c>
      <c r="C81" s="166">
        <v>10103</v>
      </c>
      <c r="D81" s="166" t="s">
        <v>29</v>
      </c>
      <c r="E81" s="166">
        <v>1306</v>
      </c>
      <c r="F81" s="166" t="s">
        <v>105</v>
      </c>
      <c r="G81" s="166">
        <v>152020</v>
      </c>
      <c r="H81" s="166" t="s">
        <v>106</v>
      </c>
      <c r="I81" s="166">
        <v>0</v>
      </c>
      <c r="J81" s="176" t="s">
        <v>24</v>
      </c>
      <c r="K81" s="177">
        <f>SUBTOTAL(9,K80:K80)</f>
        <v>0</v>
      </c>
      <c r="L81" s="177">
        <f>SUBTOTAL(9,L80:L80)</f>
        <v>0</v>
      </c>
      <c r="M81" s="178" t="e">
        <f>Tabela9[[#This Row],[Neg_Ano5]]/Tabela9[[#This Row],[Alunos_Ano5]]</f>
        <v>#DIV/0!</v>
      </c>
      <c r="N81" s="177">
        <f>SUBTOTAL(9,N80:N80)</f>
        <v>0</v>
      </c>
      <c r="O81" s="177">
        <f>SUBTOTAL(9,O80:O80)</f>
        <v>0</v>
      </c>
      <c r="P81" s="178" t="e">
        <f>Tabela9[[#This Row],[Neg_Ano6]]/Tabela9[[#This Row],[Alunos_Ano6]]</f>
        <v>#DIV/0!</v>
      </c>
      <c r="Q81" s="177">
        <f>SUBTOTAL(9,Q80:Q80)</f>
        <v>0</v>
      </c>
      <c r="R81" s="177">
        <f>SUBTOTAL(9,R80:R80)</f>
        <v>0</v>
      </c>
      <c r="S81" s="179" t="e">
        <f>Tabela9[[#This Row],[Níveis negat. ]]/Tabela9[[#This Row],[Alunos_2º ciclo]]</f>
        <v>#DIV/0!</v>
      </c>
    </row>
    <row r="82" spans="1:19" hidden="1" outlineLevel="7" x14ac:dyDescent="0.3">
      <c r="A82" s="172">
        <v>101</v>
      </c>
      <c r="B82" s="166" t="s">
        <v>19</v>
      </c>
      <c r="C82" s="166">
        <v>10103</v>
      </c>
      <c r="D82" s="166" t="s">
        <v>29</v>
      </c>
      <c r="E82" s="166">
        <v>1306</v>
      </c>
      <c r="F82" s="166" t="s">
        <v>105</v>
      </c>
      <c r="G82" s="166">
        <v>152031</v>
      </c>
      <c r="H82" s="166" t="s">
        <v>108</v>
      </c>
      <c r="I82" s="166">
        <v>1306342</v>
      </c>
      <c r="J82" s="166" t="s">
        <v>109</v>
      </c>
      <c r="K82" s="173">
        <v>338</v>
      </c>
      <c r="L82" s="173">
        <v>47</v>
      </c>
      <c r="M82" s="174">
        <f>Tabela9[[#This Row],[Neg_Ano5]]/Tabela9[[#This Row],[Alunos_Ano5]]</f>
        <v>0.13905325443786981</v>
      </c>
      <c r="N82" s="173">
        <v>296</v>
      </c>
      <c r="O82" s="173">
        <v>71</v>
      </c>
      <c r="P82" s="174">
        <f>Tabela9[[#This Row],[Neg_Ano6]]/Tabela9[[#This Row],[Alunos_Ano6]]</f>
        <v>0.23986486486486486</v>
      </c>
      <c r="Q82" s="173">
        <f t="shared" si="0"/>
        <v>634</v>
      </c>
      <c r="R82" s="173">
        <f t="shared" si="0"/>
        <v>118</v>
      </c>
      <c r="S82" s="175">
        <f>Tabela9[[#This Row],[Níveis negat. ]]/Tabela9[[#This Row],[Alunos_2º ciclo]]</f>
        <v>0.18611987381703471</v>
      </c>
    </row>
    <row r="83" spans="1:19" hidden="1" outlineLevel="6" x14ac:dyDescent="0.3">
      <c r="A83" s="172">
        <v>101</v>
      </c>
      <c r="B83" s="166" t="s">
        <v>19</v>
      </c>
      <c r="C83" s="166">
        <v>10103</v>
      </c>
      <c r="D83" s="166" t="s">
        <v>29</v>
      </c>
      <c r="E83" s="166">
        <v>1306</v>
      </c>
      <c r="F83" s="166" t="s">
        <v>105</v>
      </c>
      <c r="G83" s="166">
        <v>152031</v>
      </c>
      <c r="H83" s="166" t="s">
        <v>108</v>
      </c>
      <c r="I83" s="166">
        <v>0</v>
      </c>
      <c r="J83" s="176" t="s">
        <v>24</v>
      </c>
      <c r="K83" s="177">
        <f>SUBTOTAL(9,K82:K82)</f>
        <v>0</v>
      </c>
      <c r="L83" s="177">
        <f>SUBTOTAL(9,L82:L82)</f>
        <v>0</v>
      </c>
      <c r="M83" s="178" t="e">
        <f>Tabela9[[#This Row],[Neg_Ano5]]/Tabela9[[#This Row],[Alunos_Ano5]]</f>
        <v>#DIV/0!</v>
      </c>
      <c r="N83" s="177">
        <f>SUBTOTAL(9,N82:N82)</f>
        <v>0</v>
      </c>
      <c r="O83" s="177">
        <f>SUBTOTAL(9,O82:O82)</f>
        <v>0</v>
      </c>
      <c r="P83" s="178" t="e">
        <f>Tabela9[[#This Row],[Neg_Ano6]]/Tabela9[[#This Row],[Alunos_Ano6]]</f>
        <v>#DIV/0!</v>
      </c>
      <c r="Q83" s="177">
        <f>SUBTOTAL(9,Q82:Q82)</f>
        <v>0</v>
      </c>
      <c r="R83" s="177">
        <f>SUBTOTAL(9,R82:R82)</f>
        <v>0</v>
      </c>
      <c r="S83" s="179" t="e">
        <f>Tabela9[[#This Row],[Níveis negat. ]]/Tabela9[[#This Row],[Alunos_2º ciclo]]</f>
        <v>#DIV/0!</v>
      </c>
    </row>
    <row r="84" spans="1:19" hidden="1" outlineLevel="7" x14ac:dyDescent="0.3">
      <c r="A84" s="172">
        <v>101</v>
      </c>
      <c r="B84" s="166" t="s">
        <v>19</v>
      </c>
      <c r="C84" s="166">
        <v>10103</v>
      </c>
      <c r="D84" s="166" t="s">
        <v>29</v>
      </c>
      <c r="E84" s="166">
        <v>1306</v>
      </c>
      <c r="F84" s="166" t="s">
        <v>105</v>
      </c>
      <c r="G84" s="166">
        <v>152043</v>
      </c>
      <c r="H84" s="166" t="s">
        <v>110</v>
      </c>
      <c r="I84" s="166">
        <v>1306753</v>
      </c>
      <c r="J84" s="166" t="s">
        <v>111</v>
      </c>
      <c r="K84" s="173">
        <v>159</v>
      </c>
      <c r="L84" s="173">
        <v>47</v>
      </c>
      <c r="M84" s="174">
        <f>Tabela9[[#This Row],[Neg_Ano5]]/Tabela9[[#This Row],[Alunos_Ano5]]</f>
        <v>0.29559748427672955</v>
      </c>
      <c r="N84" s="173">
        <v>142</v>
      </c>
      <c r="O84" s="173">
        <v>54</v>
      </c>
      <c r="P84" s="174">
        <f>Tabela9[[#This Row],[Neg_Ano6]]/Tabela9[[#This Row],[Alunos_Ano6]]</f>
        <v>0.38028169014084506</v>
      </c>
      <c r="Q84" s="173">
        <f t="shared" si="0"/>
        <v>301</v>
      </c>
      <c r="R84" s="173">
        <f t="shared" si="0"/>
        <v>101</v>
      </c>
      <c r="S84" s="175">
        <f>Tabela9[[#This Row],[Níveis negat. ]]/Tabela9[[#This Row],[Alunos_2º ciclo]]</f>
        <v>0.33554817275747506</v>
      </c>
    </row>
    <row r="85" spans="1:19" hidden="1" outlineLevel="6" x14ac:dyDescent="0.3">
      <c r="A85" s="172">
        <v>101</v>
      </c>
      <c r="B85" s="166" t="s">
        <v>19</v>
      </c>
      <c r="C85" s="166">
        <v>10103</v>
      </c>
      <c r="D85" s="166" t="s">
        <v>29</v>
      </c>
      <c r="E85" s="166">
        <v>1306</v>
      </c>
      <c r="F85" s="166" t="s">
        <v>105</v>
      </c>
      <c r="G85" s="166">
        <v>152043</v>
      </c>
      <c r="H85" s="166" t="s">
        <v>110</v>
      </c>
      <c r="I85" s="166">
        <v>0</v>
      </c>
      <c r="J85" s="176" t="s">
        <v>24</v>
      </c>
      <c r="K85" s="177">
        <f>SUBTOTAL(9,K84:K84)</f>
        <v>0</v>
      </c>
      <c r="L85" s="177">
        <f>SUBTOTAL(9,L84:L84)</f>
        <v>0</v>
      </c>
      <c r="M85" s="178" t="e">
        <f>Tabela9[[#This Row],[Neg_Ano5]]/Tabela9[[#This Row],[Alunos_Ano5]]</f>
        <v>#DIV/0!</v>
      </c>
      <c r="N85" s="177">
        <f>SUBTOTAL(9,N84:N84)</f>
        <v>0</v>
      </c>
      <c r="O85" s="177">
        <f>SUBTOTAL(9,O84:O84)</f>
        <v>0</v>
      </c>
      <c r="P85" s="178" t="e">
        <f>Tabela9[[#This Row],[Neg_Ano6]]/Tabela9[[#This Row],[Alunos_Ano6]]</f>
        <v>#DIV/0!</v>
      </c>
      <c r="Q85" s="177">
        <f>SUBTOTAL(9,Q84:Q84)</f>
        <v>0</v>
      </c>
      <c r="R85" s="177">
        <f>SUBTOTAL(9,R84:R84)</f>
        <v>0</v>
      </c>
      <c r="S85" s="179" t="e">
        <f>Tabela9[[#This Row],[Níveis negat. ]]/Tabela9[[#This Row],[Alunos_2º ciclo]]</f>
        <v>#DIV/0!</v>
      </c>
    </row>
    <row r="86" spans="1:19" hidden="1" outlineLevel="7" x14ac:dyDescent="0.3">
      <c r="A86" s="172">
        <v>101</v>
      </c>
      <c r="B86" s="166" t="s">
        <v>19</v>
      </c>
      <c r="C86" s="166">
        <v>10103</v>
      </c>
      <c r="D86" s="166" t="s">
        <v>29</v>
      </c>
      <c r="E86" s="166">
        <v>1306</v>
      </c>
      <c r="F86" s="166" t="s">
        <v>105</v>
      </c>
      <c r="G86" s="166">
        <v>152055</v>
      </c>
      <c r="H86" s="166" t="s">
        <v>112</v>
      </c>
      <c r="I86" s="166">
        <v>1306564</v>
      </c>
      <c r="J86" s="166" t="s">
        <v>113</v>
      </c>
      <c r="K86" s="173">
        <v>135</v>
      </c>
      <c r="L86" s="173">
        <v>36</v>
      </c>
      <c r="M86" s="174">
        <f>Tabela9[[#This Row],[Neg_Ano5]]/Tabela9[[#This Row],[Alunos_Ano5]]</f>
        <v>0.26666666666666666</v>
      </c>
      <c r="N86" s="173">
        <v>163</v>
      </c>
      <c r="O86" s="173">
        <v>38</v>
      </c>
      <c r="P86" s="174">
        <f>Tabela9[[#This Row],[Neg_Ano6]]/Tabela9[[#This Row],[Alunos_Ano6]]</f>
        <v>0.23312883435582821</v>
      </c>
      <c r="Q86" s="173">
        <f t="shared" si="0"/>
        <v>298</v>
      </c>
      <c r="R86" s="173">
        <f t="shared" si="0"/>
        <v>74</v>
      </c>
      <c r="S86" s="175">
        <f>Tabela9[[#This Row],[Níveis negat. ]]/Tabela9[[#This Row],[Alunos_2º ciclo]]</f>
        <v>0.24832214765100671</v>
      </c>
    </row>
    <row r="87" spans="1:19" hidden="1" outlineLevel="6" x14ac:dyDescent="0.3">
      <c r="A87" s="172">
        <v>101</v>
      </c>
      <c r="B87" s="166" t="s">
        <v>19</v>
      </c>
      <c r="C87" s="166">
        <v>10103</v>
      </c>
      <c r="D87" s="166" t="s">
        <v>29</v>
      </c>
      <c r="E87" s="166">
        <v>1306</v>
      </c>
      <c r="F87" s="166" t="s">
        <v>105</v>
      </c>
      <c r="G87" s="166">
        <v>152055</v>
      </c>
      <c r="H87" s="166" t="s">
        <v>112</v>
      </c>
      <c r="I87" s="166">
        <v>0</v>
      </c>
      <c r="J87" s="176" t="s">
        <v>24</v>
      </c>
      <c r="K87" s="177">
        <f>SUBTOTAL(9,K86:K86)</f>
        <v>0</v>
      </c>
      <c r="L87" s="177">
        <f>SUBTOTAL(9,L86:L86)</f>
        <v>0</v>
      </c>
      <c r="M87" s="178" t="e">
        <f>Tabela9[[#This Row],[Neg_Ano5]]/Tabela9[[#This Row],[Alunos_Ano5]]</f>
        <v>#DIV/0!</v>
      </c>
      <c r="N87" s="177">
        <f>SUBTOTAL(9,N86:N86)</f>
        <v>0</v>
      </c>
      <c r="O87" s="177">
        <f>SUBTOTAL(9,O86:O86)</f>
        <v>0</v>
      </c>
      <c r="P87" s="178" t="e">
        <f>Tabela9[[#This Row],[Neg_Ano6]]/Tabela9[[#This Row],[Alunos_Ano6]]</f>
        <v>#DIV/0!</v>
      </c>
      <c r="Q87" s="177">
        <f>SUBTOTAL(9,Q86:Q86)</f>
        <v>0</v>
      </c>
      <c r="R87" s="177">
        <f>SUBTOTAL(9,R86:R86)</f>
        <v>0</v>
      </c>
      <c r="S87" s="179" t="e">
        <f>Tabela9[[#This Row],[Níveis negat. ]]/Tabela9[[#This Row],[Alunos_2º ciclo]]</f>
        <v>#DIV/0!</v>
      </c>
    </row>
    <row r="88" spans="1:19" hidden="1" outlineLevel="7" x14ac:dyDescent="0.3">
      <c r="A88" s="172">
        <v>101</v>
      </c>
      <c r="B88" s="166" t="s">
        <v>19</v>
      </c>
      <c r="C88" s="166">
        <v>10103</v>
      </c>
      <c r="D88" s="166" t="s">
        <v>29</v>
      </c>
      <c r="E88" s="166">
        <v>1306</v>
      </c>
      <c r="F88" s="166" t="s">
        <v>105</v>
      </c>
      <c r="G88" s="166">
        <v>152067</v>
      </c>
      <c r="H88" s="166" t="s">
        <v>114</v>
      </c>
      <c r="I88" s="166">
        <v>1306058</v>
      </c>
      <c r="J88" s="166" t="s">
        <v>115</v>
      </c>
      <c r="K88" s="173">
        <v>267</v>
      </c>
      <c r="L88" s="173">
        <v>103</v>
      </c>
      <c r="M88" s="174">
        <f>Tabela9[[#This Row],[Neg_Ano5]]/Tabela9[[#This Row],[Alunos_Ano5]]</f>
        <v>0.38576779026217228</v>
      </c>
      <c r="N88" s="173">
        <v>187</v>
      </c>
      <c r="O88" s="173">
        <v>47</v>
      </c>
      <c r="P88" s="174">
        <f>Tabela9[[#This Row],[Neg_Ano6]]/Tabela9[[#This Row],[Alunos_Ano6]]</f>
        <v>0.25133689839572193</v>
      </c>
      <c r="Q88" s="173">
        <f t="shared" si="0"/>
        <v>454</v>
      </c>
      <c r="R88" s="173">
        <f t="shared" si="0"/>
        <v>150</v>
      </c>
      <c r="S88" s="175">
        <f>Tabela9[[#This Row],[Níveis negat. ]]/Tabela9[[#This Row],[Alunos_2º ciclo]]</f>
        <v>0.33039647577092512</v>
      </c>
    </row>
    <row r="89" spans="1:19" hidden="1" outlineLevel="6" x14ac:dyDescent="0.3">
      <c r="A89" s="172">
        <v>101</v>
      </c>
      <c r="B89" s="166" t="s">
        <v>19</v>
      </c>
      <c r="C89" s="166">
        <v>10103</v>
      </c>
      <c r="D89" s="166" t="s">
        <v>29</v>
      </c>
      <c r="E89" s="166">
        <v>1306</v>
      </c>
      <c r="F89" s="166" t="s">
        <v>105</v>
      </c>
      <c r="G89" s="166">
        <v>152067</v>
      </c>
      <c r="H89" s="166" t="s">
        <v>114</v>
      </c>
      <c r="I89" s="166">
        <v>0</v>
      </c>
      <c r="J89" s="176" t="s">
        <v>24</v>
      </c>
      <c r="K89" s="177">
        <f>SUBTOTAL(9,K88:K88)</f>
        <v>0</v>
      </c>
      <c r="L89" s="177">
        <f>SUBTOTAL(9,L88:L88)</f>
        <v>0</v>
      </c>
      <c r="M89" s="178" t="e">
        <f>Tabela9[[#This Row],[Neg_Ano5]]/Tabela9[[#This Row],[Alunos_Ano5]]</f>
        <v>#DIV/0!</v>
      </c>
      <c r="N89" s="177">
        <f>SUBTOTAL(9,N88:N88)</f>
        <v>0</v>
      </c>
      <c r="O89" s="177">
        <f>SUBTOTAL(9,O88:O88)</f>
        <v>0</v>
      </c>
      <c r="P89" s="178" t="e">
        <f>Tabela9[[#This Row],[Neg_Ano6]]/Tabela9[[#This Row],[Alunos_Ano6]]</f>
        <v>#DIV/0!</v>
      </c>
      <c r="Q89" s="177">
        <f>SUBTOTAL(9,Q88:Q88)</f>
        <v>0</v>
      </c>
      <c r="R89" s="177">
        <f>SUBTOTAL(9,R88:R88)</f>
        <v>0</v>
      </c>
      <c r="S89" s="179" t="e">
        <f>Tabela9[[#This Row],[Níveis negat. ]]/Tabela9[[#This Row],[Alunos_2º ciclo]]</f>
        <v>#DIV/0!</v>
      </c>
    </row>
    <row r="90" spans="1:19" hidden="1" outlineLevel="7" x14ac:dyDescent="0.3">
      <c r="A90" s="172">
        <v>101</v>
      </c>
      <c r="B90" s="166" t="s">
        <v>19</v>
      </c>
      <c r="C90" s="166">
        <v>10103</v>
      </c>
      <c r="D90" s="166" t="s">
        <v>29</v>
      </c>
      <c r="E90" s="166">
        <v>1306</v>
      </c>
      <c r="F90" s="166" t="s">
        <v>105</v>
      </c>
      <c r="G90" s="166">
        <v>152079</v>
      </c>
      <c r="H90" s="166" t="s">
        <v>116</v>
      </c>
      <c r="I90" s="166">
        <v>1306933</v>
      </c>
      <c r="J90" s="166" t="s">
        <v>117</v>
      </c>
      <c r="K90" s="173">
        <v>102</v>
      </c>
      <c r="L90" s="173">
        <v>36</v>
      </c>
      <c r="M90" s="174">
        <f>Tabela9[[#This Row],[Neg_Ano5]]/Tabela9[[#This Row],[Alunos_Ano5]]</f>
        <v>0.35294117647058826</v>
      </c>
      <c r="N90" s="173">
        <v>93</v>
      </c>
      <c r="O90" s="173">
        <v>27</v>
      </c>
      <c r="P90" s="174">
        <f>Tabela9[[#This Row],[Neg_Ano6]]/Tabela9[[#This Row],[Alunos_Ano6]]</f>
        <v>0.29032258064516131</v>
      </c>
      <c r="Q90" s="173">
        <f t="shared" si="0"/>
        <v>195</v>
      </c>
      <c r="R90" s="173">
        <f t="shared" si="0"/>
        <v>63</v>
      </c>
      <c r="S90" s="175">
        <f>Tabela9[[#This Row],[Níveis negat. ]]/Tabela9[[#This Row],[Alunos_2º ciclo]]</f>
        <v>0.32307692307692309</v>
      </c>
    </row>
    <row r="91" spans="1:19" hidden="1" outlineLevel="6" x14ac:dyDescent="0.3">
      <c r="A91" s="172">
        <v>101</v>
      </c>
      <c r="B91" s="166" t="s">
        <v>19</v>
      </c>
      <c r="C91" s="166">
        <v>10103</v>
      </c>
      <c r="D91" s="166" t="s">
        <v>29</v>
      </c>
      <c r="E91" s="166">
        <v>1306</v>
      </c>
      <c r="F91" s="166" t="s">
        <v>105</v>
      </c>
      <c r="G91" s="166">
        <v>152079</v>
      </c>
      <c r="H91" s="166" t="s">
        <v>116</v>
      </c>
      <c r="I91" s="166">
        <v>0</v>
      </c>
      <c r="J91" s="176" t="s">
        <v>24</v>
      </c>
      <c r="K91" s="177">
        <f>SUBTOTAL(9,K90:K90)</f>
        <v>0</v>
      </c>
      <c r="L91" s="177">
        <f>SUBTOTAL(9,L90:L90)</f>
        <v>0</v>
      </c>
      <c r="M91" s="178" t="e">
        <f>Tabela9[[#This Row],[Neg_Ano5]]/Tabela9[[#This Row],[Alunos_Ano5]]</f>
        <v>#DIV/0!</v>
      </c>
      <c r="N91" s="177">
        <f>SUBTOTAL(9,N90:N90)</f>
        <v>0</v>
      </c>
      <c r="O91" s="177">
        <f>SUBTOTAL(9,O90:O90)</f>
        <v>0</v>
      </c>
      <c r="P91" s="178" t="e">
        <f>Tabela9[[#This Row],[Neg_Ano6]]/Tabela9[[#This Row],[Alunos_Ano6]]</f>
        <v>#DIV/0!</v>
      </c>
      <c r="Q91" s="177">
        <f>SUBTOTAL(9,Q90:Q90)</f>
        <v>0</v>
      </c>
      <c r="R91" s="177">
        <f>SUBTOTAL(9,R90:R90)</f>
        <v>0</v>
      </c>
      <c r="S91" s="179" t="e">
        <f>Tabela9[[#This Row],[Níveis negat. ]]/Tabela9[[#This Row],[Alunos_2º ciclo]]</f>
        <v>#DIV/0!</v>
      </c>
    </row>
    <row r="92" spans="1:19" hidden="1" outlineLevel="7" x14ac:dyDescent="0.3">
      <c r="A92" s="172">
        <v>101</v>
      </c>
      <c r="B92" s="166" t="s">
        <v>19</v>
      </c>
      <c r="C92" s="166">
        <v>10103</v>
      </c>
      <c r="D92" s="166" t="s">
        <v>29</v>
      </c>
      <c r="E92" s="166">
        <v>1306</v>
      </c>
      <c r="F92" s="166" t="s">
        <v>105</v>
      </c>
      <c r="G92" s="166">
        <v>152961</v>
      </c>
      <c r="H92" s="166" t="s">
        <v>118</v>
      </c>
      <c r="I92" s="166">
        <v>1306934</v>
      </c>
      <c r="J92" s="166" t="s">
        <v>119</v>
      </c>
      <c r="K92" s="173">
        <v>259</v>
      </c>
      <c r="L92" s="173">
        <v>86</v>
      </c>
      <c r="M92" s="174">
        <f>Tabela9[[#This Row],[Neg_Ano5]]/Tabela9[[#This Row],[Alunos_Ano5]]</f>
        <v>0.33204633204633205</v>
      </c>
      <c r="N92" s="173">
        <v>273</v>
      </c>
      <c r="O92" s="173">
        <v>80</v>
      </c>
      <c r="P92" s="174">
        <f>Tabela9[[#This Row],[Neg_Ano6]]/Tabela9[[#This Row],[Alunos_Ano6]]</f>
        <v>0.29304029304029305</v>
      </c>
      <c r="Q92" s="173">
        <f t="shared" si="0"/>
        <v>532</v>
      </c>
      <c r="R92" s="173">
        <f t="shared" si="0"/>
        <v>166</v>
      </c>
      <c r="S92" s="175">
        <f>Tabela9[[#This Row],[Níveis negat. ]]/Tabela9[[#This Row],[Alunos_2º ciclo]]</f>
        <v>0.31203007518796994</v>
      </c>
    </row>
    <row r="93" spans="1:19" hidden="1" outlineLevel="6" x14ac:dyDescent="0.3">
      <c r="A93" s="172">
        <v>101</v>
      </c>
      <c r="B93" s="166" t="s">
        <v>19</v>
      </c>
      <c r="C93" s="166">
        <v>10103</v>
      </c>
      <c r="D93" s="166" t="s">
        <v>29</v>
      </c>
      <c r="E93" s="166">
        <v>1306</v>
      </c>
      <c r="F93" s="166" t="s">
        <v>105</v>
      </c>
      <c r="G93" s="166">
        <v>152961</v>
      </c>
      <c r="H93" s="166" t="s">
        <v>118</v>
      </c>
      <c r="I93" s="166">
        <v>0</v>
      </c>
      <c r="J93" s="176" t="s">
        <v>24</v>
      </c>
      <c r="K93" s="177">
        <f>SUBTOTAL(9,K92:K92)</f>
        <v>0</v>
      </c>
      <c r="L93" s="177">
        <f>SUBTOTAL(9,L92:L92)</f>
        <v>0</v>
      </c>
      <c r="M93" s="178" t="e">
        <f>Tabela9[[#This Row],[Neg_Ano5]]/Tabela9[[#This Row],[Alunos_Ano5]]</f>
        <v>#DIV/0!</v>
      </c>
      <c r="N93" s="177">
        <f>SUBTOTAL(9,N92:N92)</f>
        <v>0</v>
      </c>
      <c r="O93" s="177">
        <f>SUBTOTAL(9,O92:O92)</f>
        <v>0</v>
      </c>
      <c r="P93" s="178" t="e">
        <f>Tabela9[[#This Row],[Neg_Ano6]]/Tabela9[[#This Row],[Alunos_Ano6]]</f>
        <v>#DIV/0!</v>
      </c>
      <c r="Q93" s="177">
        <f>SUBTOTAL(9,Q92:Q92)</f>
        <v>0</v>
      </c>
      <c r="R93" s="177">
        <f>SUBTOTAL(9,R92:R92)</f>
        <v>0</v>
      </c>
      <c r="S93" s="179" t="e">
        <f>Tabela9[[#This Row],[Níveis negat. ]]/Tabela9[[#This Row],[Alunos_2º ciclo]]</f>
        <v>#DIV/0!</v>
      </c>
    </row>
    <row r="94" spans="1:19" hidden="1" outlineLevel="5" collapsed="1" x14ac:dyDescent="0.3">
      <c r="A94" s="172">
        <v>101</v>
      </c>
      <c r="B94" s="166" t="s">
        <v>19</v>
      </c>
      <c r="C94" s="166">
        <v>10103</v>
      </c>
      <c r="D94" s="166" t="s">
        <v>29</v>
      </c>
      <c r="E94" s="166">
        <v>1306</v>
      </c>
      <c r="F94" s="166" t="s">
        <v>105</v>
      </c>
      <c r="G94" s="166">
        <v>0</v>
      </c>
      <c r="H94" s="166">
        <v>0</v>
      </c>
      <c r="I94" s="166">
        <v>0</v>
      </c>
      <c r="J94" s="180" t="s">
        <v>25</v>
      </c>
      <c r="K94" s="181">
        <f>SUBTOTAL(9,K80:K92)</f>
        <v>0</v>
      </c>
      <c r="L94" s="181">
        <f>SUBTOTAL(9,L80:L92)</f>
        <v>0</v>
      </c>
      <c r="M94" s="182" t="e">
        <f>Tabela9[[#This Row],[Neg_Ano5]]/Tabela9[[#This Row],[Alunos_Ano5]]</f>
        <v>#DIV/0!</v>
      </c>
      <c r="N94" s="181">
        <f>SUBTOTAL(9,N80:N92)</f>
        <v>0</v>
      </c>
      <c r="O94" s="181">
        <f>SUBTOTAL(9,O80:O92)</f>
        <v>0</v>
      </c>
      <c r="P94" s="182" t="e">
        <f>Tabela9[[#This Row],[Neg_Ano6]]/Tabela9[[#This Row],[Alunos_Ano6]]</f>
        <v>#DIV/0!</v>
      </c>
      <c r="Q94" s="181">
        <f>SUBTOTAL(9,Q80:Q92)</f>
        <v>0</v>
      </c>
      <c r="R94" s="181">
        <f>SUBTOTAL(9,R80:R92)</f>
        <v>0</v>
      </c>
      <c r="S94" s="183" t="e">
        <f>Tabela9[[#This Row],[Níveis negat. ]]/Tabela9[[#This Row],[Alunos_2º ciclo]]</f>
        <v>#DIV/0!</v>
      </c>
    </row>
    <row r="95" spans="1:19" hidden="1" outlineLevel="7" x14ac:dyDescent="0.3">
      <c r="A95" s="172">
        <v>101</v>
      </c>
      <c r="B95" s="166" t="s">
        <v>19</v>
      </c>
      <c r="C95" s="166">
        <v>10103</v>
      </c>
      <c r="D95" s="166" t="s">
        <v>29</v>
      </c>
      <c r="E95" s="166">
        <v>1308</v>
      </c>
      <c r="F95" s="166" t="s">
        <v>120</v>
      </c>
      <c r="G95" s="166">
        <v>150393</v>
      </c>
      <c r="H95" s="166" t="s">
        <v>121</v>
      </c>
      <c r="I95" s="166">
        <v>1308280</v>
      </c>
      <c r="J95" s="166" t="s">
        <v>122</v>
      </c>
      <c r="K95" s="173">
        <v>88</v>
      </c>
      <c r="L95" s="173">
        <v>24</v>
      </c>
      <c r="M95" s="174">
        <f>Tabela9[[#This Row],[Neg_Ano5]]/Tabela9[[#This Row],[Alunos_Ano5]]</f>
        <v>0.27272727272727271</v>
      </c>
      <c r="N95" s="173">
        <v>79</v>
      </c>
      <c r="O95" s="173">
        <v>25</v>
      </c>
      <c r="P95" s="174">
        <f>Tabela9[[#This Row],[Neg_Ano6]]/Tabela9[[#This Row],[Alunos_Ano6]]</f>
        <v>0.31645569620253167</v>
      </c>
      <c r="Q95" s="173">
        <f t="shared" si="0"/>
        <v>167</v>
      </c>
      <c r="R95" s="173">
        <f t="shared" si="0"/>
        <v>49</v>
      </c>
      <c r="S95" s="175">
        <f>Tabela9[[#This Row],[Níveis negat. ]]/Tabela9[[#This Row],[Alunos_2º ciclo]]</f>
        <v>0.29341317365269459</v>
      </c>
    </row>
    <row r="96" spans="1:19" hidden="1" outlineLevel="6" x14ac:dyDescent="0.3">
      <c r="A96" s="172">
        <v>101</v>
      </c>
      <c r="B96" s="166" t="s">
        <v>19</v>
      </c>
      <c r="C96" s="166">
        <v>10103</v>
      </c>
      <c r="D96" s="166" t="s">
        <v>29</v>
      </c>
      <c r="E96" s="166">
        <v>1308</v>
      </c>
      <c r="F96" s="166" t="s">
        <v>120</v>
      </c>
      <c r="G96" s="166">
        <v>150393</v>
      </c>
      <c r="H96" s="166" t="s">
        <v>121</v>
      </c>
      <c r="I96" s="166">
        <v>0</v>
      </c>
      <c r="J96" s="176" t="s">
        <v>24</v>
      </c>
      <c r="K96" s="177">
        <f>SUBTOTAL(9,K95:K95)</f>
        <v>0</v>
      </c>
      <c r="L96" s="177">
        <f>SUBTOTAL(9,L95:L95)</f>
        <v>0</v>
      </c>
      <c r="M96" s="178" t="e">
        <f>Tabela9[[#This Row],[Neg_Ano5]]/Tabela9[[#This Row],[Alunos_Ano5]]</f>
        <v>#DIV/0!</v>
      </c>
      <c r="N96" s="177">
        <f>SUBTOTAL(9,N95:N95)</f>
        <v>0</v>
      </c>
      <c r="O96" s="177">
        <f>SUBTOTAL(9,O95:O95)</f>
        <v>0</v>
      </c>
      <c r="P96" s="178" t="e">
        <f>Tabela9[[#This Row],[Neg_Ano6]]/Tabela9[[#This Row],[Alunos_Ano6]]</f>
        <v>#DIV/0!</v>
      </c>
      <c r="Q96" s="177">
        <f>SUBTOTAL(9,Q95:Q95)</f>
        <v>0</v>
      </c>
      <c r="R96" s="177">
        <f>SUBTOTAL(9,R95:R95)</f>
        <v>0</v>
      </c>
      <c r="S96" s="179" t="e">
        <f>Tabela9[[#This Row],[Níveis negat. ]]/Tabela9[[#This Row],[Alunos_2º ciclo]]</f>
        <v>#DIV/0!</v>
      </c>
    </row>
    <row r="97" spans="1:19" hidden="1" outlineLevel="7" x14ac:dyDescent="0.3">
      <c r="A97" s="172">
        <v>101</v>
      </c>
      <c r="B97" s="166" t="s">
        <v>19</v>
      </c>
      <c r="C97" s="166">
        <v>10103</v>
      </c>
      <c r="D97" s="166" t="s">
        <v>29</v>
      </c>
      <c r="E97" s="166">
        <v>1308</v>
      </c>
      <c r="F97" s="166" t="s">
        <v>120</v>
      </c>
      <c r="G97" s="166">
        <v>150757</v>
      </c>
      <c r="H97" s="166" t="s">
        <v>123</v>
      </c>
      <c r="I97" s="166">
        <v>1308693</v>
      </c>
      <c r="J97" s="166" t="s">
        <v>124</v>
      </c>
      <c r="K97" s="173">
        <v>87</v>
      </c>
      <c r="L97" s="173">
        <v>29</v>
      </c>
      <c r="M97" s="174">
        <f>Tabela9[[#This Row],[Neg_Ano5]]/Tabela9[[#This Row],[Alunos_Ano5]]</f>
        <v>0.33333333333333331</v>
      </c>
      <c r="N97" s="173">
        <v>83</v>
      </c>
      <c r="O97" s="173">
        <v>34</v>
      </c>
      <c r="P97" s="174">
        <f>Tabela9[[#This Row],[Neg_Ano6]]/Tabela9[[#This Row],[Alunos_Ano6]]</f>
        <v>0.40963855421686746</v>
      </c>
      <c r="Q97" s="173">
        <f t="shared" si="0"/>
        <v>170</v>
      </c>
      <c r="R97" s="173">
        <f t="shared" si="0"/>
        <v>63</v>
      </c>
      <c r="S97" s="175">
        <f>Tabela9[[#This Row],[Níveis negat. ]]/Tabela9[[#This Row],[Alunos_2º ciclo]]</f>
        <v>0.37058823529411766</v>
      </c>
    </row>
    <row r="98" spans="1:19" hidden="1" outlineLevel="6" x14ac:dyDescent="0.3">
      <c r="A98" s="172">
        <v>101</v>
      </c>
      <c r="B98" s="166" t="s">
        <v>19</v>
      </c>
      <c r="C98" s="166">
        <v>10103</v>
      </c>
      <c r="D98" s="166" t="s">
        <v>29</v>
      </c>
      <c r="E98" s="166">
        <v>1308</v>
      </c>
      <c r="F98" s="166" t="s">
        <v>120</v>
      </c>
      <c r="G98" s="166">
        <v>150757</v>
      </c>
      <c r="H98" s="166" t="s">
        <v>123</v>
      </c>
      <c r="I98" s="166">
        <v>0</v>
      </c>
      <c r="J98" s="176" t="s">
        <v>24</v>
      </c>
      <c r="K98" s="177">
        <f>SUBTOTAL(9,K97:K97)</f>
        <v>0</v>
      </c>
      <c r="L98" s="177">
        <f>SUBTOTAL(9,L97:L97)</f>
        <v>0</v>
      </c>
      <c r="M98" s="178" t="e">
        <f>Tabela9[[#This Row],[Neg_Ano5]]/Tabela9[[#This Row],[Alunos_Ano5]]</f>
        <v>#DIV/0!</v>
      </c>
      <c r="N98" s="177">
        <f>SUBTOTAL(9,N97:N97)</f>
        <v>0</v>
      </c>
      <c r="O98" s="177">
        <f>SUBTOTAL(9,O97:O97)</f>
        <v>0</v>
      </c>
      <c r="P98" s="178" t="e">
        <f>Tabela9[[#This Row],[Neg_Ano6]]/Tabela9[[#This Row],[Alunos_Ano6]]</f>
        <v>#DIV/0!</v>
      </c>
      <c r="Q98" s="177">
        <f>SUBTOTAL(9,Q97:Q97)</f>
        <v>0</v>
      </c>
      <c r="R98" s="177">
        <f>SUBTOTAL(9,R97:R97)</f>
        <v>0</v>
      </c>
      <c r="S98" s="179" t="e">
        <f>Tabela9[[#This Row],[Níveis negat. ]]/Tabela9[[#This Row],[Alunos_2º ciclo]]</f>
        <v>#DIV/0!</v>
      </c>
    </row>
    <row r="99" spans="1:19" hidden="1" outlineLevel="7" x14ac:dyDescent="0.3">
      <c r="A99" s="172">
        <v>101</v>
      </c>
      <c r="B99" s="166" t="s">
        <v>19</v>
      </c>
      <c r="C99" s="166">
        <v>10103</v>
      </c>
      <c r="D99" s="166" t="s">
        <v>29</v>
      </c>
      <c r="E99" s="166">
        <v>1308</v>
      </c>
      <c r="F99" s="166" t="s">
        <v>120</v>
      </c>
      <c r="G99" s="166">
        <v>151403</v>
      </c>
      <c r="H99" s="166" t="s">
        <v>125</v>
      </c>
      <c r="I99" s="166">
        <v>1308245</v>
      </c>
      <c r="J99" s="166" t="s">
        <v>126</v>
      </c>
      <c r="K99" s="173">
        <v>98</v>
      </c>
      <c r="L99" s="173">
        <v>31</v>
      </c>
      <c r="M99" s="174">
        <f>Tabela9[[#This Row],[Neg_Ano5]]/Tabela9[[#This Row],[Alunos_Ano5]]</f>
        <v>0.31632653061224492</v>
      </c>
      <c r="N99" s="173">
        <v>70</v>
      </c>
      <c r="O99" s="173">
        <v>21</v>
      </c>
      <c r="P99" s="174">
        <f>Tabela9[[#This Row],[Neg_Ano6]]/Tabela9[[#This Row],[Alunos_Ano6]]</f>
        <v>0.3</v>
      </c>
      <c r="Q99" s="173">
        <f t="shared" si="0"/>
        <v>168</v>
      </c>
      <c r="R99" s="173">
        <f t="shared" si="0"/>
        <v>52</v>
      </c>
      <c r="S99" s="175">
        <f>Tabela9[[#This Row],[Níveis negat. ]]/Tabela9[[#This Row],[Alunos_2º ciclo]]</f>
        <v>0.30952380952380953</v>
      </c>
    </row>
    <row r="100" spans="1:19" hidden="1" outlineLevel="7" x14ac:dyDescent="0.3">
      <c r="A100" s="172">
        <v>101</v>
      </c>
      <c r="B100" s="166" t="s">
        <v>19</v>
      </c>
      <c r="C100" s="166">
        <v>10103</v>
      </c>
      <c r="D100" s="166" t="s">
        <v>29</v>
      </c>
      <c r="E100" s="166">
        <v>1308</v>
      </c>
      <c r="F100" s="166" t="s">
        <v>120</v>
      </c>
      <c r="G100" s="166">
        <v>151403</v>
      </c>
      <c r="H100" s="166" t="s">
        <v>125</v>
      </c>
      <c r="I100" s="166">
        <v>1308261</v>
      </c>
      <c r="J100" s="166" t="s">
        <v>127</v>
      </c>
      <c r="K100" s="173">
        <v>76</v>
      </c>
      <c r="L100" s="173">
        <v>29</v>
      </c>
      <c r="M100" s="174">
        <f>Tabela9[[#This Row],[Neg_Ano5]]/Tabela9[[#This Row],[Alunos_Ano5]]</f>
        <v>0.38157894736842107</v>
      </c>
      <c r="N100" s="173">
        <v>40</v>
      </c>
      <c r="O100" s="173">
        <v>16</v>
      </c>
      <c r="P100" s="174">
        <f>Tabela9[[#This Row],[Neg_Ano6]]/Tabela9[[#This Row],[Alunos_Ano6]]</f>
        <v>0.4</v>
      </c>
      <c r="Q100" s="173">
        <f t="shared" ref="Q100:R222" si="1">K100+N100</f>
        <v>116</v>
      </c>
      <c r="R100" s="173">
        <f t="shared" si="1"/>
        <v>45</v>
      </c>
      <c r="S100" s="175">
        <f>Tabela9[[#This Row],[Níveis negat. ]]/Tabela9[[#This Row],[Alunos_2º ciclo]]</f>
        <v>0.38793103448275862</v>
      </c>
    </row>
    <row r="101" spans="1:19" hidden="1" outlineLevel="6" x14ac:dyDescent="0.3">
      <c r="A101" s="172">
        <v>101</v>
      </c>
      <c r="B101" s="166" t="s">
        <v>19</v>
      </c>
      <c r="C101" s="166">
        <v>10103</v>
      </c>
      <c r="D101" s="166" t="s">
        <v>29</v>
      </c>
      <c r="E101" s="166">
        <v>1308</v>
      </c>
      <c r="F101" s="166" t="s">
        <v>120</v>
      </c>
      <c r="G101" s="166">
        <v>151403</v>
      </c>
      <c r="H101" s="166" t="s">
        <v>125</v>
      </c>
      <c r="I101" s="166">
        <v>0</v>
      </c>
      <c r="J101" s="176" t="s">
        <v>24</v>
      </c>
      <c r="K101" s="177">
        <f>SUBTOTAL(9,K99:K100)</f>
        <v>0</v>
      </c>
      <c r="L101" s="177">
        <f>SUBTOTAL(9,L99:L100)</f>
        <v>0</v>
      </c>
      <c r="M101" s="178" t="e">
        <f>Tabela9[[#This Row],[Neg_Ano5]]/Tabela9[[#This Row],[Alunos_Ano5]]</f>
        <v>#DIV/0!</v>
      </c>
      <c r="N101" s="177">
        <f>SUBTOTAL(9,N99:N100)</f>
        <v>0</v>
      </c>
      <c r="O101" s="177">
        <f>SUBTOTAL(9,O99:O100)</f>
        <v>0</v>
      </c>
      <c r="P101" s="178" t="e">
        <f>Tabela9[[#This Row],[Neg_Ano6]]/Tabela9[[#This Row],[Alunos_Ano6]]</f>
        <v>#DIV/0!</v>
      </c>
      <c r="Q101" s="177">
        <f>SUBTOTAL(9,Q99:Q100)</f>
        <v>0</v>
      </c>
      <c r="R101" s="177">
        <f>SUBTOTAL(9,R99:R100)</f>
        <v>0</v>
      </c>
      <c r="S101" s="179" t="e">
        <f>Tabela9[[#This Row],[Níveis negat. ]]/Tabela9[[#This Row],[Alunos_2º ciclo]]</f>
        <v>#DIV/0!</v>
      </c>
    </row>
    <row r="102" spans="1:19" hidden="1" outlineLevel="7" x14ac:dyDescent="0.3">
      <c r="A102" s="172">
        <v>101</v>
      </c>
      <c r="B102" s="166" t="s">
        <v>19</v>
      </c>
      <c r="C102" s="166">
        <v>10103</v>
      </c>
      <c r="D102" s="166" t="s">
        <v>29</v>
      </c>
      <c r="E102" s="166">
        <v>1308</v>
      </c>
      <c r="F102" s="166" t="s">
        <v>120</v>
      </c>
      <c r="G102" s="166">
        <v>151610</v>
      </c>
      <c r="H102" s="166" t="s">
        <v>128</v>
      </c>
      <c r="I102" s="166">
        <v>1308021</v>
      </c>
      <c r="J102" s="166" t="s">
        <v>129</v>
      </c>
      <c r="K102" s="173">
        <v>173</v>
      </c>
      <c r="L102" s="173">
        <v>63</v>
      </c>
      <c r="M102" s="174">
        <f>Tabela9[[#This Row],[Neg_Ano5]]/Tabela9[[#This Row],[Alunos_Ano5]]</f>
        <v>0.36416184971098264</v>
      </c>
      <c r="N102" s="173">
        <v>161</v>
      </c>
      <c r="O102" s="173">
        <v>39</v>
      </c>
      <c r="P102" s="174">
        <f>Tabela9[[#This Row],[Neg_Ano6]]/Tabela9[[#This Row],[Alunos_Ano6]]</f>
        <v>0.24223602484472051</v>
      </c>
      <c r="Q102" s="173">
        <f t="shared" si="1"/>
        <v>334</v>
      </c>
      <c r="R102" s="173">
        <f t="shared" si="1"/>
        <v>102</v>
      </c>
      <c r="S102" s="175">
        <f>Tabela9[[#This Row],[Níveis negat. ]]/Tabela9[[#This Row],[Alunos_2º ciclo]]</f>
        <v>0.30538922155688625</v>
      </c>
    </row>
    <row r="103" spans="1:19" hidden="1" outlineLevel="6" x14ac:dyDescent="0.3">
      <c r="A103" s="172">
        <v>101</v>
      </c>
      <c r="B103" s="166" t="s">
        <v>19</v>
      </c>
      <c r="C103" s="166">
        <v>10103</v>
      </c>
      <c r="D103" s="166" t="s">
        <v>29</v>
      </c>
      <c r="E103" s="166">
        <v>1308</v>
      </c>
      <c r="F103" s="166" t="s">
        <v>120</v>
      </c>
      <c r="G103" s="166">
        <v>151610</v>
      </c>
      <c r="H103" s="166" t="s">
        <v>128</v>
      </c>
      <c r="I103" s="166">
        <v>0</v>
      </c>
      <c r="J103" s="176" t="s">
        <v>24</v>
      </c>
      <c r="K103" s="177">
        <f>SUBTOTAL(9,K102:K102)</f>
        <v>0</v>
      </c>
      <c r="L103" s="177">
        <f>SUBTOTAL(9,L102:L102)</f>
        <v>0</v>
      </c>
      <c r="M103" s="178" t="e">
        <f>Tabela9[[#This Row],[Neg_Ano5]]/Tabela9[[#This Row],[Alunos_Ano5]]</f>
        <v>#DIV/0!</v>
      </c>
      <c r="N103" s="177">
        <f>SUBTOTAL(9,N102:N102)</f>
        <v>0</v>
      </c>
      <c r="O103" s="177">
        <f>SUBTOTAL(9,O102:O102)</f>
        <v>0</v>
      </c>
      <c r="P103" s="178" t="e">
        <f>Tabela9[[#This Row],[Neg_Ano6]]/Tabela9[[#This Row],[Alunos_Ano6]]</f>
        <v>#DIV/0!</v>
      </c>
      <c r="Q103" s="177">
        <f>SUBTOTAL(9,Q102:Q102)</f>
        <v>0</v>
      </c>
      <c r="R103" s="177">
        <f>SUBTOTAL(9,R102:R102)</f>
        <v>0</v>
      </c>
      <c r="S103" s="179" t="e">
        <f>Tabela9[[#This Row],[Níveis negat. ]]/Tabela9[[#This Row],[Alunos_2º ciclo]]</f>
        <v>#DIV/0!</v>
      </c>
    </row>
    <row r="104" spans="1:19" hidden="1" outlineLevel="7" x14ac:dyDescent="0.3">
      <c r="A104" s="172">
        <v>101</v>
      </c>
      <c r="B104" s="166" t="s">
        <v>19</v>
      </c>
      <c r="C104" s="166">
        <v>10103</v>
      </c>
      <c r="D104" s="166" t="s">
        <v>29</v>
      </c>
      <c r="E104" s="166">
        <v>1308</v>
      </c>
      <c r="F104" s="166" t="s">
        <v>120</v>
      </c>
      <c r="G104" s="166">
        <v>152080</v>
      </c>
      <c r="H104" s="166" t="s">
        <v>130</v>
      </c>
      <c r="I104" s="166">
        <v>1308069</v>
      </c>
      <c r="J104" s="166" t="s">
        <v>131</v>
      </c>
      <c r="K104" s="173">
        <v>188</v>
      </c>
      <c r="L104" s="173">
        <v>61</v>
      </c>
      <c r="M104" s="174">
        <f>Tabela9[[#This Row],[Neg_Ano5]]/Tabela9[[#This Row],[Alunos_Ano5]]</f>
        <v>0.32446808510638298</v>
      </c>
      <c r="N104" s="173">
        <v>164</v>
      </c>
      <c r="O104" s="173">
        <v>61</v>
      </c>
      <c r="P104" s="174">
        <f>Tabela9[[#This Row],[Neg_Ano6]]/Tabela9[[#This Row],[Alunos_Ano6]]</f>
        <v>0.37195121951219512</v>
      </c>
      <c r="Q104" s="173">
        <f t="shared" si="1"/>
        <v>352</v>
      </c>
      <c r="R104" s="173">
        <f t="shared" si="1"/>
        <v>122</v>
      </c>
      <c r="S104" s="175">
        <f>Tabela9[[#This Row],[Níveis negat. ]]/Tabela9[[#This Row],[Alunos_2º ciclo]]</f>
        <v>0.34659090909090912</v>
      </c>
    </row>
    <row r="105" spans="1:19" hidden="1" outlineLevel="7" x14ac:dyDescent="0.3">
      <c r="A105" s="172">
        <v>101</v>
      </c>
      <c r="B105" s="166" t="s">
        <v>19</v>
      </c>
      <c r="C105" s="166">
        <v>10103</v>
      </c>
      <c r="D105" s="166" t="s">
        <v>29</v>
      </c>
      <c r="E105" s="166">
        <v>1308</v>
      </c>
      <c r="F105" s="166" t="s">
        <v>120</v>
      </c>
      <c r="G105" s="166">
        <v>152080</v>
      </c>
      <c r="H105" s="166" t="s">
        <v>130</v>
      </c>
      <c r="I105" s="166">
        <v>1308627</v>
      </c>
      <c r="J105" s="166" t="s">
        <v>132</v>
      </c>
      <c r="K105" s="173">
        <v>77</v>
      </c>
      <c r="L105" s="173">
        <v>38</v>
      </c>
      <c r="M105" s="174">
        <f>Tabela9[[#This Row],[Neg_Ano5]]/Tabela9[[#This Row],[Alunos_Ano5]]</f>
        <v>0.4935064935064935</v>
      </c>
      <c r="N105" s="173">
        <v>83</v>
      </c>
      <c r="O105" s="173">
        <v>37</v>
      </c>
      <c r="P105" s="174">
        <f>Tabela9[[#This Row],[Neg_Ano6]]/Tabela9[[#This Row],[Alunos_Ano6]]</f>
        <v>0.44578313253012047</v>
      </c>
      <c r="Q105" s="173">
        <f t="shared" si="1"/>
        <v>160</v>
      </c>
      <c r="R105" s="173">
        <f t="shared" si="1"/>
        <v>75</v>
      </c>
      <c r="S105" s="175">
        <f>Tabela9[[#This Row],[Níveis negat. ]]/Tabela9[[#This Row],[Alunos_2º ciclo]]</f>
        <v>0.46875</v>
      </c>
    </row>
    <row r="106" spans="1:19" hidden="1" outlineLevel="6" x14ac:dyDescent="0.3">
      <c r="A106" s="172">
        <v>101</v>
      </c>
      <c r="B106" s="166" t="s">
        <v>19</v>
      </c>
      <c r="C106" s="166">
        <v>10103</v>
      </c>
      <c r="D106" s="166" t="s">
        <v>29</v>
      </c>
      <c r="E106" s="166">
        <v>1308</v>
      </c>
      <c r="F106" s="166" t="s">
        <v>120</v>
      </c>
      <c r="G106" s="166">
        <v>152080</v>
      </c>
      <c r="H106" s="166" t="s">
        <v>130</v>
      </c>
      <c r="I106" s="166">
        <v>0</v>
      </c>
      <c r="J106" s="176" t="s">
        <v>24</v>
      </c>
      <c r="K106" s="177">
        <f>SUBTOTAL(9,K104:K105)</f>
        <v>0</v>
      </c>
      <c r="L106" s="177">
        <f>SUBTOTAL(9,L104:L105)</f>
        <v>0</v>
      </c>
      <c r="M106" s="178" t="e">
        <f>Tabela9[[#This Row],[Neg_Ano5]]/Tabela9[[#This Row],[Alunos_Ano5]]</f>
        <v>#DIV/0!</v>
      </c>
      <c r="N106" s="177">
        <f>SUBTOTAL(9,N104:N105)</f>
        <v>0</v>
      </c>
      <c r="O106" s="177">
        <f>SUBTOTAL(9,O104:O105)</f>
        <v>0</v>
      </c>
      <c r="P106" s="178" t="e">
        <f>Tabela9[[#This Row],[Neg_Ano6]]/Tabela9[[#This Row],[Alunos_Ano6]]</f>
        <v>#DIV/0!</v>
      </c>
      <c r="Q106" s="177">
        <f>SUBTOTAL(9,Q104:Q105)</f>
        <v>0</v>
      </c>
      <c r="R106" s="177">
        <f>SUBTOTAL(9,R104:R105)</f>
        <v>0</v>
      </c>
      <c r="S106" s="179" t="e">
        <f>Tabela9[[#This Row],[Níveis negat. ]]/Tabela9[[#This Row],[Alunos_2º ciclo]]</f>
        <v>#DIV/0!</v>
      </c>
    </row>
    <row r="107" spans="1:19" hidden="1" outlineLevel="7" x14ac:dyDescent="0.3">
      <c r="A107" s="172">
        <v>101</v>
      </c>
      <c r="B107" s="166" t="s">
        <v>19</v>
      </c>
      <c r="C107" s="166">
        <v>10103</v>
      </c>
      <c r="D107" s="166" t="s">
        <v>29</v>
      </c>
      <c r="E107" s="166">
        <v>1308</v>
      </c>
      <c r="F107" s="166" t="s">
        <v>120</v>
      </c>
      <c r="G107" s="166">
        <v>152092</v>
      </c>
      <c r="H107" s="166" t="s">
        <v>133</v>
      </c>
      <c r="I107" s="166">
        <v>1308615</v>
      </c>
      <c r="J107" s="166" t="s">
        <v>134</v>
      </c>
      <c r="K107" s="173">
        <v>211</v>
      </c>
      <c r="L107" s="173">
        <v>79</v>
      </c>
      <c r="M107" s="174">
        <f>Tabela9[[#This Row],[Neg_Ano5]]/Tabela9[[#This Row],[Alunos_Ano5]]</f>
        <v>0.37440758293838861</v>
      </c>
      <c r="N107" s="173">
        <v>280</v>
      </c>
      <c r="O107" s="173">
        <v>115</v>
      </c>
      <c r="P107" s="174">
        <f>Tabela9[[#This Row],[Neg_Ano6]]/Tabela9[[#This Row],[Alunos_Ano6]]</f>
        <v>0.4107142857142857</v>
      </c>
      <c r="Q107" s="173">
        <f t="shared" si="1"/>
        <v>491</v>
      </c>
      <c r="R107" s="173">
        <f t="shared" si="1"/>
        <v>194</v>
      </c>
      <c r="S107" s="175">
        <f>Tabela9[[#This Row],[Níveis negat. ]]/Tabela9[[#This Row],[Alunos_2º ciclo]]</f>
        <v>0.39511201629327902</v>
      </c>
    </row>
    <row r="108" spans="1:19" hidden="1" outlineLevel="6" x14ac:dyDescent="0.3">
      <c r="A108" s="172">
        <v>101</v>
      </c>
      <c r="B108" s="166" t="s">
        <v>19</v>
      </c>
      <c r="C108" s="166">
        <v>10103</v>
      </c>
      <c r="D108" s="166" t="s">
        <v>29</v>
      </c>
      <c r="E108" s="166">
        <v>1308</v>
      </c>
      <c r="F108" s="166" t="s">
        <v>120</v>
      </c>
      <c r="G108" s="166">
        <v>152092</v>
      </c>
      <c r="H108" s="166" t="s">
        <v>133</v>
      </c>
      <c r="I108" s="166">
        <v>0</v>
      </c>
      <c r="J108" s="176" t="s">
        <v>24</v>
      </c>
      <c r="K108" s="177">
        <f>SUBTOTAL(9,K107:K107)</f>
        <v>0</v>
      </c>
      <c r="L108" s="177">
        <f>SUBTOTAL(9,L107:L107)</f>
        <v>0</v>
      </c>
      <c r="M108" s="178" t="e">
        <f>Tabela9[[#This Row],[Neg_Ano5]]/Tabela9[[#This Row],[Alunos_Ano5]]</f>
        <v>#DIV/0!</v>
      </c>
      <c r="N108" s="177">
        <f>SUBTOTAL(9,N107:N107)</f>
        <v>0</v>
      </c>
      <c r="O108" s="177">
        <f>SUBTOTAL(9,O107:O107)</f>
        <v>0</v>
      </c>
      <c r="P108" s="178" t="e">
        <f>Tabela9[[#This Row],[Neg_Ano6]]/Tabela9[[#This Row],[Alunos_Ano6]]</f>
        <v>#DIV/0!</v>
      </c>
      <c r="Q108" s="177">
        <f>SUBTOTAL(9,Q107:Q107)</f>
        <v>0</v>
      </c>
      <c r="R108" s="177">
        <f>SUBTOTAL(9,R107:R107)</f>
        <v>0</v>
      </c>
      <c r="S108" s="179" t="e">
        <f>Tabela9[[#This Row],[Níveis negat. ]]/Tabela9[[#This Row],[Alunos_2º ciclo]]</f>
        <v>#DIV/0!</v>
      </c>
    </row>
    <row r="109" spans="1:19" hidden="1" outlineLevel="7" x14ac:dyDescent="0.3">
      <c r="A109" s="172">
        <v>101</v>
      </c>
      <c r="B109" s="166" t="s">
        <v>19</v>
      </c>
      <c r="C109" s="166">
        <v>10103</v>
      </c>
      <c r="D109" s="166" t="s">
        <v>29</v>
      </c>
      <c r="E109" s="166">
        <v>1308</v>
      </c>
      <c r="F109" s="166" t="s">
        <v>120</v>
      </c>
      <c r="G109" s="166">
        <v>152109</v>
      </c>
      <c r="H109" s="166" t="s">
        <v>135</v>
      </c>
      <c r="I109" s="166">
        <v>1308930</v>
      </c>
      <c r="J109" s="166" t="s">
        <v>136</v>
      </c>
      <c r="K109" s="173">
        <v>280</v>
      </c>
      <c r="L109" s="173">
        <v>107</v>
      </c>
      <c r="M109" s="174">
        <f>Tabela9[[#This Row],[Neg_Ano5]]/Tabela9[[#This Row],[Alunos_Ano5]]</f>
        <v>0.38214285714285712</v>
      </c>
      <c r="N109" s="173">
        <v>279</v>
      </c>
      <c r="O109" s="173">
        <v>101</v>
      </c>
      <c r="P109" s="174">
        <f>Tabela9[[#This Row],[Neg_Ano6]]/Tabela9[[#This Row],[Alunos_Ano6]]</f>
        <v>0.36200716845878134</v>
      </c>
      <c r="Q109" s="173">
        <f t="shared" si="1"/>
        <v>559</v>
      </c>
      <c r="R109" s="173">
        <f t="shared" si="1"/>
        <v>208</v>
      </c>
      <c r="S109" s="175">
        <f>Tabela9[[#This Row],[Níveis negat. ]]/Tabela9[[#This Row],[Alunos_2º ciclo]]</f>
        <v>0.37209302325581395</v>
      </c>
    </row>
    <row r="110" spans="1:19" hidden="1" outlineLevel="6" x14ac:dyDescent="0.3">
      <c r="A110" s="172">
        <v>101</v>
      </c>
      <c r="B110" s="166" t="s">
        <v>19</v>
      </c>
      <c r="C110" s="166">
        <v>10103</v>
      </c>
      <c r="D110" s="166" t="s">
        <v>29</v>
      </c>
      <c r="E110" s="166">
        <v>1308</v>
      </c>
      <c r="F110" s="166" t="s">
        <v>120</v>
      </c>
      <c r="G110" s="166">
        <v>152109</v>
      </c>
      <c r="H110" s="166" t="s">
        <v>135</v>
      </c>
      <c r="I110" s="166">
        <v>0</v>
      </c>
      <c r="J110" s="176" t="s">
        <v>24</v>
      </c>
      <c r="K110" s="177">
        <f>SUBTOTAL(9,K109:K109)</f>
        <v>0</v>
      </c>
      <c r="L110" s="177">
        <f>SUBTOTAL(9,L109:L109)</f>
        <v>0</v>
      </c>
      <c r="M110" s="178" t="e">
        <f>Tabela9[[#This Row],[Neg_Ano5]]/Tabela9[[#This Row],[Alunos_Ano5]]</f>
        <v>#DIV/0!</v>
      </c>
      <c r="N110" s="177">
        <f>SUBTOTAL(9,N109:N109)</f>
        <v>0</v>
      </c>
      <c r="O110" s="177">
        <f>SUBTOTAL(9,O109:O109)</f>
        <v>0</v>
      </c>
      <c r="P110" s="178" t="e">
        <f>Tabela9[[#This Row],[Neg_Ano6]]/Tabela9[[#This Row],[Alunos_Ano6]]</f>
        <v>#DIV/0!</v>
      </c>
      <c r="Q110" s="177">
        <f>SUBTOTAL(9,Q109:Q109)</f>
        <v>0</v>
      </c>
      <c r="R110" s="177">
        <f>SUBTOTAL(9,R109:R109)</f>
        <v>0</v>
      </c>
      <c r="S110" s="179" t="e">
        <f>Tabela9[[#This Row],[Níveis negat. ]]/Tabela9[[#This Row],[Alunos_2º ciclo]]</f>
        <v>#DIV/0!</v>
      </c>
    </row>
    <row r="111" spans="1:19" hidden="1" outlineLevel="7" x14ac:dyDescent="0.3">
      <c r="A111" s="172">
        <v>101</v>
      </c>
      <c r="B111" s="166" t="s">
        <v>19</v>
      </c>
      <c r="C111" s="166">
        <v>10103</v>
      </c>
      <c r="D111" s="166" t="s">
        <v>29</v>
      </c>
      <c r="E111" s="166">
        <v>1308</v>
      </c>
      <c r="F111" s="166" t="s">
        <v>120</v>
      </c>
      <c r="G111" s="166">
        <v>152110</v>
      </c>
      <c r="H111" s="166" t="s">
        <v>137</v>
      </c>
      <c r="I111" s="166">
        <v>1308589</v>
      </c>
      <c r="J111" s="166" t="s">
        <v>138</v>
      </c>
      <c r="K111" s="173">
        <v>95</v>
      </c>
      <c r="L111" s="173">
        <v>48</v>
      </c>
      <c r="M111" s="174">
        <f>Tabela9[[#This Row],[Neg_Ano5]]/Tabela9[[#This Row],[Alunos_Ano5]]</f>
        <v>0.50526315789473686</v>
      </c>
      <c r="N111" s="173">
        <v>100</v>
      </c>
      <c r="O111" s="173">
        <v>40</v>
      </c>
      <c r="P111" s="174">
        <f>Tabela9[[#This Row],[Neg_Ano6]]/Tabela9[[#This Row],[Alunos_Ano6]]</f>
        <v>0.4</v>
      </c>
      <c r="Q111" s="173">
        <f t="shared" si="1"/>
        <v>195</v>
      </c>
      <c r="R111" s="173">
        <f t="shared" si="1"/>
        <v>88</v>
      </c>
      <c r="S111" s="175">
        <f>Tabela9[[#This Row],[Níveis negat. ]]/Tabela9[[#This Row],[Alunos_2º ciclo]]</f>
        <v>0.45128205128205129</v>
      </c>
    </row>
    <row r="112" spans="1:19" hidden="1" outlineLevel="7" x14ac:dyDescent="0.3">
      <c r="A112" s="172">
        <v>101</v>
      </c>
      <c r="B112" s="166" t="s">
        <v>19</v>
      </c>
      <c r="C112" s="166">
        <v>10103</v>
      </c>
      <c r="D112" s="166" t="s">
        <v>29</v>
      </c>
      <c r="E112" s="166">
        <v>1308</v>
      </c>
      <c r="F112" s="166" t="s">
        <v>120</v>
      </c>
      <c r="G112" s="166">
        <v>152110</v>
      </c>
      <c r="H112" s="166" t="s">
        <v>137</v>
      </c>
      <c r="I112" s="166">
        <v>1308641</v>
      </c>
      <c r="J112" s="166" t="s">
        <v>139</v>
      </c>
      <c r="K112" s="173">
        <v>96</v>
      </c>
      <c r="L112" s="173">
        <v>52</v>
      </c>
      <c r="M112" s="174">
        <f>Tabela9[[#This Row],[Neg_Ano5]]/Tabela9[[#This Row],[Alunos_Ano5]]</f>
        <v>0.54166666666666663</v>
      </c>
      <c r="N112" s="173">
        <v>102</v>
      </c>
      <c r="O112" s="173">
        <v>66</v>
      </c>
      <c r="P112" s="174">
        <f>Tabela9[[#This Row],[Neg_Ano6]]/Tabela9[[#This Row],[Alunos_Ano6]]</f>
        <v>0.6470588235294118</v>
      </c>
      <c r="Q112" s="173">
        <f t="shared" si="1"/>
        <v>198</v>
      </c>
      <c r="R112" s="173">
        <f t="shared" si="1"/>
        <v>118</v>
      </c>
      <c r="S112" s="175">
        <f>Tabela9[[#This Row],[Níveis negat. ]]/Tabela9[[#This Row],[Alunos_2º ciclo]]</f>
        <v>0.59595959595959591</v>
      </c>
    </row>
    <row r="113" spans="1:19" hidden="1" outlineLevel="6" x14ac:dyDescent="0.3">
      <c r="A113" s="172">
        <v>101</v>
      </c>
      <c r="B113" s="166" t="s">
        <v>19</v>
      </c>
      <c r="C113" s="166">
        <v>10103</v>
      </c>
      <c r="D113" s="166" t="s">
        <v>29</v>
      </c>
      <c r="E113" s="166">
        <v>1308</v>
      </c>
      <c r="F113" s="166" t="s">
        <v>120</v>
      </c>
      <c r="G113" s="166">
        <v>152110</v>
      </c>
      <c r="H113" s="166" t="s">
        <v>137</v>
      </c>
      <c r="I113" s="166">
        <v>0</v>
      </c>
      <c r="J113" s="176" t="s">
        <v>24</v>
      </c>
      <c r="K113" s="177">
        <f>SUBTOTAL(9,K111:K112)</f>
        <v>0</v>
      </c>
      <c r="L113" s="177">
        <f>SUBTOTAL(9,L111:L112)</f>
        <v>0</v>
      </c>
      <c r="M113" s="178" t="e">
        <f>Tabela9[[#This Row],[Neg_Ano5]]/Tabela9[[#This Row],[Alunos_Ano5]]</f>
        <v>#DIV/0!</v>
      </c>
      <c r="N113" s="177">
        <f>SUBTOTAL(9,N111:N112)</f>
        <v>0</v>
      </c>
      <c r="O113" s="177">
        <f>SUBTOTAL(9,O111:O112)</f>
        <v>0</v>
      </c>
      <c r="P113" s="178" t="e">
        <f>Tabela9[[#This Row],[Neg_Ano6]]/Tabela9[[#This Row],[Alunos_Ano6]]</f>
        <v>#DIV/0!</v>
      </c>
      <c r="Q113" s="177">
        <f>SUBTOTAL(9,Q111:Q112)</f>
        <v>0</v>
      </c>
      <c r="R113" s="177">
        <f>SUBTOTAL(9,R111:R112)</f>
        <v>0</v>
      </c>
      <c r="S113" s="179" t="e">
        <f>Tabela9[[#This Row],[Níveis negat. ]]/Tabela9[[#This Row],[Alunos_2º ciclo]]</f>
        <v>#DIV/0!</v>
      </c>
    </row>
    <row r="114" spans="1:19" hidden="1" outlineLevel="7" x14ac:dyDescent="0.3">
      <c r="A114" s="172">
        <v>101</v>
      </c>
      <c r="B114" s="166" t="s">
        <v>19</v>
      </c>
      <c r="C114" s="166">
        <v>10103</v>
      </c>
      <c r="D114" s="166" t="s">
        <v>29</v>
      </c>
      <c r="E114" s="166">
        <v>1308</v>
      </c>
      <c r="F114" s="166" t="s">
        <v>120</v>
      </c>
      <c r="G114" s="166">
        <v>152122</v>
      </c>
      <c r="H114" s="166" t="s">
        <v>140</v>
      </c>
      <c r="I114" s="166">
        <v>1308100</v>
      </c>
      <c r="J114" s="166" t="s">
        <v>141</v>
      </c>
      <c r="K114" s="173">
        <v>61</v>
      </c>
      <c r="L114" s="173">
        <v>28</v>
      </c>
      <c r="M114" s="174">
        <f>Tabela9[[#This Row],[Neg_Ano5]]/Tabela9[[#This Row],[Alunos_Ano5]]</f>
        <v>0.45901639344262296</v>
      </c>
      <c r="N114" s="173">
        <v>73</v>
      </c>
      <c r="O114" s="173">
        <v>41</v>
      </c>
      <c r="P114" s="174">
        <f>Tabela9[[#This Row],[Neg_Ano6]]/Tabela9[[#This Row],[Alunos_Ano6]]</f>
        <v>0.56164383561643838</v>
      </c>
      <c r="Q114" s="173">
        <f t="shared" si="1"/>
        <v>134</v>
      </c>
      <c r="R114" s="173">
        <f t="shared" si="1"/>
        <v>69</v>
      </c>
      <c r="S114" s="175">
        <f>Tabela9[[#This Row],[Níveis negat. ]]/Tabela9[[#This Row],[Alunos_2º ciclo]]</f>
        <v>0.5149253731343284</v>
      </c>
    </row>
    <row r="115" spans="1:19" hidden="1" outlineLevel="6" x14ac:dyDescent="0.3">
      <c r="A115" s="172">
        <v>101</v>
      </c>
      <c r="B115" s="166" t="s">
        <v>19</v>
      </c>
      <c r="C115" s="166">
        <v>10103</v>
      </c>
      <c r="D115" s="166" t="s">
        <v>29</v>
      </c>
      <c r="E115" s="166">
        <v>1308</v>
      </c>
      <c r="F115" s="166" t="s">
        <v>120</v>
      </c>
      <c r="G115" s="166">
        <v>152122</v>
      </c>
      <c r="H115" s="166" t="s">
        <v>140</v>
      </c>
      <c r="I115" s="166">
        <v>0</v>
      </c>
      <c r="J115" s="176" t="s">
        <v>24</v>
      </c>
      <c r="K115" s="177">
        <f>SUBTOTAL(9,K114:K114)</f>
        <v>0</v>
      </c>
      <c r="L115" s="177">
        <f>SUBTOTAL(9,L114:L114)</f>
        <v>0</v>
      </c>
      <c r="M115" s="178" t="e">
        <f>Tabela9[[#This Row],[Neg_Ano5]]/Tabela9[[#This Row],[Alunos_Ano5]]</f>
        <v>#DIV/0!</v>
      </c>
      <c r="N115" s="177">
        <f>SUBTOTAL(9,N114:N114)</f>
        <v>0</v>
      </c>
      <c r="O115" s="177">
        <f>SUBTOTAL(9,O114:O114)</f>
        <v>0</v>
      </c>
      <c r="P115" s="178" t="e">
        <f>Tabela9[[#This Row],[Neg_Ano6]]/Tabela9[[#This Row],[Alunos_Ano6]]</f>
        <v>#DIV/0!</v>
      </c>
      <c r="Q115" s="177">
        <f>SUBTOTAL(9,Q114:Q114)</f>
        <v>0</v>
      </c>
      <c r="R115" s="177">
        <f>SUBTOTAL(9,R114:R114)</f>
        <v>0</v>
      </c>
      <c r="S115" s="179" t="e">
        <f>Tabela9[[#This Row],[Níveis negat. ]]/Tabela9[[#This Row],[Alunos_2º ciclo]]</f>
        <v>#DIV/0!</v>
      </c>
    </row>
    <row r="116" spans="1:19" hidden="1" outlineLevel="5" collapsed="1" x14ac:dyDescent="0.3">
      <c r="A116" s="172">
        <v>101</v>
      </c>
      <c r="B116" s="166" t="s">
        <v>19</v>
      </c>
      <c r="C116" s="166">
        <v>10103</v>
      </c>
      <c r="D116" s="166" t="s">
        <v>29</v>
      </c>
      <c r="E116" s="166">
        <v>1308</v>
      </c>
      <c r="F116" s="166" t="s">
        <v>120</v>
      </c>
      <c r="G116" s="166">
        <v>0</v>
      </c>
      <c r="H116" s="166">
        <v>0</v>
      </c>
      <c r="I116" s="166">
        <v>0</v>
      </c>
      <c r="J116" s="180" t="s">
        <v>25</v>
      </c>
      <c r="K116" s="181">
        <f>SUBTOTAL(9,K95:K114)</f>
        <v>0</v>
      </c>
      <c r="L116" s="181">
        <f>SUBTOTAL(9,L95:L114)</f>
        <v>0</v>
      </c>
      <c r="M116" s="182" t="e">
        <f>Tabela9[[#This Row],[Neg_Ano5]]/Tabela9[[#This Row],[Alunos_Ano5]]</f>
        <v>#DIV/0!</v>
      </c>
      <c r="N116" s="181">
        <f>SUBTOTAL(9,N95:N114)</f>
        <v>0</v>
      </c>
      <c r="O116" s="181">
        <f>SUBTOTAL(9,O95:O114)</f>
        <v>0</v>
      </c>
      <c r="P116" s="182" t="e">
        <f>Tabela9[[#This Row],[Neg_Ano6]]/Tabela9[[#This Row],[Alunos_Ano6]]</f>
        <v>#DIV/0!</v>
      </c>
      <c r="Q116" s="181">
        <f>SUBTOTAL(9,Q95:Q114)</f>
        <v>0</v>
      </c>
      <c r="R116" s="181">
        <f>SUBTOTAL(9,R95:R114)</f>
        <v>0</v>
      </c>
      <c r="S116" s="183" t="e">
        <f>Tabela9[[#This Row],[Níveis negat. ]]/Tabela9[[#This Row],[Alunos_2º ciclo]]</f>
        <v>#DIV/0!</v>
      </c>
    </row>
    <row r="117" spans="1:19" hidden="1" outlineLevel="7" x14ac:dyDescent="0.3">
      <c r="A117" s="172">
        <v>101</v>
      </c>
      <c r="B117" s="166" t="s">
        <v>19</v>
      </c>
      <c r="C117" s="166">
        <v>10103</v>
      </c>
      <c r="D117" s="166" t="s">
        <v>29</v>
      </c>
      <c r="E117" s="166">
        <v>1310</v>
      </c>
      <c r="F117" s="166" t="s">
        <v>142</v>
      </c>
      <c r="G117" s="166">
        <v>150770</v>
      </c>
      <c r="H117" s="166" t="s">
        <v>143</v>
      </c>
      <c r="I117" s="166">
        <v>1310041</v>
      </c>
      <c r="J117" s="166" t="s">
        <v>144</v>
      </c>
      <c r="K117" s="173">
        <v>118</v>
      </c>
      <c r="L117" s="173">
        <v>31</v>
      </c>
      <c r="M117" s="174">
        <f>Tabela9[[#This Row],[Neg_Ano5]]/Tabela9[[#This Row],[Alunos_Ano5]]</f>
        <v>0.26271186440677968</v>
      </c>
      <c r="N117" s="173">
        <v>103</v>
      </c>
      <c r="O117" s="173">
        <v>39</v>
      </c>
      <c r="P117" s="174">
        <f>Tabela9[[#This Row],[Neg_Ano6]]/Tabela9[[#This Row],[Alunos_Ano6]]</f>
        <v>0.37864077669902912</v>
      </c>
      <c r="Q117" s="173">
        <f t="shared" si="1"/>
        <v>221</v>
      </c>
      <c r="R117" s="173">
        <f t="shared" si="1"/>
        <v>70</v>
      </c>
      <c r="S117" s="175">
        <f>Tabela9[[#This Row],[Níveis negat. ]]/Tabela9[[#This Row],[Alunos_2º ciclo]]</f>
        <v>0.31674208144796379</v>
      </c>
    </row>
    <row r="118" spans="1:19" hidden="1" outlineLevel="6" x14ac:dyDescent="0.3">
      <c r="A118" s="172">
        <v>101</v>
      </c>
      <c r="B118" s="166" t="s">
        <v>19</v>
      </c>
      <c r="C118" s="166">
        <v>10103</v>
      </c>
      <c r="D118" s="166" t="s">
        <v>29</v>
      </c>
      <c r="E118" s="166">
        <v>1310</v>
      </c>
      <c r="F118" s="166" t="s">
        <v>142</v>
      </c>
      <c r="G118" s="166">
        <v>150770</v>
      </c>
      <c r="H118" s="166" t="s">
        <v>143</v>
      </c>
      <c r="I118" s="166">
        <v>0</v>
      </c>
      <c r="J118" s="176" t="s">
        <v>24</v>
      </c>
      <c r="K118" s="177">
        <f>SUBTOTAL(9,K117:K117)</f>
        <v>0</v>
      </c>
      <c r="L118" s="177">
        <f>SUBTOTAL(9,L117:L117)</f>
        <v>0</v>
      </c>
      <c r="M118" s="178" t="e">
        <f>Tabela9[[#This Row],[Neg_Ano5]]/Tabela9[[#This Row],[Alunos_Ano5]]</f>
        <v>#DIV/0!</v>
      </c>
      <c r="N118" s="177">
        <f>SUBTOTAL(9,N117:N117)</f>
        <v>0</v>
      </c>
      <c r="O118" s="177">
        <f>SUBTOTAL(9,O117:O117)</f>
        <v>0</v>
      </c>
      <c r="P118" s="178" t="e">
        <f>Tabela9[[#This Row],[Neg_Ano6]]/Tabela9[[#This Row],[Alunos_Ano6]]</f>
        <v>#DIV/0!</v>
      </c>
      <c r="Q118" s="177">
        <f>SUBTOTAL(9,Q117:Q117)</f>
        <v>0</v>
      </c>
      <c r="R118" s="177">
        <f>SUBTOTAL(9,R117:R117)</f>
        <v>0</v>
      </c>
      <c r="S118" s="179" t="e">
        <f>Tabela9[[#This Row],[Níveis negat. ]]/Tabela9[[#This Row],[Alunos_2º ciclo]]</f>
        <v>#DIV/0!</v>
      </c>
    </row>
    <row r="119" spans="1:19" hidden="1" outlineLevel="7" x14ac:dyDescent="0.3">
      <c r="A119" s="172">
        <v>101</v>
      </c>
      <c r="B119" s="166" t="s">
        <v>19</v>
      </c>
      <c r="C119" s="166">
        <v>10103</v>
      </c>
      <c r="D119" s="166" t="s">
        <v>29</v>
      </c>
      <c r="E119" s="166">
        <v>1310</v>
      </c>
      <c r="F119" s="166" t="s">
        <v>142</v>
      </c>
      <c r="G119" s="166">
        <v>150782</v>
      </c>
      <c r="H119" s="166" t="s">
        <v>145</v>
      </c>
      <c r="I119" s="166">
        <v>1310115</v>
      </c>
      <c r="J119" s="166" t="s">
        <v>146</v>
      </c>
      <c r="K119" s="173">
        <v>127</v>
      </c>
      <c r="L119" s="173">
        <v>68</v>
      </c>
      <c r="M119" s="174">
        <f>Tabela9[[#This Row],[Neg_Ano5]]/Tabela9[[#This Row],[Alunos_Ano5]]</f>
        <v>0.53543307086614178</v>
      </c>
      <c r="N119" s="173">
        <v>107</v>
      </c>
      <c r="O119" s="173">
        <v>47</v>
      </c>
      <c r="P119" s="174">
        <f>Tabela9[[#This Row],[Neg_Ano6]]/Tabela9[[#This Row],[Alunos_Ano6]]</f>
        <v>0.43925233644859812</v>
      </c>
      <c r="Q119" s="173">
        <f t="shared" si="1"/>
        <v>234</v>
      </c>
      <c r="R119" s="173">
        <f t="shared" si="1"/>
        <v>115</v>
      </c>
      <c r="S119" s="175">
        <f>Tabela9[[#This Row],[Níveis negat. ]]/Tabela9[[#This Row],[Alunos_2º ciclo]]</f>
        <v>0.49145299145299143</v>
      </c>
    </row>
    <row r="120" spans="1:19" hidden="1" outlineLevel="6" x14ac:dyDescent="0.3">
      <c r="A120" s="172">
        <v>101</v>
      </c>
      <c r="B120" s="166" t="s">
        <v>19</v>
      </c>
      <c r="C120" s="166">
        <v>10103</v>
      </c>
      <c r="D120" s="166" t="s">
        <v>29</v>
      </c>
      <c r="E120" s="166">
        <v>1310</v>
      </c>
      <c r="F120" s="166" t="s">
        <v>142</v>
      </c>
      <c r="G120" s="166">
        <v>150782</v>
      </c>
      <c r="H120" s="166" t="s">
        <v>145</v>
      </c>
      <c r="I120" s="166">
        <v>0</v>
      </c>
      <c r="J120" s="176" t="s">
        <v>24</v>
      </c>
      <c r="K120" s="177">
        <f>SUBTOTAL(9,K119:K119)</f>
        <v>0</v>
      </c>
      <c r="L120" s="177">
        <f>SUBTOTAL(9,L119:L119)</f>
        <v>0</v>
      </c>
      <c r="M120" s="178" t="e">
        <f>Tabela9[[#This Row],[Neg_Ano5]]/Tabela9[[#This Row],[Alunos_Ano5]]</f>
        <v>#DIV/0!</v>
      </c>
      <c r="N120" s="177">
        <f>SUBTOTAL(9,N119:N119)</f>
        <v>0</v>
      </c>
      <c r="O120" s="177">
        <f>SUBTOTAL(9,O119:O119)</f>
        <v>0</v>
      </c>
      <c r="P120" s="178" t="e">
        <f>Tabela9[[#This Row],[Neg_Ano6]]/Tabela9[[#This Row],[Alunos_Ano6]]</f>
        <v>#DIV/0!</v>
      </c>
      <c r="Q120" s="177">
        <f>SUBTOTAL(9,Q119:Q119)</f>
        <v>0</v>
      </c>
      <c r="R120" s="177">
        <f>SUBTOTAL(9,R119:R119)</f>
        <v>0</v>
      </c>
      <c r="S120" s="179" t="e">
        <f>Tabela9[[#This Row],[Níveis negat. ]]/Tabela9[[#This Row],[Alunos_2º ciclo]]</f>
        <v>#DIV/0!</v>
      </c>
    </row>
    <row r="121" spans="1:19" hidden="1" outlineLevel="7" x14ac:dyDescent="0.3">
      <c r="A121" s="172">
        <v>101</v>
      </c>
      <c r="B121" s="166" t="s">
        <v>19</v>
      </c>
      <c r="C121" s="166">
        <v>10103</v>
      </c>
      <c r="D121" s="166" t="s">
        <v>29</v>
      </c>
      <c r="E121" s="166">
        <v>1310</v>
      </c>
      <c r="F121" s="166" t="s">
        <v>142</v>
      </c>
      <c r="G121" s="166">
        <v>150861</v>
      </c>
      <c r="H121" s="166" t="s">
        <v>147</v>
      </c>
      <c r="I121" s="166">
        <v>1310046</v>
      </c>
      <c r="J121" s="166" t="s">
        <v>148</v>
      </c>
      <c r="K121" s="173">
        <v>69</v>
      </c>
      <c r="L121" s="173">
        <v>28</v>
      </c>
      <c r="M121" s="174">
        <f>Tabela9[[#This Row],[Neg_Ano5]]/Tabela9[[#This Row],[Alunos_Ano5]]</f>
        <v>0.40579710144927539</v>
      </c>
      <c r="N121" s="173">
        <v>118</v>
      </c>
      <c r="O121" s="173">
        <v>54</v>
      </c>
      <c r="P121" s="174">
        <f>Tabela9[[#This Row],[Neg_Ano6]]/Tabela9[[#This Row],[Alunos_Ano6]]</f>
        <v>0.4576271186440678</v>
      </c>
      <c r="Q121" s="173">
        <f t="shared" si="1"/>
        <v>187</v>
      </c>
      <c r="R121" s="173">
        <f t="shared" si="1"/>
        <v>82</v>
      </c>
      <c r="S121" s="175">
        <f>Tabela9[[#This Row],[Níveis negat. ]]/Tabela9[[#This Row],[Alunos_2º ciclo]]</f>
        <v>0.43850267379679142</v>
      </c>
    </row>
    <row r="122" spans="1:19" hidden="1" outlineLevel="6" x14ac:dyDescent="0.3">
      <c r="A122" s="172">
        <v>101</v>
      </c>
      <c r="B122" s="166" t="s">
        <v>19</v>
      </c>
      <c r="C122" s="166">
        <v>10103</v>
      </c>
      <c r="D122" s="166" t="s">
        <v>29</v>
      </c>
      <c r="E122" s="166">
        <v>1310</v>
      </c>
      <c r="F122" s="166" t="s">
        <v>142</v>
      </c>
      <c r="G122" s="166">
        <v>150861</v>
      </c>
      <c r="H122" s="166" t="s">
        <v>147</v>
      </c>
      <c r="I122" s="166">
        <v>0</v>
      </c>
      <c r="J122" s="176" t="s">
        <v>24</v>
      </c>
      <c r="K122" s="177">
        <f>SUBTOTAL(9,K121:K121)</f>
        <v>0</v>
      </c>
      <c r="L122" s="177">
        <f>SUBTOTAL(9,L121:L121)</f>
        <v>0</v>
      </c>
      <c r="M122" s="178" t="e">
        <f>Tabela9[[#This Row],[Neg_Ano5]]/Tabela9[[#This Row],[Alunos_Ano5]]</f>
        <v>#DIV/0!</v>
      </c>
      <c r="N122" s="177">
        <f>SUBTOTAL(9,N121:N121)</f>
        <v>0</v>
      </c>
      <c r="O122" s="177">
        <f>SUBTOTAL(9,O121:O121)</f>
        <v>0</v>
      </c>
      <c r="P122" s="178" t="e">
        <f>Tabela9[[#This Row],[Neg_Ano6]]/Tabela9[[#This Row],[Alunos_Ano6]]</f>
        <v>#DIV/0!</v>
      </c>
      <c r="Q122" s="177">
        <f>SUBTOTAL(9,Q121:Q121)</f>
        <v>0</v>
      </c>
      <c r="R122" s="177">
        <f>SUBTOTAL(9,R121:R121)</f>
        <v>0</v>
      </c>
      <c r="S122" s="179" t="e">
        <f>Tabela9[[#This Row],[Níveis negat. ]]/Tabela9[[#This Row],[Alunos_2º ciclo]]</f>
        <v>#DIV/0!</v>
      </c>
    </row>
    <row r="123" spans="1:19" hidden="1" outlineLevel="7" x14ac:dyDescent="0.3">
      <c r="A123" s="172">
        <v>101</v>
      </c>
      <c r="B123" s="166" t="s">
        <v>19</v>
      </c>
      <c r="C123" s="166">
        <v>10103</v>
      </c>
      <c r="D123" s="166" t="s">
        <v>29</v>
      </c>
      <c r="E123" s="166">
        <v>1310</v>
      </c>
      <c r="F123" s="166" t="s">
        <v>142</v>
      </c>
      <c r="G123" s="166">
        <v>151452</v>
      </c>
      <c r="H123" s="166" t="s">
        <v>149</v>
      </c>
      <c r="I123" s="166">
        <v>1310869</v>
      </c>
      <c r="J123" s="166" t="s">
        <v>150</v>
      </c>
      <c r="K123" s="173">
        <v>195</v>
      </c>
      <c r="L123" s="173">
        <v>86</v>
      </c>
      <c r="M123" s="174">
        <f>Tabela9[[#This Row],[Neg_Ano5]]/Tabela9[[#This Row],[Alunos_Ano5]]</f>
        <v>0.44102564102564101</v>
      </c>
      <c r="N123" s="173">
        <v>174</v>
      </c>
      <c r="O123" s="173">
        <v>80</v>
      </c>
      <c r="P123" s="174">
        <f>Tabela9[[#This Row],[Neg_Ano6]]/Tabela9[[#This Row],[Alunos_Ano6]]</f>
        <v>0.45977011494252873</v>
      </c>
      <c r="Q123" s="173">
        <f t="shared" si="1"/>
        <v>369</v>
      </c>
      <c r="R123" s="173">
        <f t="shared" si="1"/>
        <v>166</v>
      </c>
      <c r="S123" s="175">
        <f>Tabela9[[#This Row],[Níveis negat. ]]/Tabela9[[#This Row],[Alunos_2º ciclo]]</f>
        <v>0.44986449864498645</v>
      </c>
    </row>
    <row r="124" spans="1:19" hidden="1" outlineLevel="6" x14ac:dyDescent="0.3">
      <c r="A124" s="172">
        <v>101</v>
      </c>
      <c r="B124" s="166" t="s">
        <v>19</v>
      </c>
      <c r="C124" s="166">
        <v>10103</v>
      </c>
      <c r="D124" s="166" t="s">
        <v>29</v>
      </c>
      <c r="E124" s="166">
        <v>1310</v>
      </c>
      <c r="F124" s="166" t="s">
        <v>142</v>
      </c>
      <c r="G124" s="166">
        <v>151452</v>
      </c>
      <c r="H124" s="166" t="s">
        <v>149</v>
      </c>
      <c r="I124" s="166">
        <v>0</v>
      </c>
      <c r="J124" s="176" t="s">
        <v>24</v>
      </c>
      <c r="K124" s="177">
        <f>SUBTOTAL(9,K123:K123)</f>
        <v>0</v>
      </c>
      <c r="L124" s="177">
        <f>SUBTOTAL(9,L123:L123)</f>
        <v>0</v>
      </c>
      <c r="M124" s="178" t="e">
        <f>Tabela9[[#This Row],[Neg_Ano5]]/Tabela9[[#This Row],[Alunos_Ano5]]</f>
        <v>#DIV/0!</v>
      </c>
      <c r="N124" s="177">
        <f>SUBTOTAL(9,N123:N123)</f>
        <v>0</v>
      </c>
      <c r="O124" s="177">
        <f>SUBTOTAL(9,O123:O123)</f>
        <v>0</v>
      </c>
      <c r="P124" s="178" t="e">
        <f>Tabela9[[#This Row],[Neg_Ano6]]/Tabela9[[#This Row],[Alunos_Ano6]]</f>
        <v>#DIV/0!</v>
      </c>
      <c r="Q124" s="177">
        <f>SUBTOTAL(9,Q123:Q123)</f>
        <v>0</v>
      </c>
      <c r="R124" s="177">
        <f>SUBTOTAL(9,R123:R123)</f>
        <v>0</v>
      </c>
      <c r="S124" s="179" t="e">
        <f>Tabela9[[#This Row],[Níveis negat. ]]/Tabela9[[#This Row],[Alunos_2º ciclo]]</f>
        <v>#DIV/0!</v>
      </c>
    </row>
    <row r="125" spans="1:19" hidden="1" outlineLevel="7" x14ac:dyDescent="0.3">
      <c r="A125" s="172">
        <v>101</v>
      </c>
      <c r="B125" s="166" t="s">
        <v>19</v>
      </c>
      <c r="C125" s="166">
        <v>10103</v>
      </c>
      <c r="D125" s="166" t="s">
        <v>29</v>
      </c>
      <c r="E125" s="166">
        <v>1310</v>
      </c>
      <c r="F125" s="166" t="s">
        <v>142</v>
      </c>
      <c r="G125" s="166">
        <v>151543</v>
      </c>
      <c r="H125" s="166" t="s">
        <v>151</v>
      </c>
      <c r="I125" s="166">
        <v>1310500</v>
      </c>
      <c r="J125" s="166" t="s">
        <v>152</v>
      </c>
      <c r="K125" s="173">
        <v>302</v>
      </c>
      <c r="L125" s="173">
        <v>70</v>
      </c>
      <c r="M125" s="174">
        <f>Tabela9[[#This Row],[Neg_Ano5]]/Tabela9[[#This Row],[Alunos_Ano5]]</f>
        <v>0.23178807947019867</v>
      </c>
      <c r="N125" s="173">
        <v>311</v>
      </c>
      <c r="O125" s="173">
        <v>77</v>
      </c>
      <c r="P125" s="174">
        <f>Tabela9[[#This Row],[Neg_Ano6]]/Tabela9[[#This Row],[Alunos_Ano6]]</f>
        <v>0.24758842443729903</v>
      </c>
      <c r="Q125" s="173">
        <f t="shared" si="1"/>
        <v>613</v>
      </c>
      <c r="R125" s="173">
        <f t="shared" si="1"/>
        <v>147</v>
      </c>
      <c r="S125" s="175">
        <f>Tabela9[[#This Row],[Níveis negat. ]]/Tabela9[[#This Row],[Alunos_2º ciclo]]</f>
        <v>0.23980424143556281</v>
      </c>
    </row>
    <row r="126" spans="1:19" hidden="1" outlineLevel="6" x14ac:dyDescent="0.3">
      <c r="A126" s="172">
        <v>101</v>
      </c>
      <c r="B126" s="166" t="s">
        <v>19</v>
      </c>
      <c r="C126" s="166">
        <v>10103</v>
      </c>
      <c r="D126" s="166" t="s">
        <v>29</v>
      </c>
      <c r="E126" s="166">
        <v>1310</v>
      </c>
      <c r="F126" s="166" t="s">
        <v>142</v>
      </c>
      <c r="G126" s="166">
        <v>151543</v>
      </c>
      <c r="H126" s="166" t="s">
        <v>151</v>
      </c>
      <c r="I126" s="166">
        <v>0</v>
      </c>
      <c r="J126" s="176" t="s">
        <v>24</v>
      </c>
      <c r="K126" s="177">
        <f>SUBTOTAL(9,K125:K125)</f>
        <v>0</v>
      </c>
      <c r="L126" s="177">
        <f>SUBTOTAL(9,L125:L125)</f>
        <v>0</v>
      </c>
      <c r="M126" s="178" t="e">
        <f>Tabela9[[#This Row],[Neg_Ano5]]/Tabela9[[#This Row],[Alunos_Ano5]]</f>
        <v>#DIV/0!</v>
      </c>
      <c r="N126" s="177">
        <f>SUBTOTAL(9,N125:N125)</f>
        <v>0</v>
      </c>
      <c r="O126" s="177">
        <f>SUBTOTAL(9,O125:O125)</f>
        <v>0</v>
      </c>
      <c r="P126" s="178" t="e">
        <f>Tabela9[[#This Row],[Neg_Ano6]]/Tabela9[[#This Row],[Alunos_Ano6]]</f>
        <v>#DIV/0!</v>
      </c>
      <c r="Q126" s="177">
        <f>SUBTOTAL(9,Q125:Q125)</f>
        <v>0</v>
      </c>
      <c r="R126" s="177">
        <f>SUBTOTAL(9,R125:R125)</f>
        <v>0</v>
      </c>
      <c r="S126" s="179" t="e">
        <f>Tabela9[[#This Row],[Níveis negat. ]]/Tabela9[[#This Row],[Alunos_2º ciclo]]</f>
        <v>#DIV/0!</v>
      </c>
    </row>
    <row r="127" spans="1:19" hidden="1" outlineLevel="7" x14ac:dyDescent="0.3">
      <c r="A127" s="172">
        <v>101</v>
      </c>
      <c r="B127" s="166" t="s">
        <v>19</v>
      </c>
      <c r="C127" s="166">
        <v>10103</v>
      </c>
      <c r="D127" s="166" t="s">
        <v>29</v>
      </c>
      <c r="E127" s="166">
        <v>1310</v>
      </c>
      <c r="F127" s="166" t="s">
        <v>142</v>
      </c>
      <c r="G127" s="166">
        <v>151555</v>
      </c>
      <c r="H127" s="166" t="s">
        <v>153</v>
      </c>
      <c r="I127" s="166">
        <v>1310758</v>
      </c>
      <c r="J127" s="166" t="s">
        <v>154</v>
      </c>
      <c r="K127" s="173">
        <v>92</v>
      </c>
      <c r="L127" s="173">
        <v>29</v>
      </c>
      <c r="M127" s="174">
        <f>Tabela9[[#This Row],[Neg_Ano5]]/Tabela9[[#This Row],[Alunos_Ano5]]</f>
        <v>0.31521739130434784</v>
      </c>
      <c r="N127" s="173">
        <v>88</v>
      </c>
      <c r="O127" s="173">
        <v>25</v>
      </c>
      <c r="P127" s="174">
        <f>Tabela9[[#This Row],[Neg_Ano6]]/Tabela9[[#This Row],[Alunos_Ano6]]</f>
        <v>0.28409090909090912</v>
      </c>
      <c r="Q127" s="173">
        <f t="shared" si="1"/>
        <v>180</v>
      </c>
      <c r="R127" s="173">
        <f t="shared" si="1"/>
        <v>54</v>
      </c>
      <c r="S127" s="175">
        <f>Tabela9[[#This Row],[Níveis negat. ]]/Tabela9[[#This Row],[Alunos_2º ciclo]]</f>
        <v>0.3</v>
      </c>
    </row>
    <row r="128" spans="1:19" hidden="1" outlineLevel="7" x14ac:dyDescent="0.3">
      <c r="A128" s="172">
        <v>101</v>
      </c>
      <c r="B128" s="166" t="s">
        <v>19</v>
      </c>
      <c r="C128" s="166">
        <v>10103</v>
      </c>
      <c r="D128" s="166" t="s">
        <v>29</v>
      </c>
      <c r="E128" s="166">
        <v>1310</v>
      </c>
      <c r="F128" s="166" t="s">
        <v>142</v>
      </c>
      <c r="G128" s="166">
        <v>151555</v>
      </c>
      <c r="H128" s="166" t="s">
        <v>153</v>
      </c>
      <c r="I128" s="166">
        <v>1310955</v>
      </c>
      <c r="J128" s="166" t="s">
        <v>155</v>
      </c>
      <c r="K128" s="173">
        <v>84</v>
      </c>
      <c r="L128" s="173">
        <v>31</v>
      </c>
      <c r="M128" s="174">
        <f>Tabela9[[#This Row],[Neg_Ano5]]/Tabela9[[#This Row],[Alunos_Ano5]]</f>
        <v>0.36904761904761907</v>
      </c>
      <c r="N128" s="173">
        <v>85</v>
      </c>
      <c r="O128" s="173">
        <v>14</v>
      </c>
      <c r="P128" s="174">
        <f>Tabela9[[#This Row],[Neg_Ano6]]/Tabela9[[#This Row],[Alunos_Ano6]]</f>
        <v>0.16470588235294117</v>
      </c>
      <c r="Q128" s="173">
        <f t="shared" si="1"/>
        <v>169</v>
      </c>
      <c r="R128" s="173">
        <f t="shared" si="1"/>
        <v>45</v>
      </c>
      <c r="S128" s="175">
        <f>Tabela9[[#This Row],[Níveis negat. ]]/Tabela9[[#This Row],[Alunos_2º ciclo]]</f>
        <v>0.26627218934911245</v>
      </c>
    </row>
    <row r="129" spans="1:19" hidden="1" outlineLevel="6" x14ac:dyDescent="0.3">
      <c r="A129" s="172">
        <v>101</v>
      </c>
      <c r="B129" s="166" t="s">
        <v>19</v>
      </c>
      <c r="C129" s="166">
        <v>10103</v>
      </c>
      <c r="D129" s="166" t="s">
        <v>29</v>
      </c>
      <c r="E129" s="166">
        <v>1310</v>
      </c>
      <c r="F129" s="166" t="s">
        <v>142</v>
      </c>
      <c r="G129" s="166">
        <v>151555</v>
      </c>
      <c r="H129" s="166" t="s">
        <v>153</v>
      </c>
      <c r="I129" s="166">
        <v>0</v>
      </c>
      <c r="J129" s="176" t="s">
        <v>24</v>
      </c>
      <c r="K129" s="177">
        <f>SUBTOTAL(9,K127:K128)</f>
        <v>0</v>
      </c>
      <c r="L129" s="177">
        <f>SUBTOTAL(9,L127:L128)</f>
        <v>0</v>
      </c>
      <c r="M129" s="178" t="e">
        <f>Tabela9[[#This Row],[Neg_Ano5]]/Tabela9[[#This Row],[Alunos_Ano5]]</f>
        <v>#DIV/0!</v>
      </c>
      <c r="N129" s="177">
        <f>SUBTOTAL(9,N127:N128)</f>
        <v>0</v>
      </c>
      <c r="O129" s="177">
        <f>SUBTOTAL(9,O127:O128)</f>
        <v>0</v>
      </c>
      <c r="P129" s="178" t="e">
        <f>Tabela9[[#This Row],[Neg_Ano6]]/Tabela9[[#This Row],[Alunos_Ano6]]</f>
        <v>#DIV/0!</v>
      </c>
      <c r="Q129" s="177">
        <f>SUBTOTAL(9,Q127:Q128)</f>
        <v>0</v>
      </c>
      <c r="R129" s="177">
        <f>SUBTOTAL(9,R127:R128)</f>
        <v>0</v>
      </c>
      <c r="S129" s="179" t="e">
        <f>Tabela9[[#This Row],[Níveis negat. ]]/Tabela9[[#This Row],[Alunos_2º ciclo]]</f>
        <v>#DIV/0!</v>
      </c>
    </row>
    <row r="130" spans="1:19" hidden="1" outlineLevel="5" collapsed="1" x14ac:dyDescent="0.3">
      <c r="A130" s="172">
        <v>101</v>
      </c>
      <c r="B130" s="166" t="s">
        <v>19</v>
      </c>
      <c r="C130" s="166">
        <v>10103</v>
      </c>
      <c r="D130" s="166" t="s">
        <v>29</v>
      </c>
      <c r="E130" s="166">
        <v>1310</v>
      </c>
      <c r="F130" s="166" t="s">
        <v>142</v>
      </c>
      <c r="G130" s="166">
        <v>0</v>
      </c>
      <c r="H130" s="166">
        <v>0</v>
      </c>
      <c r="I130" s="166">
        <v>0</v>
      </c>
      <c r="J130" s="180" t="s">
        <v>25</v>
      </c>
      <c r="K130" s="181">
        <f>SUBTOTAL(9,K117:K128)</f>
        <v>0</v>
      </c>
      <c r="L130" s="181">
        <f>SUBTOTAL(9,L117:L128)</f>
        <v>0</v>
      </c>
      <c r="M130" s="182" t="e">
        <f>Tabela9[[#This Row],[Neg_Ano5]]/Tabela9[[#This Row],[Alunos_Ano5]]</f>
        <v>#DIV/0!</v>
      </c>
      <c r="N130" s="181">
        <f>SUBTOTAL(9,N117:N128)</f>
        <v>0</v>
      </c>
      <c r="O130" s="181">
        <f>SUBTOTAL(9,O117:O128)</f>
        <v>0</v>
      </c>
      <c r="P130" s="182" t="e">
        <f>Tabela9[[#This Row],[Neg_Ano6]]/Tabela9[[#This Row],[Alunos_Ano6]]</f>
        <v>#DIV/0!</v>
      </c>
      <c r="Q130" s="181">
        <f>SUBTOTAL(9,Q117:Q128)</f>
        <v>0</v>
      </c>
      <c r="R130" s="181">
        <f>SUBTOTAL(9,R117:R128)</f>
        <v>0</v>
      </c>
      <c r="S130" s="183" t="e">
        <f>Tabela9[[#This Row],[Níveis negat. ]]/Tabela9[[#This Row],[Alunos_2º ciclo]]</f>
        <v>#DIV/0!</v>
      </c>
    </row>
    <row r="131" spans="1:19" hidden="1" outlineLevel="7" x14ac:dyDescent="0.3">
      <c r="A131" s="172">
        <v>101</v>
      </c>
      <c r="B131" s="166" t="s">
        <v>19</v>
      </c>
      <c r="C131" s="166">
        <v>10103</v>
      </c>
      <c r="D131" s="166" t="s">
        <v>29</v>
      </c>
      <c r="E131" s="166">
        <v>1312</v>
      </c>
      <c r="F131" s="166" t="s">
        <v>156</v>
      </c>
      <c r="G131" s="166">
        <v>150400</v>
      </c>
      <c r="H131" s="166" t="s">
        <v>157</v>
      </c>
      <c r="I131" s="166">
        <v>1312553</v>
      </c>
      <c r="J131" s="166" t="s">
        <v>158</v>
      </c>
      <c r="K131" s="173">
        <v>54</v>
      </c>
      <c r="L131" s="173">
        <v>25</v>
      </c>
      <c r="M131" s="174">
        <f>Tabela9[[#This Row],[Neg_Ano5]]/Tabela9[[#This Row],[Alunos_Ano5]]</f>
        <v>0.46296296296296297</v>
      </c>
      <c r="N131" s="173">
        <v>65</v>
      </c>
      <c r="O131" s="173">
        <v>41</v>
      </c>
      <c r="P131" s="174">
        <f>Tabela9[[#This Row],[Neg_Ano6]]/Tabela9[[#This Row],[Alunos_Ano6]]</f>
        <v>0.63076923076923075</v>
      </c>
      <c r="Q131" s="173">
        <f t="shared" si="1"/>
        <v>119</v>
      </c>
      <c r="R131" s="173">
        <f t="shared" si="1"/>
        <v>66</v>
      </c>
      <c r="S131" s="175">
        <f>Tabela9[[#This Row],[Níveis negat. ]]/Tabela9[[#This Row],[Alunos_2º ciclo]]</f>
        <v>0.55462184873949583</v>
      </c>
    </row>
    <row r="132" spans="1:19" hidden="1" outlineLevel="6" x14ac:dyDescent="0.3">
      <c r="A132" s="172">
        <v>101</v>
      </c>
      <c r="B132" s="166" t="s">
        <v>19</v>
      </c>
      <c r="C132" s="166">
        <v>10103</v>
      </c>
      <c r="D132" s="166" t="s">
        <v>29</v>
      </c>
      <c r="E132" s="166">
        <v>1312</v>
      </c>
      <c r="F132" s="166" t="s">
        <v>156</v>
      </c>
      <c r="G132" s="166">
        <v>150400</v>
      </c>
      <c r="H132" s="166" t="s">
        <v>157</v>
      </c>
      <c r="I132" s="166">
        <v>0</v>
      </c>
      <c r="J132" s="176" t="s">
        <v>24</v>
      </c>
      <c r="K132" s="177">
        <f>SUBTOTAL(9,K131:K131)</f>
        <v>0</v>
      </c>
      <c r="L132" s="177">
        <f>SUBTOTAL(9,L131:L131)</f>
        <v>0</v>
      </c>
      <c r="M132" s="178" t="e">
        <f>Tabela9[[#This Row],[Neg_Ano5]]/Tabela9[[#This Row],[Alunos_Ano5]]</f>
        <v>#DIV/0!</v>
      </c>
      <c r="N132" s="177">
        <f>SUBTOTAL(9,N131:N131)</f>
        <v>0</v>
      </c>
      <c r="O132" s="177">
        <f>SUBTOTAL(9,O131:O131)</f>
        <v>0</v>
      </c>
      <c r="P132" s="178" t="e">
        <f>Tabela9[[#This Row],[Neg_Ano6]]/Tabela9[[#This Row],[Alunos_Ano6]]</f>
        <v>#DIV/0!</v>
      </c>
      <c r="Q132" s="177">
        <f>SUBTOTAL(9,Q131:Q131)</f>
        <v>0</v>
      </c>
      <c r="R132" s="177">
        <f>SUBTOTAL(9,R131:R131)</f>
        <v>0</v>
      </c>
      <c r="S132" s="179" t="e">
        <f>Tabela9[[#This Row],[Níveis negat. ]]/Tabela9[[#This Row],[Alunos_2º ciclo]]</f>
        <v>#DIV/0!</v>
      </c>
    </row>
    <row r="133" spans="1:19" hidden="1" outlineLevel="7" x14ac:dyDescent="0.3">
      <c r="A133" s="172">
        <v>101</v>
      </c>
      <c r="B133" s="166" t="s">
        <v>19</v>
      </c>
      <c r="C133" s="166">
        <v>10103</v>
      </c>
      <c r="D133" s="166" t="s">
        <v>29</v>
      </c>
      <c r="E133" s="166">
        <v>1312</v>
      </c>
      <c r="F133" s="166" t="s">
        <v>156</v>
      </c>
      <c r="G133" s="166">
        <v>150873</v>
      </c>
      <c r="H133" s="166" t="s">
        <v>159</v>
      </c>
      <c r="I133" s="166">
        <v>1312511</v>
      </c>
      <c r="J133" s="166" t="s">
        <v>160</v>
      </c>
      <c r="K133" s="173">
        <v>76</v>
      </c>
      <c r="L133" s="173">
        <v>12</v>
      </c>
      <c r="M133" s="174">
        <f>Tabela9[[#This Row],[Neg_Ano5]]/Tabela9[[#This Row],[Alunos_Ano5]]</f>
        <v>0.15789473684210525</v>
      </c>
      <c r="N133" s="173">
        <v>105</v>
      </c>
      <c r="O133" s="173">
        <v>15</v>
      </c>
      <c r="P133" s="174">
        <f>Tabela9[[#This Row],[Neg_Ano6]]/Tabela9[[#This Row],[Alunos_Ano6]]</f>
        <v>0.14285714285714285</v>
      </c>
      <c r="Q133" s="173">
        <f t="shared" si="1"/>
        <v>181</v>
      </c>
      <c r="R133" s="173">
        <f t="shared" si="1"/>
        <v>27</v>
      </c>
      <c r="S133" s="175">
        <f>Tabela9[[#This Row],[Níveis negat. ]]/Tabela9[[#This Row],[Alunos_2º ciclo]]</f>
        <v>0.14917127071823205</v>
      </c>
    </row>
    <row r="134" spans="1:19" hidden="1" outlineLevel="7" x14ac:dyDescent="0.3">
      <c r="A134" s="172">
        <v>101</v>
      </c>
      <c r="B134" s="166" t="s">
        <v>19</v>
      </c>
      <c r="C134" s="166">
        <v>10103</v>
      </c>
      <c r="D134" s="166" t="s">
        <v>29</v>
      </c>
      <c r="E134" s="166">
        <v>1312</v>
      </c>
      <c r="F134" s="166" t="s">
        <v>156</v>
      </c>
      <c r="G134" s="166">
        <v>150873</v>
      </c>
      <c r="H134" s="166" t="s">
        <v>159</v>
      </c>
      <c r="I134" s="166">
        <v>1312563</v>
      </c>
      <c r="J134" s="166" t="s">
        <v>161</v>
      </c>
      <c r="K134" s="173">
        <v>45</v>
      </c>
      <c r="L134" s="173">
        <v>21</v>
      </c>
      <c r="M134" s="174">
        <f>Tabela9[[#This Row],[Neg_Ano5]]/Tabela9[[#This Row],[Alunos_Ano5]]</f>
        <v>0.46666666666666667</v>
      </c>
      <c r="N134" s="173">
        <v>58</v>
      </c>
      <c r="O134" s="173">
        <v>20</v>
      </c>
      <c r="P134" s="174">
        <f>Tabela9[[#This Row],[Neg_Ano6]]/Tabela9[[#This Row],[Alunos_Ano6]]</f>
        <v>0.34482758620689657</v>
      </c>
      <c r="Q134" s="173">
        <f t="shared" si="1"/>
        <v>103</v>
      </c>
      <c r="R134" s="173">
        <f t="shared" si="1"/>
        <v>41</v>
      </c>
      <c r="S134" s="175">
        <f>Tabela9[[#This Row],[Níveis negat. ]]/Tabela9[[#This Row],[Alunos_2º ciclo]]</f>
        <v>0.39805825242718446</v>
      </c>
    </row>
    <row r="135" spans="1:19" hidden="1" outlineLevel="6" x14ac:dyDescent="0.3">
      <c r="A135" s="172">
        <v>101</v>
      </c>
      <c r="B135" s="166" t="s">
        <v>19</v>
      </c>
      <c r="C135" s="166">
        <v>10103</v>
      </c>
      <c r="D135" s="166" t="s">
        <v>29</v>
      </c>
      <c r="E135" s="166">
        <v>1312</v>
      </c>
      <c r="F135" s="166" t="s">
        <v>156</v>
      </c>
      <c r="G135" s="166">
        <v>150873</v>
      </c>
      <c r="H135" s="166" t="s">
        <v>159</v>
      </c>
      <c r="I135" s="166">
        <v>0</v>
      </c>
      <c r="J135" s="176" t="s">
        <v>24</v>
      </c>
      <c r="K135" s="177">
        <f>SUBTOTAL(9,K133:K134)</f>
        <v>0</v>
      </c>
      <c r="L135" s="177">
        <f>SUBTOTAL(9,L133:L134)</f>
        <v>0</v>
      </c>
      <c r="M135" s="178" t="e">
        <f>Tabela9[[#This Row],[Neg_Ano5]]/Tabela9[[#This Row],[Alunos_Ano5]]</f>
        <v>#DIV/0!</v>
      </c>
      <c r="N135" s="177">
        <f>SUBTOTAL(9,N133:N134)</f>
        <v>0</v>
      </c>
      <c r="O135" s="177">
        <f>SUBTOTAL(9,O133:O134)</f>
        <v>0</v>
      </c>
      <c r="P135" s="178" t="e">
        <f>Tabela9[[#This Row],[Neg_Ano6]]/Tabela9[[#This Row],[Alunos_Ano6]]</f>
        <v>#DIV/0!</v>
      </c>
      <c r="Q135" s="177">
        <f>SUBTOTAL(9,Q133:Q134)</f>
        <v>0</v>
      </c>
      <c r="R135" s="177">
        <f>SUBTOTAL(9,R133:R134)</f>
        <v>0</v>
      </c>
      <c r="S135" s="179" t="e">
        <f>Tabela9[[#This Row],[Níveis negat. ]]/Tabela9[[#This Row],[Alunos_2º ciclo]]</f>
        <v>#DIV/0!</v>
      </c>
    </row>
    <row r="136" spans="1:19" hidden="1" outlineLevel="7" x14ac:dyDescent="0.3">
      <c r="A136" s="172">
        <v>101</v>
      </c>
      <c r="B136" s="166" t="s">
        <v>19</v>
      </c>
      <c r="C136" s="166">
        <v>10103</v>
      </c>
      <c r="D136" s="166" t="s">
        <v>29</v>
      </c>
      <c r="E136" s="166">
        <v>1312</v>
      </c>
      <c r="F136" s="166" t="s">
        <v>156</v>
      </c>
      <c r="G136" s="166">
        <v>151385</v>
      </c>
      <c r="H136" s="166" t="s">
        <v>162</v>
      </c>
      <c r="I136" s="166">
        <v>1312113</v>
      </c>
      <c r="J136" s="166" t="s">
        <v>163</v>
      </c>
      <c r="K136" s="173">
        <v>134</v>
      </c>
      <c r="L136" s="173">
        <v>67</v>
      </c>
      <c r="M136" s="174">
        <f>Tabela9[[#This Row],[Neg_Ano5]]/Tabela9[[#This Row],[Alunos_Ano5]]</f>
        <v>0.5</v>
      </c>
      <c r="N136" s="173">
        <v>155</v>
      </c>
      <c r="O136" s="173">
        <v>53</v>
      </c>
      <c r="P136" s="174">
        <f>Tabela9[[#This Row],[Neg_Ano6]]/Tabela9[[#This Row],[Alunos_Ano6]]</f>
        <v>0.34193548387096773</v>
      </c>
      <c r="Q136" s="173">
        <f t="shared" si="1"/>
        <v>289</v>
      </c>
      <c r="R136" s="173">
        <f t="shared" si="1"/>
        <v>120</v>
      </c>
      <c r="S136" s="175">
        <f>Tabela9[[#This Row],[Níveis negat. ]]/Tabela9[[#This Row],[Alunos_2º ciclo]]</f>
        <v>0.41522491349480967</v>
      </c>
    </row>
    <row r="137" spans="1:19" hidden="1" outlineLevel="6" x14ac:dyDescent="0.3">
      <c r="A137" s="172">
        <v>101</v>
      </c>
      <c r="B137" s="166" t="s">
        <v>19</v>
      </c>
      <c r="C137" s="166">
        <v>10103</v>
      </c>
      <c r="D137" s="166" t="s">
        <v>29</v>
      </c>
      <c r="E137" s="166">
        <v>1312</v>
      </c>
      <c r="F137" s="166" t="s">
        <v>156</v>
      </c>
      <c r="G137" s="166">
        <v>151385</v>
      </c>
      <c r="H137" s="166" t="s">
        <v>162</v>
      </c>
      <c r="I137" s="166">
        <v>0</v>
      </c>
      <c r="J137" s="176" t="s">
        <v>24</v>
      </c>
      <c r="K137" s="177">
        <f>SUBTOTAL(9,K136:K136)</f>
        <v>0</v>
      </c>
      <c r="L137" s="177">
        <f>SUBTOTAL(9,L136:L136)</f>
        <v>0</v>
      </c>
      <c r="M137" s="178" t="e">
        <f>Tabela9[[#This Row],[Neg_Ano5]]/Tabela9[[#This Row],[Alunos_Ano5]]</f>
        <v>#DIV/0!</v>
      </c>
      <c r="N137" s="177">
        <f>SUBTOTAL(9,N136:N136)</f>
        <v>0</v>
      </c>
      <c r="O137" s="177">
        <f>SUBTOTAL(9,O136:O136)</f>
        <v>0</v>
      </c>
      <c r="P137" s="178" t="e">
        <f>Tabela9[[#This Row],[Neg_Ano6]]/Tabela9[[#This Row],[Alunos_Ano6]]</f>
        <v>#DIV/0!</v>
      </c>
      <c r="Q137" s="177">
        <f>SUBTOTAL(9,Q136:Q136)</f>
        <v>0</v>
      </c>
      <c r="R137" s="177">
        <f>SUBTOTAL(9,R136:R136)</f>
        <v>0</v>
      </c>
      <c r="S137" s="179" t="e">
        <f>Tabela9[[#This Row],[Níveis negat. ]]/Tabela9[[#This Row],[Alunos_2º ciclo]]</f>
        <v>#DIV/0!</v>
      </c>
    </row>
    <row r="138" spans="1:19" hidden="1" outlineLevel="7" x14ac:dyDescent="0.3">
      <c r="A138" s="172">
        <v>101</v>
      </c>
      <c r="B138" s="166" t="s">
        <v>19</v>
      </c>
      <c r="C138" s="166">
        <v>10103</v>
      </c>
      <c r="D138" s="166" t="s">
        <v>29</v>
      </c>
      <c r="E138" s="166">
        <v>1312</v>
      </c>
      <c r="F138" s="166" t="s">
        <v>156</v>
      </c>
      <c r="G138" s="166">
        <v>152158</v>
      </c>
      <c r="H138" s="166" t="s">
        <v>164</v>
      </c>
      <c r="I138" s="166">
        <v>1312346</v>
      </c>
      <c r="J138" s="166" t="s">
        <v>165</v>
      </c>
      <c r="K138" s="173">
        <v>166</v>
      </c>
      <c r="L138" s="173">
        <v>71</v>
      </c>
      <c r="M138" s="174">
        <f>Tabela9[[#This Row],[Neg_Ano5]]/Tabela9[[#This Row],[Alunos_Ano5]]</f>
        <v>0.42771084337349397</v>
      </c>
      <c r="N138" s="173">
        <v>163</v>
      </c>
      <c r="O138" s="173">
        <v>83</v>
      </c>
      <c r="P138" s="174">
        <f>Tabela9[[#This Row],[Neg_Ano6]]/Tabela9[[#This Row],[Alunos_Ano6]]</f>
        <v>0.50920245398773001</v>
      </c>
      <c r="Q138" s="173">
        <f t="shared" si="1"/>
        <v>329</v>
      </c>
      <c r="R138" s="173">
        <f t="shared" si="1"/>
        <v>154</v>
      </c>
      <c r="S138" s="175">
        <f>Tabela9[[#This Row],[Níveis negat. ]]/Tabela9[[#This Row],[Alunos_2º ciclo]]</f>
        <v>0.46808510638297873</v>
      </c>
    </row>
    <row r="139" spans="1:19" hidden="1" outlineLevel="6" x14ac:dyDescent="0.3">
      <c r="A139" s="172">
        <v>101</v>
      </c>
      <c r="B139" s="166" t="s">
        <v>19</v>
      </c>
      <c r="C139" s="166">
        <v>10103</v>
      </c>
      <c r="D139" s="166" t="s">
        <v>29</v>
      </c>
      <c r="E139" s="166">
        <v>1312</v>
      </c>
      <c r="F139" s="166" t="s">
        <v>156</v>
      </c>
      <c r="G139" s="166">
        <v>152158</v>
      </c>
      <c r="H139" s="166" t="s">
        <v>164</v>
      </c>
      <c r="I139" s="166">
        <v>0</v>
      </c>
      <c r="J139" s="176" t="s">
        <v>24</v>
      </c>
      <c r="K139" s="177">
        <f>SUBTOTAL(9,K138:K138)</f>
        <v>0</v>
      </c>
      <c r="L139" s="177">
        <f>SUBTOTAL(9,L138:L138)</f>
        <v>0</v>
      </c>
      <c r="M139" s="178" t="e">
        <f>Tabela9[[#This Row],[Neg_Ano5]]/Tabela9[[#This Row],[Alunos_Ano5]]</f>
        <v>#DIV/0!</v>
      </c>
      <c r="N139" s="177">
        <f>SUBTOTAL(9,N138:N138)</f>
        <v>0</v>
      </c>
      <c r="O139" s="177">
        <f>SUBTOTAL(9,O138:O138)</f>
        <v>0</v>
      </c>
      <c r="P139" s="178" t="e">
        <f>Tabela9[[#This Row],[Neg_Ano6]]/Tabela9[[#This Row],[Alunos_Ano6]]</f>
        <v>#DIV/0!</v>
      </c>
      <c r="Q139" s="177">
        <f>SUBTOTAL(9,Q138:Q138)</f>
        <v>0</v>
      </c>
      <c r="R139" s="177">
        <f>SUBTOTAL(9,R138:R138)</f>
        <v>0</v>
      </c>
      <c r="S139" s="179" t="e">
        <f>Tabela9[[#This Row],[Níveis negat. ]]/Tabela9[[#This Row],[Alunos_2º ciclo]]</f>
        <v>#DIV/0!</v>
      </c>
    </row>
    <row r="140" spans="1:19" hidden="1" outlineLevel="7" x14ac:dyDescent="0.3">
      <c r="A140" s="172">
        <v>101</v>
      </c>
      <c r="B140" s="166" t="s">
        <v>19</v>
      </c>
      <c r="C140" s="166">
        <v>10103</v>
      </c>
      <c r="D140" s="166" t="s">
        <v>29</v>
      </c>
      <c r="E140" s="166">
        <v>1312</v>
      </c>
      <c r="F140" s="166" t="s">
        <v>156</v>
      </c>
      <c r="G140" s="166">
        <v>152160</v>
      </c>
      <c r="H140" s="166" t="s">
        <v>166</v>
      </c>
      <c r="I140" s="166">
        <v>1312811</v>
      </c>
      <c r="J140" s="166" t="s">
        <v>167</v>
      </c>
      <c r="K140" s="173">
        <v>77</v>
      </c>
      <c r="L140" s="173">
        <v>47</v>
      </c>
      <c r="M140" s="174">
        <f>Tabela9[[#This Row],[Neg_Ano5]]/Tabela9[[#This Row],[Alunos_Ano5]]</f>
        <v>0.61038961038961037</v>
      </c>
      <c r="N140" s="173">
        <v>79</v>
      </c>
      <c r="O140" s="173">
        <v>45</v>
      </c>
      <c r="P140" s="174">
        <f>Tabela9[[#This Row],[Neg_Ano6]]/Tabela9[[#This Row],[Alunos_Ano6]]</f>
        <v>0.569620253164557</v>
      </c>
      <c r="Q140" s="173">
        <f t="shared" si="1"/>
        <v>156</v>
      </c>
      <c r="R140" s="173">
        <f t="shared" si="1"/>
        <v>92</v>
      </c>
      <c r="S140" s="175">
        <f>Tabela9[[#This Row],[Níveis negat. ]]/Tabela9[[#This Row],[Alunos_2º ciclo]]</f>
        <v>0.58974358974358976</v>
      </c>
    </row>
    <row r="141" spans="1:19" hidden="1" outlineLevel="6" x14ac:dyDescent="0.3">
      <c r="A141" s="172">
        <v>101</v>
      </c>
      <c r="B141" s="166" t="s">
        <v>19</v>
      </c>
      <c r="C141" s="166">
        <v>10103</v>
      </c>
      <c r="D141" s="166" t="s">
        <v>29</v>
      </c>
      <c r="E141" s="166">
        <v>1312</v>
      </c>
      <c r="F141" s="166" t="s">
        <v>156</v>
      </c>
      <c r="G141" s="166">
        <v>152160</v>
      </c>
      <c r="H141" s="166" t="s">
        <v>166</v>
      </c>
      <c r="I141" s="166">
        <v>0</v>
      </c>
      <c r="J141" s="176" t="s">
        <v>24</v>
      </c>
      <c r="K141" s="177">
        <f>SUBTOTAL(9,K140:K140)</f>
        <v>0</v>
      </c>
      <c r="L141" s="177">
        <f>SUBTOTAL(9,L140:L140)</f>
        <v>0</v>
      </c>
      <c r="M141" s="178" t="e">
        <f>Tabela9[[#This Row],[Neg_Ano5]]/Tabela9[[#This Row],[Alunos_Ano5]]</f>
        <v>#DIV/0!</v>
      </c>
      <c r="N141" s="177">
        <f>SUBTOTAL(9,N140:N140)</f>
        <v>0</v>
      </c>
      <c r="O141" s="177">
        <f>SUBTOTAL(9,O140:O140)</f>
        <v>0</v>
      </c>
      <c r="P141" s="178" t="e">
        <f>Tabela9[[#This Row],[Neg_Ano6]]/Tabela9[[#This Row],[Alunos_Ano6]]</f>
        <v>#DIV/0!</v>
      </c>
      <c r="Q141" s="177">
        <f>SUBTOTAL(9,Q140:Q140)</f>
        <v>0</v>
      </c>
      <c r="R141" s="177">
        <f>SUBTOTAL(9,R140:R140)</f>
        <v>0</v>
      </c>
      <c r="S141" s="179" t="e">
        <f>Tabela9[[#This Row],[Níveis negat. ]]/Tabela9[[#This Row],[Alunos_2º ciclo]]</f>
        <v>#DIV/0!</v>
      </c>
    </row>
    <row r="142" spans="1:19" hidden="1" outlineLevel="7" x14ac:dyDescent="0.3">
      <c r="A142" s="172">
        <v>101</v>
      </c>
      <c r="B142" s="166" t="s">
        <v>19</v>
      </c>
      <c r="C142" s="166">
        <v>10103</v>
      </c>
      <c r="D142" s="166" t="s">
        <v>29</v>
      </c>
      <c r="E142" s="166">
        <v>1312</v>
      </c>
      <c r="F142" s="166" t="s">
        <v>156</v>
      </c>
      <c r="G142" s="166">
        <v>152171</v>
      </c>
      <c r="H142" s="166" t="s">
        <v>168</v>
      </c>
      <c r="I142" s="166">
        <v>1312414</v>
      </c>
      <c r="J142" s="166" t="s">
        <v>169</v>
      </c>
      <c r="K142" s="173">
        <v>39</v>
      </c>
      <c r="L142" s="173">
        <v>23</v>
      </c>
      <c r="M142" s="174">
        <f>Tabela9[[#This Row],[Neg_Ano5]]/Tabela9[[#This Row],[Alunos_Ano5]]</f>
        <v>0.58974358974358976</v>
      </c>
      <c r="N142" s="173">
        <v>8</v>
      </c>
      <c r="O142" s="173">
        <v>4</v>
      </c>
      <c r="P142" s="174">
        <f>Tabela9[[#This Row],[Neg_Ano6]]/Tabela9[[#This Row],[Alunos_Ano6]]</f>
        <v>0.5</v>
      </c>
      <c r="Q142" s="173">
        <f t="shared" si="1"/>
        <v>47</v>
      </c>
      <c r="R142" s="173">
        <f t="shared" si="1"/>
        <v>27</v>
      </c>
      <c r="S142" s="175">
        <f>Tabela9[[#This Row],[Níveis negat. ]]/Tabela9[[#This Row],[Alunos_2º ciclo]]</f>
        <v>0.57446808510638303</v>
      </c>
    </row>
    <row r="143" spans="1:19" hidden="1" outlineLevel="6" x14ac:dyDescent="0.3">
      <c r="A143" s="172">
        <v>101</v>
      </c>
      <c r="B143" s="166" t="s">
        <v>19</v>
      </c>
      <c r="C143" s="166">
        <v>10103</v>
      </c>
      <c r="D143" s="166" t="s">
        <v>29</v>
      </c>
      <c r="E143" s="166">
        <v>1312</v>
      </c>
      <c r="F143" s="166" t="s">
        <v>156</v>
      </c>
      <c r="G143" s="166">
        <v>152171</v>
      </c>
      <c r="H143" s="166" t="s">
        <v>168</v>
      </c>
      <c r="I143" s="166">
        <v>0</v>
      </c>
      <c r="J143" s="176" t="s">
        <v>24</v>
      </c>
      <c r="K143" s="177">
        <f>SUBTOTAL(9,K142:K142)</f>
        <v>0</v>
      </c>
      <c r="L143" s="177">
        <f>SUBTOTAL(9,L142:L142)</f>
        <v>0</v>
      </c>
      <c r="M143" s="178" t="e">
        <f>Tabela9[[#This Row],[Neg_Ano5]]/Tabela9[[#This Row],[Alunos_Ano5]]</f>
        <v>#DIV/0!</v>
      </c>
      <c r="N143" s="177">
        <f>SUBTOTAL(9,N142:N142)</f>
        <v>0</v>
      </c>
      <c r="O143" s="177">
        <f>SUBTOTAL(9,O142:O142)</f>
        <v>0</v>
      </c>
      <c r="P143" s="178" t="e">
        <f>Tabela9[[#This Row],[Neg_Ano6]]/Tabela9[[#This Row],[Alunos_Ano6]]</f>
        <v>#DIV/0!</v>
      </c>
      <c r="Q143" s="177">
        <f>SUBTOTAL(9,Q142:Q142)</f>
        <v>0</v>
      </c>
      <c r="R143" s="177">
        <f>SUBTOTAL(9,R142:R142)</f>
        <v>0</v>
      </c>
      <c r="S143" s="179" t="e">
        <f>Tabela9[[#This Row],[Níveis negat. ]]/Tabela9[[#This Row],[Alunos_2º ciclo]]</f>
        <v>#DIV/0!</v>
      </c>
    </row>
    <row r="144" spans="1:19" hidden="1" outlineLevel="7" x14ac:dyDescent="0.3">
      <c r="A144" s="172">
        <v>101</v>
      </c>
      <c r="B144" s="166" t="s">
        <v>19</v>
      </c>
      <c r="C144" s="166">
        <v>10103</v>
      </c>
      <c r="D144" s="166" t="s">
        <v>29</v>
      </c>
      <c r="E144" s="166">
        <v>1312</v>
      </c>
      <c r="F144" s="166" t="s">
        <v>156</v>
      </c>
      <c r="G144" s="166">
        <v>152183</v>
      </c>
      <c r="H144" s="166" t="s">
        <v>170</v>
      </c>
      <c r="I144" s="166">
        <v>1312054</v>
      </c>
      <c r="J144" s="166" t="s">
        <v>171</v>
      </c>
      <c r="K144" s="173">
        <v>64</v>
      </c>
      <c r="L144" s="173">
        <v>15</v>
      </c>
      <c r="M144" s="174">
        <f>Tabela9[[#This Row],[Neg_Ano5]]/Tabela9[[#This Row],[Alunos_Ano5]]</f>
        <v>0.234375</v>
      </c>
      <c r="N144" s="173">
        <v>76</v>
      </c>
      <c r="O144" s="173">
        <v>25</v>
      </c>
      <c r="P144" s="174">
        <f>Tabela9[[#This Row],[Neg_Ano6]]/Tabela9[[#This Row],[Alunos_Ano6]]</f>
        <v>0.32894736842105265</v>
      </c>
      <c r="Q144" s="173">
        <f t="shared" si="1"/>
        <v>140</v>
      </c>
      <c r="R144" s="173">
        <f t="shared" si="1"/>
        <v>40</v>
      </c>
      <c r="S144" s="175">
        <f>Tabela9[[#This Row],[Níveis negat. ]]/Tabela9[[#This Row],[Alunos_2º ciclo]]</f>
        <v>0.2857142857142857</v>
      </c>
    </row>
    <row r="145" spans="1:19" hidden="1" outlineLevel="7" x14ac:dyDescent="0.3">
      <c r="A145" s="172">
        <v>101</v>
      </c>
      <c r="B145" s="166" t="s">
        <v>19</v>
      </c>
      <c r="C145" s="166">
        <v>10103</v>
      </c>
      <c r="D145" s="166" t="s">
        <v>29</v>
      </c>
      <c r="E145" s="166">
        <v>1312</v>
      </c>
      <c r="F145" s="166" t="s">
        <v>156</v>
      </c>
      <c r="G145" s="166">
        <v>152183</v>
      </c>
      <c r="H145" s="166" t="s">
        <v>170</v>
      </c>
      <c r="I145" s="166">
        <v>1312840</v>
      </c>
      <c r="J145" s="166" t="s">
        <v>172</v>
      </c>
      <c r="K145" s="173">
        <v>87</v>
      </c>
      <c r="L145" s="173">
        <v>31</v>
      </c>
      <c r="M145" s="174">
        <f>Tabela9[[#This Row],[Neg_Ano5]]/Tabela9[[#This Row],[Alunos_Ano5]]</f>
        <v>0.35632183908045978</v>
      </c>
      <c r="N145" s="173">
        <v>82</v>
      </c>
      <c r="O145" s="173">
        <v>45</v>
      </c>
      <c r="P145" s="174">
        <f>Tabela9[[#This Row],[Neg_Ano6]]/Tabela9[[#This Row],[Alunos_Ano6]]</f>
        <v>0.54878048780487809</v>
      </c>
      <c r="Q145" s="173">
        <f t="shared" si="1"/>
        <v>169</v>
      </c>
      <c r="R145" s="173">
        <f t="shared" si="1"/>
        <v>76</v>
      </c>
      <c r="S145" s="175">
        <f>Tabela9[[#This Row],[Níveis negat. ]]/Tabela9[[#This Row],[Alunos_2º ciclo]]</f>
        <v>0.44970414201183434</v>
      </c>
    </row>
    <row r="146" spans="1:19" hidden="1" outlineLevel="6" x14ac:dyDescent="0.3">
      <c r="A146" s="172">
        <v>101</v>
      </c>
      <c r="B146" s="166" t="s">
        <v>19</v>
      </c>
      <c r="C146" s="166">
        <v>10103</v>
      </c>
      <c r="D146" s="166" t="s">
        <v>29</v>
      </c>
      <c r="E146" s="166">
        <v>1312</v>
      </c>
      <c r="F146" s="166" t="s">
        <v>156</v>
      </c>
      <c r="G146" s="166">
        <v>152183</v>
      </c>
      <c r="H146" s="166" t="s">
        <v>170</v>
      </c>
      <c r="I146" s="166">
        <v>0</v>
      </c>
      <c r="J146" s="176" t="s">
        <v>24</v>
      </c>
      <c r="K146" s="177">
        <f>SUBTOTAL(9,K144:K145)</f>
        <v>0</v>
      </c>
      <c r="L146" s="177">
        <f>SUBTOTAL(9,L144:L145)</f>
        <v>0</v>
      </c>
      <c r="M146" s="178" t="e">
        <f>Tabela9[[#This Row],[Neg_Ano5]]/Tabela9[[#This Row],[Alunos_Ano5]]</f>
        <v>#DIV/0!</v>
      </c>
      <c r="N146" s="177">
        <f>SUBTOTAL(9,N144:N145)</f>
        <v>0</v>
      </c>
      <c r="O146" s="177">
        <f>SUBTOTAL(9,O144:O145)</f>
        <v>0</v>
      </c>
      <c r="P146" s="178" t="e">
        <f>Tabela9[[#This Row],[Neg_Ano6]]/Tabela9[[#This Row],[Alunos_Ano6]]</f>
        <v>#DIV/0!</v>
      </c>
      <c r="Q146" s="177">
        <f>SUBTOTAL(9,Q144:Q145)</f>
        <v>0</v>
      </c>
      <c r="R146" s="177">
        <f>SUBTOTAL(9,R144:R145)</f>
        <v>0</v>
      </c>
      <c r="S146" s="179" t="e">
        <f>Tabela9[[#This Row],[Níveis negat. ]]/Tabela9[[#This Row],[Alunos_2º ciclo]]</f>
        <v>#DIV/0!</v>
      </c>
    </row>
    <row r="147" spans="1:19" hidden="1" outlineLevel="7" x14ac:dyDescent="0.3">
      <c r="A147" s="172">
        <v>101</v>
      </c>
      <c r="B147" s="166" t="s">
        <v>19</v>
      </c>
      <c r="C147" s="166">
        <v>10103</v>
      </c>
      <c r="D147" s="166" t="s">
        <v>29</v>
      </c>
      <c r="E147" s="166">
        <v>1312</v>
      </c>
      <c r="F147" s="166" t="s">
        <v>156</v>
      </c>
      <c r="G147" s="166">
        <v>152195</v>
      </c>
      <c r="H147" s="166" t="s">
        <v>173</v>
      </c>
      <c r="I147" s="166">
        <v>1312010</v>
      </c>
      <c r="J147" s="166" t="s">
        <v>174</v>
      </c>
      <c r="K147" s="173">
        <v>81</v>
      </c>
      <c r="L147" s="173">
        <v>50</v>
      </c>
      <c r="M147" s="174">
        <f>Tabela9[[#This Row],[Neg_Ano5]]/Tabela9[[#This Row],[Alunos_Ano5]]</f>
        <v>0.61728395061728392</v>
      </c>
      <c r="N147" s="173">
        <v>74</v>
      </c>
      <c r="O147" s="173">
        <v>55</v>
      </c>
      <c r="P147" s="174">
        <f>Tabela9[[#This Row],[Neg_Ano6]]/Tabela9[[#This Row],[Alunos_Ano6]]</f>
        <v>0.7432432432432432</v>
      </c>
      <c r="Q147" s="173">
        <f t="shared" si="1"/>
        <v>155</v>
      </c>
      <c r="R147" s="173">
        <f t="shared" si="1"/>
        <v>105</v>
      </c>
      <c r="S147" s="175">
        <f>Tabela9[[#This Row],[Níveis negat. ]]/Tabela9[[#This Row],[Alunos_2º ciclo]]</f>
        <v>0.67741935483870963</v>
      </c>
    </row>
    <row r="148" spans="1:19" hidden="1" outlineLevel="6" x14ac:dyDescent="0.3">
      <c r="A148" s="172">
        <v>101</v>
      </c>
      <c r="B148" s="166" t="s">
        <v>19</v>
      </c>
      <c r="C148" s="166">
        <v>10103</v>
      </c>
      <c r="D148" s="166" t="s">
        <v>29</v>
      </c>
      <c r="E148" s="166">
        <v>1312</v>
      </c>
      <c r="F148" s="166" t="s">
        <v>156</v>
      </c>
      <c r="G148" s="166">
        <v>152195</v>
      </c>
      <c r="H148" s="166" t="s">
        <v>173</v>
      </c>
      <c r="I148" s="166">
        <v>0</v>
      </c>
      <c r="J148" s="176" t="s">
        <v>24</v>
      </c>
      <c r="K148" s="177">
        <f>SUBTOTAL(9,K147:K147)</f>
        <v>0</v>
      </c>
      <c r="L148" s="177">
        <f>SUBTOTAL(9,L147:L147)</f>
        <v>0</v>
      </c>
      <c r="M148" s="178" t="e">
        <f>Tabela9[[#This Row],[Neg_Ano5]]/Tabela9[[#This Row],[Alunos_Ano5]]</f>
        <v>#DIV/0!</v>
      </c>
      <c r="N148" s="177">
        <f>SUBTOTAL(9,N147:N147)</f>
        <v>0</v>
      </c>
      <c r="O148" s="177">
        <f>SUBTOTAL(9,O147:O147)</f>
        <v>0</v>
      </c>
      <c r="P148" s="178" t="e">
        <f>Tabela9[[#This Row],[Neg_Ano6]]/Tabela9[[#This Row],[Alunos_Ano6]]</f>
        <v>#DIV/0!</v>
      </c>
      <c r="Q148" s="177">
        <f>SUBTOTAL(9,Q147:Q147)</f>
        <v>0</v>
      </c>
      <c r="R148" s="177">
        <f>SUBTOTAL(9,R147:R147)</f>
        <v>0</v>
      </c>
      <c r="S148" s="179" t="e">
        <f>Tabela9[[#This Row],[Níveis negat. ]]/Tabela9[[#This Row],[Alunos_2º ciclo]]</f>
        <v>#DIV/0!</v>
      </c>
    </row>
    <row r="149" spans="1:19" hidden="1" outlineLevel="7" x14ac:dyDescent="0.3">
      <c r="A149" s="172">
        <v>101</v>
      </c>
      <c r="B149" s="166" t="s">
        <v>19</v>
      </c>
      <c r="C149" s="166">
        <v>10103</v>
      </c>
      <c r="D149" s="166" t="s">
        <v>29</v>
      </c>
      <c r="E149" s="166">
        <v>1312</v>
      </c>
      <c r="F149" s="166" t="s">
        <v>156</v>
      </c>
      <c r="G149" s="166">
        <v>152201</v>
      </c>
      <c r="H149" s="166" t="s">
        <v>175</v>
      </c>
      <c r="I149" s="166">
        <v>1312592</v>
      </c>
      <c r="J149" s="166" t="s">
        <v>176</v>
      </c>
      <c r="K149" s="173">
        <v>189</v>
      </c>
      <c r="L149" s="173">
        <v>27</v>
      </c>
      <c r="M149" s="174">
        <f>Tabela9[[#This Row],[Neg_Ano5]]/Tabela9[[#This Row],[Alunos_Ano5]]</f>
        <v>0.14285714285714285</v>
      </c>
      <c r="N149" s="173">
        <v>216</v>
      </c>
      <c r="O149" s="173">
        <v>39</v>
      </c>
      <c r="P149" s="174">
        <f>Tabela9[[#This Row],[Neg_Ano6]]/Tabela9[[#This Row],[Alunos_Ano6]]</f>
        <v>0.18055555555555555</v>
      </c>
      <c r="Q149" s="173">
        <f t="shared" si="1"/>
        <v>405</v>
      </c>
      <c r="R149" s="173">
        <f t="shared" si="1"/>
        <v>66</v>
      </c>
      <c r="S149" s="175">
        <f>Tabela9[[#This Row],[Níveis negat. ]]/Tabela9[[#This Row],[Alunos_2º ciclo]]</f>
        <v>0.16296296296296298</v>
      </c>
    </row>
    <row r="150" spans="1:19" hidden="1" outlineLevel="6" x14ac:dyDescent="0.3">
      <c r="A150" s="172">
        <v>101</v>
      </c>
      <c r="B150" s="166" t="s">
        <v>19</v>
      </c>
      <c r="C150" s="166">
        <v>10103</v>
      </c>
      <c r="D150" s="166" t="s">
        <v>29</v>
      </c>
      <c r="E150" s="166">
        <v>1312</v>
      </c>
      <c r="F150" s="166" t="s">
        <v>156</v>
      </c>
      <c r="G150" s="166">
        <v>152201</v>
      </c>
      <c r="H150" s="166" t="s">
        <v>175</v>
      </c>
      <c r="I150" s="166">
        <v>0</v>
      </c>
      <c r="J150" s="176" t="s">
        <v>24</v>
      </c>
      <c r="K150" s="177">
        <f>SUBTOTAL(9,K149:K149)</f>
        <v>0</v>
      </c>
      <c r="L150" s="177">
        <f>SUBTOTAL(9,L149:L149)</f>
        <v>0</v>
      </c>
      <c r="M150" s="178" t="e">
        <f>Tabela9[[#This Row],[Neg_Ano5]]/Tabela9[[#This Row],[Alunos_Ano5]]</f>
        <v>#DIV/0!</v>
      </c>
      <c r="N150" s="177">
        <f>SUBTOTAL(9,N149:N149)</f>
        <v>0</v>
      </c>
      <c r="O150" s="177">
        <f>SUBTOTAL(9,O149:O149)</f>
        <v>0</v>
      </c>
      <c r="P150" s="178" t="e">
        <f>Tabela9[[#This Row],[Neg_Ano6]]/Tabela9[[#This Row],[Alunos_Ano6]]</f>
        <v>#DIV/0!</v>
      </c>
      <c r="Q150" s="177">
        <f>SUBTOTAL(9,Q149:Q149)</f>
        <v>0</v>
      </c>
      <c r="R150" s="177">
        <f>SUBTOTAL(9,R149:R149)</f>
        <v>0</v>
      </c>
      <c r="S150" s="179" t="e">
        <f>Tabela9[[#This Row],[Níveis negat. ]]/Tabela9[[#This Row],[Alunos_2º ciclo]]</f>
        <v>#DIV/0!</v>
      </c>
    </row>
    <row r="151" spans="1:19" hidden="1" outlineLevel="7" x14ac:dyDescent="0.3">
      <c r="A151" s="172">
        <v>101</v>
      </c>
      <c r="B151" s="166" t="s">
        <v>19</v>
      </c>
      <c r="C151" s="166">
        <v>10103</v>
      </c>
      <c r="D151" s="166" t="s">
        <v>29</v>
      </c>
      <c r="E151" s="166">
        <v>1312</v>
      </c>
      <c r="F151" s="166" t="s">
        <v>156</v>
      </c>
      <c r="G151" s="166">
        <v>152213</v>
      </c>
      <c r="H151" s="166" t="s">
        <v>177</v>
      </c>
      <c r="I151" s="166">
        <v>1312289</v>
      </c>
      <c r="J151" s="166" t="s">
        <v>178</v>
      </c>
      <c r="K151" s="173">
        <v>51</v>
      </c>
      <c r="L151" s="173">
        <v>31</v>
      </c>
      <c r="M151" s="174">
        <f>Tabela9[[#This Row],[Neg_Ano5]]/Tabela9[[#This Row],[Alunos_Ano5]]</f>
        <v>0.60784313725490191</v>
      </c>
      <c r="N151" s="173">
        <v>55</v>
      </c>
      <c r="O151" s="173">
        <v>39</v>
      </c>
      <c r="P151" s="174">
        <f>Tabela9[[#This Row],[Neg_Ano6]]/Tabela9[[#This Row],[Alunos_Ano6]]</f>
        <v>0.70909090909090911</v>
      </c>
      <c r="Q151" s="173">
        <f t="shared" si="1"/>
        <v>106</v>
      </c>
      <c r="R151" s="173">
        <f t="shared" si="1"/>
        <v>70</v>
      </c>
      <c r="S151" s="175">
        <f>Tabela9[[#This Row],[Níveis negat. ]]/Tabela9[[#This Row],[Alunos_2º ciclo]]</f>
        <v>0.660377358490566</v>
      </c>
    </row>
    <row r="152" spans="1:19" hidden="1" outlineLevel="6" x14ac:dyDescent="0.3">
      <c r="A152" s="172">
        <v>101</v>
      </c>
      <c r="B152" s="166" t="s">
        <v>19</v>
      </c>
      <c r="C152" s="166">
        <v>10103</v>
      </c>
      <c r="D152" s="166" t="s">
        <v>29</v>
      </c>
      <c r="E152" s="166">
        <v>1312</v>
      </c>
      <c r="F152" s="166" t="s">
        <v>156</v>
      </c>
      <c r="G152" s="166">
        <v>152213</v>
      </c>
      <c r="H152" s="166" t="s">
        <v>177</v>
      </c>
      <c r="I152" s="166">
        <v>0</v>
      </c>
      <c r="J152" s="176" t="s">
        <v>24</v>
      </c>
      <c r="K152" s="177">
        <f>SUBTOTAL(9,K151:K151)</f>
        <v>0</v>
      </c>
      <c r="L152" s="177">
        <f>SUBTOTAL(9,L151:L151)</f>
        <v>0</v>
      </c>
      <c r="M152" s="178" t="e">
        <f>Tabela9[[#This Row],[Neg_Ano5]]/Tabela9[[#This Row],[Alunos_Ano5]]</f>
        <v>#DIV/0!</v>
      </c>
      <c r="N152" s="177">
        <f>SUBTOTAL(9,N151:N151)</f>
        <v>0</v>
      </c>
      <c r="O152" s="177">
        <f>SUBTOTAL(9,O151:O151)</f>
        <v>0</v>
      </c>
      <c r="P152" s="178" t="e">
        <f>Tabela9[[#This Row],[Neg_Ano6]]/Tabela9[[#This Row],[Alunos_Ano6]]</f>
        <v>#DIV/0!</v>
      </c>
      <c r="Q152" s="177">
        <f>SUBTOTAL(9,Q151:Q151)</f>
        <v>0</v>
      </c>
      <c r="R152" s="177">
        <f>SUBTOTAL(9,R151:R151)</f>
        <v>0</v>
      </c>
      <c r="S152" s="179" t="e">
        <f>Tabela9[[#This Row],[Níveis negat. ]]/Tabela9[[#This Row],[Alunos_2º ciclo]]</f>
        <v>#DIV/0!</v>
      </c>
    </row>
    <row r="153" spans="1:19" hidden="1" outlineLevel="7" x14ac:dyDescent="0.3">
      <c r="A153" s="172">
        <v>101</v>
      </c>
      <c r="B153" s="166" t="s">
        <v>19</v>
      </c>
      <c r="C153" s="166">
        <v>10103</v>
      </c>
      <c r="D153" s="166" t="s">
        <v>29</v>
      </c>
      <c r="E153" s="166">
        <v>1312</v>
      </c>
      <c r="F153" s="166" t="s">
        <v>156</v>
      </c>
      <c r="G153" s="166">
        <v>152225</v>
      </c>
      <c r="H153" s="166" t="s">
        <v>179</v>
      </c>
      <c r="I153" s="166">
        <v>1312351</v>
      </c>
      <c r="J153" s="166" t="s">
        <v>180</v>
      </c>
      <c r="K153" s="173">
        <v>125</v>
      </c>
      <c r="L153" s="173">
        <v>56</v>
      </c>
      <c r="M153" s="174">
        <f>Tabela9[[#This Row],[Neg_Ano5]]/Tabela9[[#This Row],[Alunos_Ano5]]</f>
        <v>0.44800000000000001</v>
      </c>
      <c r="N153" s="173">
        <v>133</v>
      </c>
      <c r="O153" s="173">
        <v>55</v>
      </c>
      <c r="P153" s="174">
        <f>Tabela9[[#This Row],[Neg_Ano6]]/Tabela9[[#This Row],[Alunos_Ano6]]</f>
        <v>0.41353383458646614</v>
      </c>
      <c r="Q153" s="173">
        <f t="shared" si="1"/>
        <v>258</v>
      </c>
      <c r="R153" s="173">
        <f t="shared" si="1"/>
        <v>111</v>
      </c>
      <c r="S153" s="175">
        <f>Tabela9[[#This Row],[Níveis negat. ]]/Tabela9[[#This Row],[Alunos_2º ciclo]]</f>
        <v>0.43023255813953487</v>
      </c>
    </row>
    <row r="154" spans="1:19" hidden="1" outlineLevel="6" x14ac:dyDescent="0.3">
      <c r="A154" s="172">
        <v>101</v>
      </c>
      <c r="B154" s="166" t="s">
        <v>19</v>
      </c>
      <c r="C154" s="166">
        <v>10103</v>
      </c>
      <c r="D154" s="166" t="s">
        <v>29</v>
      </c>
      <c r="E154" s="166">
        <v>1312</v>
      </c>
      <c r="F154" s="166" t="s">
        <v>156</v>
      </c>
      <c r="G154" s="166">
        <v>152225</v>
      </c>
      <c r="H154" s="166" t="s">
        <v>179</v>
      </c>
      <c r="I154" s="166">
        <v>0</v>
      </c>
      <c r="J154" s="176" t="s">
        <v>24</v>
      </c>
      <c r="K154" s="177">
        <f>SUBTOTAL(9,K153:K153)</f>
        <v>0</v>
      </c>
      <c r="L154" s="177">
        <f>SUBTOTAL(9,L153:L153)</f>
        <v>0</v>
      </c>
      <c r="M154" s="178" t="e">
        <f>Tabela9[[#This Row],[Neg_Ano5]]/Tabela9[[#This Row],[Alunos_Ano5]]</f>
        <v>#DIV/0!</v>
      </c>
      <c r="N154" s="177">
        <f>SUBTOTAL(9,N153:N153)</f>
        <v>0</v>
      </c>
      <c r="O154" s="177">
        <f>SUBTOTAL(9,O153:O153)</f>
        <v>0</v>
      </c>
      <c r="P154" s="178" t="e">
        <f>Tabela9[[#This Row],[Neg_Ano6]]/Tabela9[[#This Row],[Alunos_Ano6]]</f>
        <v>#DIV/0!</v>
      </c>
      <c r="Q154" s="177">
        <f>SUBTOTAL(9,Q153:Q153)</f>
        <v>0</v>
      </c>
      <c r="R154" s="177">
        <f>SUBTOTAL(9,R153:R153)</f>
        <v>0</v>
      </c>
      <c r="S154" s="179" t="e">
        <f>Tabela9[[#This Row],[Níveis negat. ]]/Tabela9[[#This Row],[Alunos_2º ciclo]]</f>
        <v>#DIV/0!</v>
      </c>
    </row>
    <row r="155" spans="1:19" hidden="1" outlineLevel="7" x14ac:dyDescent="0.3">
      <c r="A155" s="172">
        <v>101</v>
      </c>
      <c r="B155" s="166" t="s">
        <v>19</v>
      </c>
      <c r="C155" s="166">
        <v>10103</v>
      </c>
      <c r="D155" s="166" t="s">
        <v>29</v>
      </c>
      <c r="E155" s="166">
        <v>1312</v>
      </c>
      <c r="F155" s="166" t="s">
        <v>156</v>
      </c>
      <c r="G155" s="166">
        <v>152237</v>
      </c>
      <c r="H155" s="166" t="s">
        <v>181</v>
      </c>
      <c r="I155" s="166">
        <v>1312027</v>
      </c>
      <c r="J155" s="166" t="s">
        <v>182</v>
      </c>
      <c r="K155" s="173">
        <v>35</v>
      </c>
      <c r="L155" s="173">
        <v>22</v>
      </c>
      <c r="M155" s="174">
        <f>Tabela9[[#This Row],[Neg_Ano5]]/Tabela9[[#This Row],[Alunos_Ano5]]</f>
        <v>0.62857142857142856</v>
      </c>
      <c r="N155" s="173">
        <v>48</v>
      </c>
      <c r="O155" s="173">
        <v>17</v>
      </c>
      <c r="P155" s="174">
        <f>Tabela9[[#This Row],[Neg_Ano6]]/Tabela9[[#This Row],[Alunos_Ano6]]</f>
        <v>0.35416666666666669</v>
      </c>
      <c r="Q155" s="173">
        <f t="shared" si="1"/>
        <v>83</v>
      </c>
      <c r="R155" s="173">
        <f t="shared" si="1"/>
        <v>39</v>
      </c>
      <c r="S155" s="175">
        <f>Tabela9[[#This Row],[Níveis negat. ]]/Tabela9[[#This Row],[Alunos_2º ciclo]]</f>
        <v>0.46987951807228917</v>
      </c>
    </row>
    <row r="156" spans="1:19" hidden="1" outlineLevel="7" x14ac:dyDescent="0.3">
      <c r="A156" s="172">
        <v>101</v>
      </c>
      <c r="B156" s="166" t="s">
        <v>19</v>
      </c>
      <c r="C156" s="166">
        <v>10103</v>
      </c>
      <c r="D156" s="166" t="s">
        <v>29</v>
      </c>
      <c r="E156" s="166">
        <v>1312</v>
      </c>
      <c r="F156" s="166" t="s">
        <v>156</v>
      </c>
      <c r="G156" s="166">
        <v>152237</v>
      </c>
      <c r="H156" s="166" t="s">
        <v>181</v>
      </c>
      <c r="I156" s="166">
        <v>1312833</v>
      </c>
      <c r="J156" s="166" t="s">
        <v>183</v>
      </c>
      <c r="K156" s="173">
        <v>81</v>
      </c>
      <c r="L156" s="173">
        <v>29</v>
      </c>
      <c r="M156" s="174">
        <f>Tabela9[[#This Row],[Neg_Ano5]]/Tabela9[[#This Row],[Alunos_Ano5]]</f>
        <v>0.35802469135802467</v>
      </c>
      <c r="N156" s="173">
        <v>84</v>
      </c>
      <c r="O156" s="173">
        <v>32</v>
      </c>
      <c r="P156" s="174">
        <f>Tabela9[[#This Row],[Neg_Ano6]]/Tabela9[[#This Row],[Alunos_Ano6]]</f>
        <v>0.38095238095238093</v>
      </c>
      <c r="Q156" s="173">
        <f t="shared" si="1"/>
        <v>165</v>
      </c>
      <c r="R156" s="173">
        <f t="shared" si="1"/>
        <v>61</v>
      </c>
      <c r="S156" s="175">
        <f>Tabela9[[#This Row],[Níveis negat. ]]/Tabela9[[#This Row],[Alunos_2º ciclo]]</f>
        <v>0.36969696969696969</v>
      </c>
    </row>
    <row r="157" spans="1:19" hidden="1" outlineLevel="6" x14ac:dyDescent="0.3">
      <c r="A157" s="172">
        <v>101</v>
      </c>
      <c r="B157" s="166" t="s">
        <v>19</v>
      </c>
      <c r="C157" s="166">
        <v>10103</v>
      </c>
      <c r="D157" s="166" t="s">
        <v>29</v>
      </c>
      <c r="E157" s="166">
        <v>1312</v>
      </c>
      <c r="F157" s="166" t="s">
        <v>156</v>
      </c>
      <c r="G157" s="166">
        <v>152237</v>
      </c>
      <c r="H157" s="166" t="s">
        <v>181</v>
      </c>
      <c r="I157" s="166">
        <v>0</v>
      </c>
      <c r="J157" s="176" t="s">
        <v>24</v>
      </c>
      <c r="K157" s="177">
        <f>SUBTOTAL(9,K155:K156)</f>
        <v>0</v>
      </c>
      <c r="L157" s="177">
        <f>SUBTOTAL(9,L155:L156)</f>
        <v>0</v>
      </c>
      <c r="M157" s="178" t="e">
        <f>Tabela9[[#This Row],[Neg_Ano5]]/Tabela9[[#This Row],[Alunos_Ano5]]</f>
        <v>#DIV/0!</v>
      </c>
      <c r="N157" s="177">
        <f>SUBTOTAL(9,N155:N156)</f>
        <v>0</v>
      </c>
      <c r="O157" s="177">
        <f>SUBTOTAL(9,O155:O156)</f>
        <v>0</v>
      </c>
      <c r="P157" s="178" t="e">
        <f>Tabela9[[#This Row],[Neg_Ano6]]/Tabela9[[#This Row],[Alunos_Ano6]]</f>
        <v>#DIV/0!</v>
      </c>
      <c r="Q157" s="177">
        <f>SUBTOTAL(9,Q155:Q156)</f>
        <v>0</v>
      </c>
      <c r="R157" s="177">
        <f>SUBTOTAL(9,R155:R156)</f>
        <v>0</v>
      </c>
      <c r="S157" s="179" t="e">
        <f>Tabela9[[#This Row],[Níveis negat. ]]/Tabela9[[#This Row],[Alunos_2º ciclo]]</f>
        <v>#DIV/0!</v>
      </c>
    </row>
    <row r="158" spans="1:19" hidden="1" outlineLevel="7" x14ac:dyDescent="0.3">
      <c r="A158" s="172">
        <v>101</v>
      </c>
      <c r="B158" s="166" t="s">
        <v>19</v>
      </c>
      <c r="C158" s="166">
        <v>10103</v>
      </c>
      <c r="D158" s="166" t="s">
        <v>29</v>
      </c>
      <c r="E158" s="166">
        <v>1312</v>
      </c>
      <c r="F158" s="166" t="s">
        <v>156</v>
      </c>
      <c r="G158" s="166">
        <v>152870</v>
      </c>
      <c r="H158" s="166" t="s">
        <v>184</v>
      </c>
      <c r="I158" s="166">
        <v>1312002</v>
      </c>
      <c r="J158" s="166" t="s">
        <v>185</v>
      </c>
      <c r="K158" s="173">
        <v>197</v>
      </c>
      <c r="L158" s="173">
        <v>43</v>
      </c>
      <c r="M158" s="174">
        <f>Tabela9[[#This Row],[Neg_Ano5]]/Tabela9[[#This Row],[Alunos_Ano5]]</f>
        <v>0.21827411167512689</v>
      </c>
      <c r="N158" s="173">
        <v>188</v>
      </c>
      <c r="O158" s="173">
        <v>44</v>
      </c>
      <c r="P158" s="174">
        <f>Tabela9[[#This Row],[Neg_Ano6]]/Tabela9[[#This Row],[Alunos_Ano6]]</f>
        <v>0.23404255319148937</v>
      </c>
      <c r="Q158" s="173">
        <f t="shared" si="1"/>
        <v>385</v>
      </c>
      <c r="R158" s="173">
        <f t="shared" si="1"/>
        <v>87</v>
      </c>
      <c r="S158" s="175">
        <f>Tabela9[[#This Row],[Níveis negat. ]]/Tabela9[[#This Row],[Alunos_2º ciclo]]</f>
        <v>0.22597402597402597</v>
      </c>
    </row>
    <row r="159" spans="1:19" hidden="1" outlineLevel="6" x14ac:dyDescent="0.3">
      <c r="A159" s="172">
        <v>101</v>
      </c>
      <c r="B159" s="166" t="s">
        <v>19</v>
      </c>
      <c r="C159" s="166">
        <v>10103</v>
      </c>
      <c r="D159" s="166" t="s">
        <v>29</v>
      </c>
      <c r="E159" s="166">
        <v>1312</v>
      </c>
      <c r="F159" s="166" t="s">
        <v>156</v>
      </c>
      <c r="G159" s="166">
        <v>152870</v>
      </c>
      <c r="H159" s="166" t="s">
        <v>184</v>
      </c>
      <c r="I159" s="166">
        <v>0</v>
      </c>
      <c r="J159" s="176" t="s">
        <v>24</v>
      </c>
      <c r="K159" s="177">
        <f>SUBTOTAL(9,K158:K158)</f>
        <v>0</v>
      </c>
      <c r="L159" s="177">
        <f>SUBTOTAL(9,L158:L158)</f>
        <v>0</v>
      </c>
      <c r="M159" s="178" t="e">
        <f>Tabela9[[#This Row],[Neg_Ano5]]/Tabela9[[#This Row],[Alunos_Ano5]]</f>
        <v>#DIV/0!</v>
      </c>
      <c r="N159" s="177">
        <f>SUBTOTAL(9,N158:N158)</f>
        <v>0</v>
      </c>
      <c r="O159" s="177">
        <f>SUBTOTAL(9,O158:O158)</f>
        <v>0</v>
      </c>
      <c r="P159" s="178" t="e">
        <f>Tabela9[[#This Row],[Neg_Ano6]]/Tabela9[[#This Row],[Alunos_Ano6]]</f>
        <v>#DIV/0!</v>
      </c>
      <c r="Q159" s="177">
        <f>SUBTOTAL(9,Q158:Q158)</f>
        <v>0</v>
      </c>
      <c r="R159" s="177">
        <f>SUBTOTAL(9,R158:R158)</f>
        <v>0</v>
      </c>
      <c r="S159" s="179" t="e">
        <f>Tabela9[[#This Row],[Níveis negat. ]]/Tabela9[[#This Row],[Alunos_2º ciclo]]</f>
        <v>#DIV/0!</v>
      </c>
    </row>
    <row r="160" spans="1:19" hidden="1" outlineLevel="7" x14ac:dyDescent="0.3">
      <c r="A160" s="172">
        <v>101</v>
      </c>
      <c r="B160" s="166" t="s">
        <v>19</v>
      </c>
      <c r="C160" s="166">
        <v>10103</v>
      </c>
      <c r="D160" s="166" t="s">
        <v>29</v>
      </c>
      <c r="E160" s="166">
        <v>1312</v>
      </c>
      <c r="F160" s="166" t="s">
        <v>156</v>
      </c>
      <c r="G160" s="166">
        <v>152950</v>
      </c>
      <c r="H160" s="166" t="s">
        <v>186</v>
      </c>
      <c r="I160" s="166">
        <v>1312128</v>
      </c>
      <c r="J160" s="166" t="s">
        <v>327</v>
      </c>
      <c r="K160" s="173">
        <v>19</v>
      </c>
      <c r="L160" s="173">
        <v>10</v>
      </c>
      <c r="M160" s="174">
        <f>Tabela9[[#This Row],[Neg_Ano5]]/Tabela9[[#This Row],[Alunos_Ano5]]</f>
        <v>0.52631578947368418</v>
      </c>
      <c r="N160" s="173">
        <v>14</v>
      </c>
      <c r="O160" s="173">
        <v>12</v>
      </c>
      <c r="P160" s="174">
        <f>Tabela9[[#This Row],[Neg_Ano6]]/Tabela9[[#This Row],[Alunos_Ano6]]</f>
        <v>0.8571428571428571</v>
      </c>
      <c r="Q160" s="173">
        <f t="shared" si="1"/>
        <v>33</v>
      </c>
      <c r="R160" s="173">
        <f t="shared" si="1"/>
        <v>22</v>
      </c>
      <c r="S160" s="175">
        <f>Tabela9[[#This Row],[Níveis negat. ]]/Tabela9[[#This Row],[Alunos_2º ciclo]]</f>
        <v>0.66666666666666663</v>
      </c>
    </row>
    <row r="161" spans="1:19" hidden="1" outlineLevel="7" x14ac:dyDescent="0.3">
      <c r="A161" s="172">
        <v>101</v>
      </c>
      <c r="B161" s="166" t="s">
        <v>19</v>
      </c>
      <c r="C161" s="166">
        <v>10103</v>
      </c>
      <c r="D161" s="166" t="s">
        <v>29</v>
      </c>
      <c r="E161" s="166">
        <v>1312</v>
      </c>
      <c r="F161" s="166" t="s">
        <v>156</v>
      </c>
      <c r="G161" s="166">
        <v>152950</v>
      </c>
      <c r="H161" s="166" t="s">
        <v>186</v>
      </c>
      <c r="I161" s="166">
        <v>1312958</v>
      </c>
      <c r="J161" s="166" t="s">
        <v>187</v>
      </c>
      <c r="K161" s="173">
        <v>128</v>
      </c>
      <c r="L161" s="173">
        <v>43</v>
      </c>
      <c r="M161" s="174">
        <f>Tabela9[[#This Row],[Neg_Ano5]]/Tabela9[[#This Row],[Alunos_Ano5]]</f>
        <v>0.3359375</v>
      </c>
      <c r="N161" s="173">
        <v>141</v>
      </c>
      <c r="O161" s="173">
        <v>42</v>
      </c>
      <c r="P161" s="174">
        <f>Tabela9[[#This Row],[Neg_Ano6]]/Tabela9[[#This Row],[Alunos_Ano6]]</f>
        <v>0.2978723404255319</v>
      </c>
      <c r="Q161" s="173">
        <f t="shared" si="1"/>
        <v>269</v>
      </c>
      <c r="R161" s="173">
        <f t="shared" si="1"/>
        <v>85</v>
      </c>
      <c r="S161" s="175">
        <f>Tabela9[[#This Row],[Níveis negat. ]]/Tabela9[[#This Row],[Alunos_2º ciclo]]</f>
        <v>0.31598513011152418</v>
      </c>
    </row>
    <row r="162" spans="1:19" hidden="1" outlineLevel="6" x14ac:dyDescent="0.3">
      <c r="A162" s="172">
        <v>101</v>
      </c>
      <c r="B162" s="166" t="s">
        <v>19</v>
      </c>
      <c r="C162" s="166">
        <v>10103</v>
      </c>
      <c r="D162" s="166" t="s">
        <v>29</v>
      </c>
      <c r="E162" s="166">
        <v>1312</v>
      </c>
      <c r="F162" s="166" t="s">
        <v>156</v>
      </c>
      <c r="G162" s="166">
        <v>152950</v>
      </c>
      <c r="H162" s="166" t="s">
        <v>186</v>
      </c>
      <c r="I162" s="166">
        <v>0</v>
      </c>
      <c r="J162" s="176" t="s">
        <v>24</v>
      </c>
      <c r="K162" s="177">
        <f>SUBTOTAL(9,K160:K161)</f>
        <v>0</v>
      </c>
      <c r="L162" s="177">
        <f>SUBTOTAL(9,L160:L161)</f>
        <v>0</v>
      </c>
      <c r="M162" s="178" t="e">
        <f>Tabela9[[#This Row],[Neg_Ano5]]/Tabela9[[#This Row],[Alunos_Ano5]]</f>
        <v>#DIV/0!</v>
      </c>
      <c r="N162" s="177">
        <f>SUBTOTAL(9,N160:N161)</f>
        <v>0</v>
      </c>
      <c r="O162" s="177">
        <f>SUBTOTAL(9,O160:O161)</f>
        <v>0</v>
      </c>
      <c r="P162" s="178" t="e">
        <f>Tabela9[[#This Row],[Neg_Ano6]]/Tabela9[[#This Row],[Alunos_Ano6]]</f>
        <v>#DIV/0!</v>
      </c>
      <c r="Q162" s="177">
        <f>SUBTOTAL(9,Q160:Q161)</f>
        <v>0</v>
      </c>
      <c r="R162" s="177">
        <f>SUBTOTAL(9,R160:R161)</f>
        <v>0</v>
      </c>
      <c r="S162" s="179" t="e">
        <f>Tabela9[[#This Row],[Níveis negat. ]]/Tabela9[[#This Row],[Alunos_2º ciclo]]</f>
        <v>#DIV/0!</v>
      </c>
    </row>
    <row r="163" spans="1:19" hidden="1" outlineLevel="7" x14ac:dyDescent="0.3">
      <c r="A163" s="172">
        <v>101</v>
      </c>
      <c r="B163" s="166" t="s">
        <v>19</v>
      </c>
      <c r="C163" s="166">
        <v>10103</v>
      </c>
      <c r="D163" s="166" t="s">
        <v>29</v>
      </c>
      <c r="E163" s="166">
        <v>1312</v>
      </c>
      <c r="F163" s="166" t="s">
        <v>156</v>
      </c>
      <c r="G163" s="166">
        <v>153000</v>
      </c>
      <c r="H163" s="166" t="s">
        <v>188</v>
      </c>
      <c r="I163" s="166">
        <v>1312149</v>
      </c>
      <c r="J163" s="166" t="s">
        <v>189</v>
      </c>
      <c r="K163" s="173">
        <v>153</v>
      </c>
      <c r="L163" s="173">
        <v>58</v>
      </c>
      <c r="M163" s="174">
        <f>Tabela9[[#This Row],[Neg_Ano5]]/Tabela9[[#This Row],[Alunos_Ano5]]</f>
        <v>0.37908496732026142</v>
      </c>
      <c r="N163" s="173">
        <v>159</v>
      </c>
      <c r="O163" s="173">
        <v>48</v>
      </c>
      <c r="P163" s="174">
        <f>Tabela9[[#This Row],[Neg_Ano6]]/Tabela9[[#This Row],[Alunos_Ano6]]</f>
        <v>0.30188679245283018</v>
      </c>
      <c r="Q163" s="173">
        <f t="shared" si="1"/>
        <v>312</v>
      </c>
      <c r="R163" s="173">
        <f t="shared" si="1"/>
        <v>106</v>
      </c>
      <c r="S163" s="175">
        <f>Tabela9[[#This Row],[Níveis negat. ]]/Tabela9[[#This Row],[Alunos_2º ciclo]]</f>
        <v>0.33974358974358976</v>
      </c>
    </row>
    <row r="164" spans="1:19" hidden="1" outlineLevel="6" x14ac:dyDescent="0.3">
      <c r="A164" s="172">
        <v>101</v>
      </c>
      <c r="B164" s="166" t="s">
        <v>19</v>
      </c>
      <c r="C164" s="166">
        <v>10103</v>
      </c>
      <c r="D164" s="166" t="s">
        <v>29</v>
      </c>
      <c r="E164" s="166">
        <v>1312</v>
      </c>
      <c r="F164" s="166" t="s">
        <v>156</v>
      </c>
      <c r="G164" s="166">
        <v>153000</v>
      </c>
      <c r="H164" s="166" t="s">
        <v>188</v>
      </c>
      <c r="I164" s="166">
        <v>0</v>
      </c>
      <c r="J164" s="176" t="s">
        <v>24</v>
      </c>
      <c r="K164" s="177">
        <f>SUBTOTAL(9,K163:K163)</f>
        <v>0</v>
      </c>
      <c r="L164" s="177">
        <f>SUBTOTAL(9,L163:L163)</f>
        <v>0</v>
      </c>
      <c r="M164" s="178" t="e">
        <f>Tabela9[[#This Row],[Neg_Ano5]]/Tabela9[[#This Row],[Alunos_Ano5]]</f>
        <v>#DIV/0!</v>
      </c>
      <c r="N164" s="177">
        <f>SUBTOTAL(9,N163:N163)</f>
        <v>0</v>
      </c>
      <c r="O164" s="177">
        <f>SUBTOTAL(9,O163:O163)</f>
        <v>0</v>
      </c>
      <c r="P164" s="178" t="e">
        <f>Tabela9[[#This Row],[Neg_Ano6]]/Tabela9[[#This Row],[Alunos_Ano6]]</f>
        <v>#DIV/0!</v>
      </c>
      <c r="Q164" s="177">
        <f>SUBTOTAL(9,Q163:Q163)</f>
        <v>0</v>
      </c>
      <c r="R164" s="177">
        <f>SUBTOTAL(9,R163:R163)</f>
        <v>0</v>
      </c>
      <c r="S164" s="179" t="e">
        <f>Tabela9[[#This Row],[Níveis negat. ]]/Tabela9[[#This Row],[Alunos_2º ciclo]]</f>
        <v>#DIV/0!</v>
      </c>
    </row>
    <row r="165" spans="1:19" hidden="1" outlineLevel="5" collapsed="1" x14ac:dyDescent="0.3">
      <c r="A165" s="172">
        <v>101</v>
      </c>
      <c r="B165" s="166" t="s">
        <v>19</v>
      </c>
      <c r="C165" s="166">
        <v>10103</v>
      </c>
      <c r="D165" s="166" t="s">
        <v>29</v>
      </c>
      <c r="E165" s="166">
        <v>1312</v>
      </c>
      <c r="F165" s="166" t="s">
        <v>156</v>
      </c>
      <c r="G165" s="166">
        <v>0</v>
      </c>
      <c r="H165" s="166">
        <v>0</v>
      </c>
      <c r="I165" s="166">
        <v>0</v>
      </c>
      <c r="J165" s="180" t="s">
        <v>25</v>
      </c>
      <c r="K165" s="181">
        <f>SUBTOTAL(9,K131:K163)</f>
        <v>0</v>
      </c>
      <c r="L165" s="181">
        <f>SUBTOTAL(9,L131:L163)</f>
        <v>0</v>
      </c>
      <c r="M165" s="182" t="e">
        <f>Tabela9[[#This Row],[Neg_Ano5]]/Tabela9[[#This Row],[Alunos_Ano5]]</f>
        <v>#DIV/0!</v>
      </c>
      <c r="N165" s="181">
        <f>SUBTOTAL(9,N131:N163)</f>
        <v>0</v>
      </c>
      <c r="O165" s="181">
        <f>SUBTOTAL(9,O131:O163)</f>
        <v>0</v>
      </c>
      <c r="P165" s="182" t="e">
        <f>Tabela9[[#This Row],[Neg_Ano6]]/Tabela9[[#This Row],[Alunos_Ano6]]</f>
        <v>#DIV/0!</v>
      </c>
      <c r="Q165" s="181">
        <f>SUBTOTAL(9,Q131:Q163)</f>
        <v>0</v>
      </c>
      <c r="R165" s="181">
        <f>SUBTOTAL(9,R131:R163)</f>
        <v>0</v>
      </c>
      <c r="S165" s="183" t="e">
        <f>Tabela9[[#This Row],[Níveis negat. ]]/Tabela9[[#This Row],[Alunos_2º ciclo]]</f>
        <v>#DIV/0!</v>
      </c>
    </row>
    <row r="166" spans="1:19" hidden="1" outlineLevel="7" x14ac:dyDescent="0.3">
      <c r="A166" s="172">
        <v>101</v>
      </c>
      <c r="B166" s="166" t="s">
        <v>19</v>
      </c>
      <c r="C166" s="166">
        <v>10103</v>
      </c>
      <c r="D166" s="166" t="s">
        <v>29</v>
      </c>
      <c r="E166" s="166">
        <v>1313</v>
      </c>
      <c r="F166" s="166" t="s">
        <v>190</v>
      </c>
      <c r="G166" s="166">
        <v>152249</v>
      </c>
      <c r="H166" s="166" t="s">
        <v>191</v>
      </c>
      <c r="I166" s="166">
        <v>1313649</v>
      </c>
      <c r="J166" s="166" t="s">
        <v>192</v>
      </c>
      <c r="K166" s="173">
        <v>287</v>
      </c>
      <c r="L166" s="173">
        <v>96</v>
      </c>
      <c r="M166" s="174">
        <f>Tabela9[[#This Row],[Neg_Ano5]]/Tabela9[[#This Row],[Alunos_Ano5]]</f>
        <v>0.33449477351916379</v>
      </c>
      <c r="N166" s="173">
        <v>280</v>
      </c>
      <c r="O166" s="173">
        <v>82</v>
      </c>
      <c r="P166" s="174">
        <f>Tabela9[[#This Row],[Neg_Ano6]]/Tabela9[[#This Row],[Alunos_Ano6]]</f>
        <v>0.29285714285714287</v>
      </c>
      <c r="Q166" s="173">
        <f t="shared" si="1"/>
        <v>567</v>
      </c>
      <c r="R166" s="173">
        <f t="shared" si="1"/>
        <v>178</v>
      </c>
      <c r="S166" s="175">
        <f>Tabela9[[#This Row],[Níveis negat. ]]/Tabela9[[#This Row],[Alunos_2º ciclo]]</f>
        <v>0.31393298059964725</v>
      </c>
    </row>
    <row r="167" spans="1:19" hidden="1" outlineLevel="6" x14ac:dyDescent="0.3">
      <c r="A167" s="172">
        <v>101</v>
      </c>
      <c r="B167" s="166" t="s">
        <v>19</v>
      </c>
      <c r="C167" s="166">
        <v>10103</v>
      </c>
      <c r="D167" s="166" t="s">
        <v>29</v>
      </c>
      <c r="E167" s="166">
        <v>1313</v>
      </c>
      <c r="F167" s="166" t="s">
        <v>190</v>
      </c>
      <c r="G167" s="166">
        <v>152249</v>
      </c>
      <c r="H167" s="166" t="s">
        <v>191</v>
      </c>
      <c r="I167" s="166">
        <v>0</v>
      </c>
      <c r="J167" s="176" t="s">
        <v>24</v>
      </c>
      <c r="K167" s="177">
        <f>SUBTOTAL(9,K166:K166)</f>
        <v>0</v>
      </c>
      <c r="L167" s="177">
        <f>SUBTOTAL(9,L166:L166)</f>
        <v>0</v>
      </c>
      <c r="M167" s="178" t="e">
        <f>Tabela9[[#This Row],[Neg_Ano5]]/Tabela9[[#This Row],[Alunos_Ano5]]</f>
        <v>#DIV/0!</v>
      </c>
      <c r="N167" s="177">
        <f>SUBTOTAL(9,N166:N166)</f>
        <v>0</v>
      </c>
      <c r="O167" s="177">
        <f>SUBTOTAL(9,O166:O166)</f>
        <v>0</v>
      </c>
      <c r="P167" s="178" t="e">
        <f>Tabela9[[#This Row],[Neg_Ano6]]/Tabela9[[#This Row],[Alunos_Ano6]]</f>
        <v>#DIV/0!</v>
      </c>
      <c r="Q167" s="177">
        <f>SUBTOTAL(9,Q166:Q166)</f>
        <v>0</v>
      </c>
      <c r="R167" s="177">
        <f>SUBTOTAL(9,R166:R166)</f>
        <v>0</v>
      </c>
      <c r="S167" s="179" t="e">
        <f>Tabela9[[#This Row],[Níveis negat. ]]/Tabela9[[#This Row],[Alunos_2º ciclo]]</f>
        <v>#DIV/0!</v>
      </c>
    </row>
    <row r="168" spans="1:19" hidden="1" outlineLevel="7" x14ac:dyDescent="0.3">
      <c r="A168" s="172">
        <v>101</v>
      </c>
      <c r="B168" s="166" t="s">
        <v>19</v>
      </c>
      <c r="C168" s="166">
        <v>10103</v>
      </c>
      <c r="D168" s="166" t="s">
        <v>29</v>
      </c>
      <c r="E168" s="166">
        <v>1313</v>
      </c>
      <c r="F168" s="166" t="s">
        <v>190</v>
      </c>
      <c r="G168" s="166">
        <v>152250</v>
      </c>
      <c r="H168" s="166" t="s">
        <v>193</v>
      </c>
      <c r="I168" s="166">
        <v>1313691</v>
      </c>
      <c r="J168" s="166" t="s">
        <v>194</v>
      </c>
      <c r="K168" s="173">
        <v>91</v>
      </c>
      <c r="L168" s="173">
        <v>40</v>
      </c>
      <c r="M168" s="174">
        <f>Tabela9[[#This Row],[Neg_Ano5]]/Tabela9[[#This Row],[Alunos_Ano5]]</f>
        <v>0.43956043956043955</v>
      </c>
      <c r="N168" s="173">
        <v>145</v>
      </c>
      <c r="O168" s="173">
        <v>59</v>
      </c>
      <c r="P168" s="174">
        <f>Tabela9[[#This Row],[Neg_Ano6]]/Tabela9[[#This Row],[Alunos_Ano6]]</f>
        <v>0.40689655172413791</v>
      </c>
      <c r="Q168" s="173">
        <f t="shared" si="1"/>
        <v>236</v>
      </c>
      <c r="R168" s="173">
        <f t="shared" si="1"/>
        <v>99</v>
      </c>
      <c r="S168" s="175">
        <f>Tabela9[[#This Row],[Níveis negat. ]]/Tabela9[[#This Row],[Alunos_2º ciclo]]</f>
        <v>0.41949152542372881</v>
      </c>
    </row>
    <row r="169" spans="1:19" hidden="1" outlineLevel="6" x14ac:dyDescent="0.3">
      <c r="A169" s="172">
        <v>101</v>
      </c>
      <c r="B169" s="166" t="s">
        <v>19</v>
      </c>
      <c r="C169" s="166">
        <v>10103</v>
      </c>
      <c r="D169" s="166" t="s">
        <v>29</v>
      </c>
      <c r="E169" s="166">
        <v>1313</v>
      </c>
      <c r="F169" s="166" t="s">
        <v>190</v>
      </c>
      <c r="G169" s="166">
        <v>152250</v>
      </c>
      <c r="H169" s="166" t="s">
        <v>193</v>
      </c>
      <c r="I169" s="166">
        <v>0</v>
      </c>
      <c r="J169" s="176" t="s">
        <v>24</v>
      </c>
      <c r="K169" s="177">
        <f>SUBTOTAL(9,K168:K168)</f>
        <v>0</v>
      </c>
      <c r="L169" s="177">
        <f>SUBTOTAL(9,L168:L168)</f>
        <v>0</v>
      </c>
      <c r="M169" s="178" t="e">
        <f>Tabela9[[#This Row],[Neg_Ano5]]/Tabela9[[#This Row],[Alunos_Ano5]]</f>
        <v>#DIV/0!</v>
      </c>
      <c r="N169" s="177">
        <f>SUBTOTAL(9,N168:N168)</f>
        <v>0</v>
      </c>
      <c r="O169" s="177">
        <f>SUBTOTAL(9,O168:O168)</f>
        <v>0</v>
      </c>
      <c r="P169" s="178" t="e">
        <f>Tabela9[[#This Row],[Neg_Ano6]]/Tabela9[[#This Row],[Alunos_Ano6]]</f>
        <v>#DIV/0!</v>
      </c>
      <c r="Q169" s="177">
        <f>SUBTOTAL(9,Q168:Q168)</f>
        <v>0</v>
      </c>
      <c r="R169" s="177">
        <f>SUBTOTAL(9,R168:R168)</f>
        <v>0</v>
      </c>
      <c r="S169" s="179" t="e">
        <f>Tabela9[[#This Row],[Níveis negat. ]]/Tabela9[[#This Row],[Alunos_2º ciclo]]</f>
        <v>#DIV/0!</v>
      </c>
    </row>
    <row r="170" spans="1:19" hidden="1" outlineLevel="7" x14ac:dyDescent="0.3">
      <c r="A170" s="172">
        <v>101</v>
      </c>
      <c r="B170" s="166" t="s">
        <v>19</v>
      </c>
      <c r="C170" s="166">
        <v>10103</v>
      </c>
      <c r="D170" s="166" t="s">
        <v>29</v>
      </c>
      <c r="E170" s="166">
        <v>1313</v>
      </c>
      <c r="F170" s="166" t="s">
        <v>190</v>
      </c>
      <c r="G170" s="166">
        <v>152262</v>
      </c>
      <c r="H170" s="166" t="s">
        <v>195</v>
      </c>
      <c r="I170" s="166">
        <v>1313365</v>
      </c>
      <c r="J170" s="166" t="s">
        <v>196</v>
      </c>
      <c r="K170" s="173">
        <v>125</v>
      </c>
      <c r="L170" s="173">
        <v>31</v>
      </c>
      <c r="M170" s="174">
        <f>Tabela9[[#This Row],[Neg_Ano5]]/Tabela9[[#This Row],[Alunos_Ano5]]</f>
        <v>0.248</v>
      </c>
      <c r="N170" s="173">
        <v>133</v>
      </c>
      <c r="O170" s="173">
        <v>29</v>
      </c>
      <c r="P170" s="174">
        <f>Tabela9[[#This Row],[Neg_Ano6]]/Tabela9[[#This Row],[Alunos_Ano6]]</f>
        <v>0.21804511278195488</v>
      </c>
      <c r="Q170" s="173">
        <f t="shared" si="1"/>
        <v>258</v>
      </c>
      <c r="R170" s="173">
        <f t="shared" si="1"/>
        <v>60</v>
      </c>
      <c r="S170" s="175">
        <f>Tabela9[[#This Row],[Níveis negat. ]]/Tabela9[[#This Row],[Alunos_2º ciclo]]</f>
        <v>0.23255813953488372</v>
      </c>
    </row>
    <row r="171" spans="1:19" hidden="1" outlineLevel="6" x14ac:dyDescent="0.3">
      <c r="A171" s="172">
        <v>101</v>
      </c>
      <c r="B171" s="166" t="s">
        <v>19</v>
      </c>
      <c r="C171" s="166">
        <v>10103</v>
      </c>
      <c r="D171" s="166" t="s">
        <v>29</v>
      </c>
      <c r="E171" s="166">
        <v>1313</v>
      </c>
      <c r="F171" s="166" t="s">
        <v>190</v>
      </c>
      <c r="G171" s="166">
        <v>152262</v>
      </c>
      <c r="H171" s="166" t="s">
        <v>195</v>
      </c>
      <c r="I171" s="166">
        <v>0</v>
      </c>
      <c r="J171" s="176" t="s">
        <v>24</v>
      </c>
      <c r="K171" s="177">
        <f>SUBTOTAL(9,K170:K170)</f>
        <v>0</v>
      </c>
      <c r="L171" s="177">
        <f>SUBTOTAL(9,L170:L170)</f>
        <v>0</v>
      </c>
      <c r="M171" s="178" t="e">
        <f>Tabela9[[#This Row],[Neg_Ano5]]/Tabela9[[#This Row],[Alunos_Ano5]]</f>
        <v>#DIV/0!</v>
      </c>
      <c r="N171" s="177">
        <f>SUBTOTAL(9,N170:N170)</f>
        <v>0</v>
      </c>
      <c r="O171" s="177">
        <f>SUBTOTAL(9,O170:O170)</f>
        <v>0</v>
      </c>
      <c r="P171" s="178" t="e">
        <f>Tabela9[[#This Row],[Neg_Ano6]]/Tabela9[[#This Row],[Alunos_Ano6]]</f>
        <v>#DIV/0!</v>
      </c>
      <c r="Q171" s="177">
        <f>SUBTOTAL(9,Q170:Q170)</f>
        <v>0</v>
      </c>
      <c r="R171" s="177">
        <f>SUBTOTAL(9,R170:R170)</f>
        <v>0</v>
      </c>
      <c r="S171" s="179" t="e">
        <f>Tabela9[[#This Row],[Níveis negat. ]]/Tabela9[[#This Row],[Alunos_2º ciclo]]</f>
        <v>#DIV/0!</v>
      </c>
    </row>
    <row r="172" spans="1:19" hidden="1" outlineLevel="7" x14ac:dyDescent="0.3">
      <c r="A172" s="172">
        <v>101</v>
      </c>
      <c r="B172" s="166" t="s">
        <v>19</v>
      </c>
      <c r="C172" s="166">
        <v>10103</v>
      </c>
      <c r="D172" s="166" t="s">
        <v>29</v>
      </c>
      <c r="E172" s="166">
        <v>1313</v>
      </c>
      <c r="F172" s="166" t="s">
        <v>190</v>
      </c>
      <c r="G172" s="166">
        <v>152274</v>
      </c>
      <c r="H172" s="166" t="s">
        <v>197</v>
      </c>
      <c r="I172" s="166">
        <v>1313186</v>
      </c>
      <c r="J172" s="166" t="s">
        <v>198</v>
      </c>
      <c r="K172" s="173">
        <v>85</v>
      </c>
      <c r="L172" s="173">
        <v>17</v>
      </c>
      <c r="M172" s="174">
        <f>Tabela9[[#This Row],[Neg_Ano5]]/Tabela9[[#This Row],[Alunos_Ano5]]</f>
        <v>0.2</v>
      </c>
      <c r="N172" s="173">
        <v>100</v>
      </c>
      <c r="O172" s="173">
        <v>14</v>
      </c>
      <c r="P172" s="174">
        <f>Tabela9[[#This Row],[Neg_Ano6]]/Tabela9[[#This Row],[Alunos_Ano6]]</f>
        <v>0.14000000000000001</v>
      </c>
      <c r="Q172" s="173">
        <f t="shared" si="1"/>
        <v>185</v>
      </c>
      <c r="R172" s="173">
        <f t="shared" si="1"/>
        <v>31</v>
      </c>
      <c r="S172" s="175">
        <f>Tabela9[[#This Row],[Níveis negat. ]]/Tabela9[[#This Row],[Alunos_2º ciclo]]</f>
        <v>0.16756756756756758</v>
      </c>
    </row>
    <row r="173" spans="1:19" hidden="1" outlineLevel="6" x14ac:dyDescent="0.3">
      <c r="A173" s="172">
        <v>101</v>
      </c>
      <c r="B173" s="166" t="s">
        <v>19</v>
      </c>
      <c r="C173" s="166">
        <v>10103</v>
      </c>
      <c r="D173" s="166" t="s">
        <v>29</v>
      </c>
      <c r="E173" s="166">
        <v>1313</v>
      </c>
      <c r="F173" s="166" t="s">
        <v>190</v>
      </c>
      <c r="G173" s="166">
        <v>152274</v>
      </c>
      <c r="H173" s="166" t="s">
        <v>197</v>
      </c>
      <c r="I173" s="166">
        <v>0</v>
      </c>
      <c r="J173" s="176" t="s">
        <v>24</v>
      </c>
      <c r="K173" s="177">
        <f>SUBTOTAL(9,K172:K172)</f>
        <v>0</v>
      </c>
      <c r="L173" s="177">
        <f>SUBTOTAL(9,L172:L172)</f>
        <v>0</v>
      </c>
      <c r="M173" s="178" t="e">
        <f>Tabela9[[#This Row],[Neg_Ano5]]/Tabela9[[#This Row],[Alunos_Ano5]]</f>
        <v>#DIV/0!</v>
      </c>
      <c r="N173" s="177">
        <f>SUBTOTAL(9,N172:N172)</f>
        <v>0</v>
      </c>
      <c r="O173" s="177">
        <f>SUBTOTAL(9,O172:O172)</f>
        <v>0</v>
      </c>
      <c r="P173" s="178" t="e">
        <f>Tabela9[[#This Row],[Neg_Ano6]]/Tabela9[[#This Row],[Alunos_Ano6]]</f>
        <v>#DIV/0!</v>
      </c>
      <c r="Q173" s="177">
        <f>SUBTOTAL(9,Q172:Q172)</f>
        <v>0</v>
      </c>
      <c r="R173" s="177">
        <f>SUBTOTAL(9,R172:R172)</f>
        <v>0</v>
      </c>
      <c r="S173" s="179" t="e">
        <f>Tabela9[[#This Row],[Níveis negat. ]]/Tabela9[[#This Row],[Alunos_2º ciclo]]</f>
        <v>#DIV/0!</v>
      </c>
    </row>
    <row r="174" spans="1:19" hidden="1" outlineLevel="7" x14ac:dyDescent="0.3">
      <c r="A174" s="172">
        <v>101</v>
      </c>
      <c r="B174" s="166" t="s">
        <v>19</v>
      </c>
      <c r="C174" s="166">
        <v>10103</v>
      </c>
      <c r="D174" s="166" t="s">
        <v>29</v>
      </c>
      <c r="E174" s="166">
        <v>1313</v>
      </c>
      <c r="F174" s="166" t="s">
        <v>190</v>
      </c>
      <c r="G174" s="166">
        <v>152286</v>
      </c>
      <c r="H174" s="166" t="s">
        <v>199</v>
      </c>
      <c r="I174" s="166">
        <v>1313333</v>
      </c>
      <c r="J174" s="166" t="s">
        <v>200</v>
      </c>
      <c r="K174" s="173">
        <v>93</v>
      </c>
      <c r="L174" s="173">
        <v>38</v>
      </c>
      <c r="M174" s="174">
        <f>Tabela9[[#This Row],[Neg_Ano5]]/Tabela9[[#This Row],[Alunos_Ano5]]</f>
        <v>0.40860215053763443</v>
      </c>
      <c r="N174" s="173">
        <v>115</v>
      </c>
      <c r="O174" s="173">
        <v>50</v>
      </c>
      <c r="P174" s="174">
        <f>Tabela9[[#This Row],[Neg_Ano6]]/Tabela9[[#This Row],[Alunos_Ano6]]</f>
        <v>0.43478260869565216</v>
      </c>
      <c r="Q174" s="173">
        <f t="shared" si="1"/>
        <v>208</v>
      </c>
      <c r="R174" s="173">
        <f t="shared" si="1"/>
        <v>88</v>
      </c>
      <c r="S174" s="175">
        <f>Tabela9[[#This Row],[Níveis negat. ]]/Tabela9[[#This Row],[Alunos_2º ciclo]]</f>
        <v>0.42307692307692307</v>
      </c>
    </row>
    <row r="175" spans="1:19" hidden="1" outlineLevel="6" x14ac:dyDescent="0.3">
      <c r="A175" s="172">
        <v>101</v>
      </c>
      <c r="B175" s="166" t="s">
        <v>19</v>
      </c>
      <c r="C175" s="166">
        <v>10103</v>
      </c>
      <c r="D175" s="166" t="s">
        <v>29</v>
      </c>
      <c r="E175" s="166">
        <v>1313</v>
      </c>
      <c r="F175" s="166" t="s">
        <v>190</v>
      </c>
      <c r="G175" s="166">
        <v>152286</v>
      </c>
      <c r="H175" s="166" t="s">
        <v>199</v>
      </c>
      <c r="I175" s="166">
        <v>0</v>
      </c>
      <c r="J175" s="176" t="s">
        <v>24</v>
      </c>
      <c r="K175" s="177">
        <f>SUBTOTAL(9,K174:K174)</f>
        <v>0</v>
      </c>
      <c r="L175" s="177">
        <f>SUBTOTAL(9,L174:L174)</f>
        <v>0</v>
      </c>
      <c r="M175" s="178" t="e">
        <f>Tabela9[[#This Row],[Neg_Ano5]]/Tabela9[[#This Row],[Alunos_Ano5]]</f>
        <v>#DIV/0!</v>
      </c>
      <c r="N175" s="177">
        <f>SUBTOTAL(9,N174:N174)</f>
        <v>0</v>
      </c>
      <c r="O175" s="177">
        <f>SUBTOTAL(9,O174:O174)</f>
        <v>0</v>
      </c>
      <c r="P175" s="178" t="e">
        <f>Tabela9[[#This Row],[Neg_Ano6]]/Tabela9[[#This Row],[Alunos_Ano6]]</f>
        <v>#DIV/0!</v>
      </c>
      <c r="Q175" s="177">
        <f>SUBTOTAL(9,Q174:Q174)</f>
        <v>0</v>
      </c>
      <c r="R175" s="177">
        <f>SUBTOTAL(9,R174:R174)</f>
        <v>0</v>
      </c>
      <c r="S175" s="179" t="e">
        <f>Tabela9[[#This Row],[Níveis negat. ]]/Tabela9[[#This Row],[Alunos_2º ciclo]]</f>
        <v>#DIV/0!</v>
      </c>
    </row>
    <row r="176" spans="1:19" hidden="1" outlineLevel="5" collapsed="1" x14ac:dyDescent="0.3">
      <c r="A176" s="172">
        <v>101</v>
      </c>
      <c r="B176" s="166" t="s">
        <v>19</v>
      </c>
      <c r="C176" s="166">
        <v>10103</v>
      </c>
      <c r="D176" s="166" t="s">
        <v>29</v>
      </c>
      <c r="E176" s="166">
        <v>1313</v>
      </c>
      <c r="F176" s="166" t="s">
        <v>190</v>
      </c>
      <c r="G176" s="166">
        <v>0</v>
      </c>
      <c r="H176" s="166">
        <v>0</v>
      </c>
      <c r="I176" s="166">
        <v>0</v>
      </c>
      <c r="J176" s="180" t="s">
        <v>25</v>
      </c>
      <c r="K176" s="181">
        <f>SUBTOTAL(9,K166:K174)</f>
        <v>0</v>
      </c>
      <c r="L176" s="181">
        <f>SUBTOTAL(9,L166:L174)</f>
        <v>0</v>
      </c>
      <c r="M176" s="182" t="e">
        <f>Tabela9[[#This Row],[Neg_Ano5]]/Tabela9[[#This Row],[Alunos_Ano5]]</f>
        <v>#DIV/0!</v>
      </c>
      <c r="N176" s="181">
        <f>SUBTOTAL(9,N166:N174)</f>
        <v>0</v>
      </c>
      <c r="O176" s="181">
        <f>SUBTOTAL(9,O166:O174)</f>
        <v>0</v>
      </c>
      <c r="P176" s="182" t="e">
        <f>Tabela9[[#This Row],[Neg_Ano6]]/Tabela9[[#This Row],[Alunos_Ano6]]</f>
        <v>#DIV/0!</v>
      </c>
      <c r="Q176" s="181">
        <f>SUBTOTAL(9,Q166:Q174)</f>
        <v>0</v>
      </c>
      <c r="R176" s="181">
        <f>SUBTOTAL(9,R166:R174)</f>
        <v>0</v>
      </c>
      <c r="S176" s="183" t="e">
        <f>Tabela9[[#This Row],[Níveis negat. ]]/Tabela9[[#This Row],[Alunos_2º ciclo]]</f>
        <v>#DIV/0!</v>
      </c>
    </row>
    <row r="177" spans="1:19" hidden="1" outlineLevel="7" x14ac:dyDescent="0.3">
      <c r="A177" s="172">
        <v>101</v>
      </c>
      <c r="B177" s="166" t="s">
        <v>19</v>
      </c>
      <c r="C177" s="166">
        <v>10103</v>
      </c>
      <c r="D177" s="166" t="s">
        <v>29</v>
      </c>
      <c r="E177" s="166">
        <v>1314</v>
      </c>
      <c r="F177" s="166" t="s">
        <v>201</v>
      </c>
      <c r="G177" s="166">
        <v>151130</v>
      </c>
      <c r="H177" s="166" t="s">
        <v>202</v>
      </c>
      <c r="I177" s="166">
        <v>1314002</v>
      </c>
      <c r="J177" s="166" t="s">
        <v>203</v>
      </c>
      <c r="K177" s="173">
        <v>52</v>
      </c>
      <c r="L177" s="173">
        <v>5</v>
      </c>
      <c r="M177" s="174">
        <f>Tabela9[[#This Row],[Neg_Ano5]]/Tabela9[[#This Row],[Alunos_Ano5]]</f>
        <v>9.6153846153846159E-2</v>
      </c>
      <c r="N177" s="173">
        <v>71</v>
      </c>
      <c r="O177" s="173">
        <v>13</v>
      </c>
      <c r="P177" s="174">
        <f>Tabela9[[#This Row],[Neg_Ano6]]/Tabela9[[#This Row],[Alunos_Ano6]]</f>
        <v>0.18309859154929578</v>
      </c>
      <c r="Q177" s="173">
        <f t="shared" si="1"/>
        <v>123</v>
      </c>
      <c r="R177" s="173">
        <f t="shared" si="1"/>
        <v>18</v>
      </c>
      <c r="S177" s="175">
        <f>Tabela9[[#This Row],[Níveis negat. ]]/Tabela9[[#This Row],[Alunos_2º ciclo]]</f>
        <v>0.14634146341463414</v>
      </c>
    </row>
    <row r="178" spans="1:19" hidden="1" outlineLevel="7" x14ac:dyDescent="0.3">
      <c r="A178" s="172">
        <v>101</v>
      </c>
      <c r="B178" s="166" t="s">
        <v>19</v>
      </c>
      <c r="C178" s="166">
        <v>10103</v>
      </c>
      <c r="D178" s="166" t="s">
        <v>29</v>
      </c>
      <c r="E178" s="166">
        <v>1314</v>
      </c>
      <c r="F178" s="166" t="s">
        <v>201</v>
      </c>
      <c r="G178" s="166">
        <v>151130</v>
      </c>
      <c r="H178" s="166" t="s">
        <v>202</v>
      </c>
      <c r="I178" s="166">
        <v>1314554</v>
      </c>
      <c r="J178" s="166" t="s">
        <v>204</v>
      </c>
      <c r="K178" s="173">
        <v>48</v>
      </c>
      <c r="L178" s="173">
        <v>11</v>
      </c>
      <c r="M178" s="174">
        <f>Tabela9[[#This Row],[Neg_Ano5]]/Tabela9[[#This Row],[Alunos_Ano5]]</f>
        <v>0.22916666666666666</v>
      </c>
      <c r="N178" s="173">
        <v>56</v>
      </c>
      <c r="O178" s="173">
        <v>17</v>
      </c>
      <c r="P178" s="174">
        <f>Tabela9[[#This Row],[Neg_Ano6]]/Tabela9[[#This Row],[Alunos_Ano6]]</f>
        <v>0.30357142857142855</v>
      </c>
      <c r="Q178" s="173">
        <f t="shared" si="1"/>
        <v>104</v>
      </c>
      <c r="R178" s="173">
        <f t="shared" si="1"/>
        <v>28</v>
      </c>
      <c r="S178" s="175">
        <f>Tabela9[[#This Row],[Níveis negat. ]]/Tabela9[[#This Row],[Alunos_2º ciclo]]</f>
        <v>0.26923076923076922</v>
      </c>
    </row>
    <row r="179" spans="1:19" hidden="1" outlineLevel="6" x14ac:dyDescent="0.3">
      <c r="A179" s="172">
        <v>101</v>
      </c>
      <c r="B179" s="166" t="s">
        <v>19</v>
      </c>
      <c r="C179" s="166">
        <v>10103</v>
      </c>
      <c r="D179" s="166" t="s">
        <v>29</v>
      </c>
      <c r="E179" s="166">
        <v>1314</v>
      </c>
      <c r="F179" s="166" t="s">
        <v>201</v>
      </c>
      <c r="G179" s="166">
        <v>151130</v>
      </c>
      <c r="H179" s="166" t="s">
        <v>202</v>
      </c>
      <c r="I179" s="166">
        <v>0</v>
      </c>
      <c r="J179" s="176" t="s">
        <v>24</v>
      </c>
      <c r="K179" s="177">
        <f>SUBTOTAL(9,K177:K178)</f>
        <v>0</v>
      </c>
      <c r="L179" s="177">
        <f>SUBTOTAL(9,L177:L178)</f>
        <v>0</v>
      </c>
      <c r="M179" s="178" t="e">
        <f>Tabela9[[#This Row],[Neg_Ano5]]/Tabela9[[#This Row],[Alunos_Ano5]]</f>
        <v>#DIV/0!</v>
      </c>
      <c r="N179" s="177">
        <f>SUBTOTAL(9,N177:N178)</f>
        <v>0</v>
      </c>
      <c r="O179" s="177">
        <f>SUBTOTAL(9,O177:O178)</f>
        <v>0</v>
      </c>
      <c r="P179" s="178" t="e">
        <f>Tabela9[[#This Row],[Neg_Ano6]]/Tabela9[[#This Row],[Alunos_Ano6]]</f>
        <v>#DIV/0!</v>
      </c>
      <c r="Q179" s="177">
        <f>SUBTOTAL(9,Q177:Q178)</f>
        <v>0</v>
      </c>
      <c r="R179" s="177">
        <f>SUBTOTAL(9,R177:R178)</f>
        <v>0</v>
      </c>
      <c r="S179" s="179" t="e">
        <f>Tabela9[[#This Row],[Níveis negat. ]]/Tabela9[[#This Row],[Alunos_2º ciclo]]</f>
        <v>#DIV/0!</v>
      </c>
    </row>
    <row r="180" spans="1:19" hidden="1" outlineLevel="7" x14ac:dyDescent="0.3">
      <c r="A180" s="172">
        <v>101</v>
      </c>
      <c r="B180" s="166" t="s">
        <v>19</v>
      </c>
      <c r="C180" s="166">
        <v>10103</v>
      </c>
      <c r="D180" s="166" t="s">
        <v>29</v>
      </c>
      <c r="E180" s="166">
        <v>1314</v>
      </c>
      <c r="F180" s="166" t="s">
        <v>201</v>
      </c>
      <c r="G180" s="166">
        <v>151142</v>
      </c>
      <c r="H180" s="166" t="s">
        <v>205</v>
      </c>
      <c r="I180" s="166">
        <v>1314011</v>
      </c>
      <c r="J180" s="166" t="s">
        <v>206</v>
      </c>
      <c r="K180" s="173">
        <v>164</v>
      </c>
      <c r="L180" s="173">
        <v>62</v>
      </c>
      <c r="M180" s="174">
        <f>Tabela9[[#This Row],[Neg_Ano5]]/Tabela9[[#This Row],[Alunos_Ano5]]</f>
        <v>0.37804878048780488</v>
      </c>
      <c r="N180" s="173">
        <v>147</v>
      </c>
      <c r="O180" s="173">
        <v>75</v>
      </c>
      <c r="P180" s="174">
        <f>Tabela9[[#This Row],[Neg_Ano6]]/Tabela9[[#This Row],[Alunos_Ano6]]</f>
        <v>0.51020408163265307</v>
      </c>
      <c r="Q180" s="173">
        <f t="shared" si="1"/>
        <v>311</v>
      </c>
      <c r="R180" s="173">
        <f t="shared" si="1"/>
        <v>137</v>
      </c>
      <c r="S180" s="175">
        <f>Tabela9[[#This Row],[Níveis negat. ]]/Tabela9[[#This Row],[Alunos_2º ciclo]]</f>
        <v>0.44051446945337619</v>
      </c>
    </row>
    <row r="181" spans="1:19" hidden="1" outlineLevel="6" x14ac:dyDescent="0.3">
      <c r="A181" s="172">
        <v>101</v>
      </c>
      <c r="B181" s="166" t="s">
        <v>19</v>
      </c>
      <c r="C181" s="166">
        <v>10103</v>
      </c>
      <c r="D181" s="166" t="s">
        <v>29</v>
      </c>
      <c r="E181" s="166">
        <v>1314</v>
      </c>
      <c r="F181" s="166" t="s">
        <v>201</v>
      </c>
      <c r="G181" s="166">
        <v>151142</v>
      </c>
      <c r="H181" s="166" t="s">
        <v>205</v>
      </c>
      <c r="I181" s="166">
        <v>0</v>
      </c>
      <c r="J181" s="176" t="s">
        <v>24</v>
      </c>
      <c r="K181" s="177">
        <f>SUBTOTAL(9,K180:K180)</f>
        <v>0</v>
      </c>
      <c r="L181" s="177">
        <f>SUBTOTAL(9,L180:L180)</f>
        <v>0</v>
      </c>
      <c r="M181" s="178" t="e">
        <f>Tabela9[[#This Row],[Neg_Ano5]]/Tabela9[[#This Row],[Alunos_Ano5]]</f>
        <v>#DIV/0!</v>
      </c>
      <c r="N181" s="177">
        <f>SUBTOTAL(9,N180:N180)</f>
        <v>0</v>
      </c>
      <c r="O181" s="177">
        <f>SUBTOTAL(9,O180:O180)</f>
        <v>0</v>
      </c>
      <c r="P181" s="178" t="e">
        <f>Tabela9[[#This Row],[Neg_Ano6]]/Tabela9[[#This Row],[Alunos_Ano6]]</f>
        <v>#DIV/0!</v>
      </c>
      <c r="Q181" s="177">
        <f>SUBTOTAL(9,Q180:Q180)</f>
        <v>0</v>
      </c>
      <c r="R181" s="177">
        <f>SUBTOTAL(9,R180:R180)</f>
        <v>0</v>
      </c>
      <c r="S181" s="179" t="e">
        <f>Tabela9[[#This Row],[Níveis negat. ]]/Tabela9[[#This Row],[Alunos_2º ciclo]]</f>
        <v>#DIV/0!</v>
      </c>
    </row>
    <row r="182" spans="1:19" hidden="1" outlineLevel="7" x14ac:dyDescent="0.3">
      <c r="A182" s="172">
        <v>101</v>
      </c>
      <c r="B182" s="166" t="s">
        <v>19</v>
      </c>
      <c r="C182" s="166">
        <v>10103</v>
      </c>
      <c r="D182" s="166" t="s">
        <v>29</v>
      </c>
      <c r="E182" s="166">
        <v>1314</v>
      </c>
      <c r="F182" s="166" t="s">
        <v>201</v>
      </c>
      <c r="G182" s="166">
        <v>152298</v>
      </c>
      <c r="H182" s="166" t="s">
        <v>207</v>
      </c>
      <c r="I182" s="166">
        <v>1314529</v>
      </c>
      <c r="J182" s="166" t="s">
        <v>208</v>
      </c>
      <c r="K182" s="173">
        <v>73</v>
      </c>
      <c r="L182" s="173">
        <v>20</v>
      </c>
      <c r="M182" s="174">
        <f>Tabela9[[#This Row],[Neg_Ano5]]/Tabela9[[#This Row],[Alunos_Ano5]]</f>
        <v>0.27397260273972601</v>
      </c>
      <c r="N182" s="173">
        <v>77</v>
      </c>
      <c r="O182" s="173">
        <v>20</v>
      </c>
      <c r="P182" s="174">
        <f>Tabela9[[#This Row],[Neg_Ano6]]/Tabela9[[#This Row],[Alunos_Ano6]]</f>
        <v>0.25974025974025972</v>
      </c>
      <c r="Q182" s="173">
        <f t="shared" si="1"/>
        <v>150</v>
      </c>
      <c r="R182" s="173">
        <f t="shared" si="1"/>
        <v>40</v>
      </c>
      <c r="S182" s="175">
        <f>Tabela9[[#This Row],[Níveis negat. ]]/Tabela9[[#This Row],[Alunos_2º ciclo]]</f>
        <v>0.26666666666666666</v>
      </c>
    </row>
    <row r="183" spans="1:19" hidden="1" outlineLevel="7" x14ac:dyDescent="0.3">
      <c r="A183" s="172">
        <v>101</v>
      </c>
      <c r="B183" s="166" t="s">
        <v>19</v>
      </c>
      <c r="C183" s="166">
        <v>10103</v>
      </c>
      <c r="D183" s="166" t="s">
        <v>29</v>
      </c>
      <c r="E183" s="166">
        <v>1314</v>
      </c>
      <c r="F183" s="166" t="s">
        <v>201</v>
      </c>
      <c r="G183" s="166">
        <v>152298</v>
      </c>
      <c r="H183" s="166" t="s">
        <v>207</v>
      </c>
      <c r="I183" s="166">
        <v>1314986</v>
      </c>
      <c r="J183" s="166" t="s">
        <v>209</v>
      </c>
      <c r="K183" s="173">
        <v>75</v>
      </c>
      <c r="L183" s="173">
        <v>27</v>
      </c>
      <c r="M183" s="174">
        <f>Tabela9[[#This Row],[Neg_Ano5]]/Tabela9[[#This Row],[Alunos_Ano5]]</f>
        <v>0.36</v>
      </c>
      <c r="N183" s="173">
        <v>68</v>
      </c>
      <c r="O183" s="173">
        <v>14</v>
      </c>
      <c r="P183" s="174">
        <f>Tabela9[[#This Row],[Neg_Ano6]]/Tabela9[[#This Row],[Alunos_Ano6]]</f>
        <v>0.20588235294117646</v>
      </c>
      <c r="Q183" s="173">
        <f t="shared" si="1"/>
        <v>143</v>
      </c>
      <c r="R183" s="173">
        <f t="shared" si="1"/>
        <v>41</v>
      </c>
      <c r="S183" s="175">
        <f>Tabela9[[#This Row],[Níveis negat. ]]/Tabela9[[#This Row],[Alunos_2º ciclo]]</f>
        <v>0.28671328671328672</v>
      </c>
    </row>
    <row r="184" spans="1:19" hidden="1" outlineLevel="6" x14ac:dyDescent="0.3">
      <c r="A184" s="172">
        <v>101</v>
      </c>
      <c r="B184" s="166" t="s">
        <v>19</v>
      </c>
      <c r="C184" s="166">
        <v>10103</v>
      </c>
      <c r="D184" s="166" t="s">
        <v>29</v>
      </c>
      <c r="E184" s="166">
        <v>1314</v>
      </c>
      <c r="F184" s="166" t="s">
        <v>201</v>
      </c>
      <c r="G184" s="166">
        <v>152298</v>
      </c>
      <c r="H184" s="166" t="s">
        <v>207</v>
      </c>
      <c r="I184" s="166">
        <v>0</v>
      </c>
      <c r="J184" s="176" t="s">
        <v>24</v>
      </c>
      <c r="K184" s="177">
        <f>SUBTOTAL(9,K182:K183)</f>
        <v>0</v>
      </c>
      <c r="L184" s="177">
        <f>SUBTOTAL(9,L182:L183)</f>
        <v>0</v>
      </c>
      <c r="M184" s="178" t="e">
        <f>Tabela9[[#This Row],[Neg_Ano5]]/Tabela9[[#This Row],[Alunos_Ano5]]</f>
        <v>#DIV/0!</v>
      </c>
      <c r="N184" s="177">
        <f>SUBTOTAL(9,N182:N183)</f>
        <v>0</v>
      </c>
      <c r="O184" s="177">
        <f>SUBTOTAL(9,O182:O183)</f>
        <v>0</v>
      </c>
      <c r="P184" s="178" t="e">
        <f>Tabela9[[#This Row],[Neg_Ano6]]/Tabela9[[#This Row],[Alunos_Ano6]]</f>
        <v>#DIV/0!</v>
      </c>
      <c r="Q184" s="177">
        <f>SUBTOTAL(9,Q182:Q183)</f>
        <v>0</v>
      </c>
      <c r="R184" s="177">
        <f>SUBTOTAL(9,R182:R183)</f>
        <v>0</v>
      </c>
      <c r="S184" s="179" t="e">
        <f>Tabela9[[#This Row],[Níveis negat. ]]/Tabela9[[#This Row],[Alunos_2º ciclo]]</f>
        <v>#DIV/0!</v>
      </c>
    </row>
    <row r="185" spans="1:19" hidden="1" outlineLevel="7" x14ac:dyDescent="0.3">
      <c r="A185" s="172">
        <v>101</v>
      </c>
      <c r="B185" s="166" t="s">
        <v>19</v>
      </c>
      <c r="C185" s="166">
        <v>10103</v>
      </c>
      <c r="D185" s="166" t="s">
        <v>29</v>
      </c>
      <c r="E185" s="166">
        <v>1314</v>
      </c>
      <c r="F185" s="166" t="s">
        <v>201</v>
      </c>
      <c r="G185" s="166">
        <v>152304</v>
      </c>
      <c r="H185" s="166" t="s">
        <v>210</v>
      </c>
      <c r="I185" s="166">
        <v>1314807</v>
      </c>
      <c r="J185" s="166" t="s">
        <v>211</v>
      </c>
      <c r="K185" s="173">
        <v>116</v>
      </c>
      <c r="L185" s="173">
        <v>22</v>
      </c>
      <c r="M185" s="174">
        <f>Tabela9[[#This Row],[Neg_Ano5]]/Tabela9[[#This Row],[Alunos_Ano5]]</f>
        <v>0.18965517241379309</v>
      </c>
      <c r="N185" s="173">
        <v>111</v>
      </c>
      <c r="O185" s="173">
        <v>23</v>
      </c>
      <c r="P185" s="174">
        <f>Tabela9[[#This Row],[Neg_Ano6]]/Tabela9[[#This Row],[Alunos_Ano6]]</f>
        <v>0.2072072072072072</v>
      </c>
      <c r="Q185" s="173">
        <f t="shared" si="1"/>
        <v>227</v>
      </c>
      <c r="R185" s="173">
        <f t="shared" si="1"/>
        <v>45</v>
      </c>
      <c r="S185" s="175">
        <f>Tabela9[[#This Row],[Níveis negat. ]]/Tabela9[[#This Row],[Alunos_2º ciclo]]</f>
        <v>0.19823788546255505</v>
      </c>
    </row>
    <row r="186" spans="1:19" hidden="1" outlineLevel="6" x14ac:dyDescent="0.3">
      <c r="A186" s="172">
        <v>101</v>
      </c>
      <c r="B186" s="166" t="s">
        <v>19</v>
      </c>
      <c r="C186" s="166">
        <v>10103</v>
      </c>
      <c r="D186" s="166" t="s">
        <v>29</v>
      </c>
      <c r="E186" s="166">
        <v>1314</v>
      </c>
      <c r="F186" s="166" t="s">
        <v>201</v>
      </c>
      <c r="G186" s="166">
        <v>152304</v>
      </c>
      <c r="H186" s="166" t="s">
        <v>210</v>
      </c>
      <c r="I186" s="166">
        <v>0</v>
      </c>
      <c r="J186" s="176" t="s">
        <v>24</v>
      </c>
      <c r="K186" s="177">
        <f>SUBTOTAL(9,K185:K185)</f>
        <v>0</v>
      </c>
      <c r="L186" s="177">
        <f>SUBTOTAL(9,L185:L185)</f>
        <v>0</v>
      </c>
      <c r="M186" s="178" t="e">
        <f>Tabela9[[#This Row],[Neg_Ano5]]/Tabela9[[#This Row],[Alunos_Ano5]]</f>
        <v>#DIV/0!</v>
      </c>
      <c r="N186" s="177">
        <f>SUBTOTAL(9,N185:N185)</f>
        <v>0</v>
      </c>
      <c r="O186" s="177">
        <f>SUBTOTAL(9,O185:O185)</f>
        <v>0</v>
      </c>
      <c r="P186" s="178" t="e">
        <f>Tabela9[[#This Row],[Neg_Ano6]]/Tabela9[[#This Row],[Alunos_Ano6]]</f>
        <v>#DIV/0!</v>
      </c>
      <c r="Q186" s="177">
        <f>SUBTOTAL(9,Q185:Q185)</f>
        <v>0</v>
      </c>
      <c r="R186" s="177">
        <f>SUBTOTAL(9,R185:R185)</f>
        <v>0</v>
      </c>
      <c r="S186" s="179" t="e">
        <f>Tabela9[[#This Row],[Níveis negat. ]]/Tabela9[[#This Row],[Alunos_2º ciclo]]</f>
        <v>#DIV/0!</v>
      </c>
    </row>
    <row r="187" spans="1:19" hidden="1" outlineLevel="7" x14ac:dyDescent="0.3">
      <c r="A187" s="172">
        <v>101</v>
      </c>
      <c r="B187" s="166" t="s">
        <v>19</v>
      </c>
      <c r="C187" s="166">
        <v>10103</v>
      </c>
      <c r="D187" s="166" t="s">
        <v>29</v>
      </c>
      <c r="E187" s="166">
        <v>1314</v>
      </c>
      <c r="F187" s="166" t="s">
        <v>201</v>
      </c>
      <c r="G187" s="166">
        <v>330838</v>
      </c>
      <c r="H187" s="166" t="s">
        <v>212</v>
      </c>
      <c r="I187" s="166">
        <v>1314797</v>
      </c>
      <c r="J187" s="166" t="s">
        <v>212</v>
      </c>
      <c r="K187" s="173">
        <v>24</v>
      </c>
      <c r="L187" s="173">
        <v>11</v>
      </c>
      <c r="M187" s="174">
        <f>Tabela9[[#This Row],[Neg_Ano5]]/Tabela9[[#This Row],[Alunos_Ano5]]</f>
        <v>0.45833333333333331</v>
      </c>
      <c r="N187" s="173">
        <v>8</v>
      </c>
      <c r="O187" s="173" t="s">
        <v>23</v>
      </c>
      <c r="P187" s="174"/>
      <c r="Q187" s="173">
        <f t="shared" si="1"/>
        <v>32</v>
      </c>
      <c r="R187" s="173">
        <f>L187</f>
        <v>11</v>
      </c>
      <c r="S187" s="175">
        <f>Tabela9[[#This Row],[Níveis negat. ]]/Tabela9[[#This Row],[Alunos_2º ciclo]]</f>
        <v>0.34375</v>
      </c>
    </row>
    <row r="188" spans="1:19" hidden="1" outlineLevel="6" x14ac:dyDescent="0.3">
      <c r="A188" s="172">
        <v>101</v>
      </c>
      <c r="B188" s="166" t="s">
        <v>19</v>
      </c>
      <c r="C188" s="166">
        <v>10103</v>
      </c>
      <c r="D188" s="166" t="s">
        <v>29</v>
      </c>
      <c r="E188" s="166">
        <v>1314</v>
      </c>
      <c r="F188" s="166" t="s">
        <v>201</v>
      </c>
      <c r="G188" s="166">
        <v>330838</v>
      </c>
      <c r="H188" s="166" t="s">
        <v>212</v>
      </c>
      <c r="I188" s="166">
        <v>0</v>
      </c>
      <c r="J188" s="176" t="s">
        <v>24</v>
      </c>
      <c r="K188" s="177">
        <f>SUBTOTAL(9,K187:K187)</f>
        <v>0</v>
      </c>
      <c r="L188" s="177">
        <f>SUBTOTAL(9,L187:L187)</f>
        <v>0</v>
      </c>
      <c r="M188" s="178" t="e">
        <f>Tabela9[[#This Row],[Neg_Ano5]]/Tabela9[[#This Row],[Alunos_Ano5]]</f>
        <v>#DIV/0!</v>
      </c>
      <c r="N188" s="177">
        <f>SUBTOTAL(9,N187:N187)</f>
        <v>0</v>
      </c>
      <c r="O188" s="177">
        <f>SUBTOTAL(9,O187:O187)</f>
        <v>0</v>
      </c>
      <c r="P188" s="178" t="e">
        <f>Tabela9[[#This Row],[Neg_Ano6]]/Tabela9[[#This Row],[Alunos_Ano6]]</f>
        <v>#DIV/0!</v>
      </c>
      <c r="Q188" s="177">
        <f>SUBTOTAL(9,Q187:Q187)</f>
        <v>0</v>
      </c>
      <c r="R188" s="177">
        <f>SUBTOTAL(9,R187:R187)</f>
        <v>0</v>
      </c>
      <c r="S188" s="179" t="e">
        <f>Tabela9[[#This Row],[Níveis negat. ]]/Tabela9[[#This Row],[Alunos_2º ciclo]]</f>
        <v>#DIV/0!</v>
      </c>
    </row>
    <row r="189" spans="1:19" hidden="1" outlineLevel="5" collapsed="1" x14ac:dyDescent="0.3">
      <c r="A189" s="172">
        <v>101</v>
      </c>
      <c r="B189" s="166" t="s">
        <v>19</v>
      </c>
      <c r="C189" s="166">
        <v>10103</v>
      </c>
      <c r="D189" s="166" t="s">
        <v>29</v>
      </c>
      <c r="E189" s="166">
        <v>1314</v>
      </c>
      <c r="F189" s="166" t="s">
        <v>201</v>
      </c>
      <c r="G189" s="166">
        <v>0</v>
      </c>
      <c r="H189" s="166">
        <v>0</v>
      </c>
      <c r="I189" s="166">
        <v>0</v>
      </c>
      <c r="J189" s="180" t="s">
        <v>25</v>
      </c>
      <c r="K189" s="181">
        <f>SUBTOTAL(9,K177:K187)</f>
        <v>0</v>
      </c>
      <c r="L189" s="181">
        <f>SUBTOTAL(9,L177:L187)</f>
        <v>0</v>
      </c>
      <c r="M189" s="182" t="e">
        <f>Tabela9[[#This Row],[Neg_Ano5]]/Tabela9[[#This Row],[Alunos_Ano5]]</f>
        <v>#DIV/0!</v>
      </c>
      <c r="N189" s="181">
        <f>SUBTOTAL(9,N177:N187)</f>
        <v>0</v>
      </c>
      <c r="O189" s="181">
        <f>SUBTOTAL(9,O177:O187)</f>
        <v>0</v>
      </c>
      <c r="P189" s="182" t="e">
        <f>Tabela9[[#This Row],[Neg_Ano6]]/Tabela9[[#This Row],[Alunos_Ano6]]</f>
        <v>#DIV/0!</v>
      </c>
      <c r="Q189" s="181">
        <f>SUBTOTAL(9,Q177:Q187)</f>
        <v>0</v>
      </c>
      <c r="R189" s="181">
        <f>SUBTOTAL(9,R177:R187)</f>
        <v>0</v>
      </c>
      <c r="S189" s="183" t="e">
        <f>Tabela9[[#This Row],[Níveis negat. ]]/Tabela9[[#This Row],[Alunos_2º ciclo]]</f>
        <v>#DIV/0!</v>
      </c>
    </row>
    <row r="190" spans="1:19" hidden="1" outlineLevel="7" x14ac:dyDescent="0.3">
      <c r="A190" s="172">
        <v>101</v>
      </c>
      <c r="B190" s="166" t="s">
        <v>19</v>
      </c>
      <c r="C190" s="166">
        <v>10103</v>
      </c>
      <c r="D190" s="166" t="s">
        <v>29</v>
      </c>
      <c r="E190" s="166">
        <v>1315</v>
      </c>
      <c r="F190" s="166" t="s">
        <v>213</v>
      </c>
      <c r="G190" s="166">
        <v>152328</v>
      </c>
      <c r="H190" s="166" t="s">
        <v>214</v>
      </c>
      <c r="I190" s="166">
        <v>1315189</v>
      </c>
      <c r="J190" s="166" t="s">
        <v>215</v>
      </c>
      <c r="K190" s="173">
        <v>172</v>
      </c>
      <c r="L190" s="173">
        <v>76</v>
      </c>
      <c r="M190" s="174">
        <f>Tabela9[[#This Row],[Neg_Ano5]]/Tabela9[[#This Row],[Alunos_Ano5]]</f>
        <v>0.44186046511627908</v>
      </c>
      <c r="N190" s="173">
        <v>247</v>
      </c>
      <c r="O190" s="173">
        <v>100</v>
      </c>
      <c r="P190" s="174">
        <f>Tabela9[[#This Row],[Neg_Ano6]]/Tabela9[[#This Row],[Alunos_Ano6]]</f>
        <v>0.40485829959514169</v>
      </c>
      <c r="Q190" s="173">
        <f t="shared" si="1"/>
        <v>419</v>
      </c>
      <c r="R190" s="173">
        <f t="shared" si="1"/>
        <v>176</v>
      </c>
      <c r="S190" s="175">
        <f>Tabela9[[#This Row],[Níveis negat. ]]/Tabela9[[#This Row],[Alunos_2º ciclo]]</f>
        <v>0.42004773269689738</v>
      </c>
    </row>
    <row r="191" spans="1:19" hidden="1" outlineLevel="6" x14ac:dyDescent="0.3">
      <c r="A191" s="172">
        <v>101</v>
      </c>
      <c r="B191" s="166" t="s">
        <v>19</v>
      </c>
      <c r="C191" s="166">
        <v>10103</v>
      </c>
      <c r="D191" s="166" t="s">
        <v>29</v>
      </c>
      <c r="E191" s="166">
        <v>1315</v>
      </c>
      <c r="F191" s="166" t="s">
        <v>213</v>
      </c>
      <c r="G191" s="166">
        <v>152328</v>
      </c>
      <c r="H191" s="166" t="s">
        <v>214</v>
      </c>
      <c r="I191" s="166">
        <v>0</v>
      </c>
      <c r="J191" s="176" t="s">
        <v>24</v>
      </c>
      <c r="K191" s="177">
        <f>SUBTOTAL(9,K190:K190)</f>
        <v>0</v>
      </c>
      <c r="L191" s="177">
        <f>SUBTOTAL(9,L190:L190)</f>
        <v>0</v>
      </c>
      <c r="M191" s="178" t="e">
        <f>Tabela9[[#This Row],[Neg_Ano5]]/Tabela9[[#This Row],[Alunos_Ano5]]</f>
        <v>#DIV/0!</v>
      </c>
      <c r="N191" s="177">
        <f>SUBTOTAL(9,N190:N190)</f>
        <v>0</v>
      </c>
      <c r="O191" s="177">
        <f>SUBTOTAL(9,O190:O190)</f>
        <v>0</v>
      </c>
      <c r="P191" s="178" t="e">
        <f>Tabela9[[#This Row],[Neg_Ano6]]/Tabela9[[#This Row],[Alunos_Ano6]]</f>
        <v>#DIV/0!</v>
      </c>
      <c r="Q191" s="177">
        <f>SUBTOTAL(9,Q190:Q190)</f>
        <v>0</v>
      </c>
      <c r="R191" s="177">
        <f>SUBTOTAL(9,R190:R190)</f>
        <v>0</v>
      </c>
      <c r="S191" s="179" t="e">
        <f>Tabela9[[#This Row],[Níveis negat. ]]/Tabela9[[#This Row],[Alunos_2º ciclo]]</f>
        <v>#DIV/0!</v>
      </c>
    </row>
    <row r="192" spans="1:19" hidden="1" outlineLevel="7" x14ac:dyDescent="0.3">
      <c r="A192" s="172">
        <v>101</v>
      </c>
      <c r="B192" s="166" t="s">
        <v>19</v>
      </c>
      <c r="C192" s="166">
        <v>10103</v>
      </c>
      <c r="D192" s="166" t="s">
        <v>29</v>
      </c>
      <c r="E192" s="166">
        <v>1315</v>
      </c>
      <c r="F192" s="166" t="s">
        <v>213</v>
      </c>
      <c r="G192" s="166">
        <v>152330</v>
      </c>
      <c r="H192" s="166" t="s">
        <v>216</v>
      </c>
      <c r="I192" s="166">
        <v>1315595</v>
      </c>
      <c r="J192" s="166" t="s">
        <v>217</v>
      </c>
      <c r="K192" s="173">
        <v>231</v>
      </c>
      <c r="L192" s="173">
        <v>55</v>
      </c>
      <c r="M192" s="174">
        <f>Tabela9[[#This Row],[Neg_Ano5]]/Tabela9[[#This Row],[Alunos_Ano5]]</f>
        <v>0.23809523809523808</v>
      </c>
      <c r="N192" s="173">
        <v>287</v>
      </c>
      <c r="O192" s="173">
        <v>84</v>
      </c>
      <c r="P192" s="174">
        <f>Tabela9[[#This Row],[Neg_Ano6]]/Tabela9[[#This Row],[Alunos_Ano6]]</f>
        <v>0.29268292682926828</v>
      </c>
      <c r="Q192" s="173">
        <f t="shared" si="1"/>
        <v>518</v>
      </c>
      <c r="R192" s="173">
        <f t="shared" si="1"/>
        <v>139</v>
      </c>
      <c r="S192" s="175">
        <f>Tabela9[[#This Row],[Níveis negat. ]]/Tabela9[[#This Row],[Alunos_2º ciclo]]</f>
        <v>0.26833976833976836</v>
      </c>
    </row>
    <row r="193" spans="1:19" hidden="1" outlineLevel="6" x14ac:dyDescent="0.3">
      <c r="A193" s="172">
        <v>101</v>
      </c>
      <c r="B193" s="166" t="s">
        <v>19</v>
      </c>
      <c r="C193" s="166">
        <v>10103</v>
      </c>
      <c r="D193" s="166" t="s">
        <v>29</v>
      </c>
      <c r="E193" s="166">
        <v>1315</v>
      </c>
      <c r="F193" s="166" t="s">
        <v>213</v>
      </c>
      <c r="G193" s="166">
        <v>152330</v>
      </c>
      <c r="H193" s="166" t="s">
        <v>216</v>
      </c>
      <c r="I193" s="166">
        <v>0</v>
      </c>
      <c r="J193" s="176" t="s">
        <v>24</v>
      </c>
      <c r="K193" s="177">
        <f>SUBTOTAL(9,K192:K192)</f>
        <v>0</v>
      </c>
      <c r="L193" s="177">
        <f>SUBTOTAL(9,L192:L192)</f>
        <v>0</v>
      </c>
      <c r="M193" s="178" t="e">
        <f>Tabela9[[#This Row],[Neg_Ano5]]/Tabela9[[#This Row],[Alunos_Ano5]]</f>
        <v>#DIV/0!</v>
      </c>
      <c r="N193" s="177">
        <f>SUBTOTAL(9,N192:N192)</f>
        <v>0</v>
      </c>
      <c r="O193" s="177">
        <f>SUBTOTAL(9,O192:O192)</f>
        <v>0</v>
      </c>
      <c r="P193" s="178" t="e">
        <f>Tabela9[[#This Row],[Neg_Ano6]]/Tabela9[[#This Row],[Alunos_Ano6]]</f>
        <v>#DIV/0!</v>
      </c>
      <c r="Q193" s="177">
        <f>SUBTOTAL(9,Q192:Q192)</f>
        <v>0</v>
      </c>
      <c r="R193" s="177">
        <f>SUBTOTAL(9,R192:R192)</f>
        <v>0</v>
      </c>
      <c r="S193" s="179" t="e">
        <f>Tabela9[[#This Row],[Níveis negat. ]]/Tabela9[[#This Row],[Alunos_2º ciclo]]</f>
        <v>#DIV/0!</v>
      </c>
    </row>
    <row r="194" spans="1:19" hidden="1" outlineLevel="7" x14ac:dyDescent="0.3">
      <c r="A194" s="172">
        <v>101</v>
      </c>
      <c r="B194" s="166" t="s">
        <v>19</v>
      </c>
      <c r="C194" s="166">
        <v>10103</v>
      </c>
      <c r="D194" s="166" t="s">
        <v>29</v>
      </c>
      <c r="E194" s="166">
        <v>1315</v>
      </c>
      <c r="F194" s="166" t="s">
        <v>213</v>
      </c>
      <c r="G194" s="166">
        <v>152341</v>
      </c>
      <c r="H194" s="166" t="s">
        <v>218</v>
      </c>
      <c r="I194" s="166">
        <v>1315577</v>
      </c>
      <c r="J194" s="166" t="s">
        <v>219</v>
      </c>
      <c r="K194" s="173">
        <v>114</v>
      </c>
      <c r="L194" s="173">
        <v>28</v>
      </c>
      <c r="M194" s="174">
        <f>Tabela9[[#This Row],[Neg_Ano5]]/Tabela9[[#This Row],[Alunos_Ano5]]</f>
        <v>0.24561403508771928</v>
      </c>
      <c r="N194" s="173">
        <v>126</v>
      </c>
      <c r="O194" s="173">
        <v>28</v>
      </c>
      <c r="P194" s="174">
        <f>Tabela9[[#This Row],[Neg_Ano6]]/Tabela9[[#This Row],[Alunos_Ano6]]</f>
        <v>0.22222222222222221</v>
      </c>
      <c r="Q194" s="173">
        <f t="shared" si="1"/>
        <v>240</v>
      </c>
      <c r="R194" s="173">
        <f t="shared" si="1"/>
        <v>56</v>
      </c>
      <c r="S194" s="175">
        <f>Tabela9[[#This Row],[Níveis negat. ]]/Tabela9[[#This Row],[Alunos_2º ciclo]]</f>
        <v>0.23333333333333334</v>
      </c>
    </row>
    <row r="195" spans="1:19" hidden="1" outlineLevel="6" x14ac:dyDescent="0.3">
      <c r="A195" s="172">
        <v>101</v>
      </c>
      <c r="B195" s="166" t="s">
        <v>19</v>
      </c>
      <c r="C195" s="166">
        <v>10103</v>
      </c>
      <c r="D195" s="166" t="s">
        <v>29</v>
      </c>
      <c r="E195" s="166">
        <v>1315</v>
      </c>
      <c r="F195" s="166" t="s">
        <v>213</v>
      </c>
      <c r="G195" s="166">
        <v>152341</v>
      </c>
      <c r="H195" s="166" t="s">
        <v>218</v>
      </c>
      <c r="I195" s="166">
        <v>0</v>
      </c>
      <c r="J195" s="176" t="s">
        <v>24</v>
      </c>
      <c r="K195" s="177">
        <f>SUBTOTAL(9,K194:K194)</f>
        <v>0</v>
      </c>
      <c r="L195" s="177">
        <f>SUBTOTAL(9,L194:L194)</f>
        <v>0</v>
      </c>
      <c r="M195" s="178" t="e">
        <f>Tabela9[[#This Row],[Neg_Ano5]]/Tabela9[[#This Row],[Alunos_Ano5]]</f>
        <v>#DIV/0!</v>
      </c>
      <c r="N195" s="177">
        <f>SUBTOTAL(9,N194:N194)</f>
        <v>0</v>
      </c>
      <c r="O195" s="177">
        <f>SUBTOTAL(9,O194:O194)</f>
        <v>0</v>
      </c>
      <c r="P195" s="178" t="e">
        <f>Tabela9[[#This Row],[Neg_Ano6]]/Tabela9[[#This Row],[Alunos_Ano6]]</f>
        <v>#DIV/0!</v>
      </c>
      <c r="Q195" s="177">
        <f>SUBTOTAL(9,Q194:Q194)</f>
        <v>0</v>
      </c>
      <c r="R195" s="177">
        <f>SUBTOTAL(9,R194:R194)</f>
        <v>0</v>
      </c>
      <c r="S195" s="179" t="e">
        <f>Tabela9[[#This Row],[Níveis negat. ]]/Tabela9[[#This Row],[Alunos_2º ciclo]]</f>
        <v>#DIV/0!</v>
      </c>
    </row>
    <row r="196" spans="1:19" hidden="1" outlineLevel="7" x14ac:dyDescent="0.3">
      <c r="A196" s="172">
        <v>101</v>
      </c>
      <c r="B196" s="166" t="s">
        <v>19</v>
      </c>
      <c r="C196" s="166">
        <v>10103</v>
      </c>
      <c r="D196" s="166" t="s">
        <v>29</v>
      </c>
      <c r="E196" s="166">
        <v>1315</v>
      </c>
      <c r="F196" s="166" t="s">
        <v>213</v>
      </c>
      <c r="G196" s="166">
        <v>152365</v>
      </c>
      <c r="H196" s="166" t="s">
        <v>222</v>
      </c>
      <c r="I196" s="166">
        <v>1315153</v>
      </c>
      <c r="J196" s="166" t="s">
        <v>223</v>
      </c>
      <c r="K196" s="173">
        <v>150</v>
      </c>
      <c r="L196" s="173">
        <v>38</v>
      </c>
      <c r="M196" s="174">
        <f>Tabela9[[#This Row],[Neg_Ano5]]/Tabela9[[#This Row],[Alunos_Ano5]]</f>
        <v>0.25333333333333335</v>
      </c>
      <c r="N196" s="173">
        <v>138</v>
      </c>
      <c r="O196" s="173">
        <v>70</v>
      </c>
      <c r="P196" s="174">
        <f>Tabela9[[#This Row],[Neg_Ano6]]/Tabela9[[#This Row],[Alunos_Ano6]]</f>
        <v>0.50724637681159424</v>
      </c>
      <c r="Q196" s="173">
        <f t="shared" si="1"/>
        <v>288</v>
      </c>
      <c r="R196" s="173">
        <f t="shared" si="1"/>
        <v>108</v>
      </c>
      <c r="S196" s="175">
        <f>Tabela9[[#This Row],[Níveis negat. ]]/Tabela9[[#This Row],[Alunos_2º ciclo]]</f>
        <v>0.375</v>
      </c>
    </row>
    <row r="197" spans="1:19" hidden="1" outlineLevel="6" x14ac:dyDescent="0.3">
      <c r="A197" s="172">
        <v>101</v>
      </c>
      <c r="B197" s="166" t="s">
        <v>19</v>
      </c>
      <c r="C197" s="166">
        <v>10103</v>
      </c>
      <c r="D197" s="166" t="s">
        <v>29</v>
      </c>
      <c r="E197" s="166">
        <v>1315</v>
      </c>
      <c r="F197" s="166" t="s">
        <v>213</v>
      </c>
      <c r="G197" s="166">
        <v>152365</v>
      </c>
      <c r="H197" s="166" t="s">
        <v>222</v>
      </c>
      <c r="I197" s="166">
        <v>0</v>
      </c>
      <c r="J197" s="176" t="s">
        <v>24</v>
      </c>
      <c r="K197" s="177">
        <f>SUBTOTAL(9,K196:K196)</f>
        <v>0</v>
      </c>
      <c r="L197" s="177">
        <f>SUBTOTAL(9,L196:L196)</f>
        <v>0</v>
      </c>
      <c r="M197" s="178" t="e">
        <f>Tabela9[[#This Row],[Neg_Ano5]]/Tabela9[[#This Row],[Alunos_Ano5]]</f>
        <v>#DIV/0!</v>
      </c>
      <c r="N197" s="177">
        <f>SUBTOTAL(9,N196:N196)</f>
        <v>0</v>
      </c>
      <c r="O197" s="177">
        <f>SUBTOTAL(9,O196:O196)</f>
        <v>0</v>
      </c>
      <c r="P197" s="178" t="e">
        <f>Tabela9[[#This Row],[Neg_Ano6]]/Tabela9[[#This Row],[Alunos_Ano6]]</f>
        <v>#DIV/0!</v>
      </c>
      <c r="Q197" s="177">
        <f>SUBTOTAL(9,Q196:Q196)</f>
        <v>0</v>
      </c>
      <c r="R197" s="177">
        <f>SUBTOTAL(9,R196:R196)</f>
        <v>0</v>
      </c>
      <c r="S197" s="179" t="e">
        <f>Tabela9[[#This Row],[Níveis negat. ]]/Tabela9[[#This Row],[Alunos_2º ciclo]]</f>
        <v>#DIV/0!</v>
      </c>
    </row>
    <row r="198" spans="1:19" hidden="1" outlineLevel="7" x14ac:dyDescent="0.3">
      <c r="A198" s="172">
        <v>101</v>
      </c>
      <c r="B198" s="166" t="s">
        <v>19</v>
      </c>
      <c r="C198" s="166">
        <v>10103</v>
      </c>
      <c r="D198" s="166" t="s">
        <v>29</v>
      </c>
      <c r="E198" s="166">
        <v>1315</v>
      </c>
      <c r="F198" s="166" t="s">
        <v>213</v>
      </c>
      <c r="G198" s="166">
        <v>152377</v>
      </c>
      <c r="H198" s="166" t="s">
        <v>224</v>
      </c>
      <c r="I198" s="166">
        <v>1315042</v>
      </c>
      <c r="J198" s="166" t="s">
        <v>225</v>
      </c>
      <c r="K198" s="173">
        <v>79</v>
      </c>
      <c r="L198" s="173">
        <v>35</v>
      </c>
      <c r="M198" s="174">
        <f>Tabela9[[#This Row],[Neg_Ano5]]/Tabela9[[#This Row],[Alunos_Ano5]]</f>
        <v>0.44303797468354428</v>
      </c>
      <c r="N198" s="173">
        <v>55</v>
      </c>
      <c r="O198" s="173">
        <v>25</v>
      </c>
      <c r="P198" s="174">
        <f>Tabela9[[#This Row],[Neg_Ano6]]/Tabela9[[#This Row],[Alunos_Ano6]]</f>
        <v>0.45454545454545453</v>
      </c>
      <c r="Q198" s="173">
        <f t="shared" si="1"/>
        <v>134</v>
      </c>
      <c r="R198" s="173">
        <f t="shared" si="1"/>
        <v>60</v>
      </c>
      <c r="S198" s="175">
        <f>Tabela9[[#This Row],[Níveis negat. ]]/Tabela9[[#This Row],[Alunos_2º ciclo]]</f>
        <v>0.44776119402985076</v>
      </c>
    </row>
    <row r="199" spans="1:19" hidden="1" outlineLevel="7" x14ac:dyDescent="0.3">
      <c r="A199" s="172">
        <v>101</v>
      </c>
      <c r="B199" s="166" t="s">
        <v>19</v>
      </c>
      <c r="C199" s="166">
        <v>10103</v>
      </c>
      <c r="D199" s="166" t="s">
        <v>29</v>
      </c>
      <c r="E199" s="166">
        <v>1315</v>
      </c>
      <c r="F199" s="166" t="s">
        <v>213</v>
      </c>
      <c r="G199" s="166">
        <v>152377</v>
      </c>
      <c r="H199" s="166" t="s">
        <v>224</v>
      </c>
      <c r="I199" s="166">
        <v>1315058</v>
      </c>
      <c r="J199" s="166" t="s">
        <v>226</v>
      </c>
      <c r="K199" s="173">
        <v>77</v>
      </c>
      <c r="L199" s="173">
        <v>28</v>
      </c>
      <c r="M199" s="174">
        <f>Tabela9[[#This Row],[Neg_Ano5]]/Tabela9[[#This Row],[Alunos_Ano5]]</f>
        <v>0.36363636363636365</v>
      </c>
      <c r="N199" s="173">
        <v>89</v>
      </c>
      <c r="O199" s="173">
        <v>45</v>
      </c>
      <c r="P199" s="174">
        <f>Tabela9[[#This Row],[Neg_Ano6]]/Tabela9[[#This Row],[Alunos_Ano6]]</f>
        <v>0.5056179775280899</v>
      </c>
      <c r="Q199" s="173">
        <f t="shared" si="1"/>
        <v>166</v>
      </c>
      <c r="R199" s="173">
        <f t="shared" si="1"/>
        <v>73</v>
      </c>
      <c r="S199" s="175">
        <f>Tabela9[[#This Row],[Níveis negat. ]]/Tabela9[[#This Row],[Alunos_2º ciclo]]</f>
        <v>0.43975903614457829</v>
      </c>
    </row>
    <row r="200" spans="1:19" hidden="1" outlineLevel="6" x14ac:dyDescent="0.3">
      <c r="A200" s="172">
        <v>101</v>
      </c>
      <c r="B200" s="166" t="s">
        <v>19</v>
      </c>
      <c r="C200" s="166">
        <v>10103</v>
      </c>
      <c r="D200" s="166" t="s">
        <v>29</v>
      </c>
      <c r="E200" s="166">
        <v>1315</v>
      </c>
      <c r="F200" s="166" t="s">
        <v>213</v>
      </c>
      <c r="G200" s="166">
        <v>152377</v>
      </c>
      <c r="H200" s="166" t="s">
        <v>224</v>
      </c>
      <c r="I200" s="166">
        <v>0</v>
      </c>
      <c r="J200" s="176" t="s">
        <v>24</v>
      </c>
      <c r="K200" s="177">
        <f>SUBTOTAL(9,K198:K199)</f>
        <v>0</v>
      </c>
      <c r="L200" s="177">
        <f>SUBTOTAL(9,L198:L199)</f>
        <v>0</v>
      </c>
      <c r="M200" s="178" t="e">
        <f>Tabela9[[#This Row],[Neg_Ano5]]/Tabela9[[#This Row],[Alunos_Ano5]]</f>
        <v>#DIV/0!</v>
      </c>
      <c r="N200" s="177">
        <f>SUBTOTAL(9,N198:N199)</f>
        <v>0</v>
      </c>
      <c r="O200" s="177">
        <f>SUBTOTAL(9,O198:O199)</f>
        <v>0</v>
      </c>
      <c r="P200" s="178" t="e">
        <f>Tabela9[[#This Row],[Neg_Ano6]]/Tabela9[[#This Row],[Alunos_Ano6]]</f>
        <v>#DIV/0!</v>
      </c>
      <c r="Q200" s="177">
        <f>SUBTOTAL(9,Q198:Q199)</f>
        <v>0</v>
      </c>
      <c r="R200" s="177">
        <f>SUBTOTAL(9,R198:R199)</f>
        <v>0</v>
      </c>
      <c r="S200" s="179" t="e">
        <f>Tabela9[[#This Row],[Níveis negat. ]]/Tabela9[[#This Row],[Alunos_2º ciclo]]</f>
        <v>#DIV/0!</v>
      </c>
    </row>
    <row r="201" spans="1:19" hidden="1" outlineLevel="5" collapsed="1" x14ac:dyDescent="0.3">
      <c r="A201" s="172">
        <v>101</v>
      </c>
      <c r="B201" s="166" t="s">
        <v>19</v>
      </c>
      <c r="C201" s="166">
        <v>10103</v>
      </c>
      <c r="D201" s="166" t="s">
        <v>29</v>
      </c>
      <c r="E201" s="166">
        <v>1315</v>
      </c>
      <c r="F201" s="166" t="s">
        <v>213</v>
      </c>
      <c r="G201" s="166">
        <v>0</v>
      </c>
      <c r="H201" s="166">
        <v>0</v>
      </c>
      <c r="I201" s="166">
        <v>0</v>
      </c>
      <c r="J201" s="180" t="s">
        <v>25</v>
      </c>
      <c r="K201" s="181">
        <f>SUBTOTAL(9,K190:K199)</f>
        <v>0</v>
      </c>
      <c r="L201" s="181">
        <f>SUBTOTAL(9,L190:L199)</f>
        <v>0</v>
      </c>
      <c r="M201" s="182" t="e">
        <f>Tabela9[[#This Row],[Neg_Ano5]]/Tabela9[[#This Row],[Alunos_Ano5]]</f>
        <v>#DIV/0!</v>
      </c>
      <c r="N201" s="181">
        <f>SUBTOTAL(9,N190:N199)</f>
        <v>0</v>
      </c>
      <c r="O201" s="181">
        <f>SUBTOTAL(9,O190:O199)</f>
        <v>0</v>
      </c>
      <c r="P201" s="182" t="e">
        <f>Tabela9[[#This Row],[Neg_Ano6]]/Tabela9[[#This Row],[Alunos_Ano6]]</f>
        <v>#DIV/0!</v>
      </c>
      <c r="Q201" s="181">
        <f>SUBTOTAL(9,Q190:Q199)</f>
        <v>0</v>
      </c>
      <c r="R201" s="181">
        <f>SUBTOTAL(9,R190:R199)</f>
        <v>0</v>
      </c>
      <c r="S201" s="183" t="e">
        <f>Tabela9[[#This Row],[Níveis negat. ]]/Tabela9[[#This Row],[Alunos_2º ciclo]]</f>
        <v>#DIV/0!</v>
      </c>
    </row>
    <row r="202" spans="1:19" hidden="1" outlineLevel="7" x14ac:dyDescent="0.3">
      <c r="A202" s="172">
        <v>101</v>
      </c>
      <c r="B202" s="166" t="s">
        <v>19</v>
      </c>
      <c r="C202" s="166">
        <v>10103</v>
      </c>
      <c r="D202" s="166" t="s">
        <v>29</v>
      </c>
      <c r="E202" s="166">
        <v>1316</v>
      </c>
      <c r="F202" s="166" t="s">
        <v>227</v>
      </c>
      <c r="G202" s="166">
        <v>150411</v>
      </c>
      <c r="H202" s="166" t="s">
        <v>228</v>
      </c>
      <c r="I202" s="166">
        <v>1316922</v>
      </c>
      <c r="J202" s="166" t="s">
        <v>229</v>
      </c>
      <c r="K202" s="173">
        <v>112</v>
      </c>
      <c r="L202" s="173">
        <v>39</v>
      </c>
      <c r="M202" s="174">
        <f>Tabela9[[#This Row],[Neg_Ano5]]/Tabela9[[#This Row],[Alunos_Ano5]]</f>
        <v>0.3482142857142857</v>
      </c>
      <c r="N202" s="173">
        <v>108</v>
      </c>
      <c r="O202" s="173">
        <v>48</v>
      </c>
      <c r="P202" s="174">
        <f>Tabela9[[#This Row],[Neg_Ano6]]/Tabela9[[#This Row],[Alunos_Ano6]]</f>
        <v>0.44444444444444442</v>
      </c>
      <c r="Q202" s="173">
        <f t="shared" si="1"/>
        <v>220</v>
      </c>
      <c r="R202" s="173">
        <f t="shared" si="1"/>
        <v>87</v>
      </c>
      <c r="S202" s="175">
        <f>Tabela9[[#This Row],[Níveis negat. ]]/Tabela9[[#This Row],[Alunos_2º ciclo]]</f>
        <v>0.39545454545454545</v>
      </c>
    </row>
    <row r="203" spans="1:19" hidden="1" outlineLevel="6" x14ac:dyDescent="0.3">
      <c r="A203" s="172">
        <v>101</v>
      </c>
      <c r="B203" s="166" t="s">
        <v>19</v>
      </c>
      <c r="C203" s="166">
        <v>10103</v>
      </c>
      <c r="D203" s="166" t="s">
        <v>29</v>
      </c>
      <c r="E203" s="166">
        <v>1316</v>
      </c>
      <c r="F203" s="166" t="s">
        <v>227</v>
      </c>
      <c r="G203" s="166">
        <v>150411</v>
      </c>
      <c r="H203" s="166" t="s">
        <v>228</v>
      </c>
      <c r="I203" s="166">
        <v>0</v>
      </c>
      <c r="J203" s="176" t="s">
        <v>24</v>
      </c>
      <c r="K203" s="177">
        <f>SUBTOTAL(9,K202:K202)</f>
        <v>0</v>
      </c>
      <c r="L203" s="177">
        <f>SUBTOTAL(9,L202:L202)</f>
        <v>0</v>
      </c>
      <c r="M203" s="178" t="e">
        <f>Tabela9[[#This Row],[Neg_Ano5]]/Tabela9[[#This Row],[Alunos_Ano5]]</f>
        <v>#DIV/0!</v>
      </c>
      <c r="N203" s="177">
        <f>SUBTOTAL(9,N202:N202)</f>
        <v>0</v>
      </c>
      <c r="O203" s="177">
        <f>SUBTOTAL(9,O202:O202)</f>
        <v>0</v>
      </c>
      <c r="P203" s="178" t="e">
        <f>Tabela9[[#This Row],[Neg_Ano6]]/Tabela9[[#This Row],[Alunos_Ano6]]</f>
        <v>#DIV/0!</v>
      </c>
      <c r="Q203" s="177">
        <f>SUBTOTAL(9,Q202:Q202)</f>
        <v>0</v>
      </c>
      <c r="R203" s="177">
        <f>SUBTOTAL(9,R202:R202)</f>
        <v>0</v>
      </c>
      <c r="S203" s="179" t="e">
        <f>Tabela9[[#This Row],[Níveis negat. ]]/Tabela9[[#This Row],[Alunos_2º ciclo]]</f>
        <v>#DIV/0!</v>
      </c>
    </row>
    <row r="204" spans="1:19" hidden="1" outlineLevel="7" x14ac:dyDescent="0.3">
      <c r="A204" s="172">
        <v>101</v>
      </c>
      <c r="B204" s="166" t="s">
        <v>19</v>
      </c>
      <c r="C204" s="166">
        <v>10103</v>
      </c>
      <c r="D204" s="166" t="s">
        <v>29</v>
      </c>
      <c r="E204" s="166">
        <v>1316</v>
      </c>
      <c r="F204" s="166" t="s">
        <v>227</v>
      </c>
      <c r="G204" s="166">
        <v>150848</v>
      </c>
      <c r="H204" s="166" t="s">
        <v>230</v>
      </c>
      <c r="I204" s="166">
        <v>1316010</v>
      </c>
      <c r="J204" s="166" t="s">
        <v>231</v>
      </c>
      <c r="K204" s="173">
        <v>104</v>
      </c>
      <c r="L204" s="173">
        <v>27</v>
      </c>
      <c r="M204" s="174">
        <f>Tabela9[[#This Row],[Neg_Ano5]]/Tabela9[[#This Row],[Alunos_Ano5]]</f>
        <v>0.25961538461538464</v>
      </c>
      <c r="N204" s="173">
        <v>134</v>
      </c>
      <c r="O204" s="173">
        <v>52</v>
      </c>
      <c r="P204" s="174">
        <f>Tabela9[[#This Row],[Neg_Ano6]]/Tabela9[[#This Row],[Alunos_Ano6]]</f>
        <v>0.38805970149253732</v>
      </c>
      <c r="Q204" s="173">
        <f t="shared" si="1"/>
        <v>238</v>
      </c>
      <c r="R204" s="173">
        <f t="shared" si="1"/>
        <v>79</v>
      </c>
      <c r="S204" s="175">
        <f>Tabela9[[#This Row],[Níveis negat. ]]/Tabela9[[#This Row],[Alunos_2º ciclo]]</f>
        <v>0.33193277310924368</v>
      </c>
    </row>
    <row r="205" spans="1:19" hidden="1" outlineLevel="7" x14ac:dyDescent="0.3">
      <c r="A205" s="172">
        <v>101</v>
      </c>
      <c r="B205" s="166" t="s">
        <v>19</v>
      </c>
      <c r="C205" s="166">
        <v>10103</v>
      </c>
      <c r="D205" s="166" t="s">
        <v>29</v>
      </c>
      <c r="E205" s="166">
        <v>1316</v>
      </c>
      <c r="F205" s="166" t="s">
        <v>227</v>
      </c>
      <c r="G205" s="166">
        <v>150848</v>
      </c>
      <c r="H205" s="166" t="s">
        <v>230</v>
      </c>
      <c r="I205" s="166">
        <v>1316798</v>
      </c>
      <c r="J205" s="166" t="s">
        <v>232</v>
      </c>
      <c r="K205" s="173">
        <v>127</v>
      </c>
      <c r="L205" s="173">
        <v>51</v>
      </c>
      <c r="M205" s="174">
        <f>Tabela9[[#This Row],[Neg_Ano5]]/Tabela9[[#This Row],[Alunos_Ano5]]</f>
        <v>0.40157480314960631</v>
      </c>
      <c r="N205" s="173">
        <v>140</v>
      </c>
      <c r="O205" s="173">
        <v>55</v>
      </c>
      <c r="P205" s="174">
        <f>Tabela9[[#This Row],[Neg_Ano6]]/Tabela9[[#This Row],[Alunos_Ano6]]</f>
        <v>0.39285714285714285</v>
      </c>
      <c r="Q205" s="173">
        <f t="shared" si="1"/>
        <v>267</v>
      </c>
      <c r="R205" s="173">
        <f t="shared" si="1"/>
        <v>106</v>
      </c>
      <c r="S205" s="175">
        <f>Tabela9[[#This Row],[Níveis negat. ]]/Tabela9[[#This Row],[Alunos_2º ciclo]]</f>
        <v>0.39700374531835209</v>
      </c>
    </row>
    <row r="206" spans="1:19" hidden="1" outlineLevel="6" x14ac:dyDescent="0.3">
      <c r="A206" s="172">
        <v>101</v>
      </c>
      <c r="B206" s="166" t="s">
        <v>19</v>
      </c>
      <c r="C206" s="166">
        <v>10103</v>
      </c>
      <c r="D206" s="166" t="s">
        <v>29</v>
      </c>
      <c r="E206" s="166">
        <v>1316</v>
      </c>
      <c r="F206" s="166" t="s">
        <v>227</v>
      </c>
      <c r="G206" s="166">
        <v>150848</v>
      </c>
      <c r="H206" s="166" t="s">
        <v>230</v>
      </c>
      <c r="I206" s="166">
        <v>0</v>
      </c>
      <c r="J206" s="176" t="s">
        <v>24</v>
      </c>
      <c r="K206" s="177">
        <f>SUBTOTAL(9,K204:K205)</f>
        <v>0</v>
      </c>
      <c r="L206" s="177">
        <f>SUBTOTAL(9,L204:L205)</f>
        <v>0</v>
      </c>
      <c r="M206" s="178" t="e">
        <f>Tabela9[[#This Row],[Neg_Ano5]]/Tabela9[[#This Row],[Alunos_Ano5]]</f>
        <v>#DIV/0!</v>
      </c>
      <c r="N206" s="177">
        <f>SUBTOTAL(9,N204:N205)</f>
        <v>0</v>
      </c>
      <c r="O206" s="177">
        <f>SUBTOTAL(9,O204:O205)</f>
        <v>0</v>
      </c>
      <c r="P206" s="178" t="e">
        <f>Tabela9[[#This Row],[Neg_Ano6]]/Tabela9[[#This Row],[Alunos_Ano6]]</f>
        <v>#DIV/0!</v>
      </c>
      <c r="Q206" s="177">
        <f>SUBTOTAL(9,Q204:Q205)</f>
        <v>0</v>
      </c>
      <c r="R206" s="177">
        <f>SUBTOTAL(9,R204:R205)</f>
        <v>0</v>
      </c>
      <c r="S206" s="179" t="e">
        <f>Tabela9[[#This Row],[Níveis negat. ]]/Tabela9[[#This Row],[Alunos_2º ciclo]]</f>
        <v>#DIV/0!</v>
      </c>
    </row>
    <row r="207" spans="1:19" hidden="1" outlineLevel="7" x14ac:dyDescent="0.3">
      <c r="A207" s="172">
        <v>101</v>
      </c>
      <c r="B207" s="166" t="s">
        <v>19</v>
      </c>
      <c r="C207" s="166">
        <v>10103</v>
      </c>
      <c r="D207" s="166" t="s">
        <v>29</v>
      </c>
      <c r="E207" s="166">
        <v>1316</v>
      </c>
      <c r="F207" s="166" t="s">
        <v>227</v>
      </c>
      <c r="G207" s="166">
        <v>152389</v>
      </c>
      <c r="H207" s="166" t="s">
        <v>233</v>
      </c>
      <c r="I207" s="166">
        <v>1316517</v>
      </c>
      <c r="J207" s="166" t="s">
        <v>234</v>
      </c>
      <c r="K207" s="173">
        <v>288</v>
      </c>
      <c r="L207" s="173">
        <v>103</v>
      </c>
      <c r="M207" s="174">
        <f>Tabela9[[#This Row],[Neg_Ano5]]/Tabela9[[#This Row],[Alunos_Ano5]]</f>
        <v>0.3576388888888889</v>
      </c>
      <c r="N207" s="173">
        <v>334</v>
      </c>
      <c r="O207" s="173">
        <v>103</v>
      </c>
      <c r="P207" s="174">
        <f>Tabela9[[#This Row],[Neg_Ano6]]/Tabela9[[#This Row],[Alunos_Ano6]]</f>
        <v>0.30838323353293412</v>
      </c>
      <c r="Q207" s="173">
        <f t="shared" si="1"/>
        <v>622</v>
      </c>
      <c r="R207" s="173">
        <f t="shared" si="1"/>
        <v>206</v>
      </c>
      <c r="S207" s="175">
        <f>Tabela9[[#This Row],[Níveis negat. ]]/Tabela9[[#This Row],[Alunos_2º ciclo]]</f>
        <v>0.3311897106109325</v>
      </c>
    </row>
    <row r="208" spans="1:19" hidden="1" outlineLevel="6" x14ac:dyDescent="0.3">
      <c r="A208" s="172">
        <v>101</v>
      </c>
      <c r="B208" s="166" t="s">
        <v>19</v>
      </c>
      <c r="C208" s="166">
        <v>10103</v>
      </c>
      <c r="D208" s="166" t="s">
        <v>29</v>
      </c>
      <c r="E208" s="166">
        <v>1316</v>
      </c>
      <c r="F208" s="166" t="s">
        <v>227</v>
      </c>
      <c r="G208" s="166">
        <v>152389</v>
      </c>
      <c r="H208" s="166" t="s">
        <v>233</v>
      </c>
      <c r="I208" s="166">
        <v>0</v>
      </c>
      <c r="J208" s="176" t="s">
        <v>24</v>
      </c>
      <c r="K208" s="177">
        <f>SUBTOTAL(9,K207:K207)</f>
        <v>0</v>
      </c>
      <c r="L208" s="177">
        <f>SUBTOTAL(9,L207:L207)</f>
        <v>0</v>
      </c>
      <c r="M208" s="178" t="e">
        <f>Tabela9[[#This Row],[Neg_Ano5]]/Tabela9[[#This Row],[Alunos_Ano5]]</f>
        <v>#DIV/0!</v>
      </c>
      <c r="N208" s="177">
        <f>SUBTOTAL(9,N207:N207)</f>
        <v>0</v>
      </c>
      <c r="O208" s="177">
        <f>SUBTOTAL(9,O207:O207)</f>
        <v>0</v>
      </c>
      <c r="P208" s="178" t="e">
        <f>Tabela9[[#This Row],[Neg_Ano6]]/Tabela9[[#This Row],[Alunos_Ano6]]</f>
        <v>#DIV/0!</v>
      </c>
      <c r="Q208" s="177">
        <f>SUBTOTAL(9,Q207:Q207)</f>
        <v>0</v>
      </c>
      <c r="R208" s="177">
        <f>SUBTOTAL(9,R207:R207)</f>
        <v>0</v>
      </c>
      <c r="S208" s="179" t="e">
        <f>Tabela9[[#This Row],[Níveis negat. ]]/Tabela9[[#This Row],[Alunos_2º ciclo]]</f>
        <v>#DIV/0!</v>
      </c>
    </row>
    <row r="209" spans="1:19" hidden="1" outlineLevel="7" x14ac:dyDescent="0.3">
      <c r="A209" s="172">
        <v>101</v>
      </c>
      <c r="B209" s="166" t="s">
        <v>19</v>
      </c>
      <c r="C209" s="166">
        <v>10103</v>
      </c>
      <c r="D209" s="166" t="s">
        <v>29</v>
      </c>
      <c r="E209" s="166">
        <v>1316</v>
      </c>
      <c r="F209" s="166" t="s">
        <v>227</v>
      </c>
      <c r="G209" s="166">
        <v>152390</v>
      </c>
      <c r="H209" s="166" t="s">
        <v>291</v>
      </c>
      <c r="I209" s="166">
        <v>1316433</v>
      </c>
      <c r="J209" s="166" t="s">
        <v>292</v>
      </c>
      <c r="K209" s="173">
        <v>118</v>
      </c>
      <c r="L209" s="173">
        <v>39</v>
      </c>
      <c r="M209" s="174">
        <f>Tabela9[[#This Row],[Neg_Ano5]]/Tabela9[[#This Row],[Alunos_Ano5]]</f>
        <v>0.33050847457627119</v>
      </c>
      <c r="N209" s="173">
        <v>119</v>
      </c>
      <c r="O209" s="173">
        <v>55</v>
      </c>
      <c r="P209" s="174">
        <f>Tabela9[[#This Row],[Neg_Ano6]]/Tabela9[[#This Row],[Alunos_Ano6]]</f>
        <v>0.46218487394957986</v>
      </c>
      <c r="Q209" s="173">
        <f t="shared" si="1"/>
        <v>237</v>
      </c>
      <c r="R209" s="173">
        <f t="shared" si="1"/>
        <v>94</v>
      </c>
      <c r="S209" s="175">
        <f>Tabela9[[#This Row],[Níveis negat. ]]/Tabela9[[#This Row],[Alunos_2º ciclo]]</f>
        <v>0.39662447257383965</v>
      </c>
    </row>
    <row r="210" spans="1:19" hidden="1" outlineLevel="6" x14ac:dyDescent="0.3">
      <c r="A210" s="172">
        <v>101</v>
      </c>
      <c r="B210" s="166" t="s">
        <v>19</v>
      </c>
      <c r="C210" s="166">
        <v>10103</v>
      </c>
      <c r="D210" s="166" t="s">
        <v>29</v>
      </c>
      <c r="E210" s="166">
        <v>1316</v>
      </c>
      <c r="F210" s="166" t="s">
        <v>227</v>
      </c>
      <c r="G210" s="166">
        <v>152390</v>
      </c>
      <c r="H210" s="166" t="s">
        <v>291</v>
      </c>
      <c r="I210" s="166">
        <v>0</v>
      </c>
      <c r="J210" s="176" t="s">
        <v>24</v>
      </c>
      <c r="K210" s="177">
        <f>SUBTOTAL(9,K209:K209)</f>
        <v>0</v>
      </c>
      <c r="L210" s="177">
        <f>SUBTOTAL(9,L209:L209)</f>
        <v>0</v>
      </c>
      <c r="M210" s="178" t="e">
        <f>Tabela9[[#This Row],[Neg_Ano5]]/Tabela9[[#This Row],[Alunos_Ano5]]</f>
        <v>#DIV/0!</v>
      </c>
      <c r="N210" s="177">
        <f>SUBTOTAL(9,N209:N209)</f>
        <v>0</v>
      </c>
      <c r="O210" s="177">
        <f>SUBTOTAL(9,O209:O209)</f>
        <v>0</v>
      </c>
      <c r="P210" s="178" t="e">
        <f>Tabela9[[#This Row],[Neg_Ano6]]/Tabela9[[#This Row],[Alunos_Ano6]]</f>
        <v>#DIV/0!</v>
      </c>
      <c r="Q210" s="177">
        <f>SUBTOTAL(9,Q209:Q209)</f>
        <v>0</v>
      </c>
      <c r="R210" s="177">
        <f>SUBTOTAL(9,R209:R209)</f>
        <v>0</v>
      </c>
      <c r="S210" s="179" t="e">
        <f>Tabela9[[#This Row],[Níveis negat. ]]/Tabela9[[#This Row],[Alunos_2º ciclo]]</f>
        <v>#DIV/0!</v>
      </c>
    </row>
    <row r="211" spans="1:19" hidden="1" outlineLevel="5" collapsed="1" x14ac:dyDescent="0.3">
      <c r="A211" s="172">
        <v>101</v>
      </c>
      <c r="B211" s="166" t="s">
        <v>19</v>
      </c>
      <c r="C211" s="166">
        <v>10103</v>
      </c>
      <c r="D211" s="166" t="s">
        <v>29</v>
      </c>
      <c r="E211" s="166">
        <v>1316</v>
      </c>
      <c r="F211" s="166" t="s">
        <v>227</v>
      </c>
      <c r="G211" s="166">
        <v>0</v>
      </c>
      <c r="H211" s="166">
        <v>0</v>
      </c>
      <c r="I211" s="166">
        <v>0</v>
      </c>
      <c r="J211" s="180" t="s">
        <v>25</v>
      </c>
      <c r="K211" s="181">
        <f>SUBTOTAL(9,K202:K209)</f>
        <v>0</v>
      </c>
      <c r="L211" s="181">
        <f>SUBTOTAL(9,L202:L209)</f>
        <v>0</v>
      </c>
      <c r="M211" s="182" t="e">
        <f>Tabela9[[#This Row],[Neg_Ano5]]/Tabela9[[#This Row],[Alunos_Ano5]]</f>
        <v>#DIV/0!</v>
      </c>
      <c r="N211" s="181">
        <f>SUBTOTAL(9,N202:N209)</f>
        <v>0</v>
      </c>
      <c r="O211" s="181">
        <f>SUBTOTAL(9,O202:O209)</f>
        <v>0</v>
      </c>
      <c r="P211" s="182" t="e">
        <f>Tabela9[[#This Row],[Neg_Ano6]]/Tabela9[[#This Row],[Alunos_Ano6]]</f>
        <v>#DIV/0!</v>
      </c>
      <c r="Q211" s="181">
        <f>SUBTOTAL(9,Q202:Q209)</f>
        <v>0</v>
      </c>
      <c r="R211" s="181">
        <f>SUBTOTAL(9,R202:R209)</f>
        <v>0</v>
      </c>
      <c r="S211" s="183" t="e">
        <f>Tabela9[[#This Row],[Níveis negat. ]]/Tabela9[[#This Row],[Alunos_2º ciclo]]</f>
        <v>#DIV/0!</v>
      </c>
    </row>
    <row r="212" spans="1:19" hidden="1" outlineLevel="7" x14ac:dyDescent="0.3">
      <c r="A212" s="172">
        <v>101</v>
      </c>
      <c r="B212" s="166" t="s">
        <v>19</v>
      </c>
      <c r="C212" s="166">
        <v>10103</v>
      </c>
      <c r="D212" s="166" t="s">
        <v>29</v>
      </c>
      <c r="E212" s="166">
        <v>1317</v>
      </c>
      <c r="F212" s="166" t="s">
        <v>235</v>
      </c>
      <c r="G212" s="166">
        <v>151397</v>
      </c>
      <c r="H212" s="166" t="s">
        <v>236</v>
      </c>
      <c r="I212" s="166">
        <v>1317790</v>
      </c>
      <c r="J212" s="166" t="s">
        <v>237</v>
      </c>
      <c r="K212" s="173">
        <v>106</v>
      </c>
      <c r="L212" s="173">
        <v>40</v>
      </c>
      <c r="M212" s="174">
        <f>Tabela9[[#This Row],[Neg_Ano5]]/Tabela9[[#This Row],[Alunos_Ano5]]</f>
        <v>0.37735849056603776</v>
      </c>
      <c r="N212" s="173">
        <v>109</v>
      </c>
      <c r="O212" s="173">
        <v>33</v>
      </c>
      <c r="P212" s="174">
        <f>Tabela9[[#This Row],[Neg_Ano6]]/Tabela9[[#This Row],[Alunos_Ano6]]</f>
        <v>0.30275229357798167</v>
      </c>
      <c r="Q212" s="173">
        <f t="shared" si="1"/>
        <v>215</v>
      </c>
      <c r="R212" s="173">
        <f t="shared" si="1"/>
        <v>73</v>
      </c>
      <c r="S212" s="175">
        <f>Tabela9[[#This Row],[Níveis negat. ]]/Tabela9[[#This Row],[Alunos_2º ciclo]]</f>
        <v>0.33953488372093021</v>
      </c>
    </row>
    <row r="213" spans="1:19" hidden="1" outlineLevel="6" x14ac:dyDescent="0.3">
      <c r="A213" s="172">
        <v>101</v>
      </c>
      <c r="B213" s="166" t="s">
        <v>19</v>
      </c>
      <c r="C213" s="166">
        <v>10103</v>
      </c>
      <c r="D213" s="166" t="s">
        <v>29</v>
      </c>
      <c r="E213" s="166">
        <v>1317</v>
      </c>
      <c r="F213" s="166" t="s">
        <v>235</v>
      </c>
      <c r="G213" s="166">
        <v>151397</v>
      </c>
      <c r="H213" s="166" t="s">
        <v>236</v>
      </c>
      <c r="I213" s="166">
        <v>0</v>
      </c>
      <c r="J213" s="176" t="s">
        <v>24</v>
      </c>
      <c r="K213" s="177">
        <f>SUBTOTAL(9,K212:K212)</f>
        <v>0</v>
      </c>
      <c r="L213" s="177">
        <f>SUBTOTAL(9,L212:L212)</f>
        <v>0</v>
      </c>
      <c r="M213" s="178" t="e">
        <f>Tabela9[[#This Row],[Neg_Ano5]]/Tabela9[[#This Row],[Alunos_Ano5]]</f>
        <v>#DIV/0!</v>
      </c>
      <c r="N213" s="177">
        <f>SUBTOTAL(9,N212:N212)</f>
        <v>0</v>
      </c>
      <c r="O213" s="177">
        <f>SUBTOTAL(9,O212:O212)</f>
        <v>0</v>
      </c>
      <c r="P213" s="178" t="e">
        <f>Tabela9[[#This Row],[Neg_Ano6]]/Tabela9[[#This Row],[Alunos_Ano6]]</f>
        <v>#DIV/0!</v>
      </c>
      <c r="Q213" s="177">
        <f>SUBTOTAL(9,Q212:Q212)</f>
        <v>0</v>
      </c>
      <c r="R213" s="177">
        <f>SUBTOTAL(9,R212:R212)</f>
        <v>0</v>
      </c>
      <c r="S213" s="179" t="e">
        <f>Tabela9[[#This Row],[Níveis negat. ]]/Tabela9[[#This Row],[Alunos_2º ciclo]]</f>
        <v>#DIV/0!</v>
      </c>
    </row>
    <row r="214" spans="1:19" hidden="1" outlineLevel="7" x14ac:dyDescent="0.3">
      <c r="A214" s="172">
        <v>101</v>
      </c>
      <c r="B214" s="166" t="s">
        <v>19</v>
      </c>
      <c r="C214" s="166">
        <v>10103</v>
      </c>
      <c r="D214" s="166" t="s">
        <v>29</v>
      </c>
      <c r="E214" s="166">
        <v>1317</v>
      </c>
      <c r="F214" s="166" t="s">
        <v>235</v>
      </c>
      <c r="G214" s="166">
        <v>151427</v>
      </c>
      <c r="H214" s="166" t="s">
        <v>238</v>
      </c>
      <c r="I214" s="166">
        <v>1317651</v>
      </c>
      <c r="J214" s="166" t="s">
        <v>239</v>
      </c>
      <c r="K214" s="173">
        <v>239</v>
      </c>
      <c r="L214" s="173">
        <v>81</v>
      </c>
      <c r="M214" s="174">
        <f>Tabela9[[#This Row],[Neg_Ano5]]/Tabela9[[#This Row],[Alunos_Ano5]]</f>
        <v>0.33891213389121339</v>
      </c>
      <c r="N214" s="173">
        <v>236</v>
      </c>
      <c r="O214" s="173">
        <v>85</v>
      </c>
      <c r="P214" s="174">
        <f>Tabela9[[#This Row],[Neg_Ano6]]/Tabela9[[#This Row],[Alunos_Ano6]]</f>
        <v>0.36016949152542371</v>
      </c>
      <c r="Q214" s="173">
        <f t="shared" si="1"/>
        <v>475</v>
      </c>
      <c r="R214" s="173">
        <f t="shared" si="1"/>
        <v>166</v>
      </c>
      <c r="S214" s="175">
        <f>Tabela9[[#This Row],[Níveis negat. ]]/Tabela9[[#This Row],[Alunos_2º ciclo]]</f>
        <v>0.34947368421052633</v>
      </c>
    </row>
    <row r="215" spans="1:19" hidden="1" outlineLevel="6" x14ac:dyDescent="0.3">
      <c r="A215" s="172">
        <v>101</v>
      </c>
      <c r="B215" s="166" t="s">
        <v>19</v>
      </c>
      <c r="C215" s="166">
        <v>10103</v>
      </c>
      <c r="D215" s="166" t="s">
        <v>29</v>
      </c>
      <c r="E215" s="166">
        <v>1317</v>
      </c>
      <c r="F215" s="166" t="s">
        <v>235</v>
      </c>
      <c r="G215" s="166">
        <v>151427</v>
      </c>
      <c r="H215" s="166" t="s">
        <v>238</v>
      </c>
      <c r="I215" s="166">
        <v>0</v>
      </c>
      <c r="J215" s="176" t="s">
        <v>24</v>
      </c>
      <c r="K215" s="177">
        <f>SUBTOTAL(9,K214:K214)</f>
        <v>0</v>
      </c>
      <c r="L215" s="177">
        <f>SUBTOTAL(9,L214:L214)</f>
        <v>0</v>
      </c>
      <c r="M215" s="178" t="e">
        <f>Tabela9[[#This Row],[Neg_Ano5]]/Tabela9[[#This Row],[Alunos_Ano5]]</f>
        <v>#DIV/0!</v>
      </c>
      <c r="N215" s="177">
        <f>SUBTOTAL(9,N214:N214)</f>
        <v>0</v>
      </c>
      <c r="O215" s="177">
        <f>SUBTOTAL(9,O214:O214)</f>
        <v>0</v>
      </c>
      <c r="P215" s="178" t="e">
        <f>Tabela9[[#This Row],[Neg_Ano6]]/Tabela9[[#This Row],[Alunos_Ano6]]</f>
        <v>#DIV/0!</v>
      </c>
      <c r="Q215" s="177">
        <f>SUBTOTAL(9,Q214:Q214)</f>
        <v>0</v>
      </c>
      <c r="R215" s="177">
        <f>SUBTOTAL(9,R214:R214)</f>
        <v>0</v>
      </c>
      <c r="S215" s="179" t="e">
        <f>Tabela9[[#This Row],[Níveis negat. ]]/Tabela9[[#This Row],[Alunos_2º ciclo]]</f>
        <v>#DIV/0!</v>
      </c>
    </row>
    <row r="216" spans="1:19" hidden="1" outlineLevel="7" x14ac:dyDescent="0.3">
      <c r="A216" s="172">
        <v>101</v>
      </c>
      <c r="B216" s="166" t="s">
        <v>19</v>
      </c>
      <c r="C216" s="166">
        <v>10103</v>
      </c>
      <c r="D216" s="166" t="s">
        <v>29</v>
      </c>
      <c r="E216" s="166">
        <v>1317</v>
      </c>
      <c r="F216" s="166" t="s">
        <v>235</v>
      </c>
      <c r="G216" s="166">
        <v>152419</v>
      </c>
      <c r="H216" s="166" t="s">
        <v>240</v>
      </c>
      <c r="I216" s="166">
        <v>1317187</v>
      </c>
      <c r="J216" s="166" t="s">
        <v>241</v>
      </c>
      <c r="K216" s="173">
        <v>100</v>
      </c>
      <c r="L216" s="173">
        <v>39</v>
      </c>
      <c r="M216" s="174">
        <f>Tabela9[[#This Row],[Neg_Ano5]]/Tabela9[[#This Row],[Alunos_Ano5]]</f>
        <v>0.39</v>
      </c>
      <c r="N216" s="173">
        <v>99</v>
      </c>
      <c r="O216" s="173">
        <v>48</v>
      </c>
      <c r="P216" s="174">
        <f>Tabela9[[#This Row],[Neg_Ano6]]/Tabela9[[#This Row],[Alunos_Ano6]]</f>
        <v>0.48484848484848486</v>
      </c>
      <c r="Q216" s="173">
        <f t="shared" si="1"/>
        <v>199</v>
      </c>
      <c r="R216" s="173">
        <f t="shared" si="1"/>
        <v>87</v>
      </c>
      <c r="S216" s="175">
        <f>Tabela9[[#This Row],[Níveis negat. ]]/Tabela9[[#This Row],[Alunos_2º ciclo]]</f>
        <v>0.43718592964824121</v>
      </c>
    </row>
    <row r="217" spans="1:19" hidden="1" outlineLevel="6" x14ac:dyDescent="0.3">
      <c r="A217" s="172">
        <v>101</v>
      </c>
      <c r="B217" s="166" t="s">
        <v>19</v>
      </c>
      <c r="C217" s="166">
        <v>10103</v>
      </c>
      <c r="D217" s="166" t="s">
        <v>29</v>
      </c>
      <c r="E217" s="166">
        <v>1317</v>
      </c>
      <c r="F217" s="166" t="s">
        <v>235</v>
      </c>
      <c r="G217" s="166">
        <v>152419</v>
      </c>
      <c r="H217" s="166" t="s">
        <v>240</v>
      </c>
      <c r="I217" s="166">
        <v>0</v>
      </c>
      <c r="J217" s="176" t="s">
        <v>24</v>
      </c>
      <c r="K217" s="177">
        <f>SUBTOTAL(9,K216:K216)</f>
        <v>0</v>
      </c>
      <c r="L217" s="177">
        <f>SUBTOTAL(9,L216:L216)</f>
        <v>0</v>
      </c>
      <c r="M217" s="178" t="e">
        <f>Tabela9[[#This Row],[Neg_Ano5]]/Tabela9[[#This Row],[Alunos_Ano5]]</f>
        <v>#DIV/0!</v>
      </c>
      <c r="N217" s="177">
        <f>SUBTOTAL(9,N216:N216)</f>
        <v>0</v>
      </c>
      <c r="O217" s="177">
        <f>SUBTOTAL(9,O216:O216)</f>
        <v>0</v>
      </c>
      <c r="P217" s="178" t="e">
        <f>Tabela9[[#This Row],[Neg_Ano6]]/Tabela9[[#This Row],[Alunos_Ano6]]</f>
        <v>#DIV/0!</v>
      </c>
      <c r="Q217" s="177">
        <f>SUBTOTAL(9,Q216:Q216)</f>
        <v>0</v>
      </c>
      <c r="R217" s="177">
        <f>SUBTOTAL(9,R216:R216)</f>
        <v>0</v>
      </c>
      <c r="S217" s="179" t="e">
        <f>Tabela9[[#This Row],[Níveis negat. ]]/Tabela9[[#This Row],[Alunos_2º ciclo]]</f>
        <v>#DIV/0!</v>
      </c>
    </row>
    <row r="218" spans="1:19" hidden="1" outlineLevel="7" x14ac:dyDescent="0.3">
      <c r="A218" s="172">
        <v>101</v>
      </c>
      <c r="B218" s="166" t="s">
        <v>19</v>
      </c>
      <c r="C218" s="166">
        <v>10103</v>
      </c>
      <c r="D218" s="166" t="s">
        <v>29</v>
      </c>
      <c r="E218" s="166">
        <v>1317</v>
      </c>
      <c r="F218" s="166" t="s">
        <v>235</v>
      </c>
      <c r="G218" s="166">
        <v>152420</v>
      </c>
      <c r="H218" s="166" t="s">
        <v>242</v>
      </c>
      <c r="I218" s="166">
        <v>1317245</v>
      </c>
      <c r="J218" s="166" t="s">
        <v>243</v>
      </c>
      <c r="K218" s="173">
        <v>194</v>
      </c>
      <c r="L218" s="173">
        <v>63</v>
      </c>
      <c r="M218" s="174">
        <f>Tabela9[[#This Row],[Neg_Ano5]]/Tabela9[[#This Row],[Alunos_Ano5]]</f>
        <v>0.32474226804123713</v>
      </c>
      <c r="N218" s="173">
        <v>176</v>
      </c>
      <c r="O218" s="173">
        <v>65</v>
      </c>
      <c r="P218" s="174">
        <f>Tabela9[[#This Row],[Neg_Ano6]]/Tabela9[[#This Row],[Alunos_Ano6]]</f>
        <v>0.36931818181818182</v>
      </c>
      <c r="Q218" s="173">
        <f t="shared" si="1"/>
        <v>370</v>
      </c>
      <c r="R218" s="173">
        <f t="shared" si="1"/>
        <v>128</v>
      </c>
      <c r="S218" s="175">
        <f>Tabela9[[#This Row],[Níveis negat. ]]/Tabela9[[#This Row],[Alunos_2º ciclo]]</f>
        <v>0.34594594594594597</v>
      </c>
    </row>
    <row r="219" spans="1:19" hidden="1" outlineLevel="6" x14ac:dyDescent="0.3">
      <c r="A219" s="172">
        <v>101</v>
      </c>
      <c r="B219" s="166" t="s">
        <v>19</v>
      </c>
      <c r="C219" s="166">
        <v>10103</v>
      </c>
      <c r="D219" s="166" t="s">
        <v>29</v>
      </c>
      <c r="E219" s="166">
        <v>1317</v>
      </c>
      <c r="F219" s="166" t="s">
        <v>235</v>
      </c>
      <c r="G219" s="166">
        <v>152420</v>
      </c>
      <c r="H219" s="166" t="s">
        <v>242</v>
      </c>
      <c r="I219" s="166">
        <v>0</v>
      </c>
      <c r="J219" s="176" t="s">
        <v>24</v>
      </c>
      <c r="K219" s="177">
        <f>SUBTOTAL(9,K218:K218)</f>
        <v>0</v>
      </c>
      <c r="L219" s="177">
        <f>SUBTOTAL(9,L218:L218)</f>
        <v>0</v>
      </c>
      <c r="M219" s="178" t="e">
        <f>Tabela9[[#This Row],[Neg_Ano5]]/Tabela9[[#This Row],[Alunos_Ano5]]</f>
        <v>#DIV/0!</v>
      </c>
      <c r="N219" s="177">
        <f>SUBTOTAL(9,N218:N218)</f>
        <v>0</v>
      </c>
      <c r="O219" s="177">
        <f>SUBTOTAL(9,O218:O218)</f>
        <v>0</v>
      </c>
      <c r="P219" s="178" t="e">
        <f>Tabela9[[#This Row],[Neg_Ano6]]/Tabela9[[#This Row],[Alunos_Ano6]]</f>
        <v>#DIV/0!</v>
      </c>
      <c r="Q219" s="177">
        <f>SUBTOTAL(9,Q218:Q218)</f>
        <v>0</v>
      </c>
      <c r="R219" s="177">
        <f>SUBTOTAL(9,R218:R218)</f>
        <v>0</v>
      </c>
      <c r="S219" s="179" t="e">
        <f>Tabela9[[#This Row],[Níveis negat. ]]/Tabela9[[#This Row],[Alunos_2º ciclo]]</f>
        <v>#DIV/0!</v>
      </c>
    </row>
    <row r="220" spans="1:19" hidden="1" outlineLevel="7" x14ac:dyDescent="0.3">
      <c r="A220" s="172">
        <v>101</v>
      </c>
      <c r="B220" s="166" t="s">
        <v>19</v>
      </c>
      <c r="C220" s="166">
        <v>10103</v>
      </c>
      <c r="D220" s="166" t="s">
        <v>29</v>
      </c>
      <c r="E220" s="166">
        <v>1317</v>
      </c>
      <c r="F220" s="166" t="s">
        <v>235</v>
      </c>
      <c r="G220" s="166">
        <v>152432</v>
      </c>
      <c r="H220" s="166" t="s">
        <v>244</v>
      </c>
      <c r="I220" s="166">
        <v>1317689</v>
      </c>
      <c r="J220" s="166" t="s">
        <v>245</v>
      </c>
      <c r="K220" s="173">
        <v>134</v>
      </c>
      <c r="L220" s="173">
        <v>60</v>
      </c>
      <c r="M220" s="174">
        <f>Tabela9[[#This Row],[Neg_Ano5]]/Tabela9[[#This Row],[Alunos_Ano5]]</f>
        <v>0.44776119402985076</v>
      </c>
      <c r="N220" s="173">
        <v>185</v>
      </c>
      <c r="O220" s="173">
        <v>97</v>
      </c>
      <c r="P220" s="174">
        <f>Tabela9[[#This Row],[Neg_Ano6]]/Tabela9[[#This Row],[Alunos_Ano6]]</f>
        <v>0.5243243243243243</v>
      </c>
      <c r="Q220" s="173">
        <f t="shared" si="1"/>
        <v>319</v>
      </c>
      <c r="R220" s="173">
        <f t="shared" si="1"/>
        <v>157</v>
      </c>
      <c r="S220" s="175">
        <f>Tabela9[[#This Row],[Níveis negat. ]]/Tabela9[[#This Row],[Alunos_2º ciclo]]</f>
        <v>0.49216300940438873</v>
      </c>
    </row>
    <row r="221" spans="1:19" hidden="1" outlineLevel="6" x14ac:dyDescent="0.3">
      <c r="A221" s="172">
        <v>101</v>
      </c>
      <c r="B221" s="166" t="s">
        <v>19</v>
      </c>
      <c r="C221" s="166">
        <v>10103</v>
      </c>
      <c r="D221" s="166" t="s">
        <v>29</v>
      </c>
      <c r="E221" s="166">
        <v>1317</v>
      </c>
      <c r="F221" s="166" t="s">
        <v>235</v>
      </c>
      <c r="G221" s="166">
        <v>152432</v>
      </c>
      <c r="H221" s="166" t="s">
        <v>244</v>
      </c>
      <c r="I221" s="166">
        <v>0</v>
      </c>
      <c r="J221" s="176" t="s">
        <v>24</v>
      </c>
      <c r="K221" s="177">
        <f>SUBTOTAL(9,K220:K220)</f>
        <v>0</v>
      </c>
      <c r="L221" s="177">
        <f>SUBTOTAL(9,L220:L220)</f>
        <v>0</v>
      </c>
      <c r="M221" s="178" t="e">
        <f>Tabela9[[#This Row],[Neg_Ano5]]/Tabela9[[#This Row],[Alunos_Ano5]]</f>
        <v>#DIV/0!</v>
      </c>
      <c r="N221" s="177">
        <f>SUBTOTAL(9,N220:N220)</f>
        <v>0</v>
      </c>
      <c r="O221" s="177">
        <f>SUBTOTAL(9,O220:O220)</f>
        <v>0</v>
      </c>
      <c r="P221" s="178" t="e">
        <f>Tabela9[[#This Row],[Neg_Ano6]]/Tabela9[[#This Row],[Alunos_Ano6]]</f>
        <v>#DIV/0!</v>
      </c>
      <c r="Q221" s="177">
        <f>SUBTOTAL(9,Q220:Q220)</f>
        <v>0</v>
      </c>
      <c r="R221" s="177">
        <f>SUBTOTAL(9,R220:R220)</f>
        <v>0</v>
      </c>
      <c r="S221" s="179" t="e">
        <f>Tabela9[[#This Row],[Níveis negat. ]]/Tabela9[[#This Row],[Alunos_2º ciclo]]</f>
        <v>#DIV/0!</v>
      </c>
    </row>
    <row r="222" spans="1:19" hidden="1" outlineLevel="7" x14ac:dyDescent="0.3">
      <c r="A222" s="172">
        <v>101</v>
      </c>
      <c r="B222" s="166" t="s">
        <v>19</v>
      </c>
      <c r="C222" s="166">
        <v>10103</v>
      </c>
      <c r="D222" s="166" t="s">
        <v>29</v>
      </c>
      <c r="E222" s="166">
        <v>1317</v>
      </c>
      <c r="F222" s="166" t="s">
        <v>235</v>
      </c>
      <c r="G222" s="166">
        <v>152456</v>
      </c>
      <c r="H222" s="166" t="s">
        <v>248</v>
      </c>
      <c r="I222" s="166">
        <v>1317256</v>
      </c>
      <c r="J222" s="166" t="s">
        <v>249</v>
      </c>
      <c r="K222" s="173">
        <v>221</v>
      </c>
      <c r="L222" s="173">
        <v>83</v>
      </c>
      <c r="M222" s="174">
        <f>Tabela9[[#This Row],[Neg_Ano5]]/Tabela9[[#This Row],[Alunos_Ano5]]</f>
        <v>0.3755656108597285</v>
      </c>
      <c r="N222" s="173">
        <v>298</v>
      </c>
      <c r="O222" s="173">
        <v>88</v>
      </c>
      <c r="P222" s="174">
        <f>Tabela9[[#This Row],[Neg_Ano6]]/Tabela9[[#This Row],[Alunos_Ano6]]</f>
        <v>0.29530201342281881</v>
      </c>
      <c r="Q222" s="173">
        <f t="shared" si="1"/>
        <v>519</v>
      </c>
      <c r="R222" s="173">
        <f t="shared" si="1"/>
        <v>171</v>
      </c>
      <c r="S222" s="175">
        <f>Tabela9[[#This Row],[Níveis negat. ]]/Tabela9[[#This Row],[Alunos_2º ciclo]]</f>
        <v>0.32947976878612717</v>
      </c>
    </row>
    <row r="223" spans="1:19" hidden="1" outlineLevel="6" x14ac:dyDescent="0.3">
      <c r="A223" s="172">
        <v>101</v>
      </c>
      <c r="B223" s="166" t="s">
        <v>19</v>
      </c>
      <c r="C223" s="166">
        <v>10103</v>
      </c>
      <c r="D223" s="166" t="s">
        <v>29</v>
      </c>
      <c r="E223" s="166">
        <v>1317</v>
      </c>
      <c r="F223" s="166" t="s">
        <v>235</v>
      </c>
      <c r="G223" s="166">
        <v>152456</v>
      </c>
      <c r="H223" s="166" t="s">
        <v>248</v>
      </c>
      <c r="I223" s="166">
        <v>0</v>
      </c>
      <c r="J223" s="176" t="s">
        <v>24</v>
      </c>
      <c r="K223" s="177">
        <f>SUBTOTAL(9,K222:K222)</f>
        <v>0</v>
      </c>
      <c r="L223" s="177">
        <f>SUBTOTAL(9,L222:L222)</f>
        <v>0</v>
      </c>
      <c r="M223" s="178" t="e">
        <f>Tabela9[[#This Row],[Neg_Ano5]]/Tabela9[[#This Row],[Alunos_Ano5]]</f>
        <v>#DIV/0!</v>
      </c>
      <c r="N223" s="177">
        <f>SUBTOTAL(9,N222:N222)</f>
        <v>0</v>
      </c>
      <c r="O223" s="177">
        <f>SUBTOTAL(9,O222:O222)</f>
        <v>0</v>
      </c>
      <c r="P223" s="178" t="e">
        <f>Tabela9[[#This Row],[Neg_Ano6]]/Tabela9[[#This Row],[Alunos_Ano6]]</f>
        <v>#DIV/0!</v>
      </c>
      <c r="Q223" s="177">
        <f>SUBTOTAL(9,Q222:Q222)</f>
        <v>0</v>
      </c>
      <c r="R223" s="177">
        <f>SUBTOTAL(9,R222:R222)</f>
        <v>0</v>
      </c>
      <c r="S223" s="179" t="e">
        <f>Tabela9[[#This Row],[Níveis negat. ]]/Tabela9[[#This Row],[Alunos_2º ciclo]]</f>
        <v>#DIV/0!</v>
      </c>
    </row>
    <row r="224" spans="1:19" hidden="1" outlineLevel="7" x14ac:dyDescent="0.3">
      <c r="A224" s="172">
        <v>101</v>
      </c>
      <c r="B224" s="166" t="s">
        <v>19</v>
      </c>
      <c r="C224" s="166">
        <v>10103</v>
      </c>
      <c r="D224" s="166" t="s">
        <v>29</v>
      </c>
      <c r="E224" s="166">
        <v>1317</v>
      </c>
      <c r="F224" s="166" t="s">
        <v>235</v>
      </c>
      <c r="G224" s="166">
        <v>152468</v>
      </c>
      <c r="H224" s="166" t="s">
        <v>250</v>
      </c>
      <c r="I224" s="166">
        <v>1317553</v>
      </c>
      <c r="J224" s="166" t="s">
        <v>251</v>
      </c>
      <c r="K224" s="173">
        <v>203</v>
      </c>
      <c r="L224" s="173">
        <v>84</v>
      </c>
      <c r="M224" s="174">
        <f>Tabela9[[#This Row],[Neg_Ano5]]/Tabela9[[#This Row],[Alunos_Ano5]]</f>
        <v>0.41379310344827586</v>
      </c>
      <c r="N224" s="173">
        <v>182</v>
      </c>
      <c r="O224" s="173">
        <v>54</v>
      </c>
      <c r="P224" s="174">
        <f>Tabela9[[#This Row],[Neg_Ano6]]/Tabela9[[#This Row],[Alunos_Ano6]]</f>
        <v>0.2967032967032967</v>
      </c>
      <c r="Q224" s="173">
        <f t="shared" ref="Q224:R243" si="2">K224+N224</f>
        <v>385</v>
      </c>
      <c r="R224" s="173">
        <f t="shared" si="2"/>
        <v>138</v>
      </c>
      <c r="S224" s="175">
        <f>Tabela9[[#This Row],[Níveis negat. ]]/Tabela9[[#This Row],[Alunos_2º ciclo]]</f>
        <v>0.35844155844155845</v>
      </c>
    </row>
    <row r="225" spans="1:19" hidden="1" outlineLevel="6" x14ac:dyDescent="0.3">
      <c r="A225" s="172">
        <v>101</v>
      </c>
      <c r="B225" s="166" t="s">
        <v>19</v>
      </c>
      <c r="C225" s="166">
        <v>10103</v>
      </c>
      <c r="D225" s="166" t="s">
        <v>29</v>
      </c>
      <c r="E225" s="166">
        <v>1317</v>
      </c>
      <c r="F225" s="166" t="s">
        <v>235</v>
      </c>
      <c r="G225" s="166">
        <v>152468</v>
      </c>
      <c r="H225" s="166" t="s">
        <v>250</v>
      </c>
      <c r="I225" s="166">
        <v>0</v>
      </c>
      <c r="J225" s="176" t="s">
        <v>24</v>
      </c>
      <c r="K225" s="177">
        <f>SUBTOTAL(9,K224:K224)</f>
        <v>0</v>
      </c>
      <c r="L225" s="177">
        <f>SUBTOTAL(9,L224:L224)</f>
        <v>0</v>
      </c>
      <c r="M225" s="178" t="e">
        <f>Tabela9[[#This Row],[Neg_Ano5]]/Tabela9[[#This Row],[Alunos_Ano5]]</f>
        <v>#DIV/0!</v>
      </c>
      <c r="N225" s="177">
        <f>SUBTOTAL(9,N224:N224)</f>
        <v>0</v>
      </c>
      <c r="O225" s="177">
        <f>SUBTOTAL(9,O224:O224)</f>
        <v>0</v>
      </c>
      <c r="P225" s="178" t="e">
        <f>Tabela9[[#This Row],[Neg_Ano6]]/Tabela9[[#This Row],[Alunos_Ano6]]</f>
        <v>#DIV/0!</v>
      </c>
      <c r="Q225" s="177">
        <f>SUBTOTAL(9,Q224:Q224)</f>
        <v>0</v>
      </c>
      <c r="R225" s="177">
        <f>SUBTOTAL(9,R224:R224)</f>
        <v>0</v>
      </c>
      <c r="S225" s="179" t="e">
        <f>Tabela9[[#This Row],[Níveis negat. ]]/Tabela9[[#This Row],[Alunos_2º ciclo]]</f>
        <v>#DIV/0!</v>
      </c>
    </row>
    <row r="226" spans="1:19" hidden="1" outlineLevel="7" x14ac:dyDescent="0.3">
      <c r="A226" s="172">
        <v>101</v>
      </c>
      <c r="B226" s="166" t="s">
        <v>19</v>
      </c>
      <c r="C226" s="166">
        <v>10103</v>
      </c>
      <c r="D226" s="166" t="s">
        <v>29</v>
      </c>
      <c r="E226" s="166">
        <v>1317</v>
      </c>
      <c r="F226" s="166" t="s">
        <v>235</v>
      </c>
      <c r="G226" s="166">
        <v>152470</v>
      </c>
      <c r="H226" s="166" t="s">
        <v>252</v>
      </c>
      <c r="I226" s="166">
        <v>1317742</v>
      </c>
      <c r="J226" s="166" t="s">
        <v>253</v>
      </c>
      <c r="K226" s="173">
        <v>288</v>
      </c>
      <c r="L226" s="173">
        <v>66</v>
      </c>
      <c r="M226" s="174">
        <f>Tabela9[[#This Row],[Neg_Ano5]]/Tabela9[[#This Row],[Alunos_Ano5]]</f>
        <v>0.22916666666666666</v>
      </c>
      <c r="N226" s="173">
        <v>323</v>
      </c>
      <c r="O226" s="173">
        <v>83</v>
      </c>
      <c r="P226" s="174">
        <f>Tabela9[[#This Row],[Neg_Ano6]]/Tabela9[[#This Row],[Alunos_Ano6]]</f>
        <v>0.25696594427244585</v>
      </c>
      <c r="Q226" s="173">
        <f t="shared" si="2"/>
        <v>611</v>
      </c>
      <c r="R226" s="173">
        <f t="shared" si="2"/>
        <v>149</v>
      </c>
      <c r="S226" s="175">
        <f>Tabela9[[#This Row],[Níveis negat. ]]/Tabela9[[#This Row],[Alunos_2º ciclo]]</f>
        <v>0.24386252045826515</v>
      </c>
    </row>
    <row r="227" spans="1:19" hidden="1" outlineLevel="6" x14ac:dyDescent="0.3">
      <c r="A227" s="172">
        <v>101</v>
      </c>
      <c r="B227" s="166" t="s">
        <v>19</v>
      </c>
      <c r="C227" s="166">
        <v>10103</v>
      </c>
      <c r="D227" s="166" t="s">
        <v>29</v>
      </c>
      <c r="E227" s="166">
        <v>1317</v>
      </c>
      <c r="F227" s="166" t="s">
        <v>235</v>
      </c>
      <c r="G227" s="166">
        <v>152470</v>
      </c>
      <c r="H227" s="166" t="s">
        <v>252</v>
      </c>
      <c r="I227" s="166">
        <v>0</v>
      </c>
      <c r="J227" s="176" t="s">
        <v>24</v>
      </c>
      <c r="K227" s="177">
        <f>SUBTOTAL(9,K226:K226)</f>
        <v>0</v>
      </c>
      <c r="L227" s="177">
        <f>SUBTOTAL(9,L226:L226)</f>
        <v>0</v>
      </c>
      <c r="M227" s="178" t="e">
        <f>Tabela9[[#This Row],[Neg_Ano5]]/Tabela9[[#This Row],[Alunos_Ano5]]</f>
        <v>#DIV/0!</v>
      </c>
      <c r="N227" s="177">
        <f>SUBTOTAL(9,N226:N226)</f>
        <v>0</v>
      </c>
      <c r="O227" s="177">
        <f>SUBTOTAL(9,O226:O226)</f>
        <v>0</v>
      </c>
      <c r="P227" s="178" t="e">
        <f>Tabela9[[#This Row],[Neg_Ano6]]/Tabela9[[#This Row],[Alunos_Ano6]]</f>
        <v>#DIV/0!</v>
      </c>
      <c r="Q227" s="177">
        <f>SUBTOTAL(9,Q226:Q226)</f>
        <v>0</v>
      </c>
      <c r="R227" s="177">
        <f>SUBTOTAL(9,R226:R226)</f>
        <v>0</v>
      </c>
      <c r="S227" s="179" t="e">
        <f>Tabela9[[#This Row],[Níveis negat. ]]/Tabela9[[#This Row],[Alunos_2º ciclo]]</f>
        <v>#DIV/0!</v>
      </c>
    </row>
    <row r="228" spans="1:19" hidden="1" outlineLevel="7" x14ac:dyDescent="0.3">
      <c r="A228" s="172">
        <v>101</v>
      </c>
      <c r="B228" s="166" t="s">
        <v>19</v>
      </c>
      <c r="C228" s="166">
        <v>10103</v>
      </c>
      <c r="D228" s="166" t="s">
        <v>29</v>
      </c>
      <c r="E228" s="166">
        <v>1317</v>
      </c>
      <c r="F228" s="166" t="s">
        <v>235</v>
      </c>
      <c r="G228" s="166">
        <v>152481</v>
      </c>
      <c r="H228" s="166" t="s">
        <v>254</v>
      </c>
      <c r="I228" s="166">
        <v>1317562</v>
      </c>
      <c r="J228" s="166" t="s">
        <v>255</v>
      </c>
      <c r="K228" s="173">
        <v>195</v>
      </c>
      <c r="L228" s="173">
        <v>78</v>
      </c>
      <c r="M228" s="174">
        <f>Tabela9[[#This Row],[Neg_Ano5]]/Tabela9[[#This Row],[Alunos_Ano5]]</f>
        <v>0.4</v>
      </c>
      <c r="N228" s="173">
        <v>192</v>
      </c>
      <c r="O228" s="173">
        <v>55</v>
      </c>
      <c r="P228" s="174">
        <f>Tabela9[[#This Row],[Neg_Ano6]]/Tabela9[[#This Row],[Alunos_Ano6]]</f>
        <v>0.28645833333333331</v>
      </c>
      <c r="Q228" s="173">
        <f t="shared" si="2"/>
        <v>387</v>
      </c>
      <c r="R228" s="173">
        <f t="shared" si="2"/>
        <v>133</v>
      </c>
      <c r="S228" s="175">
        <f>Tabela9[[#This Row],[Níveis negat. ]]/Tabela9[[#This Row],[Alunos_2º ciclo]]</f>
        <v>0.34366925064599485</v>
      </c>
    </row>
    <row r="229" spans="1:19" hidden="1" outlineLevel="6" x14ac:dyDescent="0.3">
      <c r="A229" s="172">
        <v>101</v>
      </c>
      <c r="B229" s="166" t="s">
        <v>19</v>
      </c>
      <c r="C229" s="166">
        <v>10103</v>
      </c>
      <c r="D229" s="166" t="s">
        <v>29</v>
      </c>
      <c r="E229" s="166">
        <v>1317</v>
      </c>
      <c r="F229" s="166" t="s">
        <v>235</v>
      </c>
      <c r="G229" s="166">
        <v>152481</v>
      </c>
      <c r="H229" s="166" t="s">
        <v>254</v>
      </c>
      <c r="I229" s="166">
        <v>0</v>
      </c>
      <c r="J229" s="176" t="s">
        <v>24</v>
      </c>
      <c r="K229" s="177">
        <f>SUBTOTAL(9,K228:K228)</f>
        <v>0</v>
      </c>
      <c r="L229" s="177">
        <f>SUBTOTAL(9,L228:L228)</f>
        <v>0</v>
      </c>
      <c r="M229" s="178" t="e">
        <f>Tabela9[[#This Row],[Neg_Ano5]]/Tabela9[[#This Row],[Alunos_Ano5]]</f>
        <v>#DIV/0!</v>
      </c>
      <c r="N229" s="177">
        <f>SUBTOTAL(9,N228:N228)</f>
        <v>0</v>
      </c>
      <c r="O229" s="177">
        <f>SUBTOTAL(9,O228:O228)</f>
        <v>0</v>
      </c>
      <c r="P229" s="178" t="e">
        <f>Tabela9[[#This Row],[Neg_Ano6]]/Tabela9[[#This Row],[Alunos_Ano6]]</f>
        <v>#DIV/0!</v>
      </c>
      <c r="Q229" s="177">
        <f>SUBTOTAL(9,Q228:Q228)</f>
        <v>0</v>
      </c>
      <c r="R229" s="177">
        <f>SUBTOTAL(9,R228:R228)</f>
        <v>0</v>
      </c>
      <c r="S229" s="179" t="e">
        <f>Tabela9[[#This Row],[Níveis negat. ]]/Tabela9[[#This Row],[Alunos_2º ciclo]]</f>
        <v>#DIV/0!</v>
      </c>
    </row>
    <row r="230" spans="1:19" hidden="1" outlineLevel="7" x14ac:dyDescent="0.3">
      <c r="A230" s="172">
        <v>101</v>
      </c>
      <c r="B230" s="166" t="s">
        <v>19</v>
      </c>
      <c r="C230" s="166">
        <v>10103</v>
      </c>
      <c r="D230" s="166" t="s">
        <v>29</v>
      </c>
      <c r="E230" s="166">
        <v>1317</v>
      </c>
      <c r="F230" s="166" t="s">
        <v>235</v>
      </c>
      <c r="G230" s="166">
        <v>152493</v>
      </c>
      <c r="H230" s="166" t="s">
        <v>256</v>
      </c>
      <c r="I230" s="166">
        <v>1317564</v>
      </c>
      <c r="J230" s="166" t="s">
        <v>257</v>
      </c>
      <c r="K230" s="173">
        <v>111</v>
      </c>
      <c r="L230" s="173">
        <v>63</v>
      </c>
      <c r="M230" s="174">
        <f>Tabela9[[#This Row],[Neg_Ano5]]/Tabela9[[#This Row],[Alunos_Ano5]]</f>
        <v>0.56756756756756754</v>
      </c>
      <c r="N230" s="173">
        <v>95</v>
      </c>
      <c r="O230" s="173">
        <v>57</v>
      </c>
      <c r="P230" s="174">
        <f>Tabela9[[#This Row],[Neg_Ano6]]/Tabela9[[#This Row],[Alunos_Ano6]]</f>
        <v>0.6</v>
      </c>
      <c r="Q230" s="173">
        <f t="shared" si="2"/>
        <v>206</v>
      </c>
      <c r="R230" s="173">
        <f t="shared" si="2"/>
        <v>120</v>
      </c>
      <c r="S230" s="175">
        <f>Tabela9[[#This Row],[Níveis negat. ]]/Tabela9[[#This Row],[Alunos_2º ciclo]]</f>
        <v>0.58252427184466016</v>
      </c>
    </row>
    <row r="231" spans="1:19" hidden="1" outlineLevel="6" x14ac:dyDescent="0.3">
      <c r="A231" s="172">
        <v>101</v>
      </c>
      <c r="B231" s="166" t="s">
        <v>19</v>
      </c>
      <c r="C231" s="166">
        <v>10103</v>
      </c>
      <c r="D231" s="166" t="s">
        <v>29</v>
      </c>
      <c r="E231" s="166">
        <v>1317</v>
      </c>
      <c r="F231" s="166" t="s">
        <v>235</v>
      </c>
      <c r="G231" s="166">
        <v>152493</v>
      </c>
      <c r="H231" s="166" t="s">
        <v>256</v>
      </c>
      <c r="I231" s="166">
        <v>0</v>
      </c>
      <c r="J231" s="176" t="s">
        <v>24</v>
      </c>
      <c r="K231" s="177">
        <f>SUBTOTAL(9,K230:K230)</f>
        <v>0</v>
      </c>
      <c r="L231" s="177">
        <f>SUBTOTAL(9,L230:L230)</f>
        <v>0</v>
      </c>
      <c r="M231" s="178" t="e">
        <f>Tabela9[[#This Row],[Neg_Ano5]]/Tabela9[[#This Row],[Alunos_Ano5]]</f>
        <v>#DIV/0!</v>
      </c>
      <c r="N231" s="177">
        <f>SUBTOTAL(9,N230:N230)</f>
        <v>0</v>
      </c>
      <c r="O231" s="177">
        <f>SUBTOTAL(9,O230:O230)</f>
        <v>0</v>
      </c>
      <c r="P231" s="178" t="e">
        <f>Tabela9[[#This Row],[Neg_Ano6]]/Tabela9[[#This Row],[Alunos_Ano6]]</f>
        <v>#DIV/0!</v>
      </c>
      <c r="Q231" s="177">
        <f>SUBTOTAL(9,Q230:Q230)</f>
        <v>0</v>
      </c>
      <c r="R231" s="177">
        <f>SUBTOTAL(9,R230:R230)</f>
        <v>0</v>
      </c>
      <c r="S231" s="179" t="e">
        <f>Tabela9[[#This Row],[Níveis negat. ]]/Tabela9[[#This Row],[Alunos_2º ciclo]]</f>
        <v>#DIV/0!</v>
      </c>
    </row>
    <row r="232" spans="1:19" hidden="1" outlineLevel="7" x14ac:dyDescent="0.3">
      <c r="A232" s="172">
        <v>101</v>
      </c>
      <c r="B232" s="166" t="s">
        <v>19</v>
      </c>
      <c r="C232" s="166">
        <v>10103</v>
      </c>
      <c r="D232" s="166" t="s">
        <v>29</v>
      </c>
      <c r="E232" s="166">
        <v>1317</v>
      </c>
      <c r="F232" s="166" t="s">
        <v>235</v>
      </c>
      <c r="G232" s="166">
        <v>152500</v>
      </c>
      <c r="H232" s="166" t="s">
        <v>258</v>
      </c>
      <c r="I232" s="166">
        <v>1317811</v>
      </c>
      <c r="J232" s="166" t="s">
        <v>259</v>
      </c>
      <c r="K232" s="173">
        <v>274</v>
      </c>
      <c r="L232" s="173">
        <v>84</v>
      </c>
      <c r="M232" s="174">
        <f>Tabela9[[#This Row],[Neg_Ano5]]/Tabela9[[#This Row],[Alunos_Ano5]]</f>
        <v>0.30656934306569344</v>
      </c>
      <c r="N232" s="173">
        <v>328</v>
      </c>
      <c r="O232" s="173">
        <v>139</v>
      </c>
      <c r="P232" s="174">
        <f>Tabela9[[#This Row],[Neg_Ano6]]/Tabela9[[#This Row],[Alunos_Ano6]]</f>
        <v>0.42378048780487804</v>
      </c>
      <c r="Q232" s="173">
        <f t="shared" si="2"/>
        <v>602</v>
      </c>
      <c r="R232" s="173">
        <f t="shared" si="2"/>
        <v>223</v>
      </c>
      <c r="S232" s="175">
        <f>Tabela9[[#This Row],[Níveis negat. ]]/Tabela9[[#This Row],[Alunos_2º ciclo]]</f>
        <v>0.37043189368770763</v>
      </c>
    </row>
    <row r="233" spans="1:19" hidden="1" outlineLevel="6" x14ac:dyDescent="0.3">
      <c r="A233" s="172">
        <v>101</v>
      </c>
      <c r="B233" s="166" t="s">
        <v>19</v>
      </c>
      <c r="C233" s="166">
        <v>10103</v>
      </c>
      <c r="D233" s="166" t="s">
        <v>29</v>
      </c>
      <c r="E233" s="166">
        <v>1317</v>
      </c>
      <c r="F233" s="166" t="s">
        <v>235</v>
      </c>
      <c r="G233" s="166">
        <v>152500</v>
      </c>
      <c r="H233" s="166" t="s">
        <v>258</v>
      </c>
      <c r="I233" s="166">
        <v>0</v>
      </c>
      <c r="J233" s="176" t="s">
        <v>24</v>
      </c>
      <c r="K233" s="177">
        <f>SUBTOTAL(9,K232:K232)</f>
        <v>0</v>
      </c>
      <c r="L233" s="177">
        <f>SUBTOTAL(9,L232:L232)</f>
        <v>0</v>
      </c>
      <c r="M233" s="178" t="e">
        <f>Tabela9[[#This Row],[Neg_Ano5]]/Tabela9[[#This Row],[Alunos_Ano5]]</f>
        <v>#DIV/0!</v>
      </c>
      <c r="N233" s="177">
        <f>SUBTOTAL(9,N232:N232)</f>
        <v>0</v>
      </c>
      <c r="O233" s="177">
        <f>SUBTOTAL(9,O232:O232)</f>
        <v>0</v>
      </c>
      <c r="P233" s="178" t="e">
        <f>Tabela9[[#This Row],[Neg_Ano6]]/Tabela9[[#This Row],[Alunos_Ano6]]</f>
        <v>#DIV/0!</v>
      </c>
      <c r="Q233" s="177">
        <f>SUBTOTAL(9,Q232:Q232)</f>
        <v>0</v>
      </c>
      <c r="R233" s="177">
        <f>SUBTOTAL(9,R232:R232)</f>
        <v>0</v>
      </c>
      <c r="S233" s="179" t="e">
        <f>Tabela9[[#This Row],[Níveis negat. ]]/Tabela9[[#This Row],[Alunos_2º ciclo]]</f>
        <v>#DIV/0!</v>
      </c>
    </row>
    <row r="234" spans="1:19" hidden="1" outlineLevel="7" x14ac:dyDescent="0.3">
      <c r="A234" s="172">
        <v>101</v>
      </c>
      <c r="B234" s="166" t="s">
        <v>19</v>
      </c>
      <c r="C234" s="166">
        <v>10103</v>
      </c>
      <c r="D234" s="166" t="s">
        <v>29</v>
      </c>
      <c r="E234" s="166">
        <v>1317</v>
      </c>
      <c r="F234" s="166" t="s">
        <v>235</v>
      </c>
      <c r="G234" s="166">
        <v>152511</v>
      </c>
      <c r="H234" s="166" t="s">
        <v>260</v>
      </c>
      <c r="I234" s="166">
        <v>1317697</v>
      </c>
      <c r="J234" s="166" t="s">
        <v>261</v>
      </c>
      <c r="K234" s="173">
        <v>214</v>
      </c>
      <c r="L234" s="173">
        <v>86</v>
      </c>
      <c r="M234" s="174">
        <f>Tabela9[[#This Row],[Neg_Ano5]]/Tabela9[[#This Row],[Alunos_Ano5]]</f>
        <v>0.40186915887850466</v>
      </c>
      <c r="N234" s="173">
        <v>239</v>
      </c>
      <c r="O234" s="173">
        <v>103</v>
      </c>
      <c r="P234" s="174">
        <f>Tabela9[[#This Row],[Neg_Ano6]]/Tabela9[[#This Row],[Alunos_Ano6]]</f>
        <v>0.43096234309623432</v>
      </c>
      <c r="Q234" s="173">
        <f t="shared" si="2"/>
        <v>453</v>
      </c>
      <c r="R234" s="173">
        <f t="shared" si="2"/>
        <v>189</v>
      </c>
      <c r="S234" s="175">
        <f>Tabela9[[#This Row],[Níveis negat. ]]/Tabela9[[#This Row],[Alunos_2º ciclo]]</f>
        <v>0.41721854304635764</v>
      </c>
    </row>
    <row r="235" spans="1:19" hidden="1" outlineLevel="6" x14ac:dyDescent="0.3">
      <c r="A235" s="172">
        <v>101</v>
      </c>
      <c r="B235" s="166" t="s">
        <v>19</v>
      </c>
      <c r="C235" s="166">
        <v>10103</v>
      </c>
      <c r="D235" s="166" t="s">
        <v>29</v>
      </c>
      <c r="E235" s="166">
        <v>1317</v>
      </c>
      <c r="F235" s="166" t="s">
        <v>235</v>
      </c>
      <c r="G235" s="166">
        <v>152511</v>
      </c>
      <c r="H235" s="166" t="s">
        <v>260</v>
      </c>
      <c r="I235" s="166">
        <v>0</v>
      </c>
      <c r="J235" s="176" t="s">
        <v>24</v>
      </c>
      <c r="K235" s="177">
        <f>SUBTOTAL(9,K234:K234)</f>
        <v>0</v>
      </c>
      <c r="L235" s="177">
        <f>SUBTOTAL(9,L234:L234)</f>
        <v>0</v>
      </c>
      <c r="M235" s="178" t="e">
        <f>Tabela9[[#This Row],[Neg_Ano5]]/Tabela9[[#This Row],[Alunos_Ano5]]</f>
        <v>#DIV/0!</v>
      </c>
      <c r="N235" s="177">
        <f>SUBTOTAL(9,N234:N234)</f>
        <v>0</v>
      </c>
      <c r="O235" s="177">
        <f>SUBTOTAL(9,O234:O234)</f>
        <v>0</v>
      </c>
      <c r="P235" s="178" t="e">
        <f>Tabela9[[#This Row],[Neg_Ano6]]/Tabela9[[#This Row],[Alunos_Ano6]]</f>
        <v>#DIV/0!</v>
      </c>
      <c r="Q235" s="177">
        <f>SUBTOTAL(9,Q234:Q234)</f>
        <v>0</v>
      </c>
      <c r="R235" s="177">
        <f>SUBTOTAL(9,R234:R234)</f>
        <v>0</v>
      </c>
      <c r="S235" s="179" t="e">
        <f>Tabela9[[#This Row],[Níveis negat. ]]/Tabela9[[#This Row],[Alunos_2º ciclo]]</f>
        <v>#DIV/0!</v>
      </c>
    </row>
    <row r="236" spans="1:19" hidden="1" outlineLevel="7" x14ac:dyDescent="0.3">
      <c r="A236" s="172">
        <v>101</v>
      </c>
      <c r="B236" s="166" t="s">
        <v>19</v>
      </c>
      <c r="C236" s="166">
        <v>10103</v>
      </c>
      <c r="D236" s="166" t="s">
        <v>29</v>
      </c>
      <c r="E236" s="166">
        <v>1317</v>
      </c>
      <c r="F236" s="166" t="s">
        <v>235</v>
      </c>
      <c r="G236" s="166">
        <v>153011</v>
      </c>
      <c r="H236" s="166" t="s">
        <v>295</v>
      </c>
      <c r="I236" s="166">
        <v>1317163</v>
      </c>
      <c r="J236" s="166" t="s">
        <v>296</v>
      </c>
      <c r="K236" s="173">
        <v>107</v>
      </c>
      <c r="L236" s="173">
        <v>39</v>
      </c>
      <c r="M236" s="174">
        <f>Tabela9[[#This Row],[Neg_Ano5]]/Tabela9[[#This Row],[Alunos_Ano5]]</f>
        <v>0.3644859813084112</v>
      </c>
      <c r="N236" s="173">
        <v>137</v>
      </c>
      <c r="O236" s="173">
        <v>65</v>
      </c>
      <c r="P236" s="174">
        <f>Tabela9[[#This Row],[Neg_Ano6]]/Tabela9[[#This Row],[Alunos_Ano6]]</f>
        <v>0.47445255474452552</v>
      </c>
      <c r="Q236" s="173">
        <f t="shared" si="2"/>
        <v>244</v>
      </c>
      <c r="R236" s="173">
        <f t="shared" si="2"/>
        <v>104</v>
      </c>
      <c r="S236" s="175">
        <f>Tabela9[[#This Row],[Níveis negat. ]]/Tabela9[[#This Row],[Alunos_2º ciclo]]</f>
        <v>0.42622950819672129</v>
      </c>
    </row>
    <row r="237" spans="1:19" hidden="1" outlineLevel="7" x14ac:dyDescent="0.3">
      <c r="A237" s="172">
        <v>101</v>
      </c>
      <c r="B237" s="166" t="s">
        <v>19</v>
      </c>
      <c r="C237" s="166">
        <v>10103</v>
      </c>
      <c r="D237" s="166" t="s">
        <v>29</v>
      </c>
      <c r="E237" s="166">
        <v>1317</v>
      </c>
      <c r="F237" s="166" t="s">
        <v>235</v>
      </c>
      <c r="G237" s="166">
        <v>153011</v>
      </c>
      <c r="H237" s="166" t="s">
        <v>295</v>
      </c>
      <c r="I237" s="166">
        <v>1317178</v>
      </c>
      <c r="J237" s="166" t="s">
        <v>297</v>
      </c>
      <c r="K237" s="173">
        <v>115</v>
      </c>
      <c r="L237" s="173">
        <v>44</v>
      </c>
      <c r="M237" s="174">
        <f>Tabela9[[#This Row],[Neg_Ano5]]/Tabela9[[#This Row],[Alunos_Ano5]]</f>
        <v>0.38260869565217392</v>
      </c>
      <c r="N237" s="173">
        <v>115</v>
      </c>
      <c r="O237" s="173">
        <v>66</v>
      </c>
      <c r="P237" s="174">
        <f>Tabela9[[#This Row],[Neg_Ano6]]/Tabela9[[#This Row],[Alunos_Ano6]]</f>
        <v>0.57391304347826089</v>
      </c>
      <c r="Q237" s="173">
        <f t="shared" si="2"/>
        <v>230</v>
      </c>
      <c r="R237" s="173">
        <f t="shared" si="2"/>
        <v>110</v>
      </c>
      <c r="S237" s="175">
        <f>Tabela9[[#This Row],[Níveis negat. ]]/Tabela9[[#This Row],[Alunos_2º ciclo]]</f>
        <v>0.47826086956521741</v>
      </c>
    </row>
    <row r="238" spans="1:19" hidden="1" outlineLevel="6" x14ac:dyDescent="0.3">
      <c r="A238" s="172">
        <v>101</v>
      </c>
      <c r="B238" s="166" t="s">
        <v>19</v>
      </c>
      <c r="C238" s="166">
        <v>10103</v>
      </c>
      <c r="D238" s="166" t="s">
        <v>29</v>
      </c>
      <c r="E238" s="166">
        <v>1317</v>
      </c>
      <c r="F238" s="166" t="s">
        <v>235</v>
      </c>
      <c r="G238" s="166">
        <v>153011</v>
      </c>
      <c r="H238" s="166" t="s">
        <v>295</v>
      </c>
      <c r="I238" s="166">
        <v>0</v>
      </c>
      <c r="J238" s="176" t="s">
        <v>24</v>
      </c>
      <c r="K238" s="177">
        <f>SUBTOTAL(9,K236:K237)</f>
        <v>0</v>
      </c>
      <c r="L238" s="177">
        <f>SUBTOTAL(9,L236:L237)</f>
        <v>0</v>
      </c>
      <c r="M238" s="178" t="e">
        <f>Tabela9[[#This Row],[Neg_Ano5]]/Tabela9[[#This Row],[Alunos_Ano5]]</f>
        <v>#DIV/0!</v>
      </c>
      <c r="N238" s="177">
        <f>SUBTOTAL(9,N236:N237)</f>
        <v>0</v>
      </c>
      <c r="O238" s="177">
        <f>SUBTOTAL(9,O236:O237)</f>
        <v>0</v>
      </c>
      <c r="P238" s="178" t="e">
        <f>Tabela9[[#This Row],[Neg_Ano6]]/Tabela9[[#This Row],[Alunos_Ano6]]</f>
        <v>#DIV/0!</v>
      </c>
      <c r="Q238" s="177">
        <f>SUBTOTAL(9,Q236:Q237)</f>
        <v>0</v>
      </c>
      <c r="R238" s="177">
        <f>SUBTOTAL(9,R236:R237)</f>
        <v>0</v>
      </c>
      <c r="S238" s="179" t="e">
        <f>Tabela9[[#This Row],[Níveis negat. ]]/Tabela9[[#This Row],[Alunos_2º ciclo]]</f>
        <v>#DIV/0!</v>
      </c>
    </row>
    <row r="239" spans="1:19" hidden="1" outlineLevel="5" collapsed="1" x14ac:dyDescent="0.3">
      <c r="A239" s="172">
        <v>101</v>
      </c>
      <c r="B239" s="166" t="s">
        <v>19</v>
      </c>
      <c r="C239" s="166">
        <v>10103</v>
      </c>
      <c r="D239" s="166" t="s">
        <v>29</v>
      </c>
      <c r="E239" s="166">
        <v>1317</v>
      </c>
      <c r="F239" s="166" t="s">
        <v>235</v>
      </c>
      <c r="G239" s="166">
        <v>0</v>
      </c>
      <c r="H239" s="166">
        <v>0</v>
      </c>
      <c r="I239" s="166">
        <v>0</v>
      </c>
      <c r="J239" s="180" t="s">
        <v>25</v>
      </c>
      <c r="K239" s="181">
        <f>SUBTOTAL(9,K212:K237)</f>
        <v>0</v>
      </c>
      <c r="L239" s="181">
        <f>SUBTOTAL(9,L212:L237)</f>
        <v>0</v>
      </c>
      <c r="M239" s="182" t="e">
        <f>Tabela9[[#This Row],[Neg_Ano5]]/Tabela9[[#This Row],[Alunos_Ano5]]</f>
        <v>#DIV/0!</v>
      </c>
      <c r="N239" s="181">
        <f>SUBTOTAL(9,N212:N237)</f>
        <v>0</v>
      </c>
      <c r="O239" s="181">
        <f>SUBTOTAL(9,O212:O237)</f>
        <v>0</v>
      </c>
      <c r="P239" s="182" t="e">
        <f>Tabela9[[#This Row],[Neg_Ano6]]/Tabela9[[#This Row],[Alunos_Ano6]]</f>
        <v>#DIV/0!</v>
      </c>
      <c r="Q239" s="181">
        <f>SUBTOTAL(9,Q212:Q237)</f>
        <v>0</v>
      </c>
      <c r="R239" s="181">
        <f>SUBTOTAL(9,R212:R237)</f>
        <v>0</v>
      </c>
      <c r="S239" s="183" t="e">
        <f>Tabela9[[#This Row],[Níveis negat. ]]/Tabela9[[#This Row],[Alunos_2º ciclo]]</f>
        <v>#DIV/0!</v>
      </c>
    </row>
    <row r="240" spans="1:19" hidden="1" outlineLevel="7" x14ac:dyDescent="0.3">
      <c r="A240" s="172">
        <v>101</v>
      </c>
      <c r="B240" s="166" t="s">
        <v>19</v>
      </c>
      <c r="C240" s="166">
        <v>10103</v>
      </c>
      <c r="D240" s="166" t="s">
        <v>29</v>
      </c>
      <c r="E240" s="166">
        <v>1318</v>
      </c>
      <c r="F240" s="166" t="s">
        <v>263</v>
      </c>
      <c r="G240" s="166">
        <v>151154</v>
      </c>
      <c r="H240" s="166" t="s">
        <v>264</v>
      </c>
      <c r="I240" s="166">
        <v>1314179</v>
      </c>
      <c r="J240" s="166" t="s">
        <v>265</v>
      </c>
      <c r="K240" s="173">
        <v>77</v>
      </c>
      <c r="L240" s="173">
        <v>24</v>
      </c>
      <c r="M240" s="174">
        <f>Tabela9[[#This Row],[Neg_Ano5]]/Tabela9[[#This Row],[Alunos_Ano5]]</f>
        <v>0.31168831168831168</v>
      </c>
      <c r="N240" s="173">
        <v>68</v>
      </c>
      <c r="O240" s="173">
        <v>25</v>
      </c>
      <c r="P240" s="174">
        <f>Tabela9[[#This Row],[Neg_Ano6]]/Tabela9[[#This Row],[Alunos_Ano6]]</f>
        <v>0.36764705882352944</v>
      </c>
      <c r="Q240" s="173">
        <f t="shared" si="2"/>
        <v>145</v>
      </c>
      <c r="R240" s="173">
        <f t="shared" si="2"/>
        <v>49</v>
      </c>
      <c r="S240" s="175">
        <f>Tabela9[[#This Row],[Níveis negat. ]]/Tabela9[[#This Row],[Alunos_2º ciclo]]</f>
        <v>0.33793103448275863</v>
      </c>
    </row>
    <row r="241" spans="1:19" hidden="1" outlineLevel="7" x14ac:dyDescent="0.3">
      <c r="A241" s="172">
        <v>101</v>
      </c>
      <c r="B241" s="166" t="s">
        <v>19</v>
      </c>
      <c r="C241" s="166">
        <v>10103</v>
      </c>
      <c r="D241" s="166" t="s">
        <v>29</v>
      </c>
      <c r="E241" s="166">
        <v>1318</v>
      </c>
      <c r="F241" s="166" t="s">
        <v>263</v>
      </c>
      <c r="G241" s="166">
        <v>151154</v>
      </c>
      <c r="H241" s="166" t="s">
        <v>264</v>
      </c>
      <c r="I241" s="166">
        <v>1314556</v>
      </c>
      <c r="J241" s="166" t="s">
        <v>266</v>
      </c>
      <c r="K241" s="173">
        <v>105</v>
      </c>
      <c r="L241" s="173">
        <v>37</v>
      </c>
      <c r="M241" s="174">
        <f>Tabela9[[#This Row],[Neg_Ano5]]/Tabela9[[#This Row],[Alunos_Ano5]]</f>
        <v>0.35238095238095241</v>
      </c>
      <c r="N241" s="173">
        <v>101</v>
      </c>
      <c r="O241" s="173">
        <v>50</v>
      </c>
      <c r="P241" s="174">
        <f>Tabela9[[#This Row],[Neg_Ano6]]/Tabela9[[#This Row],[Alunos_Ano6]]</f>
        <v>0.49504950495049505</v>
      </c>
      <c r="Q241" s="173">
        <f t="shared" si="2"/>
        <v>206</v>
      </c>
      <c r="R241" s="173">
        <f t="shared" si="2"/>
        <v>87</v>
      </c>
      <c r="S241" s="175">
        <f>Tabela9[[#This Row],[Níveis negat. ]]/Tabela9[[#This Row],[Alunos_2º ciclo]]</f>
        <v>0.42233009708737862</v>
      </c>
    </row>
    <row r="242" spans="1:19" hidden="1" outlineLevel="6" x14ac:dyDescent="0.3">
      <c r="A242" s="172">
        <v>101</v>
      </c>
      <c r="B242" s="166" t="s">
        <v>19</v>
      </c>
      <c r="C242" s="166">
        <v>10103</v>
      </c>
      <c r="D242" s="166" t="s">
        <v>29</v>
      </c>
      <c r="E242" s="166">
        <v>1318</v>
      </c>
      <c r="F242" s="166" t="s">
        <v>263</v>
      </c>
      <c r="G242" s="166">
        <v>151154</v>
      </c>
      <c r="H242" s="166" t="s">
        <v>264</v>
      </c>
      <c r="I242" s="166">
        <v>0</v>
      </c>
      <c r="J242" s="176" t="s">
        <v>24</v>
      </c>
      <c r="K242" s="177">
        <f>SUBTOTAL(9,K240:K241)</f>
        <v>0</v>
      </c>
      <c r="L242" s="177">
        <f>SUBTOTAL(9,L240:L241)</f>
        <v>0</v>
      </c>
      <c r="M242" s="178" t="e">
        <f>Tabela9[[#This Row],[Neg_Ano5]]/Tabela9[[#This Row],[Alunos_Ano5]]</f>
        <v>#DIV/0!</v>
      </c>
      <c r="N242" s="177">
        <f>SUBTOTAL(9,N240:N241)</f>
        <v>0</v>
      </c>
      <c r="O242" s="177">
        <f>SUBTOTAL(9,O240:O241)</f>
        <v>0</v>
      </c>
      <c r="P242" s="178" t="e">
        <f>Tabela9[[#This Row],[Neg_Ano6]]/Tabela9[[#This Row],[Alunos_Ano6]]</f>
        <v>#DIV/0!</v>
      </c>
      <c r="Q242" s="177">
        <f>SUBTOTAL(9,Q240:Q241)</f>
        <v>0</v>
      </c>
      <c r="R242" s="177">
        <f>SUBTOTAL(9,R240:R241)</f>
        <v>0</v>
      </c>
      <c r="S242" s="179" t="e">
        <f>Tabela9[[#This Row],[Níveis negat. ]]/Tabela9[[#This Row],[Alunos_2º ciclo]]</f>
        <v>#DIV/0!</v>
      </c>
    </row>
    <row r="243" spans="1:19" hidden="1" outlineLevel="7" x14ac:dyDescent="0.3">
      <c r="A243" s="172">
        <v>101</v>
      </c>
      <c r="B243" s="166" t="s">
        <v>19</v>
      </c>
      <c r="C243" s="166">
        <v>10103</v>
      </c>
      <c r="D243" s="166" t="s">
        <v>29</v>
      </c>
      <c r="E243" s="166">
        <v>1318</v>
      </c>
      <c r="F243" s="166" t="s">
        <v>263</v>
      </c>
      <c r="G243" s="166">
        <v>152316</v>
      </c>
      <c r="H243" s="166" t="s">
        <v>267</v>
      </c>
      <c r="I243" s="166">
        <v>1314712</v>
      </c>
      <c r="J243" s="166" t="s">
        <v>268</v>
      </c>
      <c r="K243" s="173">
        <v>174</v>
      </c>
      <c r="L243" s="173">
        <v>55</v>
      </c>
      <c r="M243" s="174">
        <f>Tabela9[[#This Row],[Neg_Ano5]]/Tabela9[[#This Row],[Alunos_Ano5]]</f>
        <v>0.31609195402298851</v>
      </c>
      <c r="N243" s="173">
        <v>209</v>
      </c>
      <c r="O243" s="173">
        <v>65</v>
      </c>
      <c r="P243" s="174">
        <f>Tabela9[[#This Row],[Neg_Ano6]]/Tabela9[[#This Row],[Alunos_Ano6]]</f>
        <v>0.31100478468899523</v>
      </c>
      <c r="Q243" s="173">
        <f t="shared" si="2"/>
        <v>383</v>
      </c>
      <c r="R243" s="173">
        <f t="shared" si="2"/>
        <v>120</v>
      </c>
      <c r="S243" s="175">
        <f>Tabela9[[#This Row],[Níveis negat. ]]/Tabela9[[#This Row],[Alunos_2º ciclo]]</f>
        <v>0.3133159268929504</v>
      </c>
    </row>
    <row r="244" spans="1:19" hidden="1" outlineLevel="6" x14ac:dyDescent="0.3">
      <c r="A244" s="172">
        <v>101</v>
      </c>
      <c r="B244" s="166" t="s">
        <v>19</v>
      </c>
      <c r="C244" s="166">
        <v>10103</v>
      </c>
      <c r="D244" s="166" t="s">
        <v>29</v>
      </c>
      <c r="E244" s="166">
        <v>1318</v>
      </c>
      <c r="F244" s="166" t="s">
        <v>263</v>
      </c>
      <c r="G244" s="166">
        <v>152316</v>
      </c>
      <c r="H244" s="166" t="s">
        <v>267</v>
      </c>
      <c r="I244" s="166">
        <v>0</v>
      </c>
      <c r="J244" s="176" t="s">
        <v>24</v>
      </c>
      <c r="K244" s="177">
        <f>SUBTOTAL(9,K243:K243)</f>
        <v>0</v>
      </c>
      <c r="L244" s="177">
        <f>SUBTOTAL(9,L243:L243)</f>
        <v>0</v>
      </c>
      <c r="M244" s="178" t="e">
        <f>Tabela9[[#This Row],[Neg_Ano5]]/Tabela9[[#This Row],[Alunos_Ano5]]</f>
        <v>#DIV/0!</v>
      </c>
      <c r="N244" s="177">
        <f>SUBTOTAL(9,N243:N243)</f>
        <v>0</v>
      </c>
      <c r="O244" s="177">
        <f>SUBTOTAL(9,O243:O243)</f>
        <v>0</v>
      </c>
      <c r="P244" s="178" t="e">
        <f>Tabela9[[#This Row],[Neg_Ano6]]/Tabela9[[#This Row],[Alunos_Ano6]]</f>
        <v>#DIV/0!</v>
      </c>
      <c r="Q244" s="177">
        <f>SUBTOTAL(9,Q243:Q243)</f>
        <v>0</v>
      </c>
      <c r="R244" s="177">
        <f>SUBTOTAL(9,R243:R243)</f>
        <v>0</v>
      </c>
      <c r="S244" s="179" t="e">
        <f>Tabela9[[#This Row],[Níveis negat. ]]/Tabela9[[#This Row],[Alunos_2º ciclo]]</f>
        <v>#DIV/0!</v>
      </c>
    </row>
    <row r="245" spans="1:19" hidden="1" outlineLevel="5" collapsed="1" x14ac:dyDescent="0.3">
      <c r="A245" s="172">
        <v>101</v>
      </c>
      <c r="B245" s="166" t="s">
        <v>19</v>
      </c>
      <c r="C245" s="166">
        <v>10103</v>
      </c>
      <c r="D245" s="166" t="s">
        <v>29</v>
      </c>
      <c r="E245" s="166">
        <v>1318</v>
      </c>
      <c r="F245" s="166" t="s">
        <v>263</v>
      </c>
      <c r="G245" s="166">
        <v>0</v>
      </c>
      <c r="H245" s="166">
        <v>0</v>
      </c>
      <c r="I245" s="166">
        <v>0</v>
      </c>
      <c r="J245" s="180" t="s">
        <v>25</v>
      </c>
      <c r="K245" s="181">
        <f>SUBTOTAL(9,K240:K243)</f>
        <v>0</v>
      </c>
      <c r="L245" s="181">
        <f>SUBTOTAL(9,L240:L243)</f>
        <v>0</v>
      </c>
      <c r="M245" s="182" t="e">
        <f>Tabela9[[#This Row],[Neg_Ano5]]/Tabela9[[#This Row],[Alunos_Ano5]]</f>
        <v>#DIV/0!</v>
      </c>
      <c r="N245" s="181">
        <f>SUBTOTAL(9,N240:N243)</f>
        <v>0</v>
      </c>
      <c r="O245" s="181">
        <f>SUBTOTAL(9,O240:O243)</f>
        <v>0</v>
      </c>
      <c r="P245" s="182" t="e">
        <f>Tabela9[[#This Row],[Neg_Ano6]]/Tabela9[[#This Row],[Alunos_Ano6]]</f>
        <v>#DIV/0!</v>
      </c>
      <c r="Q245" s="181">
        <f>SUBTOTAL(9,Q240:Q243)</f>
        <v>0</v>
      </c>
      <c r="R245" s="181">
        <f>SUBTOTAL(9,R240:R243)</f>
        <v>0</v>
      </c>
      <c r="S245" s="183" t="e">
        <f>Tabela9[[#This Row],[Níveis negat. ]]/Tabela9[[#This Row],[Alunos_2º ciclo]]</f>
        <v>#DIV/0!</v>
      </c>
    </row>
    <row r="246" spans="1:19" hidden="1" outlineLevel="4" x14ac:dyDescent="0.3">
      <c r="A246" s="172">
        <v>101</v>
      </c>
      <c r="B246" s="166" t="s">
        <v>19</v>
      </c>
      <c r="C246" s="166">
        <v>10103</v>
      </c>
      <c r="D246" s="166" t="s">
        <v>29</v>
      </c>
      <c r="E246" s="166">
        <v>0</v>
      </c>
      <c r="F246" s="166">
        <v>0</v>
      </c>
      <c r="G246" s="166">
        <v>0</v>
      </c>
      <c r="H246" s="166">
        <v>0</v>
      </c>
      <c r="I246" s="166">
        <v>0</v>
      </c>
      <c r="J246" s="184" t="s">
        <v>26</v>
      </c>
      <c r="K246" s="185">
        <f>SUBTOTAL(9,K2:K243)</f>
        <v>956</v>
      </c>
      <c r="L246" s="185">
        <f>SUBTOTAL(9,L2:L243)</f>
        <v>293</v>
      </c>
      <c r="M246" s="186">
        <f>Tabela9[[#This Row],[Neg_Ano5]]/Tabela9[[#This Row],[Alunos_Ano5]]</f>
        <v>0.30648535564853557</v>
      </c>
      <c r="N246" s="185">
        <f>SUBTOTAL(9,N2:N243)</f>
        <v>1189</v>
      </c>
      <c r="O246" s="185">
        <f>SUBTOTAL(9,O2:O243)</f>
        <v>387</v>
      </c>
      <c r="P246" s="186">
        <f>Tabela9[[#This Row],[Neg_Ano6]]/Tabela9[[#This Row],[Alunos_Ano6]]</f>
        <v>0.32548359966358287</v>
      </c>
      <c r="Q246" s="185">
        <f>SUBTOTAL(9,Q2:Q243)</f>
        <v>2145</v>
      </c>
      <c r="R246" s="185">
        <f>SUBTOTAL(9,R2:R243)</f>
        <v>680</v>
      </c>
      <c r="S246" s="187">
        <f>Tabela9[[#This Row],[Níveis negat. ]]/Tabela9[[#This Row],[Alunos_2º ciclo]]</f>
        <v>0.317016317016317</v>
      </c>
    </row>
    <row r="247" spans="1:19" hidden="1" outlineLevel="3" x14ac:dyDescent="0.3">
      <c r="A247" s="6">
        <v>101</v>
      </c>
      <c r="B247" s="7" t="s">
        <v>19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23" t="s">
        <v>269</v>
      </c>
      <c r="K247" s="49">
        <f>SUBTOTAL(9,K2:K246)</f>
        <v>956</v>
      </c>
      <c r="L247" s="49">
        <f>SUBTOTAL(9,L2:L246)</f>
        <v>293</v>
      </c>
      <c r="M247" s="50">
        <f>Tabela9[[#This Row],[Neg_Ano5]]/Tabela9[[#This Row],[Alunos_Ano5]]</f>
        <v>0.30648535564853557</v>
      </c>
      <c r="N247" s="49">
        <f>SUBTOTAL(9,N2:N246)</f>
        <v>1189</v>
      </c>
      <c r="O247" s="49">
        <f>SUBTOTAL(9,O2:O246)</f>
        <v>387</v>
      </c>
      <c r="P247" s="50">
        <f>Tabela9[[#This Row],[Neg_Ano6]]/Tabela9[[#This Row],[Alunos_Ano6]]</f>
        <v>0.32548359966358287</v>
      </c>
      <c r="Q247" s="49">
        <f>SUBTOTAL(9,Q2:Q246)</f>
        <v>2145</v>
      </c>
      <c r="R247" s="49">
        <f>SUBTOTAL(9,R2:R246)</f>
        <v>680</v>
      </c>
      <c r="S247" s="51">
        <f>Tabela9[[#This Row],[Níveis negat. ]]/Tabela9[[#This Row],[Alunos_2º ciclo]]</f>
        <v>0.317016317016317</v>
      </c>
    </row>
    <row r="248" spans="1:19" hidden="1" outlineLevel="1" x14ac:dyDescent="0.3">
      <c r="A248"/>
      <c r="B248"/>
      <c r="C248"/>
      <c r="D248"/>
      <c r="E248"/>
      <c r="F248"/>
      <c r="G248"/>
      <c r="H248"/>
      <c r="I248"/>
      <c r="J248"/>
      <c r="K248"/>
      <c r="L248" s="56"/>
      <c r="M248"/>
      <c r="N248"/>
      <c r="O248"/>
      <c r="P248"/>
      <c r="Q248"/>
      <c r="R248"/>
      <c r="S248"/>
    </row>
    <row r="249" spans="1:19" hidden="1" outlineLevel="1" x14ac:dyDescent="0.3">
      <c r="A249" s="31" t="s">
        <v>270</v>
      </c>
      <c r="B249"/>
      <c r="C249"/>
      <c r="D249"/>
      <c r="E249"/>
      <c r="F249"/>
      <c r="G249"/>
      <c r="H249"/>
      <c r="I249"/>
      <c r="J249"/>
      <c r="K249"/>
      <c r="L249" s="56"/>
      <c r="M249"/>
      <c r="N249"/>
      <c r="O249"/>
      <c r="P249"/>
      <c r="Q249"/>
      <c r="R249"/>
      <c r="S249"/>
    </row>
    <row r="250" spans="1:19" hidden="1" outlineLevel="1" x14ac:dyDescent="0.3">
      <c r="A250" s="32" t="s">
        <v>271</v>
      </c>
      <c r="B250"/>
      <c r="C250"/>
      <c r="D250"/>
      <c r="E250"/>
      <c r="F250"/>
      <c r="G250"/>
      <c r="H250"/>
      <c r="I250"/>
      <c r="J250"/>
      <c r="K250"/>
      <c r="L250" s="56"/>
      <c r="M250"/>
      <c r="N250"/>
      <c r="O250"/>
      <c r="P250"/>
      <c r="Q250"/>
      <c r="R250"/>
      <c r="S250"/>
    </row>
    <row r="251" spans="1:19" hidden="1" outlineLevel="1" x14ac:dyDescent="0.3">
      <c r="A251" s="33" t="s">
        <v>272</v>
      </c>
      <c r="B251"/>
      <c r="C251"/>
      <c r="D251"/>
      <c r="E251"/>
      <c r="F251"/>
      <c r="G251"/>
      <c r="H251"/>
      <c r="I251"/>
      <c r="J251"/>
      <c r="K251"/>
      <c r="L251" s="56"/>
      <c r="M251"/>
      <c r="N251"/>
      <c r="O251"/>
      <c r="P251"/>
      <c r="Q251"/>
      <c r="R251"/>
      <c r="S251"/>
    </row>
    <row r="252" spans="1:19" hidden="1" outlineLevel="1" x14ac:dyDescent="0.3">
      <c r="A252"/>
      <c r="B252"/>
      <c r="C252"/>
      <c r="D252"/>
      <c r="E252"/>
      <c r="F252"/>
      <c r="G252"/>
      <c r="H252"/>
      <c r="I252"/>
      <c r="J252"/>
      <c r="K252"/>
      <c r="L252" s="56"/>
      <c r="M252"/>
      <c r="N252"/>
      <c r="O252"/>
      <c r="P252"/>
      <c r="Q252"/>
      <c r="R252"/>
      <c r="S252"/>
    </row>
    <row r="253" spans="1:19" hidden="1" outlineLevel="1" x14ac:dyDescent="0.3">
      <c r="A253"/>
      <c r="B253"/>
      <c r="C253"/>
      <c r="D253"/>
      <c r="E253"/>
      <c r="F253"/>
      <c r="G253"/>
      <c r="H253"/>
      <c r="I253"/>
      <c r="J253"/>
      <c r="K253"/>
      <c r="L253" s="56"/>
      <c r="M253"/>
      <c r="N253"/>
      <c r="O253"/>
      <c r="P253"/>
      <c r="Q253"/>
      <c r="R253"/>
      <c r="S253"/>
    </row>
    <row r="254" spans="1:19" hidden="1" outlineLevel="1" x14ac:dyDescent="0.3">
      <c r="A254"/>
      <c r="B254"/>
      <c r="C254"/>
      <c r="D254"/>
      <c r="E254"/>
      <c r="F254"/>
      <c r="G254"/>
      <c r="H254"/>
      <c r="I254"/>
      <c r="J254"/>
      <c r="K254"/>
      <c r="L254" s="56"/>
      <c r="M254"/>
      <c r="N254"/>
      <c r="O254"/>
      <c r="P254"/>
      <c r="Q254"/>
      <c r="R254"/>
      <c r="S254"/>
    </row>
    <row r="255" spans="1:19" hidden="1" outlineLevel="1" x14ac:dyDescent="0.3">
      <c r="A255"/>
      <c r="B255"/>
      <c r="C255"/>
      <c r="D255"/>
      <c r="E255"/>
      <c r="F255"/>
      <c r="G255"/>
      <c r="H255"/>
      <c r="I255"/>
      <c r="J255"/>
      <c r="K255"/>
      <c r="L255" s="56"/>
      <c r="M255"/>
      <c r="N255"/>
      <c r="O255"/>
      <c r="P255"/>
      <c r="Q255"/>
      <c r="R255"/>
      <c r="S255"/>
    </row>
    <row r="256" spans="1:19" hidden="1" outlineLevel="1" x14ac:dyDescent="0.3">
      <c r="A256"/>
      <c r="B256"/>
      <c r="C256"/>
      <c r="D256"/>
      <c r="E256"/>
      <c r="F256"/>
      <c r="G256"/>
      <c r="H256"/>
      <c r="I256"/>
      <c r="J256"/>
      <c r="K256"/>
      <c r="L256" s="56"/>
      <c r="M256"/>
      <c r="N256"/>
      <c r="O256"/>
      <c r="P256"/>
      <c r="Q256"/>
      <c r="R256"/>
      <c r="S256"/>
    </row>
    <row r="257" spans="12:12" customFormat="1" hidden="1" outlineLevel="1" x14ac:dyDescent="0.3">
      <c r="L257" s="56"/>
    </row>
    <row r="258" spans="12:12" customFormat="1" hidden="1" outlineLevel="1" x14ac:dyDescent="0.3">
      <c r="L258" s="56"/>
    </row>
    <row r="259" spans="12:12" customFormat="1" hidden="1" outlineLevel="1" x14ac:dyDescent="0.3">
      <c r="L259" s="56"/>
    </row>
    <row r="260" spans="12:12" customFormat="1" hidden="1" outlineLevel="1" x14ac:dyDescent="0.3">
      <c r="L260" s="56"/>
    </row>
    <row r="261" spans="12:12" customFormat="1" hidden="1" outlineLevel="1" x14ac:dyDescent="0.3">
      <c r="L261" s="56"/>
    </row>
    <row r="262" spans="12:12" customFormat="1" hidden="1" outlineLevel="1" x14ac:dyDescent="0.3">
      <c r="L262" s="56"/>
    </row>
    <row r="263" spans="12:12" customFormat="1" hidden="1" outlineLevel="1" x14ac:dyDescent="0.3">
      <c r="L263" s="56"/>
    </row>
    <row r="264" spans="12:12" customFormat="1" hidden="1" outlineLevel="1" x14ac:dyDescent="0.3">
      <c r="L264" s="56"/>
    </row>
    <row r="265" spans="12:12" customFormat="1" hidden="1" outlineLevel="1" x14ac:dyDescent="0.3">
      <c r="L265" s="56"/>
    </row>
    <row r="266" spans="12:12" customFormat="1" hidden="1" outlineLevel="1" x14ac:dyDescent="0.3">
      <c r="L266" s="56"/>
    </row>
    <row r="267" spans="12:12" customFormat="1" hidden="1" outlineLevel="1" x14ac:dyDescent="0.3">
      <c r="L267" s="56"/>
    </row>
    <row r="268" spans="12:12" customFormat="1" hidden="1" outlineLevel="1" x14ac:dyDescent="0.3">
      <c r="L268" s="56"/>
    </row>
    <row r="269" spans="12:12" customFormat="1" hidden="1" outlineLevel="1" x14ac:dyDescent="0.3">
      <c r="L269" s="56"/>
    </row>
    <row r="270" spans="12:12" customFormat="1" hidden="1" outlineLevel="1" x14ac:dyDescent="0.3">
      <c r="L270" s="56"/>
    </row>
    <row r="271" spans="12:12" customFormat="1" hidden="1" outlineLevel="1" x14ac:dyDescent="0.3">
      <c r="L271" s="56"/>
    </row>
    <row r="272" spans="12:12" customFormat="1" hidden="1" outlineLevel="1" x14ac:dyDescent="0.3">
      <c r="L272" s="56"/>
    </row>
    <row r="273" spans="12:12" customFormat="1" hidden="1" outlineLevel="1" x14ac:dyDescent="0.3">
      <c r="L273" s="56"/>
    </row>
    <row r="274" spans="12:12" customFormat="1" hidden="1" outlineLevel="1" x14ac:dyDescent="0.3">
      <c r="L274" s="56"/>
    </row>
    <row r="275" spans="12:12" customFormat="1" hidden="1" outlineLevel="1" x14ac:dyDescent="0.3">
      <c r="L275" s="56"/>
    </row>
    <row r="276" spans="12:12" customFormat="1" hidden="1" outlineLevel="1" x14ac:dyDescent="0.3">
      <c r="L276" s="56"/>
    </row>
    <row r="277" spans="12:12" customFormat="1" hidden="1" outlineLevel="1" x14ac:dyDescent="0.3">
      <c r="L277" s="56"/>
    </row>
    <row r="278" spans="12:12" customFormat="1" hidden="1" outlineLevel="1" x14ac:dyDescent="0.3">
      <c r="L278" s="56"/>
    </row>
    <row r="279" spans="12:12" customFormat="1" hidden="1" outlineLevel="1" x14ac:dyDescent="0.3">
      <c r="L279" s="56"/>
    </row>
    <row r="280" spans="12:12" customFormat="1" hidden="1" outlineLevel="1" x14ac:dyDescent="0.3">
      <c r="L280" s="56"/>
    </row>
    <row r="281" spans="12:12" customFormat="1" hidden="1" outlineLevel="1" x14ac:dyDescent="0.3">
      <c r="L281" s="56"/>
    </row>
    <row r="282" spans="12:12" customFormat="1" hidden="1" outlineLevel="1" x14ac:dyDescent="0.3">
      <c r="L282" s="56"/>
    </row>
    <row r="283" spans="12:12" customFormat="1" hidden="1" outlineLevel="1" x14ac:dyDescent="0.3">
      <c r="L283" s="56"/>
    </row>
    <row r="284" spans="12:12" customFormat="1" hidden="1" outlineLevel="1" x14ac:dyDescent="0.3">
      <c r="L284" s="56"/>
    </row>
    <row r="285" spans="12:12" customFormat="1" hidden="1" outlineLevel="1" x14ac:dyDescent="0.3">
      <c r="L285" s="56"/>
    </row>
    <row r="286" spans="12:12" customFormat="1" hidden="1" outlineLevel="1" x14ac:dyDescent="0.3">
      <c r="L286" s="56"/>
    </row>
    <row r="287" spans="12:12" customFormat="1" hidden="1" outlineLevel="1" x14ac:dyDescent="0.3">
      <c r="L287" s="56"/>
    </row>
    <row r="288" spans="12:12" customFormat="1" hidden="1" outlineLevel="1" x14ac:dyDescent="0.3">
      <c r="L288" s="56"/>
    </row>
    <row r="289" spans="12:12" customFormat="1" hidden="1" outlineLevel="1" x14ac:dyDescent="0.3">
      <c r="L289" s="56"/>
    </row>
    <row r="290" spans="12:12" customFormat="1" hidden="1" outlineLevel="1" x14ac:dyDescent="0.3">
      <c r="L290" s="56"/>
    </row>
    <row r="291" spans="12:12" customFormat="1" hidden="1" outlineLevel="1" x14ac:dyDescent="0.3">
      <c r="L291" s="56"/>
    </row>
    <row r="292" spans="12:12" customFormat="1" hidden="1" outlineLevel="1" x14ac:dyDescent="0.3">
      <c r="L292" s="56"/>
    </row>
    <row r="293" spans="12:12" customFormat="1" hidden="1" outlineLevel="1" x14ac:dyDescent="0.3">
      <c r="L293" s="56"/>
    </row>
    <row r="294" spans="12:12" customFormat="1" hidden="1" outlineLevel="1" x14ac:dyDescent="0.3">
      <c r="L294" s="56"/>
    </row>
    <row r="295" spans="12:12" customFormat="1" hidden="1" outlineLevel="1" x14ac:dyDescent="0.3">
      <c r="L295" s="56"/>
    </row>
    <row r="296" spans="12:12" customFormat="1" hidden="1" outlineLevel="1" x14ac:dyDescent="0.3">
      <c r="L296" s="56"/>
    </row>
    <row r="297" spans="12:12" customFormat="1" hidden="1" outlineLevel="1" x14ac:dyDescent="0.3">
      <c r="L297" s="56"/>
    </row>
    <row r="298" spans="12:12" customFormat="1" hidden="1" outlineLevel="1" x14ac:dyDescent="0.3">
      <c r="L298" s="56"/>
    </row>
    <row r="299" spans="12:12" customFormat="1" hidden="1" outlineLevel="1" x14ac:dyDescent="0.3">
      <c r="L299" s="56"/>
    </row>
    <row r="300" spans="12:12" customFormat="1" hidden="1" outlineLevel="1" x14ac:dyDescent="0.3">
      <c r="L300" s="56"/>
    </row>
    <row r="301" spans="12:12" customFormat="1" hidden="1" outlineLevel="1" x14ac:dyDescent="0.3">
      <c r="L301" s="56"/>
    </row>
    <row r="302" spans="12:12" customFormat="1" hidden="1" outlineLevel="1" x14ac:dyDescent="0.3">
      <c r="L302" s="56"/>
    </row>
    <row r="303" spans="12:12" customFormat="1" hidden="1" outlineLevel="1" x14ac:dyDescent="0.3">
      <c r="L303" s="56"/>
    </row>
    <row r="304" spans="12:12" customFormat="1" hidden="1" outlineLevel="1" x14ac:dyDescent="0.3">
      <c r="L304" s="56"/>
    </row>
    <row r="305" spans="12:12" customFormat="1" hidden="1" outlineLevel="1" x14ac:dyDescent="0.3">
      <c r="L305" s="56"/>
    </row>
    <row r="306" spans="12:12" customFormat="1" hidden="1" outlineLevel="1" x14ac:dyDescent="0.3">
      <c r="L306" s="56"/>
    </row>
    <row r="307" spans="12:12" customFormat="1" hidden="1" outlineLevel="1" x14ac:dyDescent="0.3">
      <c r="L307" s="56"/>
    </row>
    <row r="308" spans="12:12" customFormat="1" hidden="1" outlineLevel="1" x14ac:dyDescent="0.3">
      <c r="L308" s="56"/>
    </row>
    <row r="309" spans="12:12" customFormat="1" hidden="1" outlineLevel="1" x14ac:dyDescent="0.3">
      <c r="L309" s="56"/>
    </row>
    <row r="310" spans="12:12" customFormat="1" hidden="1" outlineLevel="1" x14ac:dyDescent="0.3">
      <c r="L310" s="56"/>
    </row>
    <row r="311" spans="12:12" customFormat="1" hidden="1" outlineLevel="1" x14ac:dyDescent="0.3">
      <c r="L311" s="56"/>
    </row>
    <row r="312" spans="12:12" customFormat="1" hidden="1" outlineLevel="1" x14ac:dyDescent="0.3">
      <c r="L312" s="56"/>
    </row>
    <row r="313" spans="12:12" customFormat="1" hidden="1" outlineLevel="1" x14ac:dyDescent="0.3">
      <c r="L313" s="56"/>
    </row>
    <row r="314" spans="12:12" customFormat="1" hidden="1" outlineLevel="1" x14ac:dyDescent="0.3">
      <c r="L314" s="56"/>
    </row>
    <row r="315" spans="12:12" customFormat="1" hidden="1" outlineLevel="1" x14ac:dyDescent="0.3">
      <c r="L315" s="56"/>
    </row>
    <row r="316" spans="12:12" customFormat="1" hidden="1" outlineLevel="1" x14ac:dyDescent="0.3">
      <c r="L316" s="56"/>
    </row>
    <row r="317" spans="12:12" customFormat="1" hidden="1" outlineLevel="1" x14ac:dyDescent="0.3">
      <c r="L317" s="56"/>
    </row>
    <row r="318" spans="12:12" customFormat="1" hidden="1" outlineLevel="1" x14ac:dyDescent="0.3">
      <c r="L318" s="56"/>
    </row>
    <row r="319" spans="12:12" customFormat="1" hidden="1" outlineLevel="1" x14ac:dyDescent="0.3">
      <c r="L319" s="56"/>
    </row>
    <row r="320" spans="12:12" customFormat="1" hidden="1" outlineLevel="1" x14ac:dyDescent="0.3">
      <c r="L320" s="56"/>
    </row>
    <row r="321" spans="12:12" customFormat="1" hidden="1" outlineLevel="1" x14ac:dyDescent="0.3">
      <c r="L321" s="56"/>
    </row>
    <row r="322" spans="12:12" customFormat="1" hidden="1" outlineLevel="1" x14ac:dyDescent="0.3">
      <c r="L322" s="56"/>
    </row>
    <row r="323" spans="12:12" customFormat="1" hidden="1" outlineLevel="1" x14ac:dyDescent="0.3">
      <c r="L323" s="56"/>
    </row>
    <row r="324" spans="12:12" customFormat="1" hidden="1" outlineLevel="1" x14ac:dyDescent="0.3">
      <c r="L324" s="56"/>
    </row>
    <row r="325" spans="12:12" customFormat="1" hidden="1" outlineLevel="1" x14ac:dyDescent="0.3">
      <c r="L325" s="56"/>
    </row>
    <row r="326" spans="12:12" customFormat="1" hidden="1" outlineLevel="1" x14ac:dyDescent="0.3">
      <c r="L326" s="56"/>
    </row>
    <row r="327" spans="12:12" customFormat="1" hidden="1" outlineLevel="1" x14ac:dyDescent="0.3">
      <c r="L327" s="56"/>
    </row>
    <row r="328" spans="12:12" customFormat="1" hidden="1" outlineLevel="1" x14ac:dyDescent="0.3">
      <c r="L328" s="56"/>
    </row>
    <row r="329" spans="12:12" customFormat="1" hidden="1" outlineLevel="1" x14ac:dyDescent="0.3">
      <c r="L329" s="56"/>
    </row>
    <row r="330" spans="12:12" customFormat="1" hidden="1" outlineLevel="1" x14ac:dyDescent="0.3">
      <c r="L330" s="56"/>
    </row>
    <row r="331" spans="12:12" customFormat="1" hidden="1" outlineLevel="1" x14ac:dyDescent="0.3">
      <c r="L331" s="56"/>
    </row>
    <row r="332" spans="12:12" customFormat="1" hidden="1" outlineLevel="1" x14ac:dyDescent="0.3">
      <c r="L332" s="56"/>
    </row>
    <row r="333" spans="12:12" customFormat="1" hidden="1" outlineLevel="1" x14ac:dyDescent="0.3">
      <c r="L333" s="56"/>
    </row>
    <row r="334" spans="12:12" customFormat="1" hidden="1" outlineLevel="1" x14ac:dyDescent="0.3">
      <c r="L334" s="56"/>
    </row>
    <row r="335" spans="12:12" customFormat="1" hidden="1" outlineLevel="1" x14ac:dyDescent="0.3">
      <c r="L335" s="56"/>
    </row>
    <row r="336" spans="12:12" customFormat="1" hidden="1" outlineLevel="1" x14ac:dyDescent="0.3">
      <c r="L336" s="56"/>
    </row>
    <row r="337" spans="12:12" customFormat="1" hidden="1" outlineLevel="1" x14ac:dyDescent="0.3">
      <c r="L337" s="56"/>
    </row>
    <row r="338" spans="12:12" customFormat="1" hidden="1" outlineLevel="1" x14ac:dyDescent="0.3">
      <c r="L338" s="56"/>
    </row>
    <row r="339" spans="12:12" customFormat="1" hidden="1" outlineLevel="1" x14ac:dyDescent="0.3">
      <c r="L339" s="56"/>
    </row>
    <row r="340" spans="12:12" customFormat="1" hidden="1" outlineLevel="1" x14ac:dyDescent="0.3">
      <c r="L340" s="56"/>
    </row>
    <row r="341" spans="12:12" customFormat="1" hidden="1" outlineLevel="1" x14ac:dyDescent="0.3">
      <c r="L341" s="56"/>
    </row>
    <row r="342" spans="12:12" customFormat="1" hidden="1" outlineLevel="1" x14ac:dyDescent="0.3">
      <c r="L342" s="56"/>
    </row>
    <row r="343" spans="12:12" customFormat="1" hidden="1" outlineLevel="1" x14ac:dyDescent="0.3">
      <c r="L343" s="56"/>
    </row>
    <row r="344" spans="12:12" customFormat="1" hidden="1" outlineLevel="1" x14ac:dyDescent="0.3">
      <c r="L344" s="56"/>
    </row>
    <row r="345" spans="12:12" customFormat="1" hidden="1" outlineLevel="1" x14ac:dyDescent="0.3">
      <c r="L345" s="82"/>
    </row>
    <row r="346" spans="12:12" customFormat="1" hidden="1" outlineLevel="1" x14ac:dyDescent="0.3">
      <c r="L346" s="56"/>
    </row>
    <row r="347" spans="12:12" customFormat="1" hidden="1" outlineLevel="1" x14ac:dyDescent="0.3">
      <c r="L347" s="56"/>
    </row>
    <row r="348" spans="12:12" customFormat="1" hidden="1" outlineLevel="1" x14ac:dyDescent="0.3">
      <c r="L348" s="56"/>
    </row>
    <row r="349" spans="12:12" customFormat="1" hidden="1" outlineLevel="1" x14ac:dyDescent="0.3">
      <c r="L349" s="56"/>
    </row>
    <row r="350" spans="12:12" customFormat="1" hidden="1" outlineLevel="1" x14ac:dyDescent="0.3">
      <c r="L350" s="56"/>
    </row>
    <row r="351" spans="12:12" customFormat="1" hidden="1" outlineLevel="1" x14ac:dyDescent="0.3">
      <c r="L351" s="56"/>
    </row>
    <row r="352" spans="12:12" customFormat="1" hidden="1" outlineLevel="1" x14ac:dyDescent="0.3">
      <c r="L352" s="56"/>
    </row>
    <row r="353" spans="12:12" customFormat="1" hidden="1" outlineLevel="1" x14ac:dyDescent="0.3">
      <c r="L353" s="56"/>
    </row>
    <row r="354" spans="12:12" customFormat="1" hidden="1" outlineLevel="1" x14ac:dyDescent="0.3">
      <c r="L354" s="56"/>
    </row>
    <row r="355" spans="12:12" customFormat="1" hidden="1" outlineLevel="1" x14ac:dyDescent="0.3">
      <c r="L355" s="56"/>
    </row>
    <row r="356" spans="12:12" customFormat="1" hidden="1" outlineLevel="1" x14ac:dyDescent="0.3">
      <c r="L356" s="56"/>
    </row>
    <row r="357" spans="12:12" customFormat="1" hidden="1" outlineLevel="1" x14ac:dyDescent="0.3">
      <c r="L357" s="56"/>
    </row>
    <row r="358" spans="12:12" customFormat="1" hidden="1" outlineLevel="1" x14ac:dyDescent="0.3">
      <c r="L358" s="56"/>
    </row>
    <row r="359" spans="12:12" customFormat="1" hidden="1" outlineLevel="1" x14ac:dyDescent="0.3">
      <c r="L359" s="56"/>
    </row>
    <row r="360" spans="12:12" customFormat="1" hidden="1" outlineLevel="1" x14ac:dyDescent="0.3">
      <c r="L360" s="56"/>
    </row>
    <row r="361" spans="12:12" customFormat="1" hidden="1" outlineLevel="1" x14ac:dyDescent="0.3">
      <c r="L361" s="56"/>
    </row>
    <row r="362" spans="12:12" customFormat="1" hidden="1" outlineLevel="1" x14ac:dyDescent="0.3">
      <c r="L362" s="56"/>
    </row>
    <row r="363" spans="12:12" customFormat="1" hidden="1" outlineLevel="1" x14ac:dyDescent="0.3">
      <c r="L363" s="56"/>
    </row>
    <row r="364" spans="12:12" customFormat="1" hidden="1" outlineLevel="1" x14ac:dyDescent="0.3">
      <c r="L364" s="56"/>
    </row>
    <row r="365" spans="12:12" customFormat="1" hidden="1" outlineLevel="1" x14ac:dyDescent="0.3">
      <c r="L365" s="56"/>
    </row>
    <row r="366" spans="12:12" customFormat="1" hidden="1" outlineLevel="1" x14ac:dyDescent="0.3">
      <c r="L366" s="56"/>
    </row>
    <row r="367" spans="12:12" customFormat="1" hidden="1" outlineLevel="1" x14ac:dyDescent="0.3">
      <c r="L367" s="56"/>
    </row>
    <row r="368" spans="12:12" customFormat="1" hidden="1" outlineLevel="1" x14ac:dyDescent="0.3">
      <c r="L368" s="56"/>
    </row>
    <row r="369" spans="12:12" customFormat="1" hidden="1" outlineLevel="1" x14ac:dyDescent="0.3">
      <c r="L369" s="56"/>
    </row>
    <row r="370" spans="12:12" customFormat="1" hidden="1" outlineLevel="1" x14ac:dyDescent="0.3">
      <c r="L370" s="56"/>
    </row>
    <row r="371" spans="12:12" customFormat="1" hidden="1" outlineLevel="1" x14ac:dyDescent="0.3">
      <c r="L371" s="56"/>
    </row>
    <row r="372" spans="12:12" customFormat="1" hidden="1" outlineLevel="1" x14ac:dyDescent="0.3">
      <c r="L372" s="56"/>
    </row>
    <row r="373" spans="12:12" customFormat="1" hidden="1" outlineLevel="1" x14ac:dyDescent="0.3">
      <c r="L373" s="56"/>
    </row>
    <row r="374" spans="12:12" customFormat="1" hidden="1" outlineLevel="1" x14ac:dyDescent="0.3">
      <c r="L374" s="56"/>
    </row>
    <row r="375" spans="12:12" customFormat="1" hidden="1" outlineLevel="1" x14ac:dyDescent="0.3">
      <c r="L375" s="56"/>
    </row>
    <row r="376" spans="12:12" customFormat="1" hidden="1" outlineLevel="1" x14ac:dyDescent="0.3">
      <c r="L376" s="56"/>
    </row>
    <row r="377" spans="12:12" customFormat="1" hidden="1" outlineLevel="1" x14ac:dyDescent="0.3">
      <c r="L377" s="56"/>
    </row>
    <row r="378" spans="12:12" customFormat="1" hidden="1" outlineLevel="1" x14ac:dyDescent="0.3">
      <c r="L378" s="56"/>
    </row>
    <row r="379" spans="12:12" customFormat="1" hidden="1" outlineLevel="1" x14ac:dyDescent="0.3">
      <c r="L379" s="56"/>
    </row>
    <row r="380" spans="12:12" customFormat="1" hidden="1" outlineLevel="1" x14ac:dyDescent="0.3">
      <c r="L380" s="56"/>
    </row>
    <row r="381" spans="12:12" customFormat="1" hidden="1" outlineLevel="1" x14ac:dyDescent="0.3">
      <c r="L381" s="56"/>
    </row>
    <row r="382" spans="12:12" customFormat="1" hidden="1" outlineLevel="1" x14ac:dyDescent="0.3">
      <c r="L382" s="56"/>
    </row>
    <row r="383" spans="12:12" customFormat="1" hidden="1" outlineLevel="1" x14ac:dyDescent="0.3">
      <c r="L383" s="56"/>
    </row>
    <row r="384" spans="12:12" customFormat="1" hidden="1" outlineLevel="1" x14ac:dyDescent="0.3">
      <c r="L384" s="56"/>
    </row>
    <row r="385" spans="12:12" customFormat="1" hidden="1" outlineLevel="1" x14ac:dyDescent="0.3">
      <c r="L385" s="56"/>
    </row>
    <row r="386" spans="12:12" customFormat="1" hidden="1" outlineLevel="1" x14ac:dyDescent="0.3">
      <c r="L386" s="56"/>
    </row>
    <row r="387" spans="12:12" customFormat="1" hidden="1" outlineLevel="1" x14ac:dyDescent="0.3">
      <c r="L387" s="56"/>
    </row>
    <row r="388" spans="12:12" customFormat="1" hidden="1" outlineLevel="1" x14ac:dyDescent="0.3">
      <c r="L388" s="56"/>
    </row>
    <row r="389" spans="12:12" customFormat="1" hidden="1" outlineLevel="1" x14ac:dyDescent="0.3">
      <c r="L389" s="56"/>
    </row>
    <row r="390" spans="12:12" customFormat="1" hidden="1" outlineLevel="1" x14ac:dyDescent="0.3">
      <c r="L390" s="56"/>
    </row>
    <row r="391" spans="12:12" customFormat="1" hidden="1" outlineLevel="1" x14ac:dyDescent="0.3">
      <c r="L391" s="56"/>
    </row>
    <row r="392" spans="12:12" customFormat="1" hidden="1" outlineLevel="1" x14ac:dyDescent="0.3">
      <c r="L392" s="56"/>
    </row>
    <row r="393" spans="12:12" customFormat="1" hidden="1" outlineLevel="1" x14ac:dyDescent="0.3">
      <c r="L393" s="56"/>
    </row>
    <row r="394" spans="12:12" customFormat="1" hidden="1" outlineLevel="1" x14ac:dyDescent="0.3">
      <c r="L394" s="56"/>
    </row>
    <row r="395" spans="12:12" customFormat="1" hidden="1" outlineLevel="1" x14ac:dyDescent="0.3">
      <c r="L395" s="56"/>
    </row>
    <row r="396" spans="12:12" customFormat="1" hidden="1" outlineLevel="1" x14ac:dyDescent="0.3">
      <c r="L396" s="56"/>
    </row>
    <row r="397" spans="12:12" customFormat="1" hidden="1" outlineLevel="1" x14ac:dyDescent="0.3">
      <c r="L397" s="56"/>
    </row>
    <row r="398" spans="12:12" customFormat="1" hidden="1" outlineLevel="1" x14ac:dyDescent="0.3">
      <c r="L398" s="56"/>
    </row>
    <row r="399" spans="12:12" customFormat="1" hidden="1" outlineLevel="1" x14ac:dyDescent="0.3">
      <c r="L399" s="56"/>
    </row>
    <row r="400" spans="12:12" customFormat="1" hidden="1" outlineLevel="1" x14ac:dyDescent="0.3">
      <c r="L400" s="56"/>
    </row>
    <row r="401" spans="12:12" customFormat="1" hidden="1" outlineLevel="1" x14ac:dyDescent="0.3">
      <c r="L401" s="56"/>
    </row>
    <row r="402" spans="12:12" customFormat="1" hidden="1" outlineLevel="1" x14ac:dyDescent="0.3">
      <c r="L402" s="56"/>
    </row>
    <row r="403" spans="12:12" customFormat="1" hidden="1" outlineLevel="1" x14ac:dyDescent="0.3">
      <c r="L403" s="56"/>
    </row>
    <row r="404" spans="12:12" customFormat="1" hidden="1" outlineLevel="1" x14ac:dyDescent="0.3">
      <c r="L404" s="56"/>
    </row>
    <row r="405" spans="12:12" customFormat="1" hidden="1" outlineLevel="1" x14ac:dyDescent="0.3">
      <c r="L405" s="56"/>
    </row>
    <row r="406" spans="12:12" customFormat="1" hidden="1" outlineLevel="1" x14ac:dyDescent="0.3">
      <c r="L406" s="56"/>
    </row>
    <row r="407" spans="12:12" customFormat="1" hidden="1" outlineLevel="1" x14ac:dyDescent="0.3">
      <c r="L407" s="56"/>
    </row>
    <row r="408" spans="12:12" customFormat="1" hidden="1" outlineLevel="1" x14ac:dyDescent="0.3">
      <c r="L408" s="56"/>
    </row>
    <row r="409" spans="12:12" customFormat="1" hidden="1" outlineLevel="1" x14ac:dyDescent="0.3">
      <c r="L409" s="56"/>
    </row>
    <row r="410" spans="12:12" customFormat="1" hidden="1" outlineLevel="1" x14ac:dyDescent="0.3">
      <c r="L410" s="56"/>
    </row>
    <row r="411" spans="12:12" customFormat="1" hidden="1" outlineLevel="1" x14ac:dyDescent="0.3">
      <c r="L411" s="56"/>
    </row>
    <row r="412" spans="12:12" customFormat="1" hidden="1" outlineLevel="1" x14ac:dyDescent="0.3">
      <c r="L412" s="56"/>
    </row>
    <row r="413" spans="12:12" customFormat="1" hidden="1" outlineLevel="1" x14ac:dyDescent="0.3">
      <c r="L413" s="56"/>
    </row>
    <row r="414" spans="12:12" customFormat="1" hidden="1" outlineLevel="1" x14ac:dyDescent="0.3">
      <c r="L414" s="56"/>
    </row>
    <row r="415" spans="12:12" customFormat="1" hidden="1" outlineLevel="1" x14ac:dyDescent="0.3">
      <c r="L415" s="56"/>
    </row>
    <row r="416" spans="12:12" customFormat="1" hidden="1" outlineLevel="1" x14ac:dyDescent="0.3">
      <c r="L416" s="56"/>
    </row>
    <row r="417" spans="12:12" customFormat="1" hidden="1" outlineLevel="1" x14ac:dyDescent="0.3">
      <c r="L417" s="56"/>
    </row>
    <row r="418" spans="12:12" customFormat="1" hidden="1" outlineLevel="1" x14ac:dyDescent="0.3">
      <c r="L418" s="56"/>
    </row>
    <row r="419" spans="12:12" customFormat="1" hidden="1" outlineLevel="1" x14ac:dyDescent="0.3">
      <c r="L419" s="56"/>
    </row>
    <row r="420" spans="12:12" customFormat="1" hidden="1" outlineLevel="1" x14ac:dyDescent="0.3">
      <c r="L420" s="56"/>
    </row>
    <row r="421" spans="12:12" customFormat="1" hidden="1" outlineLevel="1" x14ac:dyDescent="0.3">
      <c r="L421" s="56"/>
    </row>
    <row r="422" spans="12:12" customFormat="1" hidden="1" outlineLevel="1" x14ac:dyDescent="0.3">
      <c r="L422" s="56"/>
    </row>
    <row r="423" spans="12:12" customFormat="1" hidden="1" outlineLevel="1" x14ac:dyDescent="0.3">
      <c r="L423" s="56"/>
    </row>
    <row r="424" spans="12:12" customFormat="1" hidden="1" outlineLevel="1" x14ac:dyDescent="0.3">
      <c r="L424" s="56"/>
    </row>
    <row r="425" spans="12:12" customFormat="1" hidden="1" outlineLevel="1" x14ac:dyDescent="0.3">
      <c r="L425" s="56"/>
    </row>
    <row r="426" spans="12:12" customFormat="1" hidden="1" outlineLevel="1" x14ac:dyDescent="0.3">
      <c r="L426" s="56"/>
    </row>
    <row r="427" spans="12:12" customFormat="1" hidden="1" outlineLevel="1" x14ac:dyDescent="0.3">
      <c r="L427" s="56"/>
    </row>
    <row r="428" spans="12:12" customFormat="1" hidden="1" outlineLevel="1" x14ac:dyDescent="0.3">
      <c r="L428" s="56"/>
    </row>
    <row r="429" spans="12:12" customFormat="1" hidden="1" outlineLevel="1" x14ac:dyDescent="0.3">
      <c r="L429" s="56"/>
    </row>
    <row r="430" spans="12:12" customFormat="1" hidden="1" outlineLevel="1" x14ac:dyDescent="0.3">
      <c r="L430" s="56"/>
    </row>
    <row r="431" spans="12:12" customFormat="1" hidden="1" outlineLevel="1" x14ac:dyDescent="0.3">
      <c r="L431" s="56"/>
    </row>
    <row r="432" spans="12:12" customFormat="1" hidden="1" outlineLevel="1" x14ac:dyDescent="0.3">
      <c r="L432" s="56"/>
    </row>
    <row r="433" spans="12:12" customFormat="1" hidden="1" outlineLevel="1" x14ac:dyDescent="0.3">
      <c r="L433" s="56"/>
    </row>
    <row r="434" spans="12:12" customFormat="1" hidden="1" outlineLevel="1" x14ac:dyDescent="0.3">
      <c r="L434" s="56"/>
    </row>
    <row r="435" spans="12:12" customFormat="1" hidden="1" outlineLevel="1" x14ac:dyDescent="0.3">
      <c r="L435" s="56"/>
    </row>
    <row r="436" spans="12:12" customFormat="1" hidden="1" outlineLevel="1" x14ac:dyDescent="0.3">
      <c r="L436" s="56"/>
    </row>
    <row r="437" spans="12:12" customFormat="1" hidden="1" outlineLevel="1" x14ac:dyDescent="0.3">
      <c r="L437" s="56"/>
    </row>
    <row r="438" spans="12:12" customFormat="1" hidden="1" outlineLevel="1" x14ac:dyDescent="0.3">
      <c r="L438" s="56"/>
    </row>
    <row r="439" spans="12:12" customFormat="1" hidden="1" outlineLevel="1" x14ac:dyDescent="0.3">
      <c r="L439" s="56"/>
    </row>
    <row r="440" spans="12:12" customFormat="1" hidden="1" outlineLevel="1" x14ac:dyDescent="0.3">
      <c r="L440" s="56"/>
    </row>
    <row r="441" spans="12:12" customFormat="1" hidden="1" outlineLevel="1" x14ac:dyDescent="0.3">
      <c r="L441" s="56"/>
    </row>
    <row r="442" spans="12:12" customFormat="1" hidden="1" outlineLevel="1" x14ac:dyDescent="0.3">
      <c r="L442" s="56"/>
    </row>
    <row r="443" spans="12:12" customFormat="1" hidden="1" outlineLevel="1" x14ac:dyDescent="0.3">
      <c r="L443" s="56"/>
    </row>
    <row r="444" spans="12:12" customFormat="1" hidden="1" outlineLevel="1" x14ac:dyDescent="0.3">
      <c r="L444" s="56"/>
    </row>
    <row r="445" spans="12:12" customFormat="1" hidden="1" outlineLevel="1" x14ac:dyDescent="0.3">
      <c r="L445" s="56"/>
    </row>
    <row r="446" spans="12:12" customFormat="1" hidden="1" outlineLevel="1" x14ac:dyDescent="0.3">
      <c r="L446" s="56"/>
    </row>
    <row r="447" spans="12:12" customFormat="1" hidden="1" outlineLevel="1" x14ac:dyDescent="0.3">
      <c r="L447" s="56"/>
    </row>
    <row r="448" spans="12:12" customFormat="1" hidden="1" outlineLevel="1" x14ac:dyDescent="0.3">
      <c r="L448" s="56"/>
    </row>
    <row r="449" spans="12:12" customFormat="1" hidden="1" outlineLevel="1" x14ac:dyDescent="0.3">
      <c r="L449" s="56"/>
    </row>
    <row r="450" spans="12:12" customFormat="1" hidden="1" outlineLevel="1" x14ac:dyDescent="0.3">
      <c r="L450" s="56"/>
    </row>
    <row r="451" spans="12:12" customFormat="1" hidden="1" outlineLevel="1" x14ac:dyDescent="0.3">
      <c r="L451" s="56"/>
    </row>
    <row r="452" spans="12:12" customFormat="1" hidden="1" outlineLevel="1" x14ac:dyDescent="0.3">
      <c r="L452" s="56"/>
    </row>
    <row r="453" spans="12:12" customFormat="1" hidden="1" outlineLevel="1" x14ac:dyDescent="0.3">
      <c r="L453" s="56"/>
    </row>
    <row r="454" spans="12:12" customFormat="1" hidden="1" outlineLevel="1" x14ac:dyDescent="0.3">
      <c r="L454" s="56"/>
    </row>
    <row r="455" spans="12:12" customFormat="1" hidden="1" outlineLevel="1" x14ac:dyDescent="0.3">
      <c r="L455" s="56"/>
    </row>
    <row r="456" spans="12:12" customFormat="1" hidden="1" outlineLevel="1" x14ac:dyDescent="0.3">
      <c r="L456" s="56"/>
    </row>
    <row r="457" spans="12:12" customFormat="1" hidden="1" outlineLevel="1" x14ac:dyDescent="0.3">
      <c r="L457" s="56"/>
    </row>
    <row r="458" spans="12:12" customFormat="1" hidden="1" outlineLevel="1" x14ac:dyDescent="0.3">
      <c r="L458" s="56"/>
    </row>
    <row r="459" spans="12:12" customFormat="1" hidden="1" outlineLevel="1" x14ac:dyDescent="0.3">
      <c r="L459" s="56"/>
    </row>
    <row r="460" spans="12:12" customFormat="1" hidden="1" outlineLevel="1" x14ac:dyDescent="0.3">
      <c r="L460" s="56"/>
    </row>
    <row r="461" spans="12:12" customFormat="1" hidden="1" outlineLevel="1" x14ac:dyDescent="0.3">
      <c r="L461" s="56"/>
    </row>
    <row r="462" spans="12:12" customFormat="1" hidden="1" outlineLevel="1" x14ac:dyDescent="0.3">
      <c r="L462" s="56"/>
    </row>
    <row r="463" spans="12:12" customFormat="1" hidden="1" outlineLevel="1" x14ac:dyDescent="0.3">
      <c r="L463" s="56"/>
    </row>
    <row r="464" spans="12:12" customFormat="1" hidden="1" outlineLevel="1" x14ac:dyDescent="0.3">
      <c r="L464" s="56"/>
    </row>
    <row r="465" spans="12:12" customFormat="1" hidden="1" outlineLevel="1" x14ac:dyDescent="0.3">
      <c r="L465" s="56"/>
    </row>
    <row r="466" spans="12:12" customFormat="1" hidden="1" outlineLevel="1" x14ac:dyDescent="0.3">
      <c r="L466" s="56"/>
    </row>
    <row r="467" spans="12:12" customFormat="1" hidden="1" outlineLevel="1" x14ac:dyDescent="0.3">
      <c r="L467" s="56"/>
    </row>
    <row r="468" spans="12:12" customFormat="1" hidden="1" outlineLevel="1" x14ac:dyDescent="0.3">
      <c r="L468" s="56"/>
    </row>
    <row r="469" spans="12:12" customFormat="1" hidden="1" outlineLevel="1" x14ac:dyDescent="0.3">
      <c r="L469" s="56"/>
    </row>
    <row r="470" spans="12:12" customFormat="1" hidden="1" outlineLevel="1" x14ac:dyDescent="0.3">
      <c r="L470" s="56"/>
    </row>
    <row r="471" spans="12:12" customFormat="1" hidden="1" outlineLevel="1" x14ac:dyDescent="0.3">
      <c r="L471" s="56"/>
    </row>
    <row r="472" spans="12:12" customFormat="1" hidden="1" outlineLevel="1" x14ac:dyDescent="0.3">
      <c r="L472" s="56"/>
    </row>
    <row r="473" spans="12:12" customFormat="1" hidden="1" outlineLevel="1" x14ac:dyDescent="0.3">
      <c r="L473" s="56"/>
    </row>
    <row r="474" spans="12:12" customFormat="1" hidden="1" outlineLevel="1" x14ac:dyDescent="0.3">
      <c r="L474" s="56"/>
    </row>
    <row r="475" spans="12:12" customFormat="1" hidden="1" outlineLevel="1" x14ac:dyDescent="0.3">
      <c r="L475" s="56"/>
    </row>
    <row r="476" spans="12:12" customFormat="1" hidden="1" outlineLevel="1" x14ac:dyDescent="0.3">
      <c r="L476" s="56"/>
    </row>
    <row r="477" spans="12:12" customFormat="1" hidden="1" outlineLevel="1" x14ac:dyDescent="0.3">
      <c r="L477" s="56"/>
    </row>
    <row r="478" spans="12:12" customFormat="1" hidden="1" outlineLevel="1" x14ac:dyDescent="0.3">
      <c r="L478" s="56"/>
    </row>
    <row r="479" spans="12:12" customFormat="1" hidden="1" outlineLevel="1" x14ac:dyDescent="0.3">
      <c r="L479" s="56"/>
    </row>
    <row r="480" spans="12:12" customFormat="1" hidden="1" outlineLevel="1" x14ac:dyDescent="0.3">
      <c r="L480" s="56"/>
    </row>
    <row r="481" spans="12:12" customFormat="1" hidden="1" outlineLevel="1" x14ac:dyDescent="0.3">
      <c r="L481" s="56"/>
    </row>
    <row r="482" spans="12:12" customFormat="1" hidden="1" outlineLevel="1" x14ac:dyDescent="0.3">
      <c r="L482" s="56"/>
    </row>
    <row r="483" spans="12:12" customFormat="1" hidden="1" outlineLevel="1" x14ac:dyDescent="0.3">
      <c r="L483" s="56"/>
    </row>
    <row r="484" spans="12:12" customFormat="1" hidden="1" outlineLevel="1" x14ac:dyDescent="0.3">
      <c r="L484" s="56"/>
    </row>
    <row r="485" spans="12:12" customFormat="1" hidden="1" outlineLevel="1" x14ac:dyDescent="0.3">
      <c r="L485" s="56"/>
    </row>
    <row r="486" spans="12:12" customFormat="1" hidden="1" outlineLevel="1" x14ac:dyDescent="0.3">
      <c r="L486" s="56"/>
    </row>
    <row r="487" spans="12:12" customFormat="1" hidden="1" outlineLevel="1" x14ac:dyDescent="0.3">
      <c r="L487" s="56"/>
    </row>
    <row r="488" spans="12:12" customFormat="1" hidden="1" outlineLevel="1" x14ac:dyDescent="0.3">
      <c r="L488" s="56"/>
    </row>
    <row r="489" spans="12:12" customFormat="1" hidden="1" outlineLevel="1" x14ac:dyDescent="0.3">
      <c r="L489" s="56"/>
    </row>
    <row r="490" spans="12:12" customFormat="1" hidden="1" outlineLevel="1" x14ac:dyDescent="0.3">
      <c r="L490" s="56"/>
    </row>
    <row r="491" spans="12:12" customFormat="1" hidden="1" outlineLevel="1" x14ac:dyDescent="0.3">
      <c r="L491" s="56"/>
    </row>
    <row r="492" spans="12:12" customFormat="1" hidden="1" outlineLevel="1" x14ac:dyDescent="0.3">
      <c r="L492" s="56"/>
    </row>
    <row r="493" spans="12:12" customFormat="1" hidden="1" outlineLevel="1" x14ac:dyDescent="0.3">
      <c r="L493" s="56"/>
    </row>
    <row r="494" spans="12:12" customFormat="1" hidden="1" outlineLevel="1" x14ac:dyDescent="0.3">
      <c r="L494" s="56"/>
    </row>
    <row r="495" spans="12:12" customFormat="1" hidden="1" outlineLevel="1" x14ac:dyDescent="0.3">
      <c r="L495" s="56"/>
    </row>
    <row r="496" spans="12:12" customFormat="1" hidden="1" outlineLevel="1" x14ac:dyDescent="0.3">
      <c r="L496" s="56"/>
    </row>
    <row r="497" spans="12:12" customFormat="1" hidden="1" outlineLevel="1" x14ac:dyDescent="0.3">
      <c r="L497" s="56"/>
    </row>
    <row r="498" spans="12:12" customFormat="1" hidden="1" outlineLevel="1" x14ac:dyDescent="0.3">
      <c r="L498" s="56"/>
    </row>
    <row r="499" spans="12:12" customFormat="1" hidden="1" outlineLevel="1" x14ac:dyDescent="0.3">
      <c r="L499" s="56"/>
    </row>
    <row r="500" spans="12:12" customFormat="1" hidden="1" outlineLevel="1" x14ac:dyDescent="0.3">
      <c r="L500" s="56"/>
    </row>
    <row r="501" spans="12:12" customFormat="1" hidden="1" outlineLevel="1" x14ac:dyDescent="0.3">
      <c r="L501" s="56"/>
    </row>
    <row r="502" spans="12:12" customFormat="1" hidden="1" outlineLevel="1" x14ac:dyDescent="0.3">
      <c r="L502" s="56"/>
    </row>
    <row r="503" spans="12:12" customFormat="1" hidden="1" outlineLevel="1" x14ac:dyDescent="0.3">
      <c r="L503" s="56"/>
    </row>
    <row r="504" spans="12:12" customFormat="1" hidden="1" outlineLevel="1" x14ac:dyDescent="0.3">
      <c r="L504" s="56"/>
    </row>
    <row r="505" spans="12:12" customFormat="1" hidden="1" outlineLevel="1" x14ac:dyDescent="0.3">
      <c r="L505" s="56"/>
    </row>
    <row r="506" spans="12:12" customFormat="1" hidden="1" outlineLevel="1" x14ac:dyDescent="0.3">
      <c r="L506" s="56"/>
    </row>
    <row r="507" spans="12:12" customFormat="1" hidden="1" outlineLevel="1" x14ac:dyDescent="0.3">
      <c r="L507" s="56"/>
    </row>
    <row r="508" spans="12:12" customFormat="1" hidden="1" outlineLevel="1" x14ac:dyDescent="0.3">
      <c r="L508" s="56"/>
    </row>
    <row r="509" spans="12:12" customFormat="1" hidden="1" outlineLevel="1" x14ac:dyDescent="0.3">
      <c r="L509" s="56"/>
    </row>
    <row r="510" spans="12:12" customFormat="1" hidden="1" outlineLevel="1" x14ac:dyDescent="0.3">
      <c r="L510" s="56"/>
    </row>
    <row r="511" spans="12:12" customFormat="1" hidden="1" outlineLevel="1" x14ac:dyDescent="0.3">
      <c r="L511" s="56"/>
    </row>
    <row r="512" spans="12:12" customFormat="1" hidden="1" outlineLevel="1" x14ac:dyDescent="0.3">
      <c r="L512" s="56"/>
    </row>
    <row r="513" spans="12:12" customFormat="1" hidden="1" outlineLevel="1" x14ac:dyDescent="0.3">
      <c r="L513" s="56"/>
    </row>
    <row r="514" spans="12:12" customFormat="1" hidden="1" outlineLevel="1" x14ac:dyDescent="0.3">
      <c r="L514" s="56"/>
    </row>
    <row r="515" spans="12:12" customFormat="1" hidden="1" outlineLevel="1" x14ac:dyDescent="0.3">
      <c r="L515" s="56"/>
    </row>
    <row r="516" spans="12:12" customFormat="1" hidden="1" outlineLevel="1" x14ac:dyDescent="0.3">
      <c r="L516" s="56"/>
    </row>
    <row r="517" spans="12:12" customFormat="1" hidden="1" outlineLevel="1" x14ac:dyDescent="0.3">
      <c r="L517" s="56"/>
    </row>
    <row r="518" spans="12:12" customFormat="1" hidden="1" outlineLevel="1" x14ac:dyDescent="0.3">
      <c r="L518" s="56"/>
    </row>
    <row r="519" spans="12:12" customFormat="1" hidden="1" outlineLevel="1" x14ac:dyDescent="0.3">
      <c r="L519" s="56"/>
    </row>
    <row r="520" spans="12:12" customFormat="1" hidden="1" outlineLevel="1" x14ac:dyDescent="0.3">
      <c r="L520" s="56"/>
    </row>
    <row r="521" spans="12:12" customFormat="1" hidden="1" outlineLevel="1" x14ac:dyDescent="0.3">
      <c r="L521" s="56"/>
    </row>
    <row r="522" spans="12:12" customFormat="1" hidden="1" outlineLevel="1" x14ac:dyDescent="0.3">
      <c r="L522" s="56"/>
    </row>
    <row r="523" spans="12:12" customFormat="1" hidden="1" outlineLevel="1" x14ac:dyDescent="0.3">
      <c r="L523" s="56"/>
    </row>
    <row r="524" spans="12:12" customFormat="1" hidden="1" outlineLevel="1" x14ac:dyDescent="0.3">
      <c r="L524" s="56"/>
    </row>
    <row r="525" spans="12:12" customFormat="1" hidden="1" outlineLevel="1" x14ac:dyDescent="0.3">
      <c r="L525" s="56"/>
    </row>
    <row r="526" spans="12:12" customFormat="1" hidden="1" outlineLevel="1" x14ac:dyDescent="0.3">
      <c r="L526" s="56"/>
    </row>
    <row r="527" spans="12:12" customFormat="1" hidden="1" outlineLevel="1" x14ac:dyDescent="0.3">
      <c r="L527" s="56"/>
    </row>
    <row r="528" spans="12:12" customFormat="1" hidden="1" outlineLevel="1" x14ac:dyDescent="0.3">
      <c r="L528" s="56"/>
    </row>
    <row r="529" spans="12:12" customFormat="1" hidden="1" outlineLevel="1" x14ac:dyDescent="0.3">
      <c r="L529" s="56"/>
    </row>
    <row r="530" spans="12:12" customFormat="1" hidden="1" outlineLevel="1" x14ac:dyDescent="0.3">
      <c r="L530" s="56"/>
    </row>
    <row r="531" spans="12:12" customFormat="1" hidden="1" outlineLevel="1" x14ac:dyDescent="0.3">
      <c r="L531" s="56"/>
    </row>
    <row r="532" spans="12:12" customFormat="1" hidden="1" outlineLevel="1" x14ac:dyDescent="0.3">
      <c r="L532" s="56"/>
    </row>
    <row r="533" spans="12:12" customFormat="1" hidden="1" outlineLevel="1" x14ac:dyDescent="0.3">
      <c r="L533" s="56"/>
    </row>
    <row r="534" spans="12:12" customFormat="1" hidden="1" outlineLevel="1" x14ac:dyDescent="0.3">
      <c r="L534" s="56"/>
    </row>
    <row r="535" spans="12:12" customFormat="1" hidden="1" outlineLevel="1" x14ac:dyDescent="0.3">
      <c r="L535" s="56"/>
    </row>
    <row r="536" spans="12:12" customFormat="1" hidden="1" outlineLevel="1" x14ac:dyDescent="0.3">
      <c r="L536" s="56"/>
    </row>
    <row r="537" spans="12:12" customFormat="1" hidden="1" outlineLevel="1" x14ac:dyDescent="0.3">
      <c r="L537" s="82"/>
    </row>
    <row r="538" spans="12:12" customFormat="1" hidden="1" outlineLevel="1" x14ac:dyDescent="0.3">
      <c r="L538" s="56"/>
    </row>
    <row r="539" spans="12:12" customFormat="1" hidden="1" outlineLevel="1" x14ac:dyDescent="0.3">
      <c r="L539" s="56"/>
    </row>
    <row r="540" spans="12:12" customFormat="1" hidden="1" outlineLevel="1" x14ac:dyDescent="0.3">
      <c r="L540" s="56"/>
    </row>
    <row r="541" spans="12:12" customFormat="1" hidden="1" outlineLevel="1" x14ac:dyDescent="0.3">
      <c r="L541" s="56"/>
    </row>
    <row r="542" spans="12:12" customFormat="1" hidden="1" outlineLevel="1" x14ac:dyDescent="0.3">
      <c r="L542" s="56"/>
    </row>
    <row r="543" spans="12:12" customFormat="1" hidden="1" outlineLevel="1" x14ac:dyDescent="0.3">
      <c r="L543" s="56"/>
    </row>
    <row r="544" spans="12:12" customFormat="1" hidden="1" outlineLevel="1" x14ac:dyDescent="0.3">
      <c r="L544" s="56"/>
    </row>
    <row r="545" spans="12:12" customFormat="1" hidden="1" outlineLevel="1" x14ac:dyDescent="0.3">
      <c r="L545" s="56"/>
    </row>
    <row r="546" spans="12:12" customFormat="1" hidden="1" outlineLevel="1" x14ac:dyDescent="0.3">
      <c r="L546" s="56"/>
    </row>
    <row r="547" spans="12:12" customFormat="1" hidden="1" outlineLevel="1" x14ac:dyDescent="0.3">
      <c r="L547" s="56"/>
    </row>
    <row r="548" spans="12:12" customFormat="1" hidden="1" outlineLevel="1" x14ac:dyDescent="0.3">
      <c r="L548" s="56"/>
    </row>
    <row r="549" spans="12:12" customFormat="1" hidden="1" outlineLevel="1" x14ac:dyDescent="0.3">
      <c r="L549" s="56"/>
    </row>
    <row r="550" spans="12:12" customFormat="1" hidden="1" outlineLevel="1" x14ac:dyDescent="0.3">
      <c r="L550" s="56"/>
    </row>
    <row r="551" spans="12:12" customFormat="1" hidden="1" outlineLevel="1" x14ac:dyDescent="0.3">
      <c r="L551" s="56"/>
    </row>
    <row r="552" spans="12:12" customFormat="1" hidden="1" outlineLevel="1" x14ac:dyDescent="0.3">
      <c r="L552" s="56"/>
    </row>
    <row r="553" spans="12:12" customFormat="1" hidden="1" outlineLevel="1" x14ac:dyDescent="0.3">
      <c r="L553" s="56"/>
    </row>
    <row r="554" spans="12:12" customFormat="1" hidden="1" outlineLevel="1" x14ac:dyDescent="0.3">
      <c r="L554" s="56"/>
    </row>
    <row r="555" spans="12:12" customFormat="1" hidden="1" outlineLevel="1" x14ac:dyDescent="0.3">
      <c r="L555" s="56"/>
    </row>
    <row r="556" spans="12:12" customFormat="1" hidden="1" outlineLevel="1" x14ac:dyDescent="0.3">
      <c r="L556" s="56"/>
    </row>
    <row r="557" spans="12:12" customFormat="1" hidden="1" outlineLevel="1" x14ac:dyDescent="0.3">
      <c r="L557" s="56"/>
    </row>
    <row r="558" spans="12:12" customFormat="1" hidden="1" outlineLevel="1" x14ac:dyDescent="0.3">
      <c r="L558" s="56"/>
    </row>
    <row r="559" spans="12:12" customFormat="1" hidden="1" outlineLevel="1" x14ac:dyDescent="0.3">
      <c r="L559" s="56"/>
    </row>
    <row r="560" spans="12:12" customFormat="1" hidden="1" outlineLevel="1" x14ac:dyDescent="0.3">
      <c r="L560" s="56"/>
    </row>
    <row r="561" spans="12:12" customFormat="1" hidden="1" outlineLevel="1" x14ac:dyDescent="0.3">
      <c r="L561" s="56"/>
    </row>
    <row r="562" spans="12:12" customFormat="1" hidden="1" outlineLevel="1" x14ac:dyDescent="0.3">
      <c r="L562" s="56"/>
    </row>
    <row r="563" spans="12:12" customFormat="1" hidden="1" outlineLevel="1" x14ac:dyDescent="0.3">
      <c r="L563" s="56"/>
    </row>
    <row r="564" spans="12:12" customFormat="1" hidden="1" outlineLevel="1" x14ac:dyDescent="0.3">
      <c r="L564" s="56"/>
    </row>
    <row r="565" spans="12:12" customFormat="1" hidden="1" outlineLevel="1" x14ac:dyDescent="0.3">
      <c r="L565" s="56"/>
    </row>
    <row r="566" spans="12:12" customFormat="1" hidden="1" outlineLevel="1" x14ac:dyDescent="0.3">
      <c r="L566" s="56"/>
    </row>
    <row r="567" spans="12:12" customFormat="1" hidden="1" outlineLevel="1" x14ac:dyDescent="0.3">
      <c r="L567" s="56"/>
    </row>
    <row r="568" spans="12:12" customFormat="1" hidden="1" outlineLevel="1" x14ac:dyDescent="0.3">
      <c r="L568" s="56"/>
    </row>
    <row r="569" spans="12:12" customFormat="1" hidden="1" outlineLevel="1" x14ac:dyDescent="0.3">
      <c r="L569" s="56"/>
    </row>
    <row r="570" spans="12:12" customFormat="1" hidden="1" outlineLevel="1" x14ac:dyDescent="0.3">
      <c r="L570" s="56"/>
    </row>
    <row r="571" spans="12:12" customFormat="1" hidden="1" outlineLevel="1" x14ac:dyDescent="0.3">
      <c r="L571" s="56"/>
    </row>
    <row r="572" spans="12:12" customFormat="1" hidden="1" outlineLevel="1" x14ac:dyDescent="0.3">
      <c r="L572" s="56"/>
    </row>
    <row r="573" spans="12:12" customFormat="1" hidden="1" outlineLevel="1" x14ac:dyDescent="0.3">
      <c r="L573" s="56"/>
    </row>
    <row r="574" spans="12:12" customFormat="1" hidden="1" outlineLevel="1" x14ac:dyDescent="0.3">
      <c r="L574" s="56"/>
    </row>
    <row r="575" spans="12:12" customFormat="1" hidden="1" outlineLevel="1" x14ac:dyDescent="0.3">
      <c r="L575" s="56"/>
    </row>
    <row r="576" spans="12:12" customFormat="1" hidden="1" outlineLevel="1" x14ac:dyDescent="0.3">
      <c r="L576" s="56"/>
    </row>
    <row r="577" spans="12:12" customFormat="1" hidden="1" outlineLevel="1" x14ac:dyDescent="0.3">
      <c r="L577" s="56"/>
    </row>
    <row r="578" spans="12:12" customFormat="1" hidden="1" outlineLevel="1" x14ac:dyDescent="0.3">
      <c r="L578" s="56"/>
    </row>
    <row r="579" spans="12:12" customFormat="1" hidden="1" outlineLevel="1" x14ac:dyDescent="0.3">
      <c r="L579" s="56"/>
    </row>
    <row r="580" spans="12:12" customFormat="1" hidden="1" outlineLevel="1" x14ac:dyDescent="0.3">
      <c r="L580" s="56"/>
    </row>
    <row r="581" spans="12:12" customFormat="1" hidden="1" outlineLevel="1" x14ac:dyDescent="0.3">
      <c r="L581" s="56"/>
    </row>
    <row r="582" spans="12:12" customFormat="1" hidden="1" outlineLevel="1" x14ac:dyDescent="0.3">
      <c r="L582" s="56"/>
    </row>
    <row r="583" spans="12:12" customFormat="1" hidden="1" outlineLevel="1" x14ac:dyDescent="0.3">
      <c r="L583" s="56"/>
    </row>
    <row r="584" spans="12:12" customFormat="1" hidden="1" outlineLevel="1" x14ac:dyDescent="0.3">
      <c r="L584" s="56"/>
    </row>
    <row r="585" spans="12:12" customFormat="1" hidden="1" outlineLevel="1" x14ac:dyDescent="0.3">
      <c r="L585" s="56"/>
    </row>
    <row r="586" spans="12:12" customFormat="1" hidden="1" outlineLevel="1" x14ac:dyDescent="0.3">
      <c r="L586" s="56"/>
    </row>
    <row r="587" spans="12:12" customFormat="1" hidden="1" outlineLevel="1" x14ac:dyDescent="0.3">
      <c r="L587" s="56"/>
    </row>
    <row r="588" spans="12:12" customFormat="1" hidden="1" outlineLevel="1" x14ac:dyDescent="0.3">
      <c r="L588" s="56"/>
    </row>
    <row r="589" spans="12:12" customFormat="1" hidden="1" outlineLevel="1" x14ac:dyDescent="0.3">
      <c r="L589" s="56"/>
    </row>
    <row r="590" spans="12:12" customFormat="1" hidden="1" outlineLevel="1" x14ac:dyDescent="0.3">
      <c r="L590" s="56"/>
    </row>
    <row r="591" spans="12:12" customFormat="1" hidden="1" outlineLevel="1" x14ac:dyDescent="0.3">
      <c r="L591" s="56"/>
    </row>
    <row r="592" spans="12:12" customFormat="1" hidden="1" outlineLevel="1" x14ac:dyDescent="0.3">
      <c r="L592" s="56"/>
    </row>
    <row r="593" spans="12:12" customFormat="1" hidden="1" outlineLevel="1" x14ac:dyDescent="0.3">
      <c r="L593" s="56"/>
    </row>
    <row r="594" spans="12:12" customFormat="1" hidden="1" outlineLevel="1" x14ac:dyDescent="0.3">
      <c r="L594" s="56"/>
    </row>
    <row r="595" spans="12:12" customFormat="1" hidden="1" outlineLevel="1" x14ac:dyDescent="0.3">
      <c r="L595" s="56"/>
    </row>
    <row r="596" spans="12:12" customFormat="1" hidden="1" outlineLevel="1" x14ac:dyDescent="0.3">
      <c r="L596" s="56"/>
    </row>
    <row r="597" spans="12:12" customFormat="1" hidden="1" outlineLevel="1" x14ac:dyDescent="0.3">
      <c r="L597" s="56"/>
    </row>
    <row r="598" spans="12:12" customFormat="1" hidden="1" outlineLevel="1" x14ac:dyDescent="0.3">
      <c r="L598" s="56"/>
    </row>
    <row r="599" spans="12:12" customFormat="1" hidden="1" outlineLevel="1" x14ac:dyDescent="0.3">
      <c r="L599" s="56"/>
    </row>
    <row r="600" spans="12:12" customFormat="1" hidden="1" outlineLevel="1" x14ac:dyDescent="0.3">
      <c r="L600" s="56"/>
    </row>
    <row r="601" spans="12:12" customFormat="1" hidden="1" outlineLevel="1" x14ac:dyDescent="0.3">
      <c r="L601" s="56"/>
    </row>
    <row r="602" spans="12:12" customFormat="1" hidden="1" outlineLevel="1" x14ac:dyDescent="0.3">
      <c r="L602" s="56"/>
    </row>
    <row r="603" spans="12:12" customFormat="1" hidden="1" outlineLevel="1" x14ac:dyDescent="0.3">
      <c r="L603" s="56"/>
    </row>
    <row r="604" spans="12:12" customFormat="1" hidden="1" outlineLevel="1" x14ac:dyDescent="0.3">
      <c r="L604" s="56"/>
    </row>
    <row r="605" spans="12:12" customFormat="1" hidden="1" outlineLevel="1" x14ac:dyDescent="0.3">
      <c r="L605" s="56"/>
    </row>
    <row r="606" spans="12:12" customFormat="1" hidden="1" outlineLevel="1" x14ac:dyDescent="0.3">
      <c r="L606" s="56"/>
    </row>
    <row r="607" spans="12:12" customFormat="1" hidden="1" outlineLevel="1" x14ac:dyDescent="0.3">
      <c r="L607" s="56"/>
    </row>
    <row r="608" spans="12:12" customFormat="1" hidden="1" outlineLevel="1" x14ac:dyDescent="0.3">
      <c r="L608" s="56"/>
    </row>
    <row r="609" spans="12:12" customFormat="1" hidden="1" outlineLevel="1" x14ac:dyDescent="0.3">
      <c r="L609" s="56"/>
    </row>
    <row r="610" spans="12:12" customFormat="1" hidden="1" outlineLevel="1" x14ac:dyDescent="0.3">
      <c r="L610" s="56"/>
    </row>
    <row r="611" spans="12:12" customFormat="1" hidden="1" outlineLevel="1" x14ac:dyDescent="0.3">
      <c r="L611" s="56"/>
    </row>
    <row r="612" spans="12:12" customFormat="1" hidden="1" outlineLevel="1" x14ac:dyDescent="0.3">
      <c r="L612" s="56"/>
    </row>
    <row r="613" spans="12:12" customFormat="1" hidden="1" outlineLevel="1" x14ac:dyDescent="0.3">
      <c r="L613" s="56"/>
    </row>
    <row r="614" spans="12:12" customFormat="1" hidden="1" outlineLevel="1" x14ac:dyDescent="0.3">
      <c r="L614" s="56"/>
    </row>
    <row r="615" spans="12:12" customFormat="1" hidden="1" outlineLevel="1" x14ac:dyDescent="0.3">
      <c r="L615" s="56"/>
    </row>
    <row r="616" spans="12:12" customFormat="1" hidden="1" outlineLevel="1" x14ac:dyDescent="0.3">
      <c r="L616" s="56"/>
    </row>
    <row r="617" spans="12:12" customFormat="1" hidden="1" outlineLevel="1" x14ac:dyDescent="0.3">
      <c r="L617" s="56"/>
    </row>
    <row r="618" spans="12:12" customFormat="1" hidden="1" outlineLevel="1" x14ac:dyDescent="0.3">
      <c r="L618" s="56"/>
    </row>
    <row r="619" spans="12:12" customFormat="1" hidden="1" outlineLevel="1" x14ac:dyDescent="0.3">
      <c r="L619" s="56"/>
    </row>
    <row r="620" spans="12:12" customFormat="1" hidden="1" outlineLevel="1" x14ac:dyDescent="0.3">
      <c r="L620" s="56"/>
    </row>
    <row r="621" spans="12:12" customFormat="1" hidden="1" outlineLevel="1" x14ac:dyDescent="0.3">
      <c r="L621" s="56"/>
    </row>
    <row r="622" spans="12:12" customFormat="1" hidden="1" outlineLevel="1" x14ac:dyDescent="0.3">
      <c r="L622" s="56"/>
    </row>
    <row r="623" spans="12:12" customFormat="1" hidden="1" outlineLevel="1" x14ac:dyDescent="0.3">
      <c r="L623" s="56"/>
    </row>
    <row r="624" spans="12:12" customFormat="1" hidden="1" outlineLevel="1" x14ac:dyDescent="0.3">
      <c r="L624" s="56"/>
    </row>
    <row r="625" spans="12:12" customFormat="1" hidden="1" outlineLevel="1" x14ac:dyDescent="0.3">
      <c r="L625" s="56"/>
    </row>
    <row r="626" spans="12:12" customFormat="1" hidden="1" outlineLevel="1" x14ac:dyDescent="0.3">
      <c r="L626" s="56"/>
    </row>
    <row r="627" spans="12:12" customFormat="1" hidden="1" outlineLevel="1" x14ac:dyDescent="0.3">
      <c r="L627" s="56"/>
    </row>
    <row r="628" spans="12:12" customFormat="1" hidden="1" outlineLevel="1" x14ac:dyDescent="0.3">
      <c r="L628" s="56"/>
    </row>
    <row r="629" spans="12:12" customFormat="1" hidden="1" outlineLevel="1" x14ac:dyDescent="0.3">
      <c r="L629" s="56"/>
    </row>
    <row r="630" spans="12:12" customFormat="1" hidden="1" outlineLevel="1" x14ac:dyDescent="0.3">
      <c r="L630" s="56"/>
    </row>
    <row r="631" spans="12:12" customFormat="1" hidden="1" outlineLevel="1" x14ac:dyDescent="0.3">
      <c r="L631" s="56"/>
    </row>
    <row r="632" spans="12:12" customFormat="1" hidden="1" outlineLevel="1" x14ac:dyDescent="0.3">
      <c r="L632" s="56"/>
    </row>
    <row r="633" spans="12:12" customFormat="1" hidden="1" outlineLevel="1" x14ac:dyDescent="0.3">
      <c r="L633" s="56"/>
    </row>
    <row r="634" spans="12:12" customFormat="1" hidden="1" outlineLevel="1" x14ac:dyDescent="0.3">
      <c r="L634" s="56"/>
    </row>
    <row r="635" spans="12:12" customFormat="1" hidden="1" outlineLevel="1" x14ac:dyDescent="0.3">
      <c r="L635" s="56"/>
    </row>
    <row r="636" spans="12:12" customFormat="1" hidden="1" outlineLevel="1" x14ac:dyDescent="0.3">
      <c r="L636" s="56"/>
    </row>
    <row r="637" spans="12:12" customFormat="1" hidden="1" outlineLevel="1" x14ac:dyDescent="0.3">
      <c r="L637" s="56"/>
    </row>
    <row r="638" spans="12:12" customFormat="1" hidden="1" outlineLevel="1" x14ac:dyDescent="0.3">
      <c r="L638" s="56"/>
    </row>
    <row r="639" spans="12:12" customFormat="1" hidden="1" outlineLevel="1" x14ac:dyDescent="0.3">
      <c r="L639" s="56"/>
    </row>
    <row r="640" spans="12:12" customFormat="1" hidden="1" outlineLevel="1" x14ac:dyDescent="0.3">
      <c r="L640" s="56"/>
    </row>
    <row r="641" spans="12:12" customFormat="1" hidden="1" outlineLevel="1" x14ac:dyDescent="0.3">
      <c r="L641" s="56"/>
    </row>
    <row r="642" spans="12:12" customFormat="1" hidden="1" outlineLevel="1" x14ac:dyDescent="0.3">
      <c r="L642" s="56"/>
    </row>
    <row r="643" spans="12:12" customFormat="1" hidden="1" outlineLevel="1" x14ac:dyDescent="0.3">
      <c r="L643" s="56"/>
    </row>
    <row r="644" spans="12:12" customFormat="1" hidden="1" outlineLevel="1" x14ac:dyDescent="0.3">
      <c r="L644" s="56"/>
    </row>
    <row r="645" spans="12:12" customFormat="1" hidden="1" outlineLevel="1" x14ac:dyDescent="0.3">
      <c r="L645" s="56"/>
    </row>
    <row r="646" spans="12:12" customFormat="1" hidden="1" outlineLevel="1" x14ac:dyDescent="0.3">
      <c r="L646" s="56"/>
    </row>
    <row r="647" spans="12:12" customFormat="1" hidden="1" outlineLevel="1" x14ac:dyDescent="0.3">
      <c r="L647" s="56"/>
    </row>
    <row r="648" spans="12:12" customFormat="1" hidden="1" outlineLevel="1" x14ac:dyDescent="0.3">
      <c r="L648" s="56"/>
    </row>
    <row r="649" spans="12:12" customFormat="1" hidden="1" outlineLevel="1" x14ac:dyDescent="0.3">
      <c r="L649" s="56"/>
    </row>
    <row r="650" spans="12:12" customFormat="1" hidden="1" outlineLevel="1" x14ac:dyDescent="0.3">
      <c r="L650" s="56"/>
    </row>
    <row r="651" spans="12:12" customFormat="1" hidden="1" outlineLevel="1" x14ac:dyDescent="0.3">
      <c r="L651" s="56"/>
    </row>
    <row r="652" spans="12:12" customFormat="1" hidden="1" outlineLevel="1" x14ac:dyDescent="0.3">
      <c r="L652" s="56"/>
    </row>
    <row r="653" spans="12:12" customFormat="1" hidden="1" outlineLevel="1" x14ac:dyDescent="0.3">
      <c r="L653" s="56"/>
    </row>
    <row r="654" spans="12:12" customFormat="1" hidden="1" outlineLevel="1" x14ac:dyDescent="0.3">
      <c r="L654" s="56"/>
    </row>
    <row r="655" spans="12:12" customFormat="1" hidden="1" outlineLevel="1" x14ac:dyDescent="0.3">
      <c r="L655" s="56"/>
    </row>
    <row r="656" spans="12:12" customFormat="1" hidden="1" outlineLevel="1" x14ac:dyDescent="0.3">
      <c r="L656" s="56"/>
    </row>
    <row r="657" spans="12:12" customFormat="1" hidden="1" outlineLevel="1" x14ac:dyDescent="0.3">
      <c r="L657" s="56"/>
    </row>
    <row r="658" spans="12:12" customFormat="1" hidden="1" outlineLevel="1" x14ac:dyDescent="0.3">
      <c r="L658" s="56"/>
    </row>
    <row r="659" spans="12:12" customFormat="1" hidden="1" outlineLevel="1" x14ac:dyDescent="0.3">
      <c r="L659" s="56"/>
    </row>
    <row r="660" spans="12:12" customFormat="1" hidden="1" outlineLevel="1" x14ac:dyDescent="0.3">
      <c r="L660" s="56"/>
    </row>
    <row r="661" spans="12:12" customFormat="1" hidden="1" outlineLevel="1" x14ac:dyDescent="0.3">
      <c r="L661" s="56"/>
    </row>
    <row r="662" spans="12:12" customFormat="1" hidden="1" outlineLevel="1" x14ac:dyDescent="0.3">
      <c r="L662" s="56"/>
    </row>
    <row r="663" spans="12:12" customFormat="1" hidden="1" outlineLevel="1" x14ac:dyDescent="0.3">
      <c r="L663" s="56"/>
    </row>
    <row r="664" spans="12:12" customFormat="1" hidden="1" outlineLevel="1" x14ac:dyDescent="0.3">
      <c r="L664" s="56"/>
    </row>
    <row r="665" spans="12:12" customFormat="1" hidden="1" outlineLevel="1" x14ac:dyDescent="0.3">
      <c r="L665" s="56"/>
    </row>
    <row r="666" spans="12:12" customFormat="1" hidden="1" outlineLevel="1" x14ac:dyDescent="0.3">
      <c r="L666" s="56"/>
    </row>
    <row r="667" spans="12:12" customFormat="1" hidden="1" outlineLevel="1" x14ac:dyDescent="0.3">
      <c r="L667" s="56"/>
    </row>
    <row r="668" spans="12:12" customFormat="1" hidden="1" outlineLevel="1" x14ac:dyDescent="0.3">
      <c r="L668" s="56"/>
    </row>
    <row r="669" spans="12:12" customFormat="1" hidden="1" outlineLevel="1" x14ac:dyDescent="0.3">
      <c r="L669" s="56"/>
    </row>
    <row r="670" spans="12:12" customFormat="1" hidden="1" outlineLevel="1" x14ac:dyDescent="0.3">
      <c r="L670" s="56"/>
    </row>
    <row r="671" spans="12:12" customFormat="1" hidden="1" outlineLevel="1" x14ac:dyDescent="0.3">
      <c r="L671" s="56"/>
    </row>
    <row r="672" spans="12:12" customFormat="1" hidden="1" outlineLevel="1" x14ac:dyDescent="0.3">
      <c r="L672" s="56"/>
    </row>
    <row r="673" spans="12:12" customFormat="1" hidden="1" outlineLevel="1" x14ac:dyDescent="0.3">
      <c r="L673" s="56"/>
    </row>
    <row r="674" spans="12:12" customFormat="1" hidden="1" outlineLevel="1" x14ac:dyDescent="0.3">
      <c r="L674" s="56"/>
    </row>
    <row r="675" spans="12:12" customFormat="1" hidden="1" outlineLevel="1" x14ac:dyDescent="0.3">
      <c r="L675" s="56"/>
    </row>
    <row r="676" spans="12:12" customFormat="1" hidden="1" outlineLevel="1" x14ac:dyDescent="0.3">
      <c r="L676" s="56"/>
    </row>
    <row r="677" spans="12:12" customFormat="1" hidden="1" outlineLevel="1" x14ac:dyDescent="0.3">
      <c r="L677" s="56"/>
    </row>
    <row r="678" spans="12:12" customFormat="1" hidden="1" outlineLevel="1" x14ac:dyDescent="0.3">
      <c r="L678" s="56"/>
    </row>
    <row r="679" spans="12:12" customFormat="1" hidden="1" outlineLevel="1" x14ac:dyDescent="0.3">
      <c r="L679" s="56"/>
    </row>
    <row r="680" spans="12:12" customFormat="1" hidden="1" outlineLevel="1" x14ac:dyDescent="0.3">
      <c r="L680" s="56"/>
    </row>
    <row r="681" spans="12:12" customFormat="1" hidden="1" outlineLevel="1" x14ac:dyDescent="0.3">
      <c r="L681" s="56"/>
    </row>
    <row r="682" spans="12:12" customFormat="1" hidden="1" outlineLevel="1" x14ac:dyDescent="0.3">
      <c r="L682" s="56"/>
    </row>
    <row r="683" spans="12:12" customFormat="1" hidden="1" outlineLevel="1" x14ac:dyDescent="0.3">
      <c r="L683" s="56"/>
    </row>
    <row r="684" spans="12:12" customFormat="1" hidden="1" outlineLevel="1" x14ac:dyDescent="0.3">
      <c r="L684" s="56"/>
    </row>
    <row r="685" spans="12:12" customFormat="1" hidden="1" outlineLevel="1" x14ac:dyDescent="0.3">
      <c r="L685" s="56"/>
    </row>
    <row r="686" spans="12:12" customFormat="1" hidden="1" outlineLevel="1" x14ac:dyDescent="0.3">
      <c r="L686" s="56"/>
    </row>
    <row r="687" spans="12:12" customFormat="1" hidden="1" outlineLevel="1" x14ac:dyDescent="0.3">
      <c r="L687" s="82"/>
    </row>
    <row r="688" spans="12:12" customFormat="1" hidden="1" outlineLevel="1" x14ac:dyDescent="0.3">
      <c r="L688" s="56"/>
    </row>
    <row r="689" spans="12:12" customFormat="1" hidden="1" outlineLevel="1" x14ac:dyDescent="0.3">
      <c r="L689" s="56"/>
    </row>
    <row r="690" spans="12:12" customFormat="1" hidden="1" outlineLevel="1" x14ac:dyDescent="0.3">
      <c r="L690" s="56"/>
    </row>
    <row r="691" spans="12:12" customFormat="1" hidden="1" outlineLevel="1" x14ac:dyDescent="0.3">
      <c r="L691" s="56"/>
    </row>
    <row r="692" spans="12:12" customFormat="1" hidden="1" outlineLevel="1" x14ac:dyDescent="0.3">
      <c r="L692" s="56"/>
    </row>
    <row r="693" spans="12:12" customFormat="1" hidden="1" outlineLevel="1" x14ac:dyDescent="0.3">
      <c r="L693" s="56"/>
    </row>
    <row r="694" spans="12:12" customFormat="1" hidden="1" outlineLevel="1" x14ac:dyDescent="0.3">
      <c r="L694" s="56"/>
    </row>
    <row r="695" spans="12:12" customFormat="1" hidden="1" outlineLevel="1" x14ac:dyDescent="0.3">
      <c r="L695" s="56"/>
    </row>
    <row r="696" spans="12:12" customFormat="1" hidden="1" outlineLevel="1" x14ac:dyDescent="0.3">
      <c r="L696" s="56"/>
    </row>
    <row r="697" spans="12:12" customFormat="1" hidden="1" outlineLevel="1" x14ac:dyDescent="0.3">
      <c r="L697" s="56"/>
    </row>
    <row r="698" spans="12:12" customFormat="1" hidden="1" outlineLevel="1" x14ac:dyDescent="0.3">
      <c r="L698" s="56"/>
    </row>
    <row r="699" spans="12:12" customFormat="1" hidden="1" outlineLevel="1" x14ac:dyDescent="0.3">
      <c r="L699" s="56"/>
    </row>
    <row r="700" spans="12:12" customFormat="1" hidden="1" outlineLevel="1" x14ac:dyDescent="0.3">
      <c r="L700" s="56"/>
    </row>
    <row r="701" spans="12:12" customFormat="1" hidden="1" outlineLevel="1" x14ac:dyDescent="0.3">
      <c r="L701" s="56"/>
    </row>
    <row r="702" spans="12:12" customFormat="1" hidden="1" outlineLevel="1" x14ac:dyDescent="0.3">
      <c r="L702" s="56"/>
    </row>
    <row r="703" spans="12:12" customFormat="1" hidden="1" outlineLevel="1" x14ac:dyDescent="0.3">
      <c r="L703" s="56"/>
    </row>
    <row r="704" spans="12:12" customFormat="1" hidden="1" outlineLevel="1" x14ac:dyDescent="0.3">
      <c r="L704" s="56"/>
    </row>
    <row r="705" spans="12:12" customFormat="1" hidden="1" outlineLevel="1" x14ac:dyDescent="0.3">
      <c r="L705" s="56"/>
    </row>
    <row r="706" spans="12:12" customFormat="1" hidden="1" outlineLevel="1" x14ac:dyDescent="0.3">
      <c r="L706" s="56"/>
    </row>
    <row r="707" spans="12:12" customFormat="1" hidden="1" outlineLevel="1" x14ac:dyDescent="0.3">
      <c r="L707" s="82"/>
    </row>
    <row r="708" spans="12:12" customFormat="1" hidden="1" outlineLevel="1" x14ac:dyDescent="0.3">
      <c r="L708" s="56"/>
    </row>
    <row r="709" spans="12:12" customFormat="1" hidden="1" outlineLevel="1" x14ac:dyDescent="0.3">
      <c r="L709" s="56"/>
    </row>
    <row r="710" spans="12:12" customFormat="1" hidden="1" outlineLevel="1" x14ac:dyDescent="0.3">
      <c r="L710" s="56"/>
    </row>
    <row r="711" spans="12:12" customFormat="1" hidden="1" outlineLevel="1" x14ac:dyDescent="0.3">
      <c r="L711" s="56"/>
    </row>
    <row r="712" spans="12:12" customFormat="1" hidden="1" outlineLevel="1" x14ac:dyDescent="0.3">
      <c r="L712" s="56"/>
    </row>
    <row r="713" spans="12:12" customFormat="1" hidden="1" outlineLevel="1" x14ac:dyDescent="0.3">
      <c r="L713" s="56"/>
    </row>
    <row r="714" spans="12:12" customFormat="1" hidden="1" outlineLevel="1" x14ac:dyDescent="0.3">
      <c r="L714" s="56"/>
    </row>
    <row r="715" spans="12:12" customFormat="1" hidden="1" outlineLevel="1" x14ac:dyDescent="0.3">
      <c r="L715" s="56"/>
    </row>
    <row r="716" spans="12:12" customFormat="1" hidden="1" outlineLevel="1" x14ac:dyDescent="0.3">
      <c r="L716" s="56"/>
    </row>
    <row r="717" spans="12:12" customFormat="1" hidden="1" outlineLevel="1" x14ac:dyDescent="0.3">
      <c r="L717" s="56"/>
    </row>
    <row r="718" spans="12:12" customFormat="1" hidden="1" outlineLevel="1" x14ac:dyDescent="0.3">
      <c r="L718" s="56"/>
    </row>
    <row r="719" spans="12:12" customFormat="1" hidden="1" outlineLevel="1" x14ac:dyDescent="0.3">
      <c r="L719" s="56"/>
    </row>
    <row r="720" spans="12:12" customFormat="1" hidden="1" outlineLevel="1" x14ac:dyDescent="0.3">
      <c r="L720" s="56"/>
    </row>
    <row r="721" spans="12:12" customFormat="1" hidden="1" outlineLevel="1" x14ac:dyDescent="0.3">
      <c r="L721" s="56"/>
    </row>
    <row r="722" spans="12:12" customFormat="1" hidden="1" outlineLevel="1" x14ac:dyDescent="0.3">
      <c r="L722" s="56"/>
    </row>
    <row r="723" spans="12:12" customFormat="1" hidden="1" outlineLevel="1" x14ac:dyDescent="0.3">
      <c r="L723" s="56"/>
    </row>
    <row r="724" spans="12:12" customFormat="1" hidden="1" outlineLevel="1" x14ac:dyDescent="0.3">
      <c r="L724" s="56"/>
    </row>
    <row r="725" spans="12:12" customFormat="1" hidden="1" outlineLevel="1" x14ac:dyDescent="0.3">
      <c r="L725" s="56"/>
    </row>
    <row r="726" spans="12:12" customFormat="1" hidden="1" outlineLevel="1" x14ac:dyDescent="0.3">
      <c r="L726" s="56"/>
    </row>
    <row r="727" spans="12:12" customFormat="1" hidden="1" outlineLevel="1" x14ac:dyDescent="0.3">
      <c r="L727" s="56"/>
    </row>
    <row r="728" spans="12:12" customFormat="1" hidden="1" outlineLevel="1" x14ac:dyDescent="0.3">
      <c r="L728" s="56"/>
    </row>
    <row r="729" spans="12:12" customFormat="1" hidden="1" outlineLevel="1" x14ac:dyDescent="0.3">
      <c r="L729" s="56"/>
    </row>
    <row r="730" spans="12:12" customFormat="1" hidden="1" outlineLevel="1" x14ac:dyDescent="0.3">
      <c r="L730" s="56"/>
    </row>
    <row r="731" spans="12:12" customFormat="1" hidden="1" outlineLevel="1" x14ac:dyDescent="0.3">
      <c r="L731" s="56"/>
    </row>
    <row r="732" spans="12:12" customFormat="1" hidden="1" outlineLevel="1" x14ac:dyDescent="0.3">
      <c r="L732" s="56"/>
    </row>
    <row r="733" spans="12:12" customFormat="1" hidden="1" outlineLevel="1" x14ac:dyDescent="0.3">
      <c r="L733" s="56"/>
    </row>
    <row r="734" spans="12:12" customFormat="1" hidden="1" outlineLevel="1" x14ac:dyDescent="0.3">
      <c r="L734" s="56"/>
    </row>
    <row r="735" spans="12:12" customFormat="1" hidden="1" outlineLevel="1" x14ac:dyDescent="0.3">
      <c r="L735" s="56"/>
    </row>
    <row r="736" spans="12:12" customFormat="1" hidden="1" outlineLevel="1" x14ac:dyDescent="0.3">
      <c r="L736" s="56"/>
    </row>
    <row r="737" spans="12:12" customFormat="1" hidden="1" outlineLevel="1" x14ac:dyDescent="0.3">
      <c r="L737" s="56"/>
    </row>
    <row r="738" spans="12:12" customFormat="1" hidden="1" outlineLevel="1" x14ac:dyDescent="0.3">
      <c r="L738" s="56"/>
    </row>
    <row r="739" spans="12:12" customFormat="1" hidden="1" outlineLevel="1" x14ac:dyDescent="0.3">
      <c r="L739" s="56"/>
    </row>
    <row r="740" spans="12:12" customFormat="1" hidden="1" outlineLevel="1" x14ac:dyDescent="0.3">
      <c r="L740" s="56"/>
    </row>
    <row r="741" spans="12:12" customFormat="1" hidden="1" outlineLevel="1" x14ac:dyDescent="0.3">
      <c r="L741" s="56"/>
    </row>
    <row r="742" spans="12:12" customFormat="1" hidden="1" outlineLevel="1" x14ac:dyDescent="0.3">
      <c r="L742" s="56"/>
    </row>
    <row r="743" spans="12:12" customFormat="1" hidden="1" outlineLevel="1" x14ac:dyDescent="0.3">
      <c r="L743" s="56"/>
    </row>
    <row r="744" spans="12:12" customFormat="1" hidden="1" outlineLevel="1" x14ac:dyDescent="0.3">
      <c r="L744" s="56"/>
    </row>
    <row r="745" spans="12:12" customFormat="1" hidden="1" outlineLevel="1" x14ac:dyDescent="0.3">
      <c r="L745" s="56"/>
    </row>
    <row r="746" spans="12:12" customFormat="1" hidden="1" outlineLevel="1" x14ac:dyDescent="0.3">
      <c r="L746" s="56"/>
    </row>
    <row r="747" spans="12:12" customFormat="1" hidden="1" outlineLevel="1" x14ac:dyDescent="0.3">
      <c r="L747" s="56"/>
    </row>
    <row r="748" spans="12:12" customFormat="1" hidden="1" outlineLevel="1" x14ac:dyDescent="0.3">
      <c r="L748" s="56"/>
    </row>
    <row r="749" spans="12:12" customFormat="1" hidden="1" outlineLevel="1" x14ac:dyDescent="0.3">
      <c r="L749" s="56"/>
    </row>
    <row r="750" spans="12:12" customFormat="1" hidden="1" outlineLevel="1" x14ac:dyDescent="0.3">
      <c r="L750" s="56"/>
    </row>
    <row r="751" spans="12:12" customFormat="1" hidden="1" outlineLevel="1" x14ac:dyDescent="0.3">
      <c r="L751" s="56"/>
    </row>
    <row r="752" spans="12:12" customFormat="1" hidden="1" outlineLevel="1" x14ac:dyDescent="0.3">
      <c r="L752" s="56"/>
    </row>
    <row r="753" spans="12:12" customFormat="1" hidden="1" outlineLevel="1" x14ac:dyDescent="0.3">
      <c r="L753" s="56"/>
    </row>
    <row r="754" spans="12:12" customFormat="1" hidden="1" outlineLevel="1" x14ac:dyDescent="0.3">
      <c r="L754" s="56"/>
    </row>
    <row r="755" spans="12:12" customFormat="1" hidden="1" outlineLevel="1" x14ac:dyDescent="0.3">
      <c r="L755" s="56"/>
    </row>
    <row r="756" spans="12:12" customFormat="1" hidden="1" outlineLevel="1" x14ac:dyDescent="0.3">
      <c r="L756" s="56"/>
    </row>
    <row r="757" spans="12:12" customFormat="1" hidden="1" outlineLevel="1" x14ac:dyDescent="0.3">
      <c r="L757" s="56"/>
    </row>
    <row r="758" spans="12:12" customFormat="1" hidden="1" outlineLevel="1" x14ac:dyDescent="0.3">
      <c r="L758" s="56"/>
    </row>
    <row r="759" spans="12:12" customFormat="1" hidden="1" outlineLevel="1" x14ac:dyDescent="0.3">
      <c r="L759" s="56"/>
    </row>
    <row r="760" spans="12:12" customFormat="1" hidden="1" outlineLevel="1" x14ac:dyDescent="0.3">
      <c r="L760" s="56"/>
    </row>
    <row r="761" spans="12:12" customFormat="1" hidden="1" outlineLevel="1" x14ac:dyDescent="0.3">
      <c r="L761" s="56"/>
    </row>
    <row r="762" spans="12:12" customFormat="1" hidden="1" outlineLevel="1" x14ac:dyDescent="0.3">
      <c r="L762" s="56"/>
    </row>
    <row r="763" spans="12:12" customFormat="1" hidden="1" outlineLevel="1" x14ac:dyDescent="0.3">
      <c r="L763" s="56"/>
    </row>
    <row r="764" spans="12:12" customFormat="1" hidden="1" outlineLevel="1" x14ac:dyDescent="0.3">
      <c r="L764" s="56"/>
    </row>
    <row r="765" spans="12:12" customFormat="1" hidden="1" outlineLevel="1" x14ac:dyDescent="0.3">
      <c r="L765" s="56"/>
    </row>
    <row r="766" spans="12:12" customFormat="1" hidden="1" outlineLevel="1" x14ac:dyDescent="0.3">
      <c r="L766" s="56"/>
    </row>
    <row r="767" spans="12:12" customFormat="1" hidden="1" outlineLevel="1" x14ac:dyDescent="0.3">
      <c r="L767" s="56"/>
    </row>
    <row r="768" spans="12:12" customFormat="1" hidden="1" outlineLevel="1" x14ac:dyDescent="0.3">
      <c r="L768" s="56"/>
    </row>
    <row r="769" spans="12:12" customFormat="1" hidden="1" outlineLevel="1" x14ac:dyDescent="0.3">
      <c r="L769" s="56"/>
    </row>
    <row r="770" spans="12:12" customFormat="1" hidden="1" outlineLevel="1" x14ac:dyDescent="0.3">
      <c r="L770" s="56"/>
    </row>
    <row r="771" spans="12:12" customFormat="1" hidden="1" outlineLevel="1" x14ac:dyDescent="0.3">
      <c r="L771" s="56"/>
    </row>
    <row r="772" spans="12:12" customFormat="1" hidden="1" outlineLevel="1" x14ac:dyDescent="0.3">
      <c r="L772" s="56"/>
    </row>
    <row r="773" spans="12:12" customFormat="1" hidden="1" outlineLevel="1" x14ac:dyDescent="0.3">
      <c r="L773" s="56"/>
    </row>
    <row r="774" spans="12:12" customFormat="1" hidden="1" outlineLevel="1" x14ac:dyDescent="0.3">
      <c r="L774" s="56"/>
    </row>
    <row r="775" spans="12:12" customFormat="1" hidden="1" outlineLevel="1" x14ac:dyDescent="0.3">
      <c r="L775" s="56"/>
    </row>
    <row r="776" spans="12:12" customFormat="1" hidden="1" outlineLevel="1" x14ac:dyDescent="0.3">
      <c r="L776" s="56"/>
    </row>
    <row r="777" spans="12:12" customFormat="1" hidden="1" outlineLevel="1" x14ac:dyDescent="0.3">
      <c r="L777" s="56"/>
    </row>
    <row r="778" spans="12:12" customFormat="1" hidden="1" outlineLevel="1" x14ac:dyDescent="0.3">
      <c r="L778" s="56"/>
    </row>
    <row r="779" spans="12:12" customFormat="1" hidden="1" outlineLevel="1" x14ac:dyDescent="0.3">
      <c r="L779" s="56"/>
    </row>
    <row r="780" spans="12:12" customFormat="1" hidden="1" outlineLevel="1" x14ac:dyDescent="0.3">
      <c r="L780" s="56"/>
    </row>
    <row r="781" spans="12:12" customFormat="1" hidden="1" outlineLevel="1" x14ac:dyDescent="0.3">
      <c r="L781" s="56"/>
    </row>
    <row r="782" spans="12:12" customFormat="1" hidden="1" outlineLevel="1" x14ac:dyDescent="0.3">
      <c r="L782" s="56"/>
    </row>
    <row r="783" spans="12:12" customFormat="1" hidden="1" outlineLevel="1" x14ac:dyDescent="0.3">
      <c r="L783" s="56"/>
    </row>
    <row r="784" spans="12:12" customFormat="1" hidden="1" outlineLevel="1" x14ac:dyDescent="0.3">
      <c r="L784" s="56"/>
    </row>
    <row r="785" spans="12:12" customFormat="1" hidden="1" outlineLevel="1" x14ac:dyDescent="0.3">
      <c r="L785" s="56"/>
    </row>
    <row r="786" spans="12:12" customFormat="1" hidden="1" outlineLevel="1" x14ac:dyDescent="0.3">
      <c r="L786" s="56"/>
    </row>
    <row r="787" spans="12:12" customFormat="1" hidden="1" outlineLevel="1" x14ac:dyDescent="0.3">
      <c r="L787" s="56"/>
    </row>
    <row r="788" spans="12:12" customFormat="1" hidden="1" outlineLevel="1" x14ac:dyDescent="0.3">
      <c r="L788" s="56"/>
    </row>
    <row r="789" spans="12:12" customFormat="1" hidden="1" outlineLevel="1" x14ac:dyDescent="0.3">
      <c r="L789" s="56"/>
    </row>
    <row r="790" spans="12:12" customFormat="1" hidden="1" outlineLevel="1" x14ac:dyDescent="0.3">
      <c r="L790" s="56"/>
    </row>
    <row r="791" spans="12:12" customFormat="1" hidden="1" outlineLevel="1" x14ac:dyDescent="0.3">
      <c r="L791" s="56"/>
    </row>
    <row r="792" spans="12:12" customFormat="1" hidden="1" outlineLevel="1" x14ac:dyDescent="0.3">
      <c r="L792" s="56"/>
    </row>
    <row r="793" spans="12:12" customFormat="1" hidden="1" outlineLevel="1" x14ac:dyDescent="0.3">
      <c r="L793" s="56"/>
    </row>
    <row r="794" spans="12:12" customFormat="1" hidden="1" outlineLevel="1" x14ac:dyDescent="0.3">
      <c r="L794" s="56"/>
    </row>
    <row r="795" spans="12:12" customFormat="1" hidden="1" outlineLevel="1" x14ac:dyDescent="0.3">
      <c r="L795" s="56"/>
    </row>
    <row r="796" spans="12:12" customFormat="1" hidden="1" outlineLevel="1" x14ac:dyDescent="0.3">
      <c r="L796" s="56"/>
    </row>
    <row r="797" spans="12:12" customFormat="1" hidden="1" outlineLevel="1" x14ac:dyDescent="0.3">
      <c r="L797" s="56"/>
    </row>
    <row r="798" spans="12:12" customFormat="1" hidden="1" outlineLevel="1" x14ac:dyDescent="0.3">
      <c r="L798" s="56"/>
    </row>
    <row r="799" spans="12:12" customFormat="1" hidden="1" outlineLevel="1" x14ac:dyDescent="0.3">
      <c r="L799" s="56"/>
    </row>
    <row r="800" spans="12:12" customFormat="1" hidden="1" outlineLevel="1" x14ac:dyDescent="0.3">
      <c r="L800" s="56"/>
    </row>
    <row r="801" spans="12:12" customFormat="1" hidden="1" outlineLevel="1" x14ac:dyDescent="0.3">
      <c r="L801" s="56"/>
    </row>
    <row r="802" spans="12:12" customFormat="1" hidden="1" outlineLevel="1" x14ac:dyDescent="0.3">
      <c r="L802" s="56"/>
    </row>
    <row r="803" spans="12:12" customFormat="1" hidden="1" outlineLevel="1" x14ac:dyDescent="0.3">
      <c r="L803" s="56"/>
    </row>
    <row r="804" spans="12:12" customFormat="1" hidden="1" outlineLevel="1" x14ac:dyDescent="0.3">
      <c r="L804" s="56"/>
    </row>
    <row r="805" spans="12:12" customFormat="1" hidden="1" outlineLevel="1" x14ac:dyDescent="0.3">
      <c r="L805" s="56"/>
    </row>
    <row r="806" spans="12:12" customFormat="1" hidden="1" outlineLevel="1" x14ac:dyDescent="0.3">
      <c r="L806" s="56"/>
    </row>
    <row r="807" spans="12:12" customFormat="1" hidden="1" outlineLevel="1" x14ac:dyDescent="0.3">
      <c r="L807" s="56"/>
    </row>
    <row r="808" spans="12:12" customFormat="1" hidden="1" outlineLevel="1" x14ac:dyDescent="0.3">
      <c r="L808" s="56"/>
    </row>
    <row r="809" spans="12:12" customFormat="1" hidden="1" outlineLevel="1" x14ac:dyDescent="0.3">
      <c r="L809" s="56"/>
    </row>
    <row r="810" spans="12:12" customFormat="1" hidden="1" outlineLevel="1" x14ac:dyDescent="0.3">
      <c r="L810" s="56"/>
    </row>
    <row r="811" spans="12:12" customFormat="1" hidden="1" outlineLevel="1" x14ac:dyDescent="0.3">
      <c r="L811" s="56"/>
    </row>
    <row r="812" spans="12:12" customFormat="1" hidden="1" outlineLevel="1" x14ac:dyDescent="0.3">
      <c r="L812" s="56"/>
    </row>
    <row r="813" spans="12:12" customFormat="1" hidden="1" outlineLevel="1" x14ac:dyDescent="0.3">
      <c r="L813" s="56"/>
    </row>
    <row r="814" spans="12:12" customFormat="1" hidden="1" outlineLevel="1" x14ac:dyDescent="0.3">
      <c r="L814" s="56"/>
    </row>
    <row r="815" spans="12:12" customFormat="1" hidden="1" outlineLevel="1" x14ac:dyDescent="0.3">
      <c r="L815" s="56"/>
    </row>
    <row r="816" spans="12:12" customFormat="1" hidden="1" outlineLevel="1" x14ac:dyDescent="0.3">
      <c r="L816" s="56"/>
    </row>
    <row r="817" spans="12:12" customFormat="1" hidden="1" outlineLevel="1" x14ac:dyDescent="0.3">
      <c r="L817" s="56"/>
    </row>
    <row r="818" spans="12:12" customFormat="1" hidden="1" outlineLevel="1" x14ac:dyDescent="0.3">
      <c r="L818" s="56"/>
    </row>
    <row r="819" spans="12:12" customFormat="1" hidden="1" outlineLevel="1" x14ac:dyDescent="0.3">
      <c r="L819" s="56"/>
    </row>
    <row r="820" spans="12:12" customFormat="1" hidden="1" outlineLevel="1" x14ac:dyDescent="0.3">
      <c r="L820" s="56"/>
    </row>
    <row r="821" spans="12:12" customFormat="1" hidden="1" outlineLevel="1" x14ac:dyDescent="0.3">
      <c r="L821" s="56"/>
    </row>
    <row r="822" spans="12:12" customFormat="1" hidden="1" outlineLevel="1" x14ac:dyDescent="0.3">
      <c r="L822" s="56"/>
    </row>
    <row r="823" spans="12:12" customFormat="1" hidden="1" outlineLevel="1" x14ac:dyDescent="0.3">
      <c r="L823" s="56"/>
    </row>
    <row r="824" spans="12:12" customFormat="1" hidden="1" outlineLevel="1" x14ac:dyDescent="0.3">
      <c r="L824" s="56"/>
    </row>
    <row r="825" spans="12:12" customFormat="1" hidden="1" outlineLevel="1" x14ac:dyDescent="0.3">
      <c r="L825" s="56"/>
    </row>
    <row r="826" spans="12:12" customFormat="1" hidden="1" outlineLevel="1" x14ac:dyDescent="0.3">
      <c r="L826" s="56"/>
    </row>
    <row r="827" spans="12:12" customFormat="1" hidden="1" outlineLevel="1" x14ac:dyDescent="0.3">
      <c r="L827" s="56"/>
    </row>
    <row r="828" spans="12:12" customFormat="1" hidden="1" outlineLevel="1" x14ac:dyDescent="0.3">
      <c r="L828" s="56"/>
    </row>
    <row r="829" spans="12:12" customFormat="1" hidden="1" outlineLevel="1" x14ac:dyDescent="0.3">
      <c r="L829" s="56"/>
    </row>
    <row r="830" spans="12:12" customFormat="1" hidden="1" outlineLevel="1" x14ac:dyDescent="0.3">
      <c r="L830" s="56"/>
    </row>
    <row r="831" spans="12:12" customFormat="1" hidden="1" outlineLevel="1" x14ac:dyDescent="0.3">
      <c r="L831" s="56"/>
    </row>
    <row r="832" spans="12:12" customFormat="1" hidden="1" outlineLevel="1" x14ac:dyDescent="0.3">
      <c r="L832" s="56"/>
    </row>
    <row r="833" spans="12:12" customFormat="1" hidden="1" outlineLevel="1" x14ac:dyDescent="0.3">
      <c r="L833" s="56"/>
    </row>
    <row r="834" spans="12:12" customFormat="1" hidden="1" outlineLevel="1" x14ac:dyDescent="0.3">
      <c r="L834" s="56"/>
    </row>
    <row r="835" spans="12:12" customFormat="1" hidden="1" outlineLevel="1" x14ac:dyDescent="0.3">
      <c r="L835" s="56"/>
    </row>
    <row r="836" spans="12:12" customFormat="1" hidden="1" outlineLevel="1" x14ac:dyDescent="0.3">
      <c r="L836" s="56"/>
    </row>
    <row r="837" spans="12:12" customFormat="1" hidden="1" outlineLevel="1" x14ac:dyDescent="0.3">
      <c r="L837" s="56"/>
    </row>
    <row r="838" spans="12:12" customFormat="1" hidden="1" outlineLevel="1" x14ac:dyDescent="0.3">
      <c r="L838" s="56"/>
    </row>
    <row r="839" spans="12:12" customFormat="1" hidden="1" outlineLevel="1" x14ac:dyDescent="0.3">
      <c r="L839" s="56"/>
    </row>
    <row r="840" spans="12:12" customFormat="1" hidden="1" outlineLevel="1" x14ac:dyDescent="0.3">
      <c r="L840" s="56"/>
    </row>
    <row r="841" spans="12:12" customFormat="1" hidden="1" outlineLevel="1" x14ac:dyDescent="0.3">
      <c r="L841" s="56"/>
    </row>
    <row r="842" spans="12:12" customFormat="1" hidden="1" outlineLevel="1" x14ac:dyDescent="0.3">
      <c r="L842" s="56"/>
    </row>
    <row r="843" spans="12:12" customFormat="1" hidden="1" outlineLevel="1" x14ac:dyDescent="0.3">
      <c r="L843" s="56"/>
    </row>
    <row r="844" spans="12:12" customFormat="1" hidden="1" outlineLevel="1" x14ac:dyDescent="0.3">
      <c r="L844" s="56"/>
    </row>
    <row r="845" spans="12:12" customFormat="1" hidden="1" outlineLevel="1" x14ac:dyDescent="0.3">
      <c r="L845" s="56"/>
    </row>
    <row r="846" spans="12:12" customFormat="1" hidden="1" outlineLevel="1" x14ac:dyDescent="0.3">
      <c r="L846" s="56"/>
    </row>
    <row r="847" spans="12:12" customFormat="1" hidden="1" outlineLevel="1" x14ac:dyDescent="0.3">
      <c r="L847" s="56"/>
    </row>
    <row r="848" spans="12:12" customFormat="1" hidden="1" outlineLevel="1" x14ac:dyDescent="0.3">
      <c r="L848" s="56"/>
    </row>
    <row r="849" spans="12:12" customFormat="1" hidden="1" outlineLevel="1" x14ac:dyDescent="0.3">
      <c r="L849" s="56"/>
    </row>
    <row r="850" spans="12:12" customFormat="1" hidden="1" outlineLevel="1" x14ac:dyDescent="0.3">
      <c r="L850" s="56"/>
    </row>
    <row r="851" spans="12:12" customFormat="1" hidden="1" outlineLevel="1" x14ac:dyDescent="0.3">
      <c r="L851" s="56"/>
    </row>
    <row r="852" spans="12:12" customFormat="1" hidden="1" outlineLevel="1" x14ac:dyDescent="0.3">
      <c r="L852" s="56"/>
    </row>
    <row r="853" spans="12:12" customFormat="1" hidden="1" outlineLevel="1" x14ac:dyDescent="0.3">
      <c r="L853" s="56"/>
    </row>
    <row r="854" spans="12:12" customFormat="1" hidden="1" outlineLevel="1" x14ac:dyDescent="0.3">
      <c r="L854" s="56"/>
    </row>
    <row r="855" spans="12:12" customFormat="1" hidden="1" outlineLevel="1" x14ac:dyDescent="0.3">
      <c r="L855" s="56"/>
    </row>
    <row r="856" spans="12:12" customFormat="1" hidden="1" outlineLevel="1" x14ac:dyDescent="0.3">
      <c r="L856" s="56"/>
    </row>
    <row r="857" spans="12:12" customFormat="1" hidden="1" outlineLevel="1" x14ac:dyDescent="0.3">
      <c r="L857" s="56"/>
    </row>
    <row r="858" spans="12:12" customFormat="1" hidden="1" outlineLevel="1" x14ac:dyDescent="0.3">
      <c r="L858" s="56"/>
    </row>
    <row r="859" spans="12:12" customFormat="1" hidden="1" outlineLevel="1" x14ac:dyDescent="0.3">
      <c r="L859" s="56"/>
    </row>
    <row r="860" spans="12:12" customFormat="1" hidden="1" outlineLevel="1" x14ac:dyDescent="0.3">
      <c r="L860" s="56"/>
    </row>
    <row r="861" spans="12:12" customFormat="1" hidden="1" outlineLevel="1" x14ac:dyDescent="0.3">
      <c r="L861" s="56"/>
    </row>
    <row r="862" spans="12:12" customFormat="1" hidden="1" outlineLevel="1" x14ac:dyDescent="0.3">
      <c r="L862" s="56"/>
    </row>
    <row r="863" spans="12:12" customFormat="1" hidden="1" outlineLevel="1" x14ac:dyDescent="0.3">
      <c r="L863" s="56"/>
    </row>
    <row r="864" spans="12:12" customFormat="1" hidden="1" outlineLevel="1" x14ac:dyDescent="0.3">
      <c r="L864" s="56"/>
    </row>
    <row r="865" spans="12:12" customFormat="1" hidden="1" outlineLevel="1" x14ac:dyDescent="0.3">
      <c r="L865" s="56"/>
    </row>
    <row r="866" spans="12:12" customFormat="1" hidden="1" outlineLevel="1" x14ac:dyDescent="0.3">
      <c r="L866" s="56"/>
    </row>
    <row r="867" spans="12:12" customFormat="1" hidden="1" outlineLevel="1" x14ac:dyDescent="0.3">
      <c r="L867" s="56"/>
    </row>
    <row r="868" spans="12:12" customFormat="1" hidden="1" outlineLevel="1" x14ac:dyDescent="0.3">
      <c r="L868" s="56"/>
    </row>
    <row r="869" spans="12:12" customFormat="1" hidden="1" outlineLevel="1" x14ac:dyDescent="0.3">
      <c r="L869" s="56"/>
    </row>
    <row r="870" spans="12:12" customFormat="1" hidden="1" outlineLevel="1" x14ac:dyDescent="0.3">
      <c r="L870" s="56"/>
    </row>
    <row r="871" spans="12:12" customFormat="1" hidden="1" outlineLevel="1" x14ac:dyDescent="0.3">
      <c r="L871" s="56"/>
    </row>
    <row r="872" spans="12:12" customFormat="1" hidden="1" outlineLevel="1" x14ac:dyDescent="0.3">
      <c r="L872" s="56"/>
    </row>
    <row r="873" spans="12:12" customFormat="1" hidden="1" outlineLevel="1" x14ac:dyDescent="0.3">
      <c r="L873" s="56"/>
    </row>
    <row r="874" spans="12:12" customFormat="1" hidden="1" outlineLevel="1" x14ac:dyDescent="0.3">
      <c r="L874" s="56"/>
    </row>
    <row r="875" spans="12:12" customFormat="1" hidden="1" outlineLevel="1" x14ac:dyDescent="0.3">
      <c r="L875" s="56"/>
    </row>
    <row r="876" spans="12:12" customFormat="1" hidden="1" outlineLevel="1" x14ac:dyDescent="0.3">
      <c r="L876" s="56"/>
    </row>
    <row r="877" spans="12:12" customFormat="1" hidden="1" outlineLevel="1" x14ac:dyDescent="0.3">
      <c r="L877" s="56"/>
    </row>
    <row r="878" spans="12:12" customFormat="1" hidden="1" outlineLevel="1" x14ac:dyDescent="0.3">
      <c r="L878" s="56"/>
    </row>
    <row r="879" spans="12:12" customFormat="1" hidden="1" outlineLevel="1" x14ac:dyDescent="0.3">
      <c r="L879" s="56"/>
    </row>
    <row r="880" spans="12:12" customFormat="1" hidden="1" outlineLevel="1" x14ac:dyDescent="0.3">
      <c r="L880" s="56"/>
    </row>
    <row r="881" spans="12:12" customFormat="1" hidden="1" outlineLevel="1" x14ac:dyDescent="0.3">
      <c r="L881" s="56"/>
    </row>
    <row r="882" spans="12:12" customFormat="1" hidden="1" outlineLevel="1" x14ac:dyDescent="0.3">
      <c r="L882" s="56"/>
    </row>
    <row r="883" spans="12:12" customFormat="1" hidden="1" outlineLevel="1" x14ac:dyDescent="0.3">
      <c r="L883" s="56"/>
    </row>
    <row r="884" spans="12:12" customFormat="1" hidden="1" outlineLevel="1" x14ac:dyDescent="0.3">
      <c r="L884" s="56"/>
    </row>
    <row r="885" spans="12:12" customFormat="1" hidden="1" outlineLevel="1" x14ac:dyDescent="0.3">
      <c r="L885" s="56"/>
    </row>
    <row r="886" spans="12:12" customFormat="1" hidden="1" outlineLevel="1" x14ac:dyDescent="0.3">
      <c r="L886" s="56"/>
    </row>
    <row r="887" spans="12:12" customFormat="1" hidden="1" outlineLevel="1" x14ac:dyDescent="0.3">
      <c r="L887" s="56"/>
    </row>
    <row r="888" spans="12:12" customFormat="1" hidden="1" outlineLevel="1" x14ac:dyDescent="0.3">
      <c r="L888" s="56"/>
    </row>
    <row r="889" spans="12:12" customFormat="1" hidden="1" outlineLevel="1" x14ac:dyDescent="0.3">
      <c r="L889" s="56"/>
    </row>
    <row r="890" spans="12:12" customFormat="1" hidden="1" outlineLevel="1" x14ac:dyDescent="0.3">
      <c r="L890" s="56"/>
    </row>
    <row r="891" spans="12:12" customFormat="1" hidden="1" outlineLevel="1" x14ac:dyDescent="0.3">
      <c r="L891" s="56"/>
    </row>
    <row r="892" spans="12:12" customFormat="1" hidden="1" outlineLevel="1" x14ac:dyDescent="0.3">
      <c r="L892" s="56"/>
    </row>
    <row r="893" spans="12:12" customFormat="1" hidden="1" outlineLevel="1" x14ac:dyDescent="0.3">
      <c r="L893" s="56"/>
    </row>
    <row r="894" spans="12:12" customFormat="1" hidden="1" outlineLevel="1" x14ac:dyDescent="0.3">
      <c r="L894" s="56"/>
    </row>
    <row r="895" spans="12:12" customFormat="1" hidden="1" outlineLevel="1" x14ac:dyDescent="0.3">
      <c r="L895" s="56"/>
    </row>
    <row r="896" spans="12:12" customFormat="1" hidden="1" outlineLevel="1" x14ac:dyDescent="0.3">
      <c r="L896" s="56"/>
    </row>
    <row r="897" spans="12:12" customFormat="1" hidden="1" outlineLevel="1" x14ac:dyDescent="0.3">
      <c r="L897" s="56"/>
    </row>
    <row r="898" spans="12:12" customFormat="1" hidden="1" outlineLevel="1" x14ac:dyDescent="0.3">
      <c r="L898" s="56"/>
    </row>
    <row r="899" spans="12:12" customFormat="1" hidden="1" outlineLevel="1" x14ac:dyDescent="0.3">
      <c r="L899" s="56"/>
    </row>
    <row r="900" spans="12:12" customFormat="1" hidden="1" outlineLevel="1" x14ac:dyDescent="0.3">
      <c r="L900" s="56"/>
    </row>
    <row r="901" spans="12:12" customFormat="1" hidden="1" outlineLevel="1" x14ac:dyDescent="0.3">
      <c r="L901" s="56"/>
    </row>
    <row r="902" spans="12:12" customFormat="1" hidden="1" outlineLevel="1" x14ac:dyDescent="0.3">
      <c r="L902" s="56"/>
    </row>
    <row r="903" spans="12:12" customFormat="1" hidden="1" outlineLevel="1" x14ac:dyDescent="0.3">
      <c r="L903" s="56"/>
    </row>
    <row r="904" spans="12:12" customFormat="1" hidden="1" outlineLevel="1" x14ac:dyDescent="0.3">
      <c r="L904" s="56"/>
    </row>
    <row r="905" spans="12:12" customFormat="1" hidden="1" outlineLevel="1" x14ac:dyDescent="0.3">
      <c r="L905" s="56"/>
    </row>
    <row r="906" spans="12:12" customFormat="1" hidden="1" outlineLevel="1" x14ac:dyDescent="0.3">
      <c r="L906" s="56"/>
    </row>
    <row r="907" spans="12:12" customFormat="1" hidden="1" outlineLevel="1" x14ac:dyDescent="0.3">
      <c r="L907" s="56"/>
    </row>
    <row r="908" spans="12:12" customFormat="1" hidden="1" outlineLevel="1" x14ac:dyDescent="0.3">
      <c r="L908" s="56"/>
    </row>
    <row r="909" spans="12:12" customFormat="1" hidden="1" outlineLevel="1" x14ac:dyDescent="0.3">
      <c r="L909" s="56"/>
    </row>
    <row r="910" spans="12:12" customFormat="1" hidden="1" outlineLevel="1" x14ac:dyDescent="0.3">
      <c r="L910" s="56"/>
    </row>
    <row r="911" spans="12:12" customFormat="1" hidden="1" outlineLevel="1" x14ac:dyDescent="0.3">
      <c r="L911" s="56"/>
    </row>
    <row r="912" spans="12:12" customFormat="1" hidden="1" outlineLevel="1" x14ac:dyDescent="0.3">
      <c r="L912" s="56"/>
    </row>
    <row r="913" spans="12:12" customFormat="1" hidden="1" outlineLevel="1" x14ac:dyDescent="0.3">
      <c r="L913" s="56"/>
    </row>
    <row r="914" spans="12:12" customFormat="1" hidden="1" outlineLevel="1" x14ac:dyDescent="0.3">
      <c r="L914" s="56"/>
    </row>
    <row r="915" spans="12:12" customFormat="1" hidden="1" outlineLevel="1" x14ac:dyDescent="0.3">
      <c r="L915" s="56"/>
    </row>
    <row r="916" spans="12:12" customFormat="1" hidden="1" outlineLevel="1" x14ac:dyDescent="0.3">
      <c r="L916" s="56"/>
    </row>
    <row r="917" spans="12:12" customFormat="1" hidden="1" outlineLevel="1" x14ac:dyDescent="0.3">
      <c r="L917" s="56"/>
    </row>
    <row r="918" spans="12:12" customFormat="1" hidden="1" outlineLevel="1" x14ac:dyDescent="0.3">
      <c r="L918" s="56"/>
    </row>
    <row r="919" spans="12:12" customFormat="1" hidden="1" outlineLevel="1" x14ac:dyDescent="0.3">
      <c r="L919" s="56"/>
    </row>
    <row r="920" spans="12:12" customFormat="1" hidden="1" outlineLevel="1" x14ac:dyDescent="0.3">
      <c r="L920" s="56"/>
    </row>
    <row r="921" spans="12:12" customFormat="1" hidden="1" outlineLevel="1" x14ac:dyDescent="0.3">
      <c r="L921" s="56"/>
    </row>
    <row r="922" spans="12:12" customFormat="1" hidden="1" outlineLevel="1" x14ac:dyDescent="0.3">
      <c r="L922" s="56"/>
    </row>
    <row r="923" spans="12:12" customFormat="1" hidden="1" outlineLevel="1" x14ac:dyDescent="0.3">
      <c r="L923" s="56"/>
    </row>
    <row r="924" spans="12:12" customFormat="1" hidden="1" outlineLevel="1" x14ac:dyDescent="0.3">
      <c r="L924" s="82"/>
    </row>
    <row r="925" spans="12:12" customFormat="1" hidden="1" outlineLevel="1" x14ac:dyDescent="0.3">
      <c r="L925" s="56"/>
    </row>
    <row r="926" spans="12:12" customFormat="1" hidden="1" outlineLevel="1" x14ac:dyDescent="0.3">
      <c r="L926" s="56"/>
    </row>
    <row r="927" spans="12:12" customFormat="1" hidden="1" outlineLevel="1" x14ac:dyDescent="0.3">
      <c r="L927" s="56"/>
    </row>
    <row r="928" spans="12:12" customFormat="1" hidden="1" outlineLevel="1" x14ac:dyDescent="0.3">
      <c r="L928" s="56"/>
    </row>
    <row r="929" spans="12:12" customFormat="1" hidden="1" outlineLevel="1" x14ac:dyDescent="0.3">
      <c r="L929" s="56"/>
    </row>
    <row r="930" spans="12:12" customFormat="1" hidden="1" outlineLevel="1" x14ac:dyDescent="0.3">
      <c r="L930" s="56"/>
    </row>
    <row r="931" spans="12:12" customFormat="1" hidden="1" outlineLevel="1" x14ac:dyDescent="0.3">
      <c r="L931" s="56"/>
    </row>
    <row r="932" spans="12:12" customFormat="1" hidden="1" outlineLevel="1" x14ac:dyDescent="0.3">
      <c r="L932" s="56"/>
    </row>
    <row r="933" spans="12:12" customFormat="1" hidden="1" outlineLevel="1" x14ac:dyDescent="0.3">
      <c r="L933" s="56"/>
    </row>
    <row r="934" spans="12:12" customFormat="1" hidden="1" outlineLevel="1" x14ac:dyDescent="0.3">
      <c r="L934" s="56"/>
    </row>
    <row r="935" spans="12:12" customFormat="1" hidden="1" outlineLevel="1" x14ac:dyDescent="0.3">
      <c r="L935" s="82"/>
    </row>
    <row r="936" spans="12:12" customFormat="1" hidden="1" outlineLevel="1" x14ac:dyDescent="0.3">
      <c r="L936" s="56"/>
    </row>
    <row r="937" spans="12:12" customFormat="1" hidden="1" outlineLevel="1" x14ac:dyDescent="0.3">
      <c r="L937" s="56"/>
    </row>
    <row r="938" spans="12:12" customFormat="1" hidden="1" outlineLevel="1" x14ac:dyDescent="0.3">
      <c r="L938" s="56"/>
    </row>
    <row r="939" spans="12:12" customFormat="1" hidden="1" outlineLevel="1" x14ac:dyDescent="0.3">
      <c r="L939" s="56"/>
    </row>
    <row r="940" spans="12:12" customFormat="1" hidden="1" outlineLevel="1" x14ac:dyDescent="0.3">
      <c r="L940" s="56"/>
    </row>
    <row r="941" spans="12:12" customFormat="1" hidden="1" outlineLevel="1" x14ac:dyDescent="0.3">
      <c r="L941" s="56"/>
    </row>
    <row r="942" spans="12:12" customFormat="1" hidden="1" outlineLevel="1" x14ac:dyDescent="0.3">
      <c r="L942" s="56"/>
    </row>
    <row r="943" spans="12:12" customFormat="1" hidden="1" outlineLevel="1" x14ac:dyDescent="0.3">
      <c r="L943" s="56"/>
    </row>
    <row r="944" spans="12:12" customFormat="1" hidden="1" outlineLevel="1" x14ac:dyDescent="0.3">
      <c r="L944" s="56"/>
    </row>
    <row r="945" spans="12:12" customFormat="1" hidden="1" outlineLevel="1" x14ac:dyDescent="0.3">
      <c r="L945" s="56"/>
    </row>
    <row r="946" spans="12:12" customFormat="1" hidden="1" outlineLevel="1" x14ac:dyDescent="0.3">
      <c r="L946" s="82"/>
    </row>
    <row r="947" spans="12:12" customFormat="1" hidden="1" outlineLevel="1" x14ac:dyDescent="0.3">
      <c r="L947" s="56"/>
    </row>
    <row r="948" spans="12:12" customFormat="1" hidden="1" outlineLevel="1" x14ac:dyDescent="0.3">
      <c r="L948" s="56"/>
    </row>
    <row r="949" spans="12:12" customFormat="1" hidden="1" outlineLevel="1" x14ac:dyDescent="0.3">
      <c r="L949" s="56"/>
    </row>
    <row r="950" spans="12:12" customFormat="1" hidden="1" outlineLevel="1" x14ac:dyDescent="0.3">
      <c r="L950" s="56"/>
    </row>
    <row r="951" spans="12:12" customFormat="1" hidden="1" outlineLevel="1" x14ac:dyDescent="0.3">
      <c r="L951" s="56"/>
    </row>
    <row r="952" spans="12:12" customFormat="1" hidden="1" outlineLevel="1" x14ac:dyDescent="0.3">
      <c r="L952" s="56"/>
    </row>
    <row r="953" spans="12:12" customFormat="1" hidden="1" outlineLevel="1" x14ac:dyDescent="0.3">
      <c r="L953" s="56"/>
    </row>
    <row r="954" spans="12:12" customFormat="1" hidden="1" outlineLevel="1" x14ac:dyDescent="0.3">
      <c r="L954" s="56"/>
    </row>
    <row r="955" spans="12:12" customFormat="1" hidden="1" outlineLevel="1" x14ac:dyDescent="0.3">
      <c r="L955" s="56"/>
    </row>
    <row r="956" spans="12:12" customFormat="1" hidden="1" outlineLevel="1" x14ac:dyDescent="0.3">
      <c r="L956" s="56"/>
    </row>
    <row r="957" spans="12:12" customFormat="1" hidden="1" outlineLevel="1" x14ac:dyDescent="0.3">
      <c r="L957" s="56"/>
    </row>
    <row r="958" spans="12:12" customFormat="1" hidden="1" outlineLevel="1" x14ac:dyDescent="0.3">
      <c r="L958" s="56"/>
    </row>
    <row r="959" spans="12:12" customFormat="1" hidden="1" outlineLevel="1" x14ac:dyDescent="0.3">
      <c r="L959" s="56"/>
    </row>
    <row r="960" spans="12:12" customFormat="1" hidden="1" outlineLevel="1" x14ac:dyDescent="0.3">
      <c r="L960" s="56"/>
    </row>
    <row r="961" spans="12:12" customFormat="1" hidden="1" outlineLevel="1" x14ac:dyDescent="0.3">
      <c r="L961" s="56"/>
    </row>
    <row r="962" spans="12:12" customFormat="1" hidden="1" outlineLevel="1" x14ac:dyDescent="0.3">
      <c r="L962" s="56"/>
    </row>
    <row r="963" spans="12:12" customFormat="1" hidden="1" outlineLevel="1" x14ac:dyDescent="0.3">
      <c r="L963" s="56"/>
    </row>
    <row r="964" spans="12:12" customFormat="1" hidden="1" outlineLevel="1" x14ac:dyDescent="0.3">
      <c r="L964" s="56"/>
    </row>
    <row r="965" spans="12:12" customFormat="1" hidden="1" outlineLevel="1" x14ac:dyDescent="0.3">
      <c r="L965" s="56"/>
    </row>
    <row r="966" spans="12:12" customFormat="1" hidden="1" outlineLevel="1" x14ac:dyDescent="0.3">
      <c r="L966" s="56"/>
    </row>
    <row r="967" spans="12:12" customFormat="1" hidden="1" outlineLevel="1" x14ac:dyDescent="0.3">
      <c r="L967" s="56"/>
    </row>
    <row r="968" spans="12:12" customFormat="1" hidden="1" outlineLevel="1" x14ac:dyDescent="0.3">
      <c r="L968" s="56"/>
    </row>
    <row r="969" spans="12:12" customFormat="1" hidden="1" outlineLevel="1" x14ac:dyDescent="0.3">
      <c r="L969" s="56"/>
    </row>
    <row r="970" spans="12:12" customFormat="1" hidden="1" outlineLevel="1" x14ac:dyDescent="0.3">
      <c r="L970" s="56"/>
    </row>
    <row r="971" spans="12:12" customFormat="1" hidden="1" outlineLevel="1" x14ac:dyDescent="0.3">
      <c r="L971" s="56"/>
    </row>
    <row r="972" spans="12:12" customFormat="1" hidden="1" outlineLevel="1" x14ac:dyDescent="0.3">
      <c r="L972" s="56"/>
    </row>
    <row r="973" spans="12:12" customFormat="1" hidden="1" outlineLevel="1" x14ac:dyDescent="0.3">
      <c r="L973" s="56"/>
    </row>
    <row r="974" spans="12:12" customFormat="1" hidden="1" outlineLevel="1" x14ac:dyDescent="0.3">
      <c r="L974" s="56"/>
    </row>
    <row r="975" spans="12:12" customFormat="1" hidden="1" outlineLevel="1" x14ac:dyDescent="0.3">
      <c r="L975" s="56"/>
    </row>
    <row r="976" spans="12:12" customFormat="1" hidden="1" outlineLevel="1" x14ac:dyDescent="0.3">
      <c r="L976" s="56"/>
    </row>
    <row r="977" spans="12:12" customFormat="1" hidden="1" outlineLevel="1" x14ac:dyDescent="0.3">
      <c r="L977" s="56"/>
    </row>
    <row r="978" spans="12:12" customFormat="1" hidden="1" outlineLevel="1" x14ac:dyDescent="0.3">
      <c r="L978" s="56"/>
    </row>
    <row r="979" spans="12:12" customFormat="1" hidden="1" outlineLevel="1" x14ac:dyDescent="0.3">
      <c r="L979" s="56"/>
    </row>
    <row r="980" spans="12:12" customFormat="1" hidden="1" outlineLevel="1" x14ac:dyDescent="0.3">
      <c r="L980" s="56"/>
    </row>
    <row r="981" spans="12:12" customFormat="1" hidden="1" outlineLevel="1" x14ac:dyDescent="0.3">
      <c r="L981" s="56"/>
    </row>
    <row r="982" spans="12:12" customFormat="1" hidden="1" outlineLevel="1" x14ac:dyDescent="0.3">
      <c r="L982" s="56"/>
    </row>
    <row r="983" spans="12:12" customFormat="1" hidden="1" outlineLevel="1" x14ac:dyDescent="0.3">
      <c r="L983" s="56"/>
    </row>
    <row r="984" spans="12:12" customFormat="1" hidden="1" outlineLevel="1" x14ac:dyDescent="0.3">
      <c r="L984" s="56"/>
    </row>
    <row r="985" spans="12:12" customFormat="1" hidden="1" outlineLevel="1" x14ac:dyDescent="0.3">
      <c r="L985" s="56"/>
    </row>
    <row r="986" spans="12:12" customFormat="1" hidden="1" outlineLevel="1" x14ac:dyDescent="0.3">
      <c r="L986" s="56"/>
    </row>
    <row r="987" spans="12:12" customFormat="1" hidden="1" outlineLevel="1" x14ac:dyDescent="0.3">
      <c r="L987" s="56"/>
    </row>
    <row r="988" spans="12:12" customFormat="1" hidden="1" outlineLevel="1" x14ac:dyDescent="0.3">
      <c r="L988" s="56"/>
    </row>
    <row r="989" spans="12:12" customFormat="1" hidden="1" outlineLevel="1" x14ac:dyDescent="0.3">
      <c r="L989" s="56"/>
    </row>
    <row r="990" spans="12:12" customFormat="1" hidden="1" outlineLevel="1" x14ac:dyDescent="0.3">
      <c r="L990" s="56"/>
    </row>
    <row r="991" spans="12:12" customFormat="1" hidden="1" outlineLevel="1" x14ac:dyDescent="0.3">
      <c r="L991" s="56"/>
    </row>
    <row r="992" spans="12:12" customFormat="1" hidden="1" outlineLevel="1" x14ac:dyDescent="0.3">
      <c r="L992" s="56"/>
    </row>
    <row r="993" spans="12:12" customFormat="1" hidden="1" outlineLevel="1" x14ac:dyDescent="0.3">
      <c r="L993" s="56"/>
    </row>
    <row r="994" spans="12:12" customFormat="1" hidden="1" outlineLevel="1" x14ac:dyDescent="0.3">
      <c r="L994" s="56"/>
    </row>
    <row r="995" spans="12:12" customFormat="1" hidden="1" outlineLevel="1" x14ac:dyDescent="0.3">
      <c r="L995" s="56"/>
    </row>
    <row r="996" spans="12:12" customFormat="1" hidden="1" outlineLevel="1" x14ac:dyDescent="0.3">
      <c r="L996" s="56"/>
    </row>
    <row r="997" spans="12:12" customFormat="1" hidden="1" outlineLevel="1" x14ac:dyDescent="0.3">
      <c r="L997" s="56"/>
    </row>
    <row r="998" spans="12:12" customFormat="1" hidden="1" outlineLevel="1" x14ac:dyDescent="0.3">
      <c r="L998" s="56"/>
    </row>
    <row r="999" spans="12:12" customFormat="1" hidden="1" outlineLevel="1" x14ac:dyDescent="0.3">
      <c r="L999" s="56"/>
    </row>
    <row r="1000" spans="12:12" customFormat="1" hidden="1" outlineLevel="1" x14ac:dyDescent="0.3">
      <c r="L1000" s="56"/>
    </row>
    <row r="1001" spans="12:12" customFormat="1" hidden="1" outlineLevel="1" x14ac:dyDescent="0.3">
      <c r="L1001" s="56"/>
    </row>
    <row r="1002" spans="12:12" customFormat="1" hidden="1" outlineLevel="1" x14ac:dyDescent="0.3">
      <c r="L1002" s="56"/>
    </row>
    <row r="1003" spans="12:12" customFormat="1" hidden="1" outlineLevel="1" x14ac:dyDescent="0.3">
      <c r="L1003" s="56"/>
    </row>
    <row r="1004" spans="12:12" customFormat="1" hidden="1" outlineLevel="1" x14ac:dyDescent="0.3">
      <c r="L1004" s="56"/>
    </row>
    <row r="1005" spans="12:12" customFormat="1" hidden="1" outlineLevel="1" x14ac:dyDescent="0.3">
      <c r="L1005" s="56"/>
    </row>
    <row r="1006" spans="12:12" customFormat="1" hidden="1" outlineLevel="1" x14ac:dyDescent="0.3">
      <c r="L1006" s="56"/>
    </row>
    <row r="1007" spans="12:12" customFormat="1" hidden="1" outlineLevel="1" x14ac:dyDescent="0.3">
      <c r="L1007" s="56"/>
    </row>
    <row r="1008" spans="12:12" customFormat="1" hidden="1" outlineLevel="1" x14ac:dyDescent="0.3">
      <c r="L1008" s="82"/>
    </row>
    <row r="1009" spans="12:12" customFormat="1" hidden="1" outlineLevel="1" x14ac:dyDescent="0.3">
      <c r="L1009" s="56"/>
    </row>
    <row r="1010" spans="12:12" customFormat="1" hidden="1" outlineLevel="1" x14ac:dyDescent="0.3">
      <c r="L1010" s="56"/>
    </row>
    <row r="1011" spans="12:12" customFormat="1" hidden="1" outlineLevel="1" x14ac:dyDescent="0.3">
      <c r="L1011" s="56"/>
    </row>
    <row r="1012" spans="12:12" customFormat="1" hidden="1" outlineLevel="1" x14ac:dyDescent="0.3">
      <c r="L1012" s="56"/>
    </row>
    <row r="1013" spans="12:12" customFormat="1" hidden="1" outlineLevel="1" x14ac:dyDescent="0.3">
      <c r="L1013" s="56"/>
    </row>
    <row r="1014" spans="12:12" customFormat="1" hidden="1" outlineLevel="1" x14ac:dyDescent="0.3">
      <c r="L1014" s="56"/>
    </row>
    <row r="1015" spans="12:12" customFormat="1" hidden="1" outlineLevel="1" x14ac:dyDescent="0.3">
      <c r="L1015" s="56"/>
    </row>
    <row r="1016" spans="12:12" customFormat="1" hidden="1" outlineLevel="1" x14ac:dyDescent="0.3">
      <c r="L1016" s="56"/>
    </row>
    <row r="1017" spans="12:12" customFormat="1" hidden="1" outlineLevel="1" x14ac:dyDescent="0.3">
      <c r="L1017" s="56"/>
    </row>
    <row r="1018" spans="12:12" customFormat="1" hidden="1" outlineLevel="1" x14ac:dyDescent="0.3">
      <c r="L1018" s="56"/>
    </row>
    <row r="1019" spans="12:12" customFormat="1" hidden="1" outlineLevel="1" x14ac:dyDescent="0.3">
      <c r="L1019" s="56"/>
    </row>
    <row r="1020" spans="12:12" customFormat="1" hidden="1" outlineLevel="1" x14ac:dyDescent="0.3">
      <c r="L1020" s="56"/>
    </row>
    <row r="1021" spans="12:12" customFormat="1" hidden="1" outlineLevel="1" x14ac:dyDescent="0.3">
      <c r="L1021" s="56"/>
    </row>
    <row r="1022" spans="12:12" customFormat="1" hidden="1" outlineLevel="1" x14ac:dyDescent="0.3">
      <c r="L1022" s="56"/>
    </row>
    <row r="1023" spans="12:12" customFormat="1" hidden="1" outlineLevel="1" x14ac:dyDescent="0.3">
      <c r="L1023" s="56"/>
    </row>
    <row r="1024" spans="12:12" customFormat="1" hidden="1" outlineLevel="1" x14ac:dyDescent="0.3">
      <c r="L1024" s="56"/>
    </row>
    <row r="1025" spans="12:12" customFormat="1" hidden="1" outlineLevel="1" x14ac:dyDescent="0.3">
      <c r="L1025" s="56"/>
    </row>
    <row r="1026" spans="12:12" customFormat="1" hidden="1" outlineLevel="1" x14ac:dyDescent="0.3">
      <c r="L1026" s="56"/>
    </row>
    <row r="1027" spans="12:12" customFormat="1" hidden="1" outlineLevel="1" x14ac:dyDescent="0.3">
      <c r="L1027" s="56"/>
    </row>
    <row r="1028" spans="12:12" customFormat="1" hidden="1" outlineLevel="1" x14ac:dyDescent="0.3">
      <c r="L1028" s="56"/>
    </row>
    <row r="1029" spans="12:12" customFormat="1" hidden="1" outlineLevel="1" x14ac:dyDescent="0.3">
      <c r="L1029" s="56"/>
    </row>
    <row r="1030" spans="12:12" customFormat="1" hidden="1" outlineLevel="1" x14ac:dyDescent="0.3">
      <c r="L1030" s="56"/>
    </row>
    <row r="1031" spans="12:12" customFormat="1" hidden="1" outlineLevel="1" x14ac:dyDescent="0.3">
      <c r="L1031" s="56"/>
    </row>
    <row r="1032" spans="12:12" customFormat="1" hidden="1" outlineLevel="1" x14ac:dyDescent="0.3">
      <c r="L1032" s="56"/>
    </row>
    <row r="1033" spans="12:12" customFormat="1" hidden="1" outlineLevel="1" x14ac:dyDescent="0.3">
      <c r="L1033" s="56"/>
    </row>
    <row r="1034" spans="12:12" customFormat="1" hidden="1" outlineLevel="1" x14ac:dyDescent="0.3">
      <c r="L1034" s="56"/>
    </row>
    <row r="1035" spans="12:12" customFormat="1" hidden="1" outlineLevel="1" x14ac:dyDescent="0.3">
      <c r="L1035" s="56"/>
    </row>
    <row r="1036" spans="12:12" customFormat="1" hidden="1" outlineLevel="1" x14ac:dyDescent="0.3">
      <c r="L1036" s="56"/>
    </row>
    <row r="1037" spans="12:12" customFormat="1" hidden="1" outlineLevel="1" x14ac:dyDescent="0.3">
      <c r="L1037" s="56"/>
    </row>
    <row r="1038" spans="12:12" customFormat="1" hidden="1" outlineLevel="1" x14ac:dyDescent="0.3">
      <c r="L1038" s="56"/>
    </row>
    <row r="1039" spans="12:12" customFormat="1" hidden="1" outlineLevel="1" x14ac:dyDescent="0.3">
      <c r="L1039" s="56"/>
    </row>
    <row r="1040" spans="12:12" customFormat="1" hidden="1" outlineLevel="1" x14ac:dyDescent="0.3">
      <c r="L1040" s="56"/>
    </row>
    <row r="1041" spans="1:19" hidden="1" outlineLevel="1" x14ac:dyDescent="0.3">
      <c r="A1041"/>
      <c r="B1041"/>
      <c r="C1041"/>
      <c r="D1041"/>
      <c r="E1041"/>
      <c r="F1041"/>
      <c r="G1041"/>
      <c r="H1041"/>
      <c r="I1041"/>
      <c r="J1041"/>
      <c r="K1041"/>
      <c r="L1041" s="56"/>
      <c r="M1041"/>
      <c r="N1041"/>
      <c r="O1041"/>
      <c r="P1041"/>
      <c r="Q1041"/>
      <c r="R1041"/>
      <c r="S1041"/>
    </row>
    <row r="1042" spans="1:19" hidden="1" outlineLevel="1" x14ac:dyDescent="0.3">
      <c r="A1042"/>
      <c r="B1042"/>
      <c r="C1042"/>
      <c r="D1042"/>
      <c r="E1042"/>
      <c r="F1042"/>
      <c r="G1042"/>
      <c r="H1042"/>
      <c r="I1042"/>
      <c r="J1042"/>
      <c r="K1042"/>
      <c r="L1042" s="56"/>
      <c r="M1042"/>
      <c r="N1042"/>
      <c r="O1042"/>
      <c r="P1042"/>
      <c r="Q1042"/>
      <c r="R1042"/>
      <c r="S1042"/>
    </row>
    <row r="1043" spans="1:19" hidden="1" outlineLevel="1" x14ac:dyDescent="0.3">
      <c r="A1043"/>
      <c r="B1043"/>
      <c r="C1043"/>
      <c r="D1043"/>
      <c r="E1043"/>
      <c r="F1043"/>
      <c r="G1043"/>
      <c r="H1043"/>
      <c r="I1043"/>
      <c r="J1043"/>
      <c r="K1043"/>
      <c r="L1043" s="56"/>
      <c r="M1043"/>
      <c r="N1043"/>
      <c r="O1043"/>
      <c r="P1043"/>
      <c r="Q1043"/>
      <c r="R1043"/>
      <c r="S1043"/>
    </row>
    <row r="1044" spans="1:19" hidden="1" outlineLevel="1" x14ac:dyDescent="0.3">
      <c r="A1044"/>
      <c r="B1044"/>
      <c r="C1044"/>
      <c r="D1044"/>
      <c r="E1044"/>
      <c r="F1044"/>
      <c r="G1044"/>
      <c r="H1044"/>
      <c r="I1044"/>
      <c r="J1044"/>
      <c r="K1044"/>
      <c r="L1044" s="56"/>
      <c r="M1044"/>
      <c r="N1044"/>
      <c r="O1044"/>
      <c r="P1044"/>
      <c r="Q1044"/>
      <c r="R1044"/>
      <c r="S1044"/>
    </row>
    <row r="1045" spans="1:19" hidden="1" outlineLevel="1" x14ac:dyDescent="0.3">
      <c r="A1045"/>
      <c r="B1045"/>
      <c r="C1045"/>
      <c r="D1045"/>
      <c r="E1045"/>
      <c r="F1045"/>
      <c r="G1045"/>
      <c r="H1045"/>
      <c r="I1045"/>
      <c r="J1045"/>
      <c r="K1045"/>
      <c r="L1045" s="56"/>
      <c r="M1045"/>
      <c r="N1045"/>
      <c r="O1045"/>
      <c r="P1045"/>
      <c r="Q1045"/>
      <c r="R1045"/>
      <c r="S1045"/>
    </row>
    <row r="1046" spans="1:19" hidden="1" outlineLevel="1" x14ac:dyDescent="0.3">
      <c r="A1046"/>
      <c r="B1046"/>
      <c r="C1046"/>
      <c r="D1046"/>
      <c r="E1046"/>
      <c r="F1046"/>
      <c r="G1046"/>
      <c r="H1046"/>
      <c r="I1046"/>
      <c r="J1046"/>
      <c r="K1046"/>
      <c r="L1046" s="56"/>
      <c r="M1046"/>
      <c r="N1046"/>
      <c r="O1046"/>
      <c r="P1046"/>
      <c r="Q1046"/>
      <c r="R1046"/>
      <c r="S1046"/>
    </row>
    <row r="1047" spans="1:19" hidden="1" outlineLevel="1" x14ac:dyDescent="0.3">
      <c r="A1047"/>
      <c r="B1047"/>
      <c r="C1047"/>
      <c r="D1047"/>
      <c r="E1047"/>
      <c r="F1047"/>
      <c r="G1047"/>
      <c r="H1047"/>
      <c r="I1047"/>
      <c r="J1047"/>
      <c r="K1047"/>
      <c r="L1047" s="56"/>
      <c r="M1047"/>
      <c r="N1047"/>
      <c r="O1047"/>
      <c r="P1047"/>
      <c r="Q1047"/>
      <c r="R1047"/>
      <c r="S1047"/>
    </row>
    <row r="1048" spans="1:19" hidden="1" outlineLevel="1" x14ac:dyDescent="0.3">
      <c r="A1048"/>
      <c r="B1048"/>
      <c r="C1048"/>
      <c r="D1048"/>
      <c r="E1048"/>
      <c r="F1048"/>
      <c r="G1048"/>
      <c r="H1048"/>
      <c r="I1048"/>
      <c r="J1048"/>
      <c r="K1048"/>
      <c r="L1048" s="56"/>
      <c r="M1048"/>
      <c r="N1048"/>
      <c r="O1048"/>
      <c r="P1048"/>
      <c r="Q1048"/>
      <c r="R1048"/>
      <c r="S1048"/>
    </row>
    <row r="1049" spans="1:19" hidden="1" outlineLevel="1" x14ac:dyDescent="0.3">
      <c r="A1049"/>
      <c r="B1049"/>
      <c r="C1049"/>
      <c r="D1049"/>
      <c r="E1049"/>
      <c r="F1049"/>
      <c r="G1049"/>
      <c r="H1049"/>
      <c r="I1049"/>
      <c r="J1049" s="55"/>
      <c r="K1049" s="55"/>
      <c r="L1049" s="83"/>
      <c r="M1049"/>
      <c r="N1049"/>
      <c r="O1049"/>
      <c r="P1049"/>
      <c r="Q1049"/>
      <c r="R1049"/>
      <c r="S1049"/>
    </row>
    <row r="1050" spans="1:19" hidden="1" outlineLevel="1" x14ac:dyDescent="0.3">
      <c r="A1050" s="31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</row>
    <row r="1051" spans="1:19" hidden="1" outlineLevel="1" x14ac:dyDescent="0.3">
      <c r="A1051" s="32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</row>
    <row r="1052" spans="1:19" hidden="1" outlineLevel="1" x14ac:dyDescent="0.3">
      <c r="A1052" s="33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</row>
    <row r="1053" spans="1:19" hidden="1" outlineLevel="1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</row>
    <row r="1054" spans="1:19" hidden="1" outlineLevel="1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</row>
    <row r="1055" spans="1:19" hidden="1" outlineLevel="1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</row>
    <row r="1056" spans="1:19" hidden="1" outlineLevel="1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</row>
    <row r="1057" customFormat="1" hidden="1" outlineLevel="1" x14ac:dyDescent="0.3"/>
    <row r="1058" customFormat="1" hidden="1" outlineLevel="1" x14ac:dyDescent="0.3"/>
    <row r="1059" customFormat="1" hidden="1" outlineLevel="1" x14ac:dyDescent="0.3"/>
    <row r="1060" customFormat="1" hidden="1" outlineLevel="1" x14ac:dyDescent="0.3"/>
    <row r="1061" customFormat="1" hidden="1" outlineLevel="1" x14ac:dyDescent="0.3"/>
    <row r="1062" customFormat="1" hidden="1" outlineLevel="1" x14ac:dyDescent="0.3"/>
    <row r="1063" customFormat="1" hidden="1" outlineLevel="1" x14ac:dyDescent="0.3"/>
    <row r="1064" customFormat="1" hidden="1" outlineLevel="1" x14ac:dyDescent="0.3"/>
    <row r="1065" customFormat="1" hidden="1" outlineLevel="1" x14ac:dyDescent="0.3"/>
    <row r="1066" customFormat="1" hidden="1" outlineLevel="1" x14ac:dyDescent="0.3"/>
    <row r="1067" customFormat="1" hidden="1" outlineLevel="1" x14ac:dyDescent="0.3"/>
    <row r="1068" customFormat="1" hidden="1" outlineLevel="1" x14ac:dyDescent="0.3"/>
    <row r="1069" customFormat="1" hidden="1" outlineLevel="1" x14ac:dyDescent="0.3"/>
    <row r="1070" customFormat="1" hidden="1" outlineLevel="1" x14ac:dyDescent="0.3"/>
    <row r="1071" customFormat="1" hidden="1" outlineLevel="1" x14ac:dyDescent="0.3"/>
    <row r="1072" customFormat="1" hidden="1" outlineLevel="1" x14ac:dyDescent="0.3"/>
    <row r="1073" spans="6:18" customFormat="1" hidden="1" outlineLevel="1" x14ac:dyDescent="0.3"/>
    <row r="1074" spans="6:18" customFormat="1" hidden="1" outlineLevel="1" x14ac:dyDescent="0.3"/>
    <row r="1075" spans="6:18" customFormat="1" hidden="1" outlineLevel="1" x14ac:dyDescent="0.3"/>
    <row r="1076" spans="6:18" customFormat="1" hidden="1" outlineLevel="1" x14ac:dyDescent="0.3"/>
    <row r="1077" spans="6:18" customFormat="1" hidden="1" outlineLevel="1" x14ac:dyDescent="0.3">
      <c r="F1077" s="84" t="s">
        <v>367</v>
      </c>
      <c r="K1077">
        <f>SUBTOTAL(9,K2:K1076)</f>
        <v>956</v>
      </c>
      <c r="L1077">
        <f>SUBTOTAL(9,L2:L1076)</f>
        <v>293</v>
      </c>
      <c r="N1077">
        <f>SUBTOTAL(9,N2:N1076)</f>
        <v>1189</v>
      </c>
      <c r="O1077">
        <f>SUBTOTAL(9,O2:O1076)</f>
        <v>387</v>
      </c>
      <c r="Q1077">
        <f>SUBTOTAL(9,Q2:Q1076)</f>
        <v>2145</v>
      </c>
      <c r="R1077">
        <f>SUBTOTAL(9,R2:R1076)</f>
        <v>680</v>
      </c>
    </row>
  </sheetData>
  <sheetProtection formatCells="0" formatColumns="0" formatRows="0" insertColumns="0" insertRows="0" insertHyperlinks="0" deleteColumns="0" deleteRows="0" sort="0" pivotTables="0"/>
  <pageMargins left="0.7" right="0.7" top="0.75" bottom="0.75" header="0.3" footer="0.3"/>
  <pageSetup paperSize="9" scale="28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76"/>
  <sheetViews>
    <sheetView workbookViewId="0">
      <selection activeCell="B20" sqref="B20"/>
    </sheetView>
  </sheetViews>
  <sheetFormatPr defaultColWidth="8.88671875" defaultRowHeight="14.4" outlineLevelRow="7" x14ac:dyDescent="0.3"/>
  <cols>
    <col min="1" max="1" width="13.44140625" customWidth="1"/>
    <col min="2" max="2" width="12.44140625" customWidth="1"/>
    <col min="3" max="3" width="14" customWidth="1"/>
    <col min="4" max="4" width="13" customWidth="1"/>
    <col min="5" max="5" width="17.88671875" customWidth="1"/>
    <col min="6" max="6" width="19.88671875" customWidth="1"/>
    <col min="8" max="8" width="41.88671875" customWidth="1"/>
    <col min="9" max="9" width="10" customWidth="1"/>
    <col min="10" max="10" width="45.88671875" customWidth="1"/>
    <col min="11" max="19" width="12.6640625" style="93" customWidth="1"/>
  </cols>
  <sheetData>
    <row r="1" spans="1:19" ht="58.35" customHeight="1" x14ac:dyDescent="0.3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5" t="s">
        <v>18</v>
      </c>
    </row>
    <row r="2" spans="1:19" outlineLevel="7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">
        <v>151622</v>
      </c>
      <c r="H2" s="7" t="s">
        <v>31</v>
      </c>
      <c r="I2" s="7">
        <v>104118</v>
      </c>
      <c r="J2" s="7" t="s">
        <v>32</v>
      </c>
      <c r="K2" s="37">
        <v>67</v>
      </c>
      <c r="L2" s="37">
        <v>15</v>
      </c>
      <c r="M2" s="85">
        <f>Tabela910[[#This Row],[Neg_Ano5]]/Tabela910[[#This Row],[Alunos_Ano5]]</f>
        <v>0.22388059701492538</v>
      </c>
      <c r="N2" s="37">
        <v>49</v>
      </c>
      <c r="O2" s="37">
        <v>14</v>
      </c>
      <c r="P2" s="85">
        <f>Tabela910[[#This Row],[Neg_Ano6]]/Tabela910[[#This Row],[Alunos_Ano6]]</f>
        <v>0.2857142857142857</v>
      </c>
      <c r="Q2" s="37">
        <f t="shared" ref="Q2:R99" si="0">K2+N2</f>
        <v>116</v>
      </c>
      <c r="R2" s="37">
        <f t="shared" si="0"/>
        <v>29</v>
      </c>
      <c r="S2" s="112">
        <f>Tabela910[[#This Row],[Níveis negat. ]]/Tabela910[[#This Row],[Alunos_2º ciclo]]</f>
        <v>0.25</v>
      </c>
    </row>
    <row r="3" spans="1:19" outlineLevel="6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">
        <v>151622</v>
      </c>
      <c r="H3" s="7" t="s">
        <v>31</v>
      </c>
      <c r="I3" s="7">
        <v>0</v>
      </c>
      <c r="J3" s="11" t="s">
        <v>24</v>
      </c>
      <c r="K3" s="40">
        <f>SUBTOTAL(9,K2:K2)</f>
        <v>67</v>
      </c>
      <c r="L3" s="40">
        <f>SUBTOTAL(9,L2:L2)</f>
        <v>15</v>
      </c>
      <c r="M3" s="87">
        <f>Tabela910[[#This Row],[Neg_Ano5]]/Tabela910[[#This Row],[Alunos_Ano5]]</f>
        <v>0.22388059701492538</v>
      </c>
      <c r="N3" s="40">
        <f>SUBTOTAL(9,N2:N2)</f>
        <v>49</v>
      </c>
      <c r="O3" s="40">
        <f>SUBTOTAL(9,O2:O2)</f>
        <v>14</v>
      </c>
      <c r="P3" s="87">
        <f>Tabela910[[#This Row],[Neg_Ano6]]/Tabela910[[#This Row],[Alunos_Ano6]]</f>
        <v>0.2857142857142857</v>
      </c>
      <c r="Q3" s="40">
        <f>SUBTOTAL(9,Q2:Q2)</f>
        <v>116</v>
      </c>
      <c r="R3" s="40">
        <f>SUBTOTAL(9,R2:R2)</f>
        <v>29</v>
      </c>
      <c r="S3" s="88">
        <f>Tabela910[[#This Row],[Níveis negat. ]]/Tabela910[[#This Row],[Alunos_2º ciclo]]</f>
        <v>0.25</v>
      </c>
    </row>
    <row r="4" spans="1:19" outlineLevel="7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">
        <v>151634</v>
      </c>
      <c r="H4" s="7" t="s">
        <v>33</v>
      </c>
      <c r="I4" s="7">
        <v>104358</v>
      </c>
      <c r="J4" s="7" t="s">
        <v>34</v>
      </c>
      <c r="K4" s="37">
        <v>150</v>
      </c>
      <c r="L4" s="37">
        <v>53</v>
      </c>
      <c r="M4" s="85">
        <f>Tabela910[[#This Row],[Neg_Ano5]]/Tabela910[[#This Row],[Alunos_Ano5]]</f>
        <v>0.35333333333333333</v>
      </c>
      <c r="N4" s="37">
        <v>143</v>
      </c>
      <c r="O4" s="37">
        <v>38</v>
      </c>
      <c r="P4" s="85">
        <f>Tabela910[[#This Row],[Neg_Ano6]]/Tabela910[[#This Row],[Alunos_Ano6]]</f>
        <v>0.26573426573426573</v>
      </c>
      <c r="Q4" s="37">
        <f t="shared" si="0"/>
        <v>293</v>
      </c>
      <c r="R4" s="37">
        <f t="shared" si="0"/>
        <v>91</v>
      </c>
      <c r="S4" s="112">
        <f>Tabela910[[#This Row],[Níveis negat. ]]/Tabela910[[#This Row],[Alunos_2º ciclo]]</f>
        <v>0.31058020477815701</v>
      </c>
    </row>
    <row r="5" spans="1:19" outlineLevel="6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">
        <v>151634</v>
      </c>
      <c r="H5" s="7" t="s">
        <v>33</v>
      </c>
      <c r="I5" s="7">
        <v>0</v>
      </c>
      <c r="J5" s="11" t="s">
        <v>24</v>
      </c>
      <c r="K5" s="40">
        <f>SUBTOTAL(9,K4:K4)</f>
        <v>150</v>
      </c>
      <c r="L5" s="40">
        <f>SUBTOTAL(9,L4:L4)</f>
        <v>53</v>
      </c>
      <c r="M5" s="87">
        <f>Tabela910[[#This Row],[Neg_Ano5]]/Tabela910[[#This Row],[Alunos_Ano5]]</f>
        <v>0.35333333333333333</v>
      </c>
      <c r="N5" s="40">
        <f>SUBTOTAL(9,N4:N4)</f>
        <v>143</v>
      </c>
      <c r="O5" s="40">
        <f>SUBTOTAL(9,O4:O4)</f>
        <v>38</v>
      </c>
      <c r="P5" s="87">
        <f>Tabela910[[#This Row],[Neg_Ano6]]/Tabela910[[#This Row],[Alunos_Ano6]]</f>
        <v>0.26573426573426573</v>
      </c>
      <c r="Q5" s="40">
        <f>SUBTOTAL(9,Q4:Q4)</f>
        <v>293</v>
      </c>
      <c r="R5" s="40">
        <f>SUBTOTAL(9,R4:R4)</f>
        <v>91</v>
      </c>
      <c r="S5" s="88">
        <f>Tabela910[[#This Row],[Níveis negat. ]]/Tabela910[[#This Row],[Alunos_2º ciclo]]</f>
        <v>0.31058020477815701</v>
      </c>
    </row>
    <row r="6" spans="1:19" outlineLevel="5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">
        <v>0</v>
      </c>
      <c r="H6" s="7">
        <v>0</v>
      </c>
      <c r="I6" s="7">
        <v>0</v>
      </c>
      <c r="J6" s="15" t="s">
        <v>25</v>
      </c>
      <c r="K6" s="43">
        <f>SUBTOTAL(9,K2:K4)</f>
        <v>217</v>
      </c>
      <c r="L6" s="43">
        <f>SUBTOTAL(9,L2:L4)</f>
        <v>68</v>
      </c>
      <c r="M6" s="89">
        <f>Tabela910[[#This Row],[Neg_Ano5]]/Tabela910[[#This Row],[Alunos_Ano5]]</f>
        <v>0.31336405529953915</v>
      </c>
      <c r="N6" s="43">
        <f>SUBTOTAL(9,N2:N4)</f>
        <v>192</v>
      </c>
      <c r="O6" s="43">
        <f>SUBTOTAL(9,O2:O4)</f>
        <v>52</v>
      </c>
      <c r="P6" s="89">
        <f>Tabela910[[#This Row],[Neg_Ano6]]/Tabela910[[#This Row],[Alunos_Ano6]]</f>
        <v>0.27083333333333331</v>
      </c>
      <c r="Q6" s="43">
        <f>SUBTOTAL(9,Q2:Q4)</f>
        <v>409</v>
      </c>
      <c r="R6" s="43">
        <f>SUBTOTAL(9,R2:R4)</f>
        <v>120</v>
      </c>
      <c r="S6" s="90">
        <f>Tabela910[[#This Row],[Níveis negat. ]]/Tabela910[[#This Row],[Alunos_2º ciclo]]</f>
        <v>0.29339853300733498</v>
      </c>
    </row>
    <row r="7" spans="1:19" outlineLevel="7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107</v>
      </c>
      <c r="F7" s="7" t="s">
        <v>35</v>
      </c>
      <c r="G7" s="7">
        <v>151336</v>
      </c>
      <c r="H7" s="7" t="s">
        <v>36</v>
      </c>
      <c r="I7" s="7">
        <v>107743</v>
      </c>
      <c r="J7" s="7" t="s">
        <v>37</v>
      </c>
      <c r="K7" s="37">
        <v>147</v>
      </c>
      <c r="L7" s="37">
        <v>29</v>
      </c>
      <c r="M7" s="85">
        <f>Tabela910[[#This Row],[Neg_Ano5]]/Tabela910[[#This Row],[Alunos_Ano5]]</f>
        <v>0.19727891156462585</v>
      </c>
      <c r="N7" s="37">
        <v>133</v>
      </c>
      <c r="O7" s="37">
        <v>52</v>
      </c>
      <c r="P7" s="85">
        <f>Tabela910[[#This Row],[Neg_Ano6]]/Tabela910[[#This Row],[Alunos_Ano6]]</f>
        <v>0.39097744360902253</v>
      </c>
      <c r="Q7" s="37">
        <f t="shared" si="0"/>
        <v>280</v>
      </c>
      <c r="R7" s="37">
        <f t="shared" si="0"/>
        <v>81</v>
      </c>
      <c r="S7" s="112">
        <f>Tabela910[[#This Row],[Níveis negat. ]]/Tabela910[[#This Row],[Alunos_2º ciclo]]</f>
        <v>0.28928571428571431</v>
      </c>
    </row>
    <row r="8" spans="1:19" outlineLevel="7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">
        <v>151336</v>
      </c>
      <c r="H8" s="7" t="s">
        <v>36</v>
      </c>
      <c r="I8" s="7">
        <v>107850</v>
      </c>
      <c r="J8" s="7" t="s">
        <v>38</v>
      </c>
      <c r="K8" s="37">
        <v>37</v>
      </c>
      <c r="L8" s="37">
        <v>16</v>
      </c>
      <c r="M8" s="85">
        <f>Tabela910[[#This Row],[Neg_Ano5]]/Tabela910[[#This Row],[Alunos_Ano5]]</f>
        <v>0.43243243243243246</v>
      </c>
      <c r="N8" s="37">
        <v>52</v>
      </c>
      <c r="O8" s="37">
        <v>35</v>
      </c>
      <c r="P8" s="85">
        <f>Tabela910[[#This Row],[Neg_Ano6]]/Tabela910[[#This Row],[Alunos_Ano6]]</f>
        <v>0.67307692307692313</v>
      </c>
      <c r="Q8" s="37">
        <f t="shared" si="0"/>
        <v>89</v>
      </c>
      <c r="R8" s="37">
        <f t="shared" si="0"/>
        <v>51</v>
      </c>
      <c r="S8" s="112">
        <f>Tabela910[[#This Row],[Níveis negat. ]]/Tabela910[[#This Row],[Alunos_2º ciclo]]</f>
        <v>0.5730337078651685</v>
      </c>
    </row>
    <row r="9" spans="1:19" outlineLevel="6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">
        <v>151336</v>
      </c>
      <c r="H9" s="7" t="s">
        <v>36</v>
      </c>
      <c r="I9" s="7">
        <v>0</v>
      </c>
      <c r="J9" s="11" t="s">
        <v>24</v>
      </c>
      <c r="K9" s="40">
        <f>SUBTOTAL(9,K7:K8)</f>
        <v>184</v>
      </c>
      <c r="L9" s="40">
        <f>SUBTOTAL(9,L7:L8)</f>
        <v>45</v>
      </c>
      <c r="M9" s="87">
        <f>Tabela910[[#This Row],[Neg_Ano5]]/Tabela910[[#This Row],[Alunos_Ano5]]</f>
        <v>0.24456521739130435</v>
      </c>
      <c r="N9" s="40">
        <f>SUBTOTAL(9,N7:N8)</f>
        <v>185</v>
      </c>
      <c r="O9" s="40">
        <f>SUBTOTAL(9,O7:O8)</f>
        <v>87</v>
      </c>
      <c r="P9" s="87">
        <f>Tabela910[[#This Row],[Neg_Ano6]]/Tabela910[[#This Row],[Alunos_Ano6]]</f>
        <v>0.4702702702702703</v>
      </c>
      <c r="Q9" s="40">
        <f>SUBTOTAL(9,Q7:Q8)</f>
        <v>369</v>
      </c>
      <c r="R9" s="40">
        <f>SUBTOTAL(9,R7:R8)</f>
        <v>132</v>
      </c>
      <c r="S9" s="88">
        <f>Tabela910[[#This Row],[Níveis negat. ]]/Tabela910[[#This Row],[Alunos_2º ciclo]]</f>
        <v>0.35772357723577236</v>
      </c>
    </row>
    <row r="10" spans="1:19" outlineLevel="7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">
        <v>151361</v>
      </c>
      <c r="H10" s="7" t="s">
        <v>39</v>
      </c>
      <c r="I10" s="7">
        <v>107083</v>
      </c>
      <c r="J10" s="7" t="s">
        <v>40</v>
      </c>
      <c r="K10" s="37">
        <v>136</v>
      </c>
      <c r="L10" s="37">
        <v>25</v>
      </c>
      <c r="M10" s="85">
        <f>Tabela910[[#This Row],[Neg_Ano5]]/Tabela910[[#This Row],[Alunos_Ano5]]</f>
        <v>0.18382352941176472</v>
      </c>
      <c r="N10" s="37">
        <v>142</v>
      </c>
      <c r="O10" s="37">
        <v>28</v>
      </c>
      <c r="P10" s="85">
        <f>Tabela910[[#This Row],[Neg_Ano6]]/Tabela910[[#This Row],[Alunos_Ano6]]</f>
        <v>0.19718309859154928</v>
      </c>
      <c r="Q10" s="37">
        <f t="shared" si="0"/>
        <v>278</v>
      </c>
      <c r="R10" s="37">
        <f t="shared" si="0"/>
        <v>53</v>
      </c>
      <c r="S10" s="112">
        <f>Tabela910[[#This Row],[Níveis negat. ]]/Tabela910[[#This Row],[Alunos_2º ciclo]]</f>
        <v>0.1906474820143885</v>
      </c>
    </row>
    <row r="11" spans="1:19" outlineLevel="7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107812</v>
      </c>
      <c r="J11" s="7" t="s">
        <v>41</v>
      </c>
      <c r="K11" s="37">
        <v>56</v>
      </c>
      <c r="L11" s="37">
        <v>19</v>
      </c>
      <c r="M11" s="85">
        <f>Tabela910[[#This Row],[Neg_Ano5]]/Tabela910[[#This Row],[Alunos_Ano5]]</f>
        <v>0.3392857142857143</v>
      </c>
      <c r="N11" s="37">
        <v>83</v>
      </c>
      <c r="O11" s="37">
        <v>14</v>
      </c>
      <c r="P11" s="85">
        <f>Tabela910[[#This Row],[Neg_Ano6]]/Tabela910[[#This Row],[Alunos_Ano6]]</f>
        <v>0.16867469879518071</v>
      </c>
      <c r="Q11" s="37">
        <f t="shared" si="0"/>
        <v>139</v>
      </c>
      <c r="R11" s="37">
        <f t="shared" si="0"/>
        <v>33</v>
      </c>
      <c r="S11" s="112">
        <f>Tabela910[[#This Row],[Níveis negat. ]]/Tabela910[[#This Row],[Alunos_2º ciclo]]</f>
        <v>0.23741007194244604</v>
      </c>
    </row>
    <row r="12" spans="1:19" outlineLevel="6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0</v>
      </c>
      <c r="J12" s="11" t="s">
        <v>24</v>
      </c>
      <c r="K12" s="40">
        <f>SUBTOTAL(9,K10:K11)</f>
        <v>192</v>
      </c>
      <c r="L12" s="40">
        <f>SUBTOTAL(9,L10:L11)</f>
        <v>44</v>
      </c>
      <c r="M12" s="87">
        <f>Tabela910[[#This Row],[Neg_Ano5]]/Tabela910[[#This Row],[Alunos_Ano5]]</f>
        <v>0.22916666666666666</v>
      </c>
      <c r="N12" s="40">
        <f>SUBTOTAL(9,N10:N11)</f>
        <v>225</v>
      </c>
      <c r="O12" s="40">
        <f>SUBTOTAL(9,O10:O11)</f>
        <v>42</v>
      </c>
      <c r="P12" s="87">
        <f>Tabela910[[#This Row],[Neg_Ano6]]/Tabela910[[#This Row],[Alunos_Ano6]]</f>
        <v>0.18666666666666668</v>
      </c>
      <c r="Q12" s="40">
        <f>SUBTOTAL(9,Q10:Q11)</f>
        <v>417</v>
      </c>
      <c r="R12" s="40">
        <f>SUBTOTAL(9,R10:R11)</f>
        <v>86</v>
      </c>
      <c r="S12" s="88">
        <f>Tabela910[[#This Row],[Níveis negat. ]]/Tabela910[[#This Row],[Alunos_2º ciclo]]</f>
        <v>0.20623501199040767</v>
      </c>
    </row>
    <row r="13" spans="1:19" outlineLevel="5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">
        <v>0</v>
      </c>
      <c r="H13" s="7">
        <v>0</v>
      </c>
      <c r="I13" s="7">
        <v>0</v>
      </c>
      <c r="J13" s="15" t="s">
        <v>25</v>
      </c>
      <c r="K13" s="43">
        <f>SUBTOTAL(9,K7:K11)</f>
        <v>376</v>
      </c>
      <c r="L13" s="43">
        <f>SUBTOTAL(9,L7:L11)</f>
        <v>89</v>
      </c>
      <c r="M13" s="89">
        <f>Tabela910[[#This Row],[Neg_Ano5]]/Tabela910[[#This Row],[Alunos_Ano5]]</f>
        <v>0.23670212765957446</v>
      </c>
      <c r="N13" s="43">
        <f>SUBTOTAL(9,N7:N11)</f>
        <v>410</v>
      </c>
      <c r="O13" s="43">
        <f>SUBTOTAL(9,O7:O11)</f>
        <v>129</v>
      </c>
      <c r="P13" s="89">
        <f>Tabela910[[#This Row],[Neg_Ano6]]/Tabela910[[#This Row],[Alunos_Ano6]]</f>
        <v>0.31463414634146342</v>
      </c>
      <c r="Q13" s="43">
        <f>SUBTOTAL(9,Q7:Q11)</f>
        <v>786</v>
      </c>
      <c r="R13" s="43">
        <f>SUBTOTAL(9,R7:R11)</f>
        <v>218</v>
      </c>
      <c r="S13" s="90">
        <f>Tabela910[[#This Row],[Níveis negat. ]]/Tabela910[[#This Row],[Alunos_2º ciclo]]</f>
        <v>0.27735368956743001</v>
      </c>
    </row>
    <row r="14" spans="1:19" outlineLevel="7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109</v>
      </c>
      <c r="F14" s="7" t="s">
        <v>42</v>
      </c>
      <c r="G14" s="7">
        <v>150356</v>
      </c>
      <c r="H14" s="7" t="s">
        <v>274</v>
      </c>
      <c r="I14" s="7">
        <v>109099</v>
      </c>
      <c r="J14" s="7" t="s">
        <v>275</v>
      </c>
      <c r="K14" s="37">
        <v>64</v>
      </c>
      <c r="L14" s="37">
        <v>29</v>
      </c>
      <c r="M14" s="85">
        <f>Tabela910[[#This Row],[Neg_Ano5]]/Tabela910[[#This Row],[Alunos_Ano5]]</f>
        <v>0.453125</v>
      </c>
      <c r="N14" s="37">
        <v>103</v>
      </c>
      <c r="O14" s="37">
        <v>44</v>
      </c>
      <c r="P14" s="85">
        <f>Tabela910[[#This Row],[Neg_Ano6]]/Tabela910[[#This Row],[Alunos_Ano6]]</f>
        <v>0.42718446601941745</v>
      </c>
      <c r="Q14" s="37">
        <f t="shared" si="0"/>
        <v>167</v>
      </c>
      <c r="R14" s="37">
        <f t="shared" si="0"/>
        <v>73</v>
      </c>
      <c r="S14" s="112">
        <f>Tabela910[[#This Row],[Níveis negat. ]]/Tabela910[[#This Row],[Alunos_2º ciclo]]</f>
        <v>0.43712574850299402</v>
      </c>
    </row>
    <row r="15" spans="1:19" outlineLevel="6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">
        <v>150356</v>
      </c>
      <c r="H15" s="7" t="s">
        <v>274</v>
      </c>
      <c r="I15" s="7">
        <v>0</v>
      </c>
      <c r="J15" s="11" t="s">
        <v>24</v>
      </c>
      <c r="K15" s="40">
        <f>SUBTOTAL(9,K14:K14)</f>
        <v>64</v>
      </c>
      <c r="L15" s="40">
        <f>SUBTOTAL(9,L14:L14)</f>
        <v>29</v>
      </c>
      <c r="M15" s="87">
        <f>Tabela910[[#This Row],[Neg_Ano5]]/Tabela910[[#This Row],[Alunos_Ano5]]</f>
        <v>0.453125</v>
      </c>
      <c r="N15" s="40">
        <f>SUBTOTAL(9,N14:N14)</f>
        <v>103</v>
      </c>
      <c r="O15" s="40">
        <f>SUBTOTAL(9,O14:O14)</f>
        <v>44</v>
      </c>
      <c r="P15" s="87">
        <f>Tabela910[[#This Row],[Neg_Ano6]]/Tabela910[[#This Row],[Alunos_Ano6]]</f>
        <v>0.42718446601941745</v>
      </c>
      <c r="Q15" s="40">
        <f>SUBTOTAL(9,Q14:Q14)</f>
        <v>167</v>
      </c>
      <c r="R15" s="40">
        <f>SUBTOTAL(9,R14:R14)</f>
        <v>73</v>
      </c>
      <c r="S15" s="88">
        <f>Tabela910[[#This Row],[Níveis negat. ]]/Tabela910[[#This Row],[Alunos_2º ciclo]]</f>
        <v>0.43712574850299402</v>
      </c>
    </row>
    <row r="16" spans="1:19" outlineLevel="7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">
        <v>150551</v>
      </c>
      <c r="H16" s="7" t="s">
        <v>43</v>
      </c>
      <c r="I16" s="7">
        <v>109570</v>
      </c>
      <c r="J16" s="7" t="s">
        <v>44</v>
      </c>
      <c r="K16" s="37">
        <v>37</v>
      </c>
      <c r="L16" s="37">
        <v>13</v>
      </c>
      <c r="M16" s="85">
        <f>Tabela910[[#This Row],[Neg_Ano5]]/Tabela910[[#This Row],[Alunos_Ano5]]</f>
        <v>0.35135135135135137</v>
      </c>
      <c r="N16" s="37">
        <v>55</v>
      </c>
      <c r="O16" s="37">
        <v>26</v>
      </c>
      <c r="P16" s="85">
        <f>Tabela910[[#This Row],[Neg_Ano6]]/Tabela910[[#This Row],[Alunos_Ano6]]</f>
        <v>0.47272727272727272</v>
      </c>
      <c r="Q16" s="37">
        <f t="shared" si="0"/>
        <v>92</v>
      </c>
      <c r="R16" s="37">
        <f t="shared" si="0"/>
        <v>39</v>
      </c>
      <c r="S16" s="112">
        <f>Tabela910[[#This Row],[Níveis negat. ]]/Tabela910[[#This Row],[Alunos_2º ciclo]]</f>
        <v>0.42391304347826086</v>
      </c>
    </row>
    <row r="17" spans="1:19" outlineLevel="7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">
        <v>150551</v>
      </c>
      <c r="H17" s="7" t="s">
        <v>43</v>
      </c>
      <c r="I17" s="7">
        <v>109721</v>
      </c>
      <c r="J17" s="7" t="s">
        <v>45</v>
      </c>
      <c r="K17" s="37">
        <v>54</v>
      </c>
      <c r="L17" s="37">
        <v>19</v>
      </c>
      <c r="M17" s="85">
        <f>Tabela910[[#This Row],[Neg_Ano5]]/Tabela910[[#This Row],[Alunos_Ano5]]</f>
        <v>0.35185185185185186</v>
      </c>
      <c r="N17" s="37">
        <v>57</v>
      </c>
      <c r="O17" s="37">
        <v>20</v>
      </c>
      <c r="P17" s="85">
        <f>Tabela910[[#This Row],[Neg_Ano6]]/Tabela910[[#This Row],[Alunos_Ano6]]</f>
        <v>0.35087719298245612</v>
      </c>
      <c r="Q17" s="37">
        <f t="shared" si="0"/>
        <v>111</v>
      </c>
      <c r="R17" s="37">
        <f t="shared" si="0"/>
        <v>39</v>
      </c>
      <c r="S17" s="112">
        <f>Tabela910[[#This Row],[Níveis negat. ]]/Tabela910[[#This Row],[Alunos_2º ciclo]]</f>
        <v>0.35135135135135137</v>
      </c>
    </row>
    <row r="18" spans="1:19" outlineLevel="6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">
        <v>150551</v>
      </c>
      <c r="H18" s="7" t="s">
        <v>43</v>
      </c>
      <c r="I18" s="7">
        <v>0</v>
      </c>
      <c r="J18" s="11" t="s">
        <v>24</v>
      </c>
      <c r="K18" s="40">
        <f>SUBTOTAL(9,K16:K17)</f>
        <v>91</v>
      </c>
      <c r="L18" s="40">
        <f>SUBTOTAL(9,L16:L17)</f>
        <v>32</v>
      </c>
      <c r="M18" s="87">
        <f>Tabela910[[#This Row],[Neg_Ano5]]/Tabela910[[#This Row],[Alunos_Ano5]]</f>
        <v>0.35164835164835168</v>
      </c>
      <c r="N18" s="40">
        <f>SUBTOTAL(9,N16:N17)</f>
        <v>112</v>
      </c>
      <c r="O18" s="40">
        <f>SUBTOTAL(9,O16:O17)</f>
        <v>46</v>
      </c>
      <c r="P18" s="87">
        <f>Tabela910[[#This Row],[Neg_Ano6]]/Tabela910[[#This Row],[Alunos_Ano6]]</f>
        <v>0.4107142857142857</v>
      </c>
      <c r="Q18" s="40">
        <f>SUBTOTAL(9,Q16:Q17)</f>
        <v>203</v>
      </c>
      <c r="R18" s="40">
        <f>SUBTOTAL(9,R16:R17)</f>
        <v>78</v>
      </c>
      <c r="S18" s="88">
        <f>Tabela910[[#This Row],[Níveis negat. ]]/Tabela910[[#This Row],[Alunos_2º ciclo]]</f>
        <v>0.38423645320197042</v>
      </c>
    </row>
    <row r="19" spans="1:19" outlineLevel="7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">
        <v>150563</v>
      </c>
      <c r="H19" s="7" t="s">
        <v>46</v>
      </c>
      <c r="I19" s="7">
        <v>109976</v>
      </c>
      <c r="J19" s="7" t="s">
        <v>47</v>
      </c>
      <c r="K19" s="37">
        <v>71</v>
      </c>
      <c r="L19" s="37">
        <v>25</v>
      </c>
      <c r="M19" s="85">
        <f>Tabela910[[#This Row],[Neg_Ano5]]/Tabela910[[#This Row],[Alunos_Ano5]]</f>
        <v>0.352112676056338</v>
      </c>
      <c r="N19" s="37">
        <v>106</v>
      </c>
      <c r="O19" s="37">
        <v>53</v>
      </c>
      <c r="P19" s="85">
        <f>Tabela910[[#This Row],[Neg_Ano6]]/Tabela910[[#This Row],[Alunos_Ano6]]</f>
        <v>0.5</v>
      </c>
      <c r="Q19" s="37">
        <f t="shared" si="0"/>
        <v>177</v>
      </c>
      <c r="R19" s="37">
        <f t="shared" si="0"/>
        <v>78</v>
      </c>
      <c r="S19" s="112">
        <f>Tabela910[[#This Row],[Níveis negat. ]]/Tabela910[[#This Row],[Alunos_2º ciclo]]</f>
        <v>0.44067796610169491</v>
      </c>
    </row>
    <row r="20" spans="1:19" outlineLevel="6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">
        <v>150563</v>
      </c>
      <c r="H20" s="7" t="s">
        <v>46</v>
      </c>
      <c r="I20" s="7">
        <v>0</v>
      </c>
      <c r="J20" s="11" t="s">
        <v>24</v>
      </c>
      <c r="K20" s="40">
        <f>SUBTOTAL(9,K19:K19)</f>
        <v>71</v>
      </c>
      <c r="L20" s="40">
        <f>SUBTOTAL(9,L19:L19)</f>
        <v>25</v>
      </c>
      <c r="M20" s="87">
        <f>Tabela910[[#This Row],[Neg_Ano5]]/Tabela910[[#This Row],[Alunos_Ano5]]</f>
        <v>0.352112676056338</v>
      </c>
      <c r="N20" s="40">
        <f>SUBTOTAL(9,N19:N19)</f>
        <v>106</v>
      </c>
      <c r="O20" s="40">
        <f>SUBTOTAL(9,O19:O19)</f>
        <v>53</v>
      </c>
      <c r="P20" s="87">
        <f>Tabela910[[#This Row],[Neg_Ano6]]/Tabela910[[#This Row],[Alunos_Ano6]]</f>
        <v>0.5</v>
      </c>
      <c r="Q20" s="40">
        <f>SUBTOTAL(9,Q19:Q19)</f>
        <v>177</v>
      </c>
      <c r="R20" s="40">
        <f>SUBTOTAL(9,R19:R19)</f>
        <v>78</v>
      </c>
      <c r="S20" s="88">
        <f>Tabela910[[#This Row],[Níveis negat. ]]/Tabela910[[#This Row],[Alunos_2º ciclo]]</f>
        <v>0.44067796610169491</v>
      </c>
    </row>
    <row r="21" spans="1:19" outlineLevel="7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">
        <v>151178</v>
      </c>
      <c r="H21" s="7" t="s">
        <v>48</v>
      </c>
      <c r="I21" s="7">
        <v>109070</v>
      </c>
      <c r="J21" s="7" t="s">
        <v>49</v>
      </c>
      <c r="K21" s="37">
        <v>105</v>
      </c>
      <c r="L21" s="37">
        <v>31</v>
      </c>
      <c r="M21" s="85">
        <f>Tabela910[[#This Row],[Neg_Ano5]]/Tabela910[[#This Row],[Alunos_Ano5]]</f>
        <v>0.29523809523809524</v>
      </c>
      <c r="N21" s="37">
        <v>105</v>
      </c>
      <c r="O21" s="37">
        <v>21</v>
      </c>
      <c r="P21" s="85">
        <f>Tabela910[[#This Row],[Neg_Ano6]]/Tabela910[[#This Row],[Alunos_Ano6]]</f>
        <v>0.2</v>
      </c>
      <c r="Q21" s="37">
        <f t="shared" si="0"/>
        <v>210</v>
      </c>
      <c r="R21" s="37">
        <f t="shared" si="0"/>
        <v>52</v>
      </c>
      <c r="S21" s="112">
        <f>Tabela910[[#This Row],[Níveis negat. ]]/Tabela910[[#This Row],[Alunos_2º ciclo]]</f>
        <v>0.24761904761904763</v>
      </c>
    </row>
    <row r="22" spans="1:19" outlineLevel="6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">
        <v>151178</v>
      </c>
      <c r="H22" s="7" t="s">
        <v>48</v>
      </c>
      <c r="I22" s="7">
        <v>0</v>
      </c>
      <c r="J22" s="11" t="s">
        <v>24</v>
      </c>
      <c r="K22" s="40">
        <f>SUBTOTAL(9,K21:K21)</f>
        <v>105</v>
      </c>
      <c r="L22" s="40">
        <f>SUBTOTAL(9,L21:L21)</f>
        <v>31</v>
      </c>
      <c r="M22" s="87">
        <f>Tabela910[[#This Row],[Neg_Ano5]]/Tabela910[[#This Row],[Alunos_Ano5]]</f>
        <v>0.29523809523809524</v>
      </c>
      <c r="N22" s="40">
        <f>SUBTOTAL(9,N21:N21)</f>
        <v>105</v>
      </c>
      <c r="O22" s="40">
        <f>SUBTOTAL(9,O21:O21)</f>
        <v>21</v>
      </c>
      <c r="P22" s="87">
        <f>Tabela910[[#This Row],[Neg_Ano6]]/Tabela910[[#This Row],[Alunos_Ano6]]</f>
        <v>0.2</v>
      </c>
      <c r="Q22" s="40">
        <f>SUBTOTAL(9,Q21:Q21)</f>
        <v>210</v>
      </c>
      <c r="R22" s="40">
        <f>SUBTOTAL(9,R21:R21)</f>
        <v>52</v>
      </c>
      <c r="S22" s="88">
        <f>Tabela910[[#This Row],[Níveis negat. ]]/Tabela910[[#This Row],[Alunos_2º ciclo]]</f>
        <v>0.24761904761904763</v>
      </c>
    </row>
    <row r="23" spans="1:19" outlineLevel="7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">
        <v>151282</v>
      </c>
      <c r="H23" s="7" t="s">
        <v>50</v>
      </c>
      <c r="I23" s="7">
        <v>109681</v>
      </c>
      <c r="J23" s="7" t="s">
        <v>51</v>
      </c>
      <c r="K23" s="37">
        <v>80</v>
      </c>
      <c r="L23" s="37">
        <v>25</v>
      </c>
      <c r="M23" s="85">
        <f>Tabela910[[#This Row],[Neg_Ano5]]/Tabela910[[#This Row],[Alunos_Ano5]]</f>
        <v>0.3125</v>
      </c>
      <c r="N23" s="37">
        <v>104</v>
      </c>
      <c r="O23" s="37">
        <v>42</v>
      </c>
      <c r="P23" s="85">
        <f>Tabela910[[#This Row],[Neg_Ano6]]/Tabela910[[#This Row],[Alunos_Ano6]]</f>
        <v>0.40384615384615385</v>
      </c>
      <c r="Q23" s="37">
        <f t="shared" si="0"/>
        <v>184</v>
      </c>
      <c r="R23" s="37">
        <f t="shared" si="0"/>
        <v>67</v>
      </c>
      <c r="S23" s="112">
        <f>Tabela910[[#This Row],[Níveis negat. ]]/Tabela910[[#This Row],[Alunos_2º ciclo]]</f>
        <v>0.3641304347826087</v>
      </c>
    </row>
    <row r="24" spans="1:19" outlineLevel="6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">
        <v>151282</v>
      </c>
      <c r="H24" s="7" t="s">
        <v>50</v>
      </c>
      <c r="I24" s="7">
        <v>0</v>
      </c>
      <c r="J24" s="11" t="s">
        <v>24</v>
      </c>
      <c r="K24" s="40">
        <f>SUBTOTAL(9,K23:K23)</f>
        <v>80</v>
      </c>
      <c r="L24" s="40">
        <f>SUBTOTAL(9,L23:L23)</f>
        <v>25</v>
      </c>
      <c r="M24" s="87">
        <f>Tabela910[[#This Row],[Neg_Ano5]]/Tabela910[[#This Row],[Alunos_Ano5]]</f>
        <v>0.3125</v>
      </c>
      <c r="N24" s="40">
        <f>SUBTOTAL(9,N23:N23)</f>
        <v>104</v>
      </c>
      <c r="O24" s="40">
        <f>SUBTOTAL(9,O23:O23)</f>
        <v>42</v>
      </c>
      <c r="P24" s="87">
        <f>Tabela910[[#This Row],[Neg_Ano6]]/Tabela910[[#This Row],[Alunos_Ano6]]</f>
        <v>0.40384615384615385</v>
      </c>
      <c r="Q24" s="40">
        <f>SUBTOTAL(9,Q23:Q23)</f>
        <v>184</v>
      </c>
      <c r="R24" s="40">
        <f>SUBTOTAL(9,R23:R23)</f>
        <v>67</v>
      </c>
      <c r="S24" s="88">
        <f>Tabela910[[#This Row],[Níveis negat. ]]/Tabela910[[#This Row],[Alunos_2º ciclo]]</f>
        <v>0.3641304347826087</v>
      </c>
    </row>
    <row r="25" spans="1:19" outlineLevel="7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">
        <v>151294</v>
      </c>
      <c r="H25" s="7" t="s">
        <v>52</v>
      </c>
      <c r="I25" s="7">
        <v>109331</v>
      </c>
      <c r="J25" s="7" t="s">
        <v>53</v>
      </c>
      <c r="K25" s="37">
        <v>75</v>
      </c>
      <c r="L25" s="37">
        <v>14</v>
      </c>
      <c r="M25" s="85">
        <f>Tabela910[[#This Row],[Neg_Ano5]]/Tabela910[[#This Row],[Alunos_Ano5]]</f>
        <v>0.18666666666666668</v>
      </c>
      <c r="N25" s="37">
        <v>99</v>
      </c>
      <c r="O25" s="37">
        <v>30</v>
      </c>
      <c r="P25" s="85">
        <f>Tabela910[[#This Row],[Neg_Ano6]]/Tabela910[[#This Row],[Alunos_Ano6]]</f>
        <v>0.30303030303030304</v>
      </c>
      <c r="Q25" s="37">
        <f t="shared" si="0"/>
        <v>174</v>
      </c>
      <c r="R25" s="37">
        <f t="shared" si="0"/>
        <v>44</v>
      </c>
      <c r="S25" s="112">
        <f>Tabela910[[#This Row],[Níveis negat. ]]/Tabela910[[#This Row],[Alunos_2º ciclo]]</f>
        <v>0.25287356321839083</v>
      </c>
    </row>
    <row r="26" spans="1:19" outlineLevel="6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">
        <v>151294</v>
      </c>
      <c r="H26" s="7" t="s">
        <v>52</v>
      </c>
      <c r="I26" s="7">
        <v>0</v>
      </c>
      <c r="J26" s="11" t="s">
        <v>24</v>
      </c>
      <c r="K26" s="40">
        <f>SUBTOTAL(9,K25:K25)</f>
        <v>75</v>
      </c>
      <c r="L26" s="40">
        <f>SUBTOTAL(9,L25:L25)</f>
        <v>14</v>
      </c>
      <c r="M26" s="87">
        <f>Tabela910[[#This Row],[Neg_Ano5]]/Tabela910[[#This Row],[Alunos_Ano5]]</f>
        <v>0.18666666666666668</v>
      </c>
      <c r="N26" s="40">
        <f>SUBTOTAL(9,N25:N25)</f>
        <v>99</v>
      </c>
      <c r="O26" s="40">
        <f>SUBTOTAL(9,O25:O25)</f>
        <v>30</v>
      </c>
      <c r="P26" s="87">
        <f>Tabela910[[#This Row],[Neg_Ano6]]/Tabela910[[#This Row],[Alunos_Ano6]]</f>
        <v>0.30303030303030304</v>
      </c>
      <c r="Q26" s="40">
        <f>SUBTOTAL(9,Q25:Q25)</f>
        <v>174</v>
      </c>
      <c r="R26" s="40">
        <f>SUBTOTAL(9,R25:R25)</f>
        <v>44</v>
      </c>
      <c r="S26" s="88">
        <f>Tabela910[[#This Row],[Níveis negat. ]]/Tabela910[[#This Row],[Alunos_2º ciclo]]</f>
        <v>0.25287356321839083</v>
      </c>
    </row>
    <row r="27" spans="1:19" outlineLevel="7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">
        <v>151350</v>
      </c>
      <c r="H27" s="7" t="s">
        <v>54</v>
      </c>
      <c r="I27" s="7">
        <v>109632</v>
      </c>
      <c r="J27" s="7" t="s">
        <v>55</v>
      </c>
      <c r="K27" s="37">
        <v>102</v>
      </c>
      <c r="L27" s="37">
        <v>40</v>
      </c>
      <c r="M27" s="85">
        <f>Tabela910[[#This Row],[Neg_Ano5]]/Tabela910[[#This Row],[Alunos_Ano5]]</f>
        <v>0.39215686274509803</v>
      </c>
      <c r="N27" s="37">
        <v>112</v>
      </c>
      <c r="O27" s="37">
        <v>38</v>
      </c>
      <c r="P27" s="85">
        <f>Tabela910[[#This Row],[Neg_Ano6]]/Tabela910[[#This Row],[Alunos_Ano6]]</f>
        <v>0.3392857142857143</v>
      </c>
      <c r="Q27" s="37">
        <f t="shared" si="0"/>
        <v>214</v>
      </c>
      <c r="R27" s="37">
        <f t="shared" si="0"/>
        <v>78</v>
      </c>
      <c r="S27" s="112">
        <f>Tabela910[[#This Row],[Níveis negat. ]]/Tabela910[[#This Row],[Alunos_2º ciclo]]</f>
        <v>0.3644859813084112</v>
      </c>
    </row>
    <row r="28" spans="1:19" outlineLevel="6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">
        <v>151350</v>
      </c>
      <c r="H28" s="7" t="s">
        <v>54</v>
      </c>
      <c r="I28" s="7">
        <v>0</v>
      </c>
      <c r="J28" s="11" t="s">
        <v>24</v>
      </c>
      <c r="K28" s="40">
        <f>SUBTOTAL(9,K27:K27)</f>
        <v>102</v>
      </c>
      <c r="L28" s="40">
        <f>SUBTOTAL(9,L27:L27)</f>
        <v>40</v>
      </c>
      <c r="M28" s="87">
        <f>Tabela910[[#This Row],[Neg_Ano5]]/Tabela910[[#This Row],[Alunos_Ano5]]</f>
        <v>0.39215686274509803</v>
      </c>
      <c r="N28" s="40">
        <f>SUBTOTAL(9,N27:N27)</f>
        <v>112</v>
      </c>
      <c r="O28" s="40">
        <f>SUBTOTAL(9,O27:O27)</f>
        <v>38</v>
      </c>
      <c r="P28" s="87">
        <f>Tabela910[[#This Row],[Neg_Ano6]]/Tabela910[[#This Row],[Alunos_Ano6]]</f>
        <v>0.3392857142857143</v>
      </c>
      <c r="Q28" s="40">
        <f>SUBTOTAL(9,Q27:Q27)</f>
        <v>214</v>
      </c>
      <c r="R28" s="40">
        <f>SUBTOTAL(9,R27:R27)</f>
        <v>78</v>
      </c>
      <c r="S28" s="88">
        <f>Tabela910[[#This Row],[Níveis negat. ]]/Tabela910[[#This Row],[Alunos_2º ciclo]]</f>
        <v>0.3644859813084112</v>
      </c>
    </row>
    <row r="29" spans="1:19" outlineLevel="7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">
        <v>151660</v>
      </c>
      <c r="H29" s="7" t="s">
        <v>56</v>
      </c>
      <c r="I29" s="7">
        <v>109357</v>
      </c>
      <c r="J29" s="7" t="s">
        <v>277</v>
      </c>
      <c r="K29" s="37">
        <v>16</v>
      </c>
      <c r="L29" s="37">
        <v>3</v>
      </c>
      <c r="M29" s="85">
        <f>Tabela910[[#This Row],[Neg_Ano5]]/Tabela910[[#This Row],[Alunos_Ano5]]</f>
        <v>0.1875</v>
      </c>
      <c r="N29" s="37">
        <v>63</v>
      </c>
      <c r="O29" s="37">
        <v>11</v>
      </c>
      <c r="P29" s="85">
        <f>Tabela910[[#This Row],[Neg_Ano6]]/Tabela910[[#This Row],[Alunos_Ano6]]</f>
        <v>0.17460317460317459</v>
      </c>
      <c r="Q29" s="37">
        <f t="shared" si="0"/>
        <v>79</v>
      </c>
      <c r="R29" s="37">
        <f t="shared" si="0"/>
        <v>14</v>
      </c>
      <c r="S29" s="112">
        <f>Tabela910[[#This Row],[Níveis negat. ]]/Tabela910[[#This Row],[Alunos_2º ciclo]]</f>
        <v>0.17721518987341772</v>
      </c>
    </row>
    <row r="30" spans="1:19" outlineLevel="7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">
        <v>151660</v>
      </c>
      <c r="H30" s="7" t="s">
        <v>56</v>
      </c>
      <c r="I30" s="7">
        <v>109630</v>
      </c>
      <c r="J30" s="7" t="s">
        <v>57</v>
      </c>
      <c r="K30" s="37">
        <v>147</v>
      </c>
      <c r="L30" s="37">
        <v>38</v>
      </c>
      <c r="M30" s="85">
        <f>Tabela910[[#This Row],[Neg_Ano5]]/Tabela910[[#This Row],[Alunos_Ano5]]</f>
        <v>0.25850340136054423</v>
      </c>
      <c r="N30" s="37">
        <v>106</v>
      </c>
      <c r="O30" s="37">
        <v>15</v>
      </c>
      <c r="P30" s="85">
        <f>Tabela910[[#This Row],[Neg_Ano6]]/Tabela910[[#This Row],[Alunos_Ano6]]</f>
        <v>0.14150943396226415</v>
      </c>
      <c r="Q30" s="37">
        <f t="shared" si="0"/>
        <v>253</v>
      </c>
      <c r="R30" s="37">
        <f t="shared" si="0"/>
        <v>53</v>
      </c>
      <c r="S30" s="112">
        <f>Tabela910[[#This Row],[Níveis negat. ]]/Tabela910[[#This Row],[Alunos_2º ciclo]]</f>
        <v>0.20948616600790515</v>
      </c>
    </row>
    <row r="31" spans="1:19" outlineLevel="6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">
        <v>151660</v>
      </c>
      <c r="H31" s="7" t="s">
        <v>56</v>
      </c>
      <c r="I31" s="7">
        <v>0</v>
      </c>
      <c r="J31" s="11" t="s">
        <v>24</v>
      </c>
      <c r="K31" s="40">
        <f>SUBTOTAL(9,K29:K30)</f>
        <v>163</v>
      </c>
      <c r="L31" s="40">
        <f>SUBTOTAL(9,L29:L30)</f>
        <v>41</v>
      </c>
      <c r="M31" s="87">
        <f>Tabela910[[#This Row],[Neg_Ano5]]/Tabela910[[#This Row],[Alunos_Ano5]]</f>
        <v>0.25153374233128833</v>
      </c>
      <c r="N31" s="40">
        <f>SUBTOTAL(9,N29:N30)</f>
        <v>169</v>
      </c>
      <c r="O31" s="40">
        <f>SUBTOTAL(9,O29:O30)</f>
        <v>26</v>
      </c>
      <c r="P31" s="87">
        <f>Tabela910[[#This Row],[Neg_Ano6]]/Tabela910[[#This Row],[Alunos_Ano6]]</f>
        <v>0.15384615384615385</v>
      </c>
      <c r="Q31" s="40">
        <f>SUBTOTAL(9,Q29:Q30)</f>
        <v>332</v>
      </c>
      <c r="R31" s="40">
        <f>SUBTOTAL(9,R29:R30)</f>
        <v>67</v>
      </c>
      <c r="S31" s="88">
        <f>Tabela910[[#This Row],[Níveis negat. ]]/Tabela910[[#This Row],[Alunos_2º ciclo]]</f>
        <v>0.20180722891566266</v>
      </c>
    </row>
    <row r="32" spans="1:19" outlineLevel="7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109</v>
      </c>
      <c r="F32" s="7" t="s">
        <v>42</v>
      </c>
      <c r="G32" s="7">
        <v>151671</v>
      </c>
      <c r="H32" s="7" t="s">
        <v>58</v>
      </c>
      <c r="I32" s="7">
        <v>109663</v>
      </c>
      <c r="J32" s="7" t="s">
        <v>59</v>
      </c>
      <c r="K32" s="37">
        <v>205</v>
      </c>
      <c r="L32" s="37">
        <v>56</v>
      </c>
      <c r="M32" s="85">
        <f>Tabela910[[#This Row],[Neg_Ano5]]/Tabela910[[#This Row],[Alunos_Ano5]]</f>
        <v>0.27317073170731709</v>
      </c>
      <c r="N32" s="37">
        <v>279</v>
      </c>
      <c r="O32" s="37">
        <v>87</v>
      </c>
      <c r="P32" s="85">
        <f>Tabela910[[#This Row],[Neg_Ano6]]/Tabela910[[#This Row],[Alunos_Ano6]]</f>
        <v>0.31182795698924731</v>
      </c>
      <c r="Q32" s="37">
        <f t="shared" si="0"/>
        <v>484</v>
      </c>
      <c r="R32" s="37">
        <f t="shared" si="0"/>
        <v>143</v>
      </c>
      <c r="S32" s="112">
        <f>Tabela910[[#This Row],[Níveis negat. ]]/Tabela910[[#This Row],[Alunos_2º ciclo]]</f>
        <v>0.29545454545454547</v>
      </c>
    </row>
    <row r="33" spans="1:19" outlineLevel="6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109</v>
      </c>
      <c r="F33" s="7" t="s">
        <v>42</v>
      </c>
      <c r="G33" s="7">
        <v>151671</v>
      </c>
      <c r="H33" s="7" t="s">
        <v>58</v>
      </c>
      <c r="I33" s="7">
        <v>0</v>
      </c>
      <c r="J33" s="11" t="s">
        <v>24</v>
      </c>
      <c r="K33" s="40">
        <f>SUBTOTAL(9,K32:K32)</f>
        <v>205</v>
      </c>
      <c r="L33" s="40">
        <f>SUBTOTAL(9,L32:L32)</f>
        <v>56</v>
      </c>
      <c r="M33" s="87">
        <f>Tabela910[[#This Row],[Neg_Ano5]]/Tabela910[[#This Row],[Alunos_Ano5]]</f>
        <v>0.27317073170731709</v>
      </c>
      <c r="N33" s="40">
        <f>SUBTOTAL(9,N32:N32)</f>
        <v>279</v>
      </c>
      <c r="O33" s="40">
        <f>SUBTOTAL(9,O32:O32)</f>
        <v>87</v>
      </c>
      <c r="P33" s="87">
        <f>Tabela910[[#This Row],[Neg_Ano6]]/Tabela910[[#This Row],[Alunos_Ano6]]</f>
        <v>0.31182795698924731</v>
      </c>
      <c r="Q33" s="40">
        <f>SUBTOTAL(9,Q32:Q32)</f>
        <v>484</v>
      </c>
      <c r="R33" s="40">
        <f>SUBTOTAL(9,R32:R32)</f>
        <v>143</v>
      </c>
      <c r="S33" s="88">
        <f>Tabela910[[#This Row],[Níveis negat. ]]/Tabela910[[#This Row],[Alunos_2º ciclo]]</f>
        <v>0.29545454545454547</v>
      </c>
    </row>
    <row r="34" spans="1:19" outlineLevel="5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109</v>
      </c>
      <c r="F34" s="7" t="s">
        <v>42</v>
      </c>
      <c r="G34" s="7">
        <v>0</v>
      </c>
      <c r="H34" s="7">
        <v>0</v>
      </c>
      <c r="I34" s="7">
        <v>0</v>
      </c>
      <c r="J34" s="15" t="s">
        <v>25</v>
      </c>
      <c r="K34" s="43">
        <f>SUBTOTAL(9,K14:K32)</f>
        <v>956</v>
      </c>
      <c r="L34" s="43">
        <f>SUBTOTAL(9,L14:L32)</f>
        <v>293</v>
      </c>
      <c r="M34" s="89">
        <f>Tabela910[[#This Row],[Neg_Ano5]]/Tabela910[[#This Row],[Alunos_Ano5]]</f>
        <v>0.30648535564853557</v>
      </c>
      <c r="N34" s="43">
        <f>SUBTOTAL(9,N14:N32)</f>
        <v>1189</v>
      </c>
      <c r="O34" s="43">
        <f>SUBTOTAL(9,O14:O32)</f>
        <v>387</v>
      </c>
      <c r="P34" s="89">
        <f>Tabela910[[#This Row],[Neg_Ano6]]/Tabela910[[#This Row],[Alunos_Ano6]]</f>
        <v>0.32548359966358287</v>
      </c>
      <c r="Q34" s="43">
        <f>SUBTOTAL(9,Q14:Q32)</f>
        <v>2145</v>
      </c>
      <c r="R34" s="43">
        <f>SUBTOTAL(9,R14:R32)</f>
        <v>680</v>
      </c>
      <c r="S34" s="90">
        <f>Tabela910[[#This Row],[Níveis negat. ]]/Tabela910[[#This Row],[Alunos_2º ciclo]]</f>
        <v>0.317016317016317</v>
      </c>
    </row>
    <row r="35" spans="1:19" outlineLevel="7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113</v>
      </c>
      <c r="F35" s="7" t="s">
        <v>60</v>
      </c>
      <c r="G35" s="7">
        <v>151324</v>
      </c>
      <c r="H35" s="7" t="s">
        <v>61</v>
      </c>
      <c r="I35" s="7">
        <v>113176</v>
      </c>
      <c r="J35" s="7" t="s">
        <v>62</v>
      </c>
      <c r="K35" s="37">
        <v>49</v>
      </c>
      <c r="L35" s="37">
        <v>7</v>
      </c>
      <c r="M35" s="85">
        <f>Tabela910[[#This Row],[Neg_Ano5]]/Tabela910[[#This Row],[Alunos_Ano5]]</f>
        <v>0.14285714285714285</v>
      </c>
      <c r="N35" s="37">
        <v>64</v>
      </c>
      <c r="O35" s="37">
        <v>12</v>
      </c>
      <c r="P35" s="85">
        <f>Tabela910[[#This Row],[Neg_Ano6]]/Tabela910[[#This Row],[Alunos_Ano6]]</f>
        <v>0.1875</v>
      </c>
      <c r="Q35" s="37">
        <f t="shared" si="0"/>
        <v>113</v>
      </c>
      <c r="R35" s="37">
        <f t="shared" si="0"/>
        <v>19</v>
      </c>
      <c r="S35" s="112">
        <f>Tabela910[[#This Row],[Níveis negat. ]]/Tabela910[[#This Row],[Alunos_2º ciclo]]</f>
        <v>0.16814159292035399</v>
      </c>
    </row>
    <row r="36" spans="1:19" outlineLevel="7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">
        <v>151324</v>
      </c>
      <c r="H36" s="7" t="s">
        <v>61</v>
      </c>
      <c r="I36" s="7">
        <v>113513</v>
      </c>
      <c r="J36" s="7" t="s">
        <v>63</v>
      </c>
      <c r="K36" s="37">
        <v>68</v>
      </c>
      <c r="L36" s="37">
        <v>19</v>
      </c>
      <c r="M36" s="85">
        <f>Tabela910[[#This Row],[Neg_Ano5]]/Tabela910[[#This Row],[Alunos_Ano5]]</f>
        <v>0.27941176470588236</v>
      </c>
      <c r="N36" s="37">
        <v>78</v>
      </c>
      <c r="O36" s="37">
        <v>20</v>
      </c>
      <c r="P36" s="85">
        <f>Tabela910[[#This Row],[Neg_Ano6]]/Tabela910[[#This Row],[Alunos_Ano6]]</f>
        <v>0.25641025641025639</v>
      </c>
      <c r="Q36" s="37">
        <f t="shared" si="0"/>
        <v>146</v>
      </c>
      <c r="R36" s="37">
        <f t="shared" si="0"/>
        <v>39</v>
      </c>
      <c r="S36" s="112">
        <f>Tabela910[[#This Row],[Níveis negat. ]]/Tabela910[[#This Row],[Alunos_2º ciclo]]</f>
        <v>0.26712328767123289</v>
      </c>
    </row>
    <row r="37" spans="1:19" outlineLevel="6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">
        <v>151324</v>
      </c>
      <c r="H37" s="7" t="s">
        <v>61</v>
      </c>
      <c r="I37" s="7">
        <v>0</v>
      </c>
      <c r="J37" s="11" t="s">
        <v>24</v>
      </c>
      <c r="K37" s="40">
        <f>SUBTOTAL(9,K35:K36)</f>
        <v>117</v>
      </c>
      <c r="L37" s="40">
        <f>SUBTOTAL(9,L35:L36)</f>
        <v>26</v>
      </c>
      <c r="M37" s="87">
        <f>Tabela910[[#This Row],[Neg_Ano5]]/Tabela910[[#This Row],[Alunos_Ano5]]</f>
        <v>0.22222222222222221</v>
      </c>
      <c r="N37" s="40">
        <f>SUBTOTAL(9,N35:N36)</f>
        <v>142</v>
      </c>
      <c r="O37" s="40">
        <f>SUBTOTAL(9,O35:O36)</f>
        <v>32</v>
      </c>
      <c r="P37" s="87">
        <f>Tabela910[[#This Row],[Neg_Ano6]]/Tabela910[[#This Row],[Alunos_Ano6]]</f>
        <v>0.22535211267605634</v>
      </c>
      <c r="Q37" s="40">
        <f>SUBTOTAL(9,Q35:Q36)</f>
        <v>259</v>
      </c>
      <c r="R37" s="40">
        <f>SUBTOTAL(9,R35:R36)</f>
        <v>58</v>
      </c>
      <c r="S37" s="88">
        <f>Tabela910[[#This Row],[Níveis negat. ]]/Tabela910[[#This Row],[Alunos_2º ciclo]]</f>
        <v>0.22393822393822393</v>
      </c>
    </row>
    <row r="38" spans="1:19" outlineLevel="7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">
        <v>151348</v>
      </c>
      <c r="H38" s="7" t="s">
        <v>64</v>
      </c>
      <c r="I38" s="7">
        <v>113401</v>
      </c>
      <c r="J38" s="7" t="s">
        <v>65</v>
      </c>
      <c r="K38" s="37">
        <v>67</v>
      </c>
      <c r="L38" s="37">
        <v>7</v>
      </c>
      <c r="M38" s="85">
        <f>Tabela910[[#This Row],[Neg_Ano5]]/Tabela910[[#This Row],[Alunos_Ano5]]</f>
        <v>0.1044776119402985</v>
      </c>
      <c r="N38" s="37">
        <v>89</v>
      </c>
      <c r="O38" s="37">
        <v>6</v>
      </c>
      <c r="P38" s="85">
        <f>Tabela910[[#This Row],[Neg_Ano6]]/Tabela910[[#This Row],[Alunos_Ano6]]</f>
        <v>6.741573033707865E-2</v>
      </c>
      <c r="Q38" s="37">
        <f t="shared" si="0"/>
        <v>156</v>
      </c>
      <c r="R38" s="37">
        <f t="shared" si="0"/>
        <v>13</v>
      </c>
      <c r="S38" s="112">
        <f>Tabela910[[#This Row],[Níveis negat. ]]/Tabela910[[#This Row],[Alunos_2º ciclo]]</f>
        <v>8.3333333333333329E-2</v>
      </c>
    </row>
    <row r="39" spans="1:19" outlineLevel="7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">
        <v>151348</v>
      </c>
      <c r="H39" s="7" t="s">
        <v>64</v>
      </c>
      <c r="I39" s="7">
        <v>113470</v>
      </c>
      <c r="J39" s="7" t="s">
        <v>66</v>
      </c>
      <c r="K39" s="37">
        <v>51</v>
      </c>
      <c r="L39" s="37">
        <v>13</v>
      </c>
      <c r="M39" s="85">
        <f>Tabela910[[#This Row],[Neg_Ano5]]/Tabela910[[#This Row],[Alunos_Ano5]]</f>
        <v>0.25490196078431371</v>
      </c>
      <c r="N39" s="37">
        <v>48</v>
      </c>
      <c r="O39" s="37">
        <v>6</v>
      </c>
      <c r="P39" s="85">
        <f>Tabela910[[#This Row],[Neg_Ano6]]/Tabela910[[#This Row],[Alunos_Ano6]]</f>
        <v>0.125</v>
      </c>
      <c r="Q39" s="37">
        <f t="shared" si="0"/>
        <v>99</v>
      </c>
      <c r="R39" s="37">
        <f t="shared" si="0"/>
        <v>19</v>
      </c>
      <c r="S39" s="112">
        <f>Tabela910[[#This Row],[Níveis negat. ]]/Tabela910[[#This Row],[Alunos_2º ciclo]]</f>
        <v>0.19191919191919191</v>
      </c>
    </row>
    <row r="40" spans="1:19" outlineLevel="6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">
        <v>151348</v>
      </c>
      <c r="H40" s="7" t="s">
        <v>64</v>
      </c>
      <c r="I40" s="7">
        <v>0</v>
      </c>
      <c r="J40" s="11" t="s">
        <v>24</v>
      </c>
      <c r="K40" s="40">
        <f>SUBTOTAL(9,K38:K39)</f>
        <v>118</v>
      </c>
      <c r="L40" s="40">
        <f>SUBTOTAL(9,L38:L39)</f>
        <v>20</v>
      </c>
      <c r="M40" s="87">
        <f>Tabela910[[#This Row],[Neg_Ano5]]/Tabela910[[#This Row],[Alunos_Ano5]]</f>
        <v>0.16949152542372881</v>
      </c>
      <c r="N40" s="40">
        <f>SUBTOTAL(9,N38:N39)</f>
        <v>137</v>
      </c>
      <c r="O40" s="40">
        <f>SUBTOTAL(9,O38:O39)</f>
        <v>12</v>
      </c>
      <c r="P40" s="87">
        <f>Tabela910[[#This Row],[Neg_Ano6]]/Tabela910[[#This Row],[Alunos_Ano6]]</f>
        <v>8.7591240875912413E-2</v>
      </c>
      <c r="Q40" s="40">
        <f>SUBTOTAL(9,Q38:Q39)</f>
        <v>255</v>
      </c>
      <c r="R40" s="40">
        <f>SUBTOTAL(9,R38:R39)</f>
        <v>32</v>
      </c>
      <c r="S40" s="88">
        <f>Tabela910[[#This Row],[Níveis negat. ]]/Tabela910[[#This Row],[Alunos_2º ciclo]]</f>
        <v>0.12549019607843137</v>
      </c>
    </row>
    <row r="41" spans="1:19" outlineLevel="7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">
        <v>151609</v>
      </c>
      <c r="H41" s="7" t="s">
        <v>67</v>
      </c>
      <c r="I41" s="7">
        <v>113009</v>
      </c>
      <c r="J41" s="7" t="s">
        <v>68</v>
      </c>
      <c r="K41" s="37">
        <v>49</v>
      </c>
      <c r="L41" s="37">
        <v>18</v>
      </c>
      <c r="M41" s="85">
        <f>Tabela910[[#This Row],[Neg_Ano5]]/Tabela910[[#This Row],[Alunos_Ano5]]</f>
        <v>0.36734693877551022</v>
      </c>
      <c r="N41" s="37">
        <v>52</v>
      </c>
      <c r="O41" s="37">
        <v>12</v>
      </c>
      <c r="P41" s="85">
        <f>Tabela910[[#This Row],[Neg_Ano6]]/Tabela910[[#This Row],[Alunos_Ano6]]</f>
        <v>0.23076923076923078</v>
      </c>
      <c r="Q41" s="37">
        <f t="shared" si="0"/>
        <v>101</v>
      </c>
      <c r="R41" s="37">
        <f t="shared" si="0"/>
        <v>30</v>
      </c>
      <c r="S41" s="112">
        <f>Tabela910[[#This Row],[Níveis negat. ]]/Tabela910[[#This Row],[Alunos_2º ciclo]]</f>
        <v>0.29702970297029702</v>
      </c>
    </row>
    <row r="42" spans="1:19" outlineLevel="7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">
        <v>151609</v>
      </c>
      <c r="H42" s="7" t="s">
        <v>67</v>
      </c>
      <c r="I42" s="7">
        <v>113010</v>
      </c>
      <c r="J42" s="7" t="s">
        <v>69</v>
      </c>
      <c r="K42" s="37">
        <v>49</v>
      </c>
      <c r="L42" s="37">
        <v>23</v>
      </c>
      <c r="M42" s="85">
        <f>Tabela910[[#This Row],[Neg_Ano5]]/Tabela910[[#This Row],[Alunos_Ano5]]</f>
        <v>0.46938775510204084</v>
      </c>
      <c r="N42" s="37">
        <v>61</v>
      </c>
      <c r="O42" s="37">
        <v>21</v>
      </c>
      <c r="P42" s="85">
        <f>Tabela910[[#This Row],[Neg_Ano6]]/Tabela910[[#This Row],[Alunos_Ano6]]</f>
        <v>0.34426229508196721</v>
      </c>
      <c r="Q42" s="37">
        <f t="shared" si="0"/>
        <v>110</v>
      </c>
      <c r="R42" s="37">
        <f t="shared" si="0"/>
        <v>44</v>
      </c>
      <c r="S42" s="112">
        <f>Tabela910[[#This Row],[Níveis negat. ]]/Tabela910[[#This Row],[Alunos_2º ciclo]]</f>
        <v>0.4</v>
      </c>
    </row>
    <row r="43" spans="1:19" outlineLevel="6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">
        <v>151609</v>
      </c>
      <c r="H43" s="7" t="s">
        <v>67</v>
      </c>
      <c r="I43" s="7">
        <v>0</v>
      </c>
      <c r="J43" s="11" t="s">
        <v>24</v>
      </c>
      <c r="K43" s="40">
        <f>SUBTOTAL(9,K41:K42)</f>
        <v>98</v>
      </c>
      <c r="L43" s="40">
        <f>SUBTOTAL(9,L41:L42)</f>
        <v>41</v>
      </c>
      <c r="M43" s="87">
        <f>Tabela910[[#This Row],[Neg_Ano5]]/Tabela910[[#This Row],[Alunos_Ano5]]</f>
        <v>0.41836734693877553</v>
      </c>
      <c r="N43" s="40">
        <f>SUBTOTAL(9,N41:N42)</f>
        <v>113</v>
      </c>
      <c r="O43" s="40">
        <f>SUBTOTAL(9,O41:O42)</f>
        <v>33</v>
      </c>
      <c r="P43" s="87">
        <f>Tabela910[[#This Row],[Neg_Ano6]]/Tabela910[[#This Row],[Alunos_Ano6]]</f>
        <v>0.29203539823008851</v>
      </c>
      <c r="Q43" s="40">
        <f>SUBTOTAL(9,Q41:Q42)</f>
        <v>211</v>
      </c>
      <c r="R43" s="40">
        <f>SUBTOTAL(9,R41:R42)</f>
        <v>74</v>
      </c>
      <c r="S43" s="88">
        <f>Tabela910[[#This Row],[Níveis negat. ]]/Tabela910[[#This Row],[Alunos_2º ciclo]]</f>
        <v>0.35071090047393366</v>
      </c>
    </row>
    <row r="44" spans="1:19" outlineLevel="7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">
        <v>151658</v>
      </c>
      <c r="H44" s="7" t="s">
        <v>70</v>
      </c>
      <c r="I44" s="7">
        <v>113278</v>
      </c>
      <c r="J44" s="7" t="s">
        <v>71</v>
      </c>
      <c r="K44" s="37">
        <v>122</v>
      </c>
      <c r="L44" s="37">
        <v>48</v>
      </c>
      <c r="M44" s="85">
        <f>Tabela910[[#This Row],[Neg_Ano5]]/Tabela910[[#This Row],[Alunos_Ano5]]</f>
        <v>0.39344262295081966</v>
      </c>
      <c r="N44" s="37">
        <v>151</v>
      </c>
      <c r="O44" s="37">
        <v>51</v>
      </c>
      <c r="P44" s="85">
        <f>Tabela910[[#This Row],[Neg_Ano6]]/Tabela910[[#This Row],[Alunos_Ano6]]</f>
        <v>0.33774834437086093</v>
      </c>
      <c r="Q44" s="37">
        <f t="shared" si="0"/>
        <v>273</v>
      </c>
      <c r="R44" s="37">
        <f t="shared" si="0"/>
        <v>99</v>
      </c>
      <c r="S44" s="112">
        <f>Tabela910[[#This Row],[Níveis negat. ]]/Tabela910[[#This Row],[Alunos_2º ciclo]]</f>
        <v>0.36263736263736263</v>
      </c>
    </row>
    <row r="45" spans="1:19" outlineLevel="6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">
        <v>151658</v>
      </c>
      <c r="H45" s="7" t="s">
        <v>70</v>
      </c>
      <c r="I45" s="7">
        <v>0</v>
      </c>
      <c r="J45" s="11" t="s">
        <v>24</v>
      </c>
      <c r="K45" s="40">
        <f>SUBTOTAL(9,K44:K44)</f>
        <v>122</v>
      </c>
      <c r="L45" s="40">
        <f>SUBTOTAL(9,L44:L44)</f>
        <v>48</v>
      </c>
      <c r="M45" s="87">
        <f>Tabela910[[#This Row],[Neg_Ano5]]/Tabela910[[#This Row],[Alunos_Ano5]]</f>
        <v>0.39344262295081966</v>
      </c>
      <c r="N45" s="40">
        <f>SUBTOTAL(9,N44:N44)</f>
        <v>151</v>
      </c>
      <c r="O45" s="40">
        <f>SUBTOTAL(9,O44:O44)</f>
        <v>51</v>
      </c>
      <c r="P45" s="87">
        <f>Tabela910[[#This Row],[Neg_Ano6]]/Tabela910[[#This Row],[Alunos_Ano6]]</f>
        <v>0.33774834437086093</v>
      </c>
      <c r="Q45" s="40">
        <f>SUBTOTAL(9,Q44:Q44)</f>
        <v>273</v>
      </c>
      <c r="R45" s="40">
        <f>SUBTOTAL(9,R44:R44)</f>
        <v>99</v>
      </c>
      <c r="S45" s="88">
        <f>Tabela910[[#This Row],[Níveis negat. ]]/Tabela910[[#This Row],[Alunos_2º ciclo]]</f>
        <v>0.36263736263736263</v>
      </c>
    </row>
    <row r="46" spans="1:19" outlineLevel="7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113</v>
      </c>
      <c r="F46" s="7" t="s">
        <v>60</v>
      </c>
      <c r="G46" s="7">
        <v>153047</v>
      </c>
      <c r="H46" s="7" t="s">
        <v>72</v>
      </c>
      <c r="I46" s="7">
        <v>113147</v>
      </c>
      <c r="J46" s="7" t="s">
        <v>73</v>
      </c>
      <c r="K46" s="37">
        <v>112</v>
      </c>
      <c r="L46" s="37">
        <v>31</v>
      </c>
      <c r="M46" s="85">
        <f>Tabela910[[#This Row],[Neg_Ano5]]/Tabela910[[#This Row],[Alunos_Ano5]]</f>
        <v>0.2767857142857143</v>
      </c>
      <c r="N46" s="37">
        <v>103</v>
      </c>
      <c r="O46" s="37">
        <v>18</v>
      </c>
      <c r="P46" s="85">
        <f>Tabela910[[#This Row],[Neg_Ano6]]/Tabela910[[#This Row],[Alunos_Ano6]]</f>
        <v>0.17475728155339806</v>
      </c>
      <c r="Q46" s="37">
        <f t="shared" si="0"/>
        <v>215</v>
      </c>
      <c r="R46" s="37">
        <f t="shared" si="0"/>
        <v>49</v>
      </c>
      <c r="S46" s="112">
        <f>Tabela910[[#This Row],[Níveis negat. ]]/Tabela910[[#This Row],[Alunos_2º ciclo]]</f>
        <v>0.22790697674418606</v>
      </c>
    </row>
    <row r="47" spans="1:19" outlineLevel="6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113</v>
      </c>
      <c r="F47" s="7" t="s">
        <v>60</v>
      </c>
      <c r="G47" s="7">
        <v>153047</v>
      </c>
      <c r="H47" s="7" t="s">
        <v>72</v>
      </c>
      <c r="I47" s="7">
        <v>0</v>
      </c>
      <c r="J47" s="11" t="s">
        <v>24</v>
      </c>
      <c r="K47" s="40">
        <f>SUBTOTAL(9,K46:K46)</f>
        <v>112</v>
      </c>
      <c r="L47" s="40">
        <f>SUBTOTAL(9,L46:L46)</f>
        <v>31</v>
      </c>
      <c r="M47" s="87">
        <f>Tabela910[[#This Row],[Neg_Ano5]]/Tabela910[[#This Row],[Alunos_Ano5]]</f>
        <v>0.2767857142857143</v>
      </c>
      <c r="N47" s="40">
        <f>SUBTOTAL(9,N46:N46)</f>
        <v>103</v>
      </c>
      <c r="O47" s="40">
        <f>SUBTOTAL(9,O46:O46)</f>
        <v>18</v>
      </c>
      <c r="P47" s="87">
        <f>Tabela910[[#This Row],[Neg_Ano6]]/Tabela910[[#This Row],[Alunos_Ano6]]</f>
        <v>0.17475728155339806</v>
      </c>
      <c r="Q47" s="40">
        <f>SUBTOTAL(9,Q46:Q46)</f>
        <v>215</v>
      </c>
      <c r="R47" s="40">
        <f>SUBTOTAL(9,R46:R46)</f>
        <v>49</v>
      </c>
      <c r="S47" s="88">
        <f>Tabela910[[#This Row],[Níveis negat. ]]/Tabela910[[#This Row],[Alunos_2º ciclo]]</f>
        <v>0.22790697674418606</v>
      </c>
    </row>
    <row r="48" spans="1:19" outlineLevel="5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113</v>
      </c>
      <c r="F48" s="7" t="s">
        <v>60</v>
      </c>
      <c r="G48" s="7">
        <v>0</v>
      </c>
      <c r="H48" s="7">
        <v>0</v>
      </c>
      <c r="I48" s="7">
        <v>0</v>
      </c>
      <c r="J48" s="15" t="s">
        <v>25</v>
      </c>
      <c r="K48" s="43">
        <f>SUBTOTAL(9,K35:K46)</f>
        <v>567</v>
      </c>
      <c r="L48" s="43">
        <f>SUBTOTAL(9,L35:L46)</f>
        <v>166</v>
      </c>
      <c r="M48" s="89">
        <f>Tabela910[[#This Row],[Neg_Ano5]]/Tabela910[[#This Row],[Alunos_Ano5]]</f>
        <v>0.29276895943562609</v>
      </c>
      <c r="N48" s="43">
        <f>SUBTOTAL(9,N35:N46)</f>
        <v>646</v>
      </c>
      <c r="O48" s="43">
        <f>SUBTOTAL(9,O35:O46)</f>
        <v>146</v>
      </c>
      <c r="P48" s="89">
        <f>Tabela910[[#This Row],[Neg_Ano6]]/Tabela910[[#This Row],[Alunos_Ano6]]</f>
        <v>0.2260061919504644</v>
      </c>
      <c r="Q48" s="43">
        <f>SUBTOTAL(9,Q35:Q46)</f>
        <v>1213</v>
      </c>
      <c r="R48" s="43">
        <f>SUBTOTAL(9,R35:R46)</f>
        <v>312</v>
      </c>
      <c r="S48" s="90">
        <f>Tabela910[[#This Row],[Níveis negat. ]]/Tabela910[[#This Row],[Alunos_2º ciclo]]</f>
        <v>0.25721352019785654</v>
      </c>
    </row>
    <row r="49" spans="1:19" outlineLevel="7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116</v>
      </c>
      <c r="F49" s="7" t="s">
        <v>74</v>
      </c>
      <c r="G49" s="7">
        <v>151683</v>
      </c>
      <c r="H49" s="7" t="s">
        <v>75</v>
      </c>
      <c r="I49" s="7">
        <v>116386</v>
      </c>
      <c r="J49" s="7" t="s">
        <v>76</v>
      </c>
      <c r="K49" s="37">
        <v>164</v>
      </c>
      <c r="L49" s="37">
        <v>34</v>
      </c>
      <c r="M49" s="85">
        <f>Tabela910[[#This Row],[Neg_Ano5]]/Tabela910[[#This Row],[Alunos_Ano5]]</f>
        <v>0.2073170731707317</v>
      </c>
      <c r="N49" s="37">
        <v>183</v>
      </c>
      <c r="O49" s="37">
        <v>19</v>
      </c>
      <c r="P49" s="85">
        <f>Tabela910[[#This Row],[Neg_Ano6]]/Tabela910[[#This Row],[Alunos_Ano6]]</f>
        <v>0.10382513661202186</v>
      </c>
      <c r="Q49" s="37">
        <f t="shared" si="0"/>
        <v>347</v>
      </c>
      <c r="R49" s="37">
        <f t="shared" si="0"/>
        <v>53</v>
      </c>
      <c r="S49" s="112">
        <f>Tabela910[[#This Row],[Níveis negat. ]]/Tabela910[[#This Row],[Alunos_2º ciclo]]</f>
        <v>0.15273775216138327</v>
      </c>
    </row>
    <row r="50" spans="1:19" outlineLevel="6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">
        <v>151683</v>
      </c>
      <c r="H50" s="7" t="s">
        <v>75</v>
      </c>
      <c r="I50" s="7">
        <v>0</v>
      </c>
      <c r="J50" s="11" t="s">
        <v>24</v>
      </c>
      <c r="K50" s="40">
        <f>SUBTOTAL(9,K49:K49)</f>
        <v>164</v>
      </c>
      <c r="L50" s="40">
        <f>SUBTOTAL(9,L49:L49)</f>
        <v>34</v>
      </c>
      <c r="M50" s="87">
        <f>Tabela910[[#This Row],[Neg_Ano5]]/Tabela910[[#This Row],[Alunos_Ano5]]</f>
        <v>0.2073170731707317</v>
      </c>
      <c r="N50" s="40">
        <f>SUBTOTAL(9,N49:N49)</f>
        <v>183</v>
      </c>
      <c r="O50" s="40">
        <f>SUBTOTAL(9,O49:O49)</f>
        <v>19</v>
      </c>
      <c r="P50" s="87">
        <f>Tabela910[[#This Row],[Neg_Ano6]]/Tabela910[[#This Row],[Alunos_Ano6]]</f>
        <v>0.10382513661202186</v>
      </c>
      <c r="Q50" s="40">
        <f>SUBTOTAL(9,Q49:Q49)</f>
        <v>347</v>
      </c>
      <c r="R50" s="40">
        <f>SUBTOTAL(9,R49:R49)</f>
        <v>53</v>
      </c>
      <c r="S50" s="88">
        <f>Tabela910[[#This Row],[Níveis negat. ]]/Tabela910[[#This Row],[Alunos_2º ciclo]]</f>
        <v>0.15273775216138327</v>
      </c>
    </row>
    <row r="51" spans="1:19" outlineLevel="7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">
        <v>152900</v>
      </c>
      <c r="H51" s="7" t="s">
        <v>77</v>
      </c>
      <c r="I51" s="7">
        <v>116374</v>
      </c>
      <c r="J51" s="7" t="s">
        <v>78</v>
      </c>
      <c r="K51" s="37">
        <v>130</v>
      </c>
      <c r="L51" s="37">
        <v>27</v>
      </c>
      <c r="M51" s="85">
        <f>Tabela910[[#This Row],[Neg_Ano5]]/Tabela910[[#This Row],[Alunos_Ano5]]</f>
        <v>0.2076923076923077</v>
      </c>
      <c r="N51" s="37">
        <v>116</v>
      </c>
      <c r="O51" s="37">
        <v>16</v>
      </c>
      <c r="P51" s="85">
        <f>Tabela910[[#This Row],[Neg_Ano6]]/Tabela910[[#This Row],[Alunos_Ano6]]</f>
        <v>0.13793103448275862</v>
      </c>
      <c r="Q51" s="37">
        <f t="shared" si="0"/>
        <v>246</v>
      </c>
      <c r="R51" s="37">
        <f t="shared" si="0"/>
        <v>43</v>
      </c>
      <c r="S51" s="112">
        <f>Tabela910[[#This Row],[Níveis negat. ]]/Tabela910[[#This Row],[Alunos_2º ciclo]]</f>
        <v>0.17479674796747968</v>
      </c>
    </row>
    <row r="52" spans="1:19" outlineLevel="6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">
        <v>152900</v>
      </c>
      <c r="H52" s="7" t="s">
        <v>77</v>
      </c>
      <c r="I52" s="7">
        <v>0</v>
      </c>
      <c r="J52" s="11" t="s">
        <v>24</v>
      </c>
      <c r="K52" s="40">
        <f>SUBTOTAL(9,K51:K51)</f>
        <v>130</v>
      </c>
      <c r="L52" s="40">
        <f>SUBTOTAL(9,L51:L51)</f>
        <v>27</v>
      </c>
      <c r="M52" s="87">
        <f>Tabela910[[#This Row],[Neg_Ano5]]/Tabela910[[#This Row],[Alunos_Ano5]]</f>
        <v>0.2076923076923077</v>
      </c>
      <c r="N52" s="40">
        <f>SUBTOTAL(9,N51:N51)</f>
        <v>116</v>
      </c>
      <c r="O52" s="40">
        <f>SUBTOTAL(9,O51:O51)</f>
        <v>16</v>
      </c>
      <c r="P52" s="87">
        <f>Tabela910[[#This Row],[Neg_Ano6]]/Tabela910[[#This Row],[Alunos_Ano6]]</f>
        <v>0.13793103448275862</v>
      </c>
      <c r="Q52" s="40">
        <f>SUBTOTAL(9,Q51:Q51)</f>
        <v>246</v>
      </c>
      <c r="R52" s="40">
        <f>SUBTOTAL(9,R51:R51)</f>
        <v>43</v>
      </c>
      <c r="S52" s="88">
        <f>Tabela910[[#This Row],[Níveis negat. ]]/Tabela910[[#This Row],[Alunos_2º ciclo]]</f>
        <v>0.17479674796747968</v>
      </c>
    </row>
    <row r="53" spans="1:19" outlineLevel="7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116</v>
      </c>
      <c r="F53" s="7" t="s">
        <v>74</v>
      </c>
      <c r="G53" s="7">
        <v>153060</v>
      </c>
      <c r="H53" s="7" t="s">
        <v>79</v>
      </c>
      <c r="I53" s="7">
        <v>116413</v>
      </c>
      <c r="J53" s="7" t="s">
        <v>80</v>
      </c>
      <c r="K53" s="37">
        <v>57</v>
      </c>
      <c r="L53" s="37">
        <v>25</v>
      </c>
      <c r="M53" s="85">
        <f>Tabela910[[#This Row],[Neg_Ano5]]/Tabela910[[#This Row],[Alunos_Ano5]]</f>
        <v>0.43859649122807015</v>
      </c>
      <c r="N53" s="37">
        <v>36</v>
      </c>
      <c r="O53" s="37">
        <v>12</v>
      </c>
      <c r="P53" s="85">
        <f>Tabela910[[#This Row],[Neg_Ano6]]/Tabela910[[#This Row],[Alunos_Ano6]]</f>
        <v>0.33333333333333331</v>
      </c>
      <c r="Q53" s="37">
        <f t="shared" si="0"/>
        <v>93</v>
      </c>
      <c r="R53" s="37">
        <f t="shared" si="0"/>
        <v>37</v>
      </c>
      <c r="S53" s="112">
        <f>Tabela910[[#This Row],[Níveis negat. ]]/Tabela910[[#This Row],[Alunos_2º ciclo]]</f>
        <v>0.39784946236559138</v>
      </c>
    </row>
    <row r="54" spans="1:19" outlineLevel="6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116</v>
      </c>
      <c r="F54" s="7" t="s">
        <v>74</v>
      </c>
      <c r="G54" s="7">
        <v>153060</v>
      </c>
      <c r="H54" s="7" t="s">
        <v>79</v>
      </c>
      <c r="I54" s="7">
        <v>0</v>
      </c>
      <c r="J54" s="11" t="s">
        <v>24</v>
      </c>
      <c r="K54" s="40">
        <f>SUBTOTAL(9,K53:K53)</f>
        <v>57</v>
      </c>
      <c r="L54" s="40">
        <f>SUBTOTAL(9,L53:L53)</f>
        <v>25</v>
      </c>
      <c r="M54" s="87">
        <f>Tabela910[[#This Row],[Neg_Ano5]]/Tabela910[[#This Row],[Alunos_Ano5]]</f>
        <v>0.43859649122807015</v>
      </c>
      <c r="N54" s="40">
        <f>SUBTOTAL(9,N53:N53)</f>
        <v>36</v>
      </c>
      <c r="O54" s="40">
        <f>SUBTOTAL(9,O53:O53)</f>
        <v>12</v>
      </c>
      <c r="P54" s="87">
        <f>Tabela910[[#This Row],[Neg_Ano6]]/Tabela910[[#This Row],[Alunos_Ano6]]</f>
        <v>0.33333333333333331</v>
      </c>
      <c r="Q54" s="40">
        <f>SUBTOTAL(9,Q53:Q53)</f>
        <v>93</v>
      </c>
      <c r="R54" s="40">
        <f>SUBTOTAL(9,R53:R53)</f>
        <v>37</v>
      </c>
      <c r="S54" s="88">
        <f>Tabela910[[#This Row],[Níveis negat. ]]/Tabela910[[#This Row],[Alunos_2º ciclo]]</f>
        <v>0.39784946236559138</v>
      </c>
    </row>
    <row r="55" spans="1:19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116</v>
      </c>
      <c r="F55" s="7" t="s">
        <v>74</v>
      </c>
      <c r="G55" s="7">
        <v>0</v>
      </c>
      <c r="H55" s="7">
        <v>0</v>
      </c>
      <c r="I55" s="7">
        <v>0</v>
      </c>
      <c r="J55" s="15" t="s">
        <v>25</v>
      </c>
      <c r="K55" s="43">
        <f>SUBTOTAL(9,K49:K53)</f>
        <v>351</v>
      </c>
      <c r="L55" s="43">
        <f>SUBTOTAL(9,L49:L53)</f>
        <v>86</v>
      </c>
      <c r="M55" s="89">
        <f>Tabela910[[#This Row],[Neg_Ano5]]/Tabela910[[#This Row],[Alunos_Ano5]]</f>
        <v>0.24501424501424501</v>
      </c>
      <c r="N55" s="43">
        <f>SUBTOTAL(9,N49:N53)</f>
        <v>335</v>
      </c>
      <c r="O55" s="43">
        <f>SUBTOTAL(9,O49:O53)</f>
        <v>47</v>
      </c>
      <c r="P55" s="89">
        <f>Tabela910[[#This Row],[Neg_Ano6]]/Tabela910[[#This Row],[Alunos_Ano6]]</f>
        <v>0.14029850746268657</v>
      </c>
      <c r="Q55" s="43">
        <f>SUBTOTAL(9,Q49:Q53)</f>
        <v>686</v>
      </c>
      <c r="R55" s="43">
        <f>SUBTOTAL(9,R49:R53)</f>
        <v>133</v>
      </c>
      <c r="S55" s="90">
        <f>Tabela910[[#This Row],[Níveis negat. ]]/Tabela910[[#This Row],[Alunos_2º ciclo]]</f>
        <v>0.19387755102040816</v>
      </c>
    </row>
    <row r="56" spans="1:19" outlineLevel="7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119</v>
      </c>
      <c r="F56" s="7" t="s">
        <v>81</v>
      </c>
      <c r="G56" s="7">
        <v>151701</v>
      </c>
      <c r="H56" s="7" t="s">
        <v>82</v>
      </c>
      <c r="I56" s="7">
        <v>119542</v>
      </c>
      <c r="J56" s="7" t="s">
        <v>83</v>
      </c>
      <c r="K56" s="37">
        <v>78</v>
      </c>
      <c r="L56" s="37">
        <v>35</v>
      </c>
      <c r="M56" s="85">
        <f>Tabela910[[#This Row],[Neg_Ano5]]/Tabela910[[#This Row],[Alunos_Ano5]]</f>
        <v>0.44871794871794873</v>
      </c>
      <c r="N56" s="37">
        <v>93</v>
      </c>
      <c r="O56" s="37">
        <v>22</v>
      </c>
      <c r="P56" s="85">
        <f>Tabela910[[#This Row],[Neg_Ano6]]/Tabela910[[#This Row],[Alunos_Ano6]]</f>
        <v>0.23655913978494625</v>
      </c>
      <c r="Q56" s="37">
        <f t="shared" si="0"/>
        <v>171</v>
      </c>
      <c r="R56" s="37">
        <f t="shared" si="0"/>
        <v>57</v>
      </c>
      <c r="S56" s="112">
        <f>Tabela910[[#This Row],[Níveis negat. ]]/Tabela910[[#This Row],[Alunos_2º ciclo]]</f>
        <v>0.33333333333333331</v>
      </c>
    </row>
    <row r="57" spans="1:19" outlineLevel="7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119</v>
      </c>
      <c r="F57" s="7" t="s">
        <v>81</v>
      </c>
      <c r="G57" s="7">
        <v>151701</v>
      </c>
      <c r="H57" s="7" t="s">
        <v>82</v>
      </c>
      <c r="I57" s="7">
        <v>119684</v>
      </c>
      <c r="J57" s="7" t="s">
        <v>84</v>
      </c>
      <c r="K57" s="37">
        <v>141</v>
      </c>
      <c r="L57" s="37">
        <v>61</v>
      </c>
      <c r="M57" s="85">
        <f>Tabela910[[#This Row],[Neg_Ano5]]/Tabela910[[#This Row],[Alunos_Ano5]]</f>
        <v>0.43262411347517732</v>
      </c>
      <c r="N57" s="37">
        <v>117</v>
      </c>
      <c r="O57" s="37">
        <v>28</v>
      </c>
      <c r="P57" s="85">
        <f>Tabela910[[#This Row],[Neg_Ano6]]/Tabela910[[#This Row],[Alunos_Ano6]]</f>
        <v>0.23931623931623933</v>
      </c>
      <c r="Q57" s="37">
        <f t="shared" si="0"/>
        <v>258</v>
      </c>
      <c r="R57" s="37">
        <f t="shared" si="0"/>
        <v>89</v>
      </c>
      <c r="S57" s="112">
        <f>Tabela910[[#This Row],[Níveis negat. ]]/Tabela910[[#This Row],[Alunos_2º ciclo]]</f>
        <v>0.34496124031007752</v>
      </c>
    </row>
    <row r="58" spans="1:19" outlineLevel="6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119</v>
      </c>
      <c r="F58" s="7" t="s">
        <v>81</v>
      </c>
      <c r="G58" s="7">
        <v>151701</v>
      </c>
      <c r="H58" s="7" t="s">
        <v>82</v>
      </c>
      <c r="I58" s="7">
        <v>0</v>
      </c>
      <c r="J58" s="11" t="s">
        <v>24</v>
      </c>
      <c r="K58" s="40">
        <f>SUBTOTAL(9,K56:K57)</f>
        <v>219</v>
      </c>
      <c r="L58" s="40">
        <f>SUBTOTAL(9,L56:L57)</f>
        <v>96</v>
      </c>
      <c r="M58" s="87">
        <f>Tabela910[[#This Row],[Neg_Ano5]]/Tabela910[[#This Row],[Alunos_Ano5]]</f>
        <v>0.43835616438356162</v>
      </c>
      <c r="N58" s="40">
        <f>SUBTOTAL(9,N56:N57)</f>
        <v>210</v>
      </c>
      <c r="O58" s="40">
        <f>SUBTOTAL(9,O56:O57)</f>
        <v>50</v>
      </c>
      <c r="P58" s="87">
        <f>Tabela910[[#This Row],[Neg_Ano6]]/Tabela910[[#This Row],[Alunos_Ano6]]</f>
        <v>0.23809523809523808</v>
      </c>
      <c r="Q58" s="40">
        <f>SUBTOTAL(9,Q56:Q57)</f>
        <v>429</v>
      </c>
      <c r="R58" s="40">
        <f>SUBTOTAL(9,R56:R57)</f>
        <v>146</v>
      </c>
      <c r="S58" s="88">
        <f>Tabela910[[#This Row],[Níveis negat. ]]/Tabela910[[#This Row],[Alunos_2º ciclo]]</f>
        <v>0.34032634032634035</v>
      </c>
    </row>
    <row r="59" spans="1:19" outlineLevel="5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119</v>
      </c>
      <c r="F59" s="7" t="s">
        <v>81</v>
      </c>
      <c r="G59" s="7">
        <v>0</v>
      </c>
      <c r="H59" s="7">
        <v>0</v>
      </c>
      <c r="I59" s="7">
        <v>0</v>
      </c>
      <c r="J59" s="15" t="s">
        <v>25</v>
      </c>
      <c r="K59" s="43">
        <f>SUBTOTAL(9,K56:K57)</f>
        <v>219</v>
      </c>
      <c r="L59" s="43">
        <f>SUBTOTAL(9,L56:L57)</f>
        <v>96</v>
      </c>
      <c r="M59" s="89">
        <f>Tabela910[[#This Row],[Neg_Ano5]]/Tabela910[[#This Row],[Alunos_Ano5]]</f>
        <v>0.43835616438356162</v>
      </c>
      <c r="N59" s="43">
        <f>SUBTOTAL(9,N56:N57)</f>
        <v>210</v>
      </c>
      <c r="O59" s="43">
        <f>SUBTOTAL(9,O56:O57)</f>
        <v>50</v>
      </c>
      <c r="P59" s="89">
        <f>Tabela910[[#This Row],[Neg_Ano6]]/Tabela910[[#This Row],[Alunos_Ano6]]</f>
        <v>0.23809523809523808</v>
      </c>
      <c r="Q59" s="43">
        <f>SUBTOTAL(9,Q56:Q57)</f>
        <v>429</v>
      </c>
      <c r="R59" s="43">
        <f>SUBTOTAL(9,R56:R57)</f>
        <v>146</v>
      </c>
      <c r="S59" s="90">
        <f>Tabela910[[#This Row],[Níveis negat. ]]/Tabela910[[#This Row],[Alunos_2º ciclo]]</f>
        <v>0.34032634032634035</v>
      </c>
    </row>
    <row r="60" spans="1:19" outlineLevel="7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1304</v>
      </c>
      <c r="F60" s="7" t="s">
        <v>85</v>
      </c>
      <c r="G60" s="7">
        <v>150009</v>
      </c>
      <c r="H60" s="7" t="s">
        <v>86</v>
      </c>
      <c r="I60" s="7">
        <v>1304516</v>
      </c>
      <c r="J60" s="7" t="s">
        <v>87</v>
      </c>
      <c r="K60" s="37">
        <v>90</v>
      </c>
      <c r="L60" s="37">
        <v>31</v>
      </c>
      <c r="M60" s="85">
        <f>Tabela910[[#This Row],[Neg_Ano5]]/Tabela910[[#This Row],[Alunos_Ano5]]</f>
        <v>0.34444444444444444</v>
      </c>
      <c r="N60" s="37">
        <v>103</v>
      </c>
      <c r="O60" s="37">
        <v>23</v>
      </c>
      <c r="P60" s="85">
        <f>Tabela910[[#This Row],[Neg_Ano6]]/Tabela910[[#This Row],[Alunos_Ano6]]</f>
        <v>0.22330097087378642</v>
      </c>
      <c r="Q60" s="37">
        <f t="shared" si="0"/>
        <v>193</v>
      </c>
      <c r="R60" s="37">
        <f t="shared" si="0"/>
        <v>54</v>
      </c>
      <c r="S60" s="112">
        <f>Tabela910[[#This Row],[Níveis negat. ]]/Tabela910[[#This Row],[Alunos_2º ciclo]]</f>
        <v>0.27979274611398963</v>
      </c>
    </row>
    <row r="61" spans="1:19" outlineLevel="7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1304</v>
      </c>
      <c r="F61" s="7" t="s">
        <v>85</v>
      </c>
      <c r="G61" s="7">
        <v>150009</v>
      </c>
      <c r="H61" s="7" t="s">
        <v>86</v>
      </c>
      <c r="I61" s="7">
        <v>1304553</v>
      </c>
      <c r="J61" s="7" t="s">
        <v>88</v>
      </c>
      <c r="K61" s="37">
        <v>101</v>
      </c>
      <c r="L61" s="37">
        <v>27</v>
      </c>
      <c r="M61" s="85">
        <f>Tabela910[[#This Row],[Neg_Ano5]]/Tabela910[[#This Row],[Alunos_Ano5]]</f>
        <v>0.26732673267326734</v>
      </c>
      <c r="N61" s="37">
        <v>60</v>
      </c>
      <c r="O61" s="37">
        <v>16</v>
      </c>
      <c r="P61" s="85">
        <f>Tabela910[[#This Row],[Neg_Ano6]]/Tabela910[[#This Row],[Alunos_Ano6]]</f>
        <v>0.26666666666666666</v>
      </c>
      <c r="Q61" s="37">
        <f t="shared" si="0"/>
        <v>161</v>
      </c>
      <c r="R61" s="37">
        <f t="shared" si="0"/>
        <v>43</v>
      </c>
      <c r="S61" s="112">
        <f>Tabela910[[#This Row],[Níveis negat. ]]/Tabela910[[#This Row],[Alunos_2º ciclo]]</f>
        <v>0.26708074534161491</v>
      </c>
    </row>
    <row r="62" spans="1:19" outlineLevel="6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">
        <v>150009</v>
      </c>
      <c r="H62" s="7" t="s">
        <v>86</v>
      </c>
      <c r="I62" s="7">
        <v>0</v>
      </c>
      <c r="J62" s="11" t="s">
        <v>24</v>
      </c>
      <c r="K62" s="40">
        <f>SUBTOTAL(9,K60:K61)</f>
        <v>191</v>
      </c>
      <c r="L62" s="40">
        <f>SUBTOTAL(9,L60:L61)</f>
        <v>58</v>
      </c>
      <c r="M62" s="87">
        <f>Tabela910[[#This Row],[Neg_Ano5]]/Tabela910[[#This Row],[Alunos_Ano5]]</f>
        <v>0.30366492146596857</v>
      </c>
      <c r="N62" s="40">
        <f>SUBTOTAL(9,N60:N61)</f>
        <v>163</v>
      </c>
      <c r="O62" s="40">
        <f>SUBTOTAL(9,O60:O61)</f>
        <v>39</v>
      </c>
      <c r="P62" s="87">
        <f>Tabela910[[#This Row],[Neg_Ano6]]/Tabela910[[#This Row],[Alunos_Ano6]]</f>
        <v>0.2392638036809816</v>
      </c>
      <c r="Q62" s="40">
        <f>SUBTOTAL(9,Q60:Q61)</f>
        <v>354</v>
      </c>
      <c r="R62" s="40">
        <f>SUBTOTAL(9,R60:R61)</f>
        <v>97</v>
      </c>
      <c r="S62" s="88">
        <f>Tabela910[[#This Row],[Níveis negat. ]]/Tabela910[[#This Row],[Alunos_2º ciclo]]</f>
        <v>0.27401129943502822</v>
      </c>
    </row>
    <row r="63" spans="1:19" outlineLevel="7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">
        <v>151105</v>
      </c>
      <c r="H63" s="7" t="s">
        <v>89</v>
      </c>
      <c r="I63" s="7">
        <v>1304679</v>
      </c>
      <c r="J63" s="7" t="s">
        <v>90</v>
      </c>
      <c r="K63" s="37">
        <v>99</v>
      </c>
      <c r="L63" s="37">
        <v>24</v>
      </c>
      <c r="M63" s="85">
        <f>Tabela910[[#This Row],[Neg_Ano5]]/Tabela910[[#This Row],[Alunos_Ano5]]</f>
        <v>0.24242424242424243</v>
      </c>
      <c r="N63" s="37">
        <v>110</v>
      </c>
      <c r="O63" s="37">
        <v>30</v>
      </c>
      <c r="P63" s="85">
        <f>Tabela910[[#This Row],[Neg_Ano6]]/Tabela910[[#This Row],[Alunos_Ano6]]</f>
        <v>0.27272727272727271</v>
      </c>
      <c r="Q63" s="37">
        <f t="shared" si="0"/>
        <v>209</v>
      </c>
      <c r="R63" s="37">
        <f t="shared" si="0"/>
        <v>54</v>
      </c>
      <c r="S63" s="112">
        <f>Tabela910[[#This Row],[Níveis negat. ]]/Tabela910[[#This Row],[Alunos_2º ciclo]]</f>
        <v>0.25837320574162681</v>
      </c>
    </row>
    <row r="64" spans="1:19" outlineLevel="6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">
        <v>151105</v>
      </c>
      <c r="H64" s="7" t="s">
        <v>89</v>
      </c>
      <c r="I64" s="7">
        <v>0</v>
      </c>
      <c r="J64" s="11" t="s">
        <v>24</v>
      </c>
      <c r="K64" s="40">
        <f>SUBTOTAL(9,K63:K63)</f>
        <v>99</v>
      </c>
      <c r="L64" s="40">
        <f>SUBTOTAL(9,L63:L63)</f>
        <v>24</v>
      </c>
      <c r="M64" s="87">
        <f>Tabela910[[#This Row],[Neg_Ano5]]/Tabela910[[#This Row],[Alunos_Ano5]]</f>
        <v>0.24242424242424243</v>
      </c>
      <c r="N64" s="40">
        <f>SUBTOTAL(9,N63:N63)</f>
        <v>110</v>
      </c>
      <c r="O64" s="40">
        <f>SUBTOTAL(9,O63:O63)</f>
        <v>30</v>
      </c>
      <c r="P64" s="87">
        <f>Tabela910[[#This Row],[Neg_Ano6]]/Tabela910[[#This Row],[Alunos_Ano6]]</f>
        <v>0.27272727272727271</v>
      </c>
      <c r="Q64" s="40">
        <f>SUBTOTAL(9,Q63:Q63)</f>
        <v>209</v>
      </c>
      <c r="R64" s="40">
        <f>SUBTOTAL(9,R63:R63)</f>
        <v>54</v>
      </c>
      <c r="S64" s="88">
        <f>Tabela910[[#This Row],[Níveis negat. ]]/Tabela910[[#This Row],[Alunos_2º ciclo]]</f>
        <v>0.25837320574162681</v>
      </c>
    </row>
    <row r="65" spans="1:19" outlineLevel="7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">
        <v>151956</v>
      </c>
      <c r="H65" s="7" t="s">
        <v>91</v>
      </c>
      <c r="I65" s="7">
        <v>1304322</v>
      </c>
      <c r="J65" s="7" t="s">
        <v>92</v>
      </c>
      <c r="K65" s="37">
        <v>136</v>
      </c>
      <c r="L65" s="37">
        <v>57</v>
      </c>
      <c r="M65" s="85">
        <f>Tabela910[[#This Row],[Neg_Ano5]]/Tabela910[[#This Row],[Alunos_Ano5]]</f>
        <v>0.41911764705882354</v>
      </c>
      <c r="N65" s="37">
        <v>151</v>
      </c>
      <c r="O65" s="37">
        <v>73</v>
      </c>
      <c r="P65" s="85">
        <f>Tabela910[[#This Row],[Neg_Ano6]]/Tabela910[[#This Row],[Alunos_Ano6]]</f>
        <v>0.48344370860927155</v>
      </c>
      <c r="Q65" s="37">
        <f t="shared" si="0"/>
        <v>287</v>
      </c>
      <c r="R65" s="37">
        <f t="shared" si="0"/>
        <v>130</v>
      </c>
      <c r="S65" s="112">
        <f>Tabela910[[#This Row],[Níveis negat. ]]/Tabela910[[#This Row],[Alunos_2º ciclo]]</f>
        <v>0.45296167247386759</v>
      </c>
    </row>
    <row r="66" spans="1:19" outlineLevel="6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">
        <v>151956</v>
      </c>
      <c r="H66" s="7" t="s">
        <v>91</v>
      </c>
      <c r="I66" s="7">
        <v>0</v>
      </c>
      <c r="J66" s="11" t="s">
        <v>24</v>
      </c>
      <c r="K66" s="40">
        <f>SUBTOTAL(9,K65:K65)</f>
        <v>136</v>
      </c>
      <c r="L66" s="40">
        <f>SUBTOTAL(9,L65:L65)</f>
        <v>57</v>
      </c>
      <c r="M66" s="87">
        <f>Tabela910[[#This Row],[Neg_Ano5]]/Tabela910[[#This Row],[Alunos_Ano5]]</f>
        <v>0.41911764705882354</v>
      </c>
      <c r="N66" s="40">
        <f>SUBTOTAL(9,N65:N65)</f>
        <v>151</v>
      </c>
      <c r="O66" s="40">
        <f>SUBTOTAL(9,O65:O65)</f>
        <v>73</v>
      </c>
      <c r="P66" s="87">
        <f>Tabela910[[#This Row],[Neg_Ano6]]/Tabela910[[#This Row],[Alunos_Ano6]]</f>
        <v>0.48344370860927155</v>
      </c>
      <c r="Q66" s="40">
        <f>SUBTOTAL(9,Q65:Q65)</f>
        <v>287</v>
      </c>
      <c r="R66" s="40">
        <f>SUBTOTAL(9,R65:R65)</f>
        <v>130</v>
      </c>
      <c r="S66" s="88">
        <f>Tabela910[[#This Row],[Níveis negat. ]]/Tabela910[[#This Row],[Alunos_2º ciclo]]</f>
        <v>0.45296167247386759</v>
      </c>
    </row>
    <row r="67" spans="1:19" outlineLevel="7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">
        <v>151968</v>
      </c>
      <c r="H67" s="7" t="s">
        <v>354</v>
      </c>
      <c r="I67" s="7">
        <v>1304335</v>
      </c>
      <c r="J67" s="7" t="s">
        <v>355</v>
      </c>
      <c r="K67" s="37">
        <v>241</v>
      </c>
      <c r="L67" s="37">
        <v>66</v>
      </c>
      <c r="M67" s="85">
        <f>Tabela910[[#This Row],[Neg_Ano5]]/Tabela910[[#This Row],[Alunos_Ano5]]</f>
        <v>0.27385892116182575</v>
      </c>
      <c r="N67" s="37">
        <v>322</v>
      </c>
      <c r="O67" s="37">
        <v>96</v>
      </c>
      <c r="P67" s="85">
        <f>Tabela910[[#This Row],[Neg_Ano6]]/Tabela910[[#This Row],[Alunos_Ano6]]</f>
        <v>0.29813664596273293</v>
      </c>
      <c r="Q67" s="37">
        <f t="shared" si="0"/>
        <v>563</v>
      </c>
      <c r="R67" s="37">
        <f t="shared" si="0"/>
        <v>162</v>
      </c>
      <c r="S67" s="112">
        <f>Tabela910[[#This Row],[Níveis negat. ]]/Tabela910[[#This Row],[Alunos_2º ciclo]]</f>
        <v>0.28774422735346361</v>
      </c>
    </row>
    <row r="68" spans="1:19" outlineLevel="6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">
        <v>151968</v>
      </c>
      <c r="H68" s="7" t="s">
        <v>354</v>
      </c>
      <c r="I68" s="7">
        <v>0</v>
      </c>
      <c r="J68" s="11" t="s">
        <v>24</v>
      </c>
      <c r="K68" s="40">
        <f>SUBTOTAL(9,K67:K67)</f>
        <v>241</v>
      </c>
      <c r="L68" s="40">
        <f>SUBTOTAL(9,L67:L67)</f>
        <v>66</v>
      </c>
      <c r="M68" s="87">
        <f>Tabela910[[#This Row],[Neg_Ano5]]/Tabela910[[#This Row],[Alunos_Ano5]]</f>
        <v>0.27385892116182575</v>
      </c>
      <c r="N68" s="40">
        <f>SUBTOTAL(9,N67:N67)</f>
        <v>322</v>
      </c>
      <c r="O68" s="40">
        <f>SUBTOTAL(9,O67:O67)</f>
        <v>96</v>
      </c>
      <c r="P68" s="87">
        <f>Tabela910[[#This Row],[Neg_Ano6]]/Tabela910[[#This Row],[Alunos_Ano6]]</f>
        <v>0.29813664596273293</v>
      </c>
      <c r="Q68" s="40">
        <f>SUBTOTAL(9,Q67:Q67)</f>
        <v>563</v>
      </c>
      <c r="R68" s="40">
        <f>SUBTOTAL(9,R67:R67)</f>
        <v>162</v>
      </c>
      <c r="S68" s="88">
        <f>Tabela910[[#This Row],[Níveis negat. ]]/Tabela910[[#This Row],[Alunos_2º ciclo]]</f>
        <v>0.28774422735346361</v>
      </c>
    </row>
    <row r="69" spans="1:19" outlineLevel="7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">
        <v>151970</v>
      </c>
      <c r="H69" s="7" t="s">
        <v>95</v>
      </c>
      <c r="I69" s="7">
        <v>1304727</v>
      </c>
      <c r="J69" s="7" t="s">
        <v>96</v>
      </c>
      <c r="K69" s="37">
        <v>132</v>
      </c>
      <c r="L69" s="37">
        <v>60</v>
      </c>
      <c r="M69" s="85">
        <f>Tabela910[[#This Row],[Neg_Ano5]]/Tabela910[[#This Row],[Alunos_Ano5]]</f>
        <v>0.45454545454545453</v>
      </c>
      <c r="N69" s="37">
        <v>111</v>
      </c>
      <c r="O69" s="37">
        <v>45</v>
      </c>
      <c r="P69" s="85">
        <f>Tabela910[[#This Row],[Neg_Ano6]]/Tabela910[[#This Row],[Alunos_Ano6]]</f>
        <v>0.40540540540540543</v>
      </c>
      <c r="Q69" s="37">
        <f t="shared" si="0"/>
        <v>243</v>
      </c>
      <c r="R69" s="37">
        <f t="shared" si="0"/>
        <v>105</v>
      </c>
      <c r="S69" s="112">
        <f>Tabela910[[#This Row],[Níveis negat. ]]/Tabela910[[#This Row],[Alunos_2º ciclo]]</f>
        <v>0.43209876543209874</v>
      </c>
    </row>
    <row r="70" spans="1:19" outlineLevel="6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">
        <v>151970</v>
      </c>
      <c r="H70" s="7" t="s">
        <v>95</v>
      </c>
      <c r="I70" s="7">
        <v>0</v>
      </c>
      <c r="J70" s="11" t="s">
        <v>24</v>
      </c>
      <c r="K70" s="40">
        <f>SUBTOTAL(9,K69:K69)</f>
        <v>132</v>
      </c>
      <c r="L70" s="40">
        <f>SUBTOTAL(9,L69:L69)</f>
        <v>60</v>
      </c>
      <c r="M70" s="87">
        <f>Tabela910[[#This Row],[Neg_Ano5]]/Tabela910[[#This Row],[Alunos_Ano5]]</f>
        <v>0.45454545454545453</v>
      </c>
      <c r="N70" s="40">
        <f>SUBTOTAL(9,N69:N69)</f>
        <v>111</v>
      </c>
      <c r="O70" s="40">
        <f>SUBTOTAL(9,O69:O69)</f>
        <v>45</v>
      </c>
      <c r="P70" s="87">
        <f>Tabela910[[#This Row],[Neg_Ano6]]/Tabela910[[#This Row],[Alunos_Ano6]]</f>
        <v>0.40540540540540543</v>
      </c>
      <c r="Q70" s="40">
        <f>SUBTOTAL(9,Q69:Q69)</f>
        <v>243</v>
      </c>
      <c r="R70" s="40">
        <f>SUBTOTAL(9,R69:R69)</f>
        <v>105</v>
      </c>
      <c r="S70" s="88">
        <f>Tabela910[[#This Row],[Níveis negat. ]]/Tabela910[[#This Row],[Alunos_2º ciclo]]</f>
        <v>0.43209876543209874</v>
      </c>
    </row>
    <row r="71" spans="1:19" outlineLevel="7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">
        <v>151981</v>
      </c>
      <c r="H71" s="7" t="s">
        <v>97</v>
      </c>
      <c r="I71" s="7">
        <v>1304775</v>
      </c>
      <c r="J71" s="7" t="s">
        <v>98</v>
      </c>
      <c r="K71" s="37">
        <v>151</v>
      </c>
      <c r="L71" s="37">
        <v>50</v>
      </c>
      <c r="M71" s="85">
        <f>Tabela910[[#This Row],[Neg_Ano5]]/Tabela910[[#This Row],[Alunos_Ano5]]</f>
        <v>0.33112582781456956</v>
      </c>
      <c r="N71" s="37">
        <v>198</v>
      </c>
      <c r="O71" s="37">
        <v>93</v>
      </c>
      <c r="P71" s="85">
        <f>Tabela910[[#This Row],[Neg_Ano6]]/Tabela910[[#This Row],[Alunos_Ano6]]</f>
        <v>0.46969696969696972</v>
      </c>
      <c r="Q71" s="37">
        <f t="shared" si="0"/>
        <v>349</v>
      </c>
      <c r="R71" s="37">
        <f t="shared" si="0"/>
        <v>143</v>
      </c>
      <c r="S71" s="112">
        <f>Tabela910[[#This Row],[Níveis negat. ]]/Tabela910[[#This Row],[Alunos_2º ciclo]]</f>
        <v>0.40974212034383956</v>
      </c>
    </row>
    <row r="72" spans="1:19" outlineLevel="6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">
        <v>151981</v>
      </c>
      <c r="H72" s="7" t="s">
        <v>97</v>
      </c>
      <c r="I72" s="7">
        <v>0</v>
      </c>
      <c r="J72" s="11" t="s">
        <v>24</v>
      </c>
      <c r="K72" s="40">
        <f>SUBTOTAL(9,K71:K71)</f>
        <v>151</v>
      </c>
      <c r="L72" s="40">
        <f>SUBTOTAL(9,L71:L71)</f>
        <v>50</v>
      </c>
      <c r="M72" s="87">
        <f>Tabela910[[#This Row],[Neg_Ano5]]/Tabela910[[#This Row],[Alunos_Ano5]]</f>
        <v>0.33112582781456956</v>
      </c>
      <c r="N72" s="40">
        <f>SUBTOTAL(9,N71:N71)</f>
        <v>198</v>
      </c>
      <c r="O72" s="40">
        <f>SUBTOTAL(9,O71:O71)</f>
        <v>93</v>
      </c>
      <c r="P72" s="87">
        <f>Tabela910[[#This Row],[Neg_Ano6]]/Tabela910[[#This Row],[Alunos_Ano6]]</f>
        <v>0.46969696969696972</v>
      </c>
      <c r="Q72" s="40">
        <f>SUBTOTAL(9,Q71:Q71)</f>
        <v>349</v>
      </c>
      <c r="R72" s="40">
        <f>SUBTOTAL(9,R71:R71)</f>
        <v>143</v>
      </c>
      <c r="S72" s="88">
        <f>Tabela910[[#This Row],[Níveis negat. ]]/Tabela910[[#This Row],[Alunos_2º ciclo]]</f>
        <v>0.40974212034383956</v>
      </c>
    </row>
    <row r="73" spans="1:19" outlineLevel="7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">
        <v>151993</v>
      </c>
      <c r="H73" s="7" t="s">
        <v>99</v>
      </c>
      <c r="I73" s="7">
        <v>1304279</v>
      </c>
      <c r="J73" s="7" t="s">
        <v>100</v>
      </c>
      <c r="K73" s="37">
        <v>71</v>
      </c>
      <c r="L73" s="37">
        <v>23</v>
      </c>
      <c r="M73" s="85">
        <f>Tabela910[[#This Row],[Neg_Ano5]]/Tabela910[[#This Row],[Alunos_Ano5]]</f>
        <v>0.323943661971831</v>
      </c>
      <c r="N73" s="37">
        <v>83</v>
      </c>
      <c r="O73" s="37">
        <v>29</v>
      </c>
      <c r="P73" s="85">
        <f>Tabela910[[#This Row],[Neg_Ano6]]/Tabela910[[#This Row],[Alunos_Ano6]]</f>
        <v>0.3493975903614458</v>
      </c>
      <c r="Q73" s="37">
        <f t="shared" si="0"/>
        <v>154</v>
      </c>
      <c r="R73" s="37">
        <f t="shared" si="0"/>
        <v>52</v>
      </c>
      <c r="S73" s="112">
        <f>Tabela910[[#This Row],[Níveis negat. ]]/Tabela910[[#This Row],[Alunos_2º ciclo]]</f>
        <v>0.33766233766233766</v>
      </c>
    </row>
    <row r="74" spans="1:19" outlineLevel="6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">
        <v>151993</v>
      </c>
      <c r="H74" s="7" t="s">
        <v>99</v>
      </c>
      <c r="I74" s="7">
        <v>0</v>
      </c>
      <c r="J74" s="11" t="s">
        <v>24</v>
      </c>
      <c r="K74" s="40">
        <f>SUBTOTAL(9,K73:K73)</f>
        <v>71</v>
      </c>
      <c r="L74" s="40">
        <f>SUBTOTAL(9,L73:L73)</f>
        <v>23</v>
      </c>
      <c r="M74" s="87">
        <f>Tabela910[[#This Row],[Neg_Ano5]]/Tabela910[[#This Row],[Alunos_Ano5]]</f>
        <v>0.323943661971831</v>
      </c>
      <c r="N74" s="40">
        <f>SUBTOTAL(9,N73:N73)</f>
        <v>83</v>
      </c>
      <c r="O74" s="40">
        <f>SUBTOTAL(9,O73:O73)</f>
        <v>29</v>
      </c>
      <c r="P74" s="87">
        <f>Tabela910[[#This Row],[Neg_Ano6]]/Tabela910[[#This Row],[Alunos_Ano6]]</f>
        <v>0.3493975903614458</v>
      </c>
      <c r="Q74" s="40">
        <f>SUBTOTAL(9,Q73:Q73)</f>
        <v>154</v>
      </c>
      <c r="R74" s="40">
        <f>SUBTOTAL(9,R73:R73)</f>
        <v>52</v>
      </c>
      <c r="S74" s="88">
        <f>Tabela910[[#This Row],[Níveis negat. ]]/Tabela910[[#This Row],[Alunos_2º ciclo]]</f>
        <v>0.33766233766233766</v>
      </c>
    </row>
    <row r="75" spans="1:19" outlineLevel="7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">
        <v>152006</v>
      </c>
      <c r="H75" s="7" t="s">
        <v>101</v>
      </c>
      <c r="I75" s="7">
        <v>1304823</v>
      </c>
      <c r="J75" s="7" t="s">
        <v>102</v>
      </c>
      <c r="K75" s="37">
        <v>156</v>
      </c>
      <c r="L75" s="37">
        <v>71</v>
      </c>
      <c r="M75" s="85">
        <f>Tabela910[[#This Row],[Neg_Ano5]]/Tabela910[[#This Row],[Alunos_Ano5]]</f>
        <v>0.45512820512820512</v>
      </c>
      <c r="N75" s="37">
        <v>166</v>
      </c>
      <c r="O75" s="37">
        <v>81</v>
      </c>
      <c r="P75" s="85">
        <f>Tabela910[[#This Row],[Neg_Ano6]]/Tabela910[[#This Row],[Alunos_Ano6]]</f>
        <v>0.48795180722891568</v>
      </c>
      <c r="Q75" s="37">
        <f t="shared" si="0"/>
        <v>322</v>
      </c>
      <c r="R75" s="37">
        <f t="shared" si="0"/>
        <v>152</v>
      </c>
      <c r="S75" s="112">
        <f>Tabela910[[#This Row],[Níveis negat. ]]/Tabela910[[#This Row],[Alunos_2º ciclo]]</f>
        <v>0.47204968944099379</v>
      </c>
    </row>
    <row r="76" spans="1:19" outlineLevel="6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1304</v>
      </c>
      <c r="F76" s="7" t="s">
        <v>85</v>
      </c>
      <c r="G76" s="7">
        <v>152006</v>
      </c>
      <c r="H76" s="7" t="s">
        <v>101</v>
      </c>
      <c r="I76" s="7">
        <v>0</v>
      </c>
      <c r="J76" s="11" t="s">
        <v>24</v>
      </c>
      <c r="K76" s="40">
        <f>SUBTOTAL(9,K75:K75)</f>
        <v>156</v>
      </c>
      <c r="L76" s="40">
        <f>SUBTOTAL(9,L75:L75)</f>
        <v>71</v>
      </c>
      <c r="M76" s="87">
        <f>Tabela910[[#This Row],[Neg_Ano5]]/Tabela910[[#This Row],[Alunos_Ano5]]</f>
        <v>0.45512820512820512</v>
      </c>
      <c r="N76" s="40">
        <f>SUBTOTAL(9,N75:N75)</f>
        <v>166</v>
      </c>
      <c r="O76" s="40">
        <f>SUBTOTAL(9,O75:O75)</f>
        <v>81</v>
      </c>
      <c r="P76" s="87">
        <f>Tabela910[[#This Row],[Neg_Ano6]]/Tabela910[[#This Row],[Alunos_Ano6]]</f>
        <v>0.48795180722891568</v>
      </c>
      <c r="Q76" s="40">
        <f>SUBTOTAL(9,Q75:Q75)</f>
        <v>322</v>
      </c>
      <c r="R76" s="40">
        <f>SUBTOTAL(9,R75:R75)</f>
        <v>152</v>
      </c>
      <c r="S76" s="88">
        <f>Tabela910[[#This Row],[Níveis negat. ]]/Tabela910[[#This Row],[Alunos_2º ciclo]]</f>
        <v>0.47204968944099379</v>
      </c>
    </row>
    <row r="77" spans="1:19" outlineLevel="7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1304</v>
      </c>
      <c r="F77" s="7" t="s">
        <v>85</v>
      </c>
      <c r="G77" s="7">
        <v>152018</v>
      </c>
      <c r="H77" s="7" t="s">
        <v>103</v>
      </c>
      <c r="I77" s="7">
        <v>1304945</v>
      </c>
      <c r="J77" s="7" t="s">
        <v>104</v>
      </c>
      <c r="K77" s="37">
        <v>129</v>
      </c>
      <c r="L77" s="37">
        <v>39</v>
      </c>
      <c r="M77" s="85">
        <f>Tabela910[[#This Row],[Neg_Ano5]]/Tabela910[[#This Row],[Alunos_Ano5]]</f>
        <v>0.30232558139534882</v>
      </c>
      <c r="N77" s="37">
        <v>129</v>
      </c>
      <c r="O77" s="37">
        <v>40</v>
      </c>
      <c r="P77" s="85">
        <f>Tabela910[[#This Row],[Neg_Ano6]]/Tabela910[[#This Row],[Alunos_Ano6]]</f>
        <v>0.31007751937984496</v>
      </c>
      <c r="Q77" s="37">
        <f t="shared" si="0"/>
        <v>258</v>
      </c>
      <c r="R77" s="37">
        <f t="shared" si="0"/>
        <v>79</v>
      </c>
      <c r="S77" s="112">
        <f>Tabela910[[#This Row],[Níveis negat. ]]/Tabela910[[#This Row],[Alunos_2º ciclo]]</f>
        <v>0.30620155038759689</v>
      </c>
    </row>
    <row r="78" spans="1:19" outlineLevel="6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1304</v>
      </c>
      <c r="F78" s="7" t="s">
        <v>85</v>
      </c>
      <c r="G78" s="7">
        <v>152018</v>
      </c>
      <c r="H78" s="7" t="s">
        <v>103</v>
      </c>
      <c r="I78" s="7">
        <v>0</v>
      </c>
      <c r="J78" s="11" t="s">
        <v>24</v>
      </c>
      <c r="K78" s="40">
        <f>SUBTOTAL(9,K77:K77)</f>
        <v>129</v>
      </c>
      <c r="L78" s="40">
        <f>SUBTOTAL(9,L77:L77)</f>
        <v>39</v>
      </c>
      <c r="M78" s="87">
        <f>Tabela910[[#This Row],[Neg_Ano5]]/Tabela910[[#This Row],[Alunos_Ano5]]</f>
        <v>0.30232558139534882</v>
      </c>
      <c r="N78" s="40">
        <f>SUBTOTAL(9,N77:N77)</f>
        <v>129</v>
      </c>
      <c r="O78" s="40">
        <f>SUBTOTAL(9,O77:O77)</f>
        <v>40</v>
      </c>
      <c r="P78" s="87">
        <f>Tabela910[[#This Row],[Neg_Ano6]]/Tabela910[[#This Row],[Alunos_Ano6]]</f>
        <v>0.31007751937984496</v>
      </c>
      <c r="Q78" s="40">
        <f>SUBTOTAL(9,Q77:Q77)</f>
        <v>258</v>
      </c>
      <c r="R78" s="40">
        <f>SUBTOTAL(9,R77:R77)</f>
        <v>79</v>
      </c>
      <c r="S78" s="88">
        <f>Tabela910[[#This Row],[Níveis negat. ]]/Tabela910[[#This Row],[Alunos_2º ciclo]]</f>
        <v>0.30620155038759689</v>
      </c>
    </row>
    <row r="79" spans="1:19" outlineLevel="5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1304</v>
      </c>
      <c r="F79" s="7" t="s">
        <v>85</v>
      </c>
      <c r="G79" s="7">
        <v>0</v>
      </c>
      <c r="H79" s="7">
        <v>0</v>
      </c>
      <c r="I79" s="7">
        <v>0</v>
      </c>
      <c r="J79" s="15" t="s">
        <v>25</v>
      </c>
      <c r="K79" s="43">
        <f>SUBTOTAL(9,K60:K77)</f>
        <v>1306</v>
      </c>
      <c r="L79" s="43">
        <f>SUBTOTAL(9,L60:L77)</f>
        <v>448</v>
      </c>
      <c r="M79" s="89">
        <f>Tabela910[[#This Row],[Neg_Ano5]]/Tabela910[[#This Row],[Alunos_Ano5]]</f>
        <v>0.34303215926493108</v>
      </c>
      <c r="N79" s="43">
        <f>SUBTOTAL(9,N60:N77)</f>
        <v>1433</v>
      </c>
      <c r="O79" s="43">
        <f>SUBTOTAL(9,O60:O77)</f>
        <v>526</v>
      </c>
      <c r="P79" s="89">
        <f>Tabela910[[#This Row],[Neg_Ano6]]/Tabela910[[#This Row],[Alunos_Ano6]]</f>
        <v>0.36706210746685275</v>
      </c>
      <c r="Q79" s="43">
        <f>SUBTOTAL(9,Q60:Q77)</f>
        <v>2739</v>
      </c>
      <c r="R79" s="43">
        <f>SUBTOTAL(9,R60:R77)</f>
        <v>974</v>
      </c>
      <c r="S79" s="90">
        <f>Tabela910[[#This Row],[Níveis negat. ]]/Tabela910[[#This Row],[Alunos_2º ciclo]]</f>
        <v>0.35560423512230743</v>
      </c>
    </row>
    <row r="80" spans="1:19" outlineLevel="7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1306</v>
      </c>
      <c r="F80" s="7" t="s">
        <v>105</v>
      </c>
      <c r="G80" s="7">
        <v>152020</v>
      </c>
      <c r="H80" s="7" t="s">
        <v>106</v>
      </c>
      <c r="I80" s="7">
        <v>1306561</v>
      </c>
      <c r="J80" s="7" t="s">
        <v>107</v>
      </c>
      <c r="K80" s="37">
        <v>141</v>
      </c>
      <c r="L80" s="37">
        <v>53</v>
      </c>
      <c r="M80" s="85">
        <f>Tabela910[[#This Row],[Neg_Ano5]]/Tabela910[[#This Row],[Alunos_Ano5]]</f>
        <v>0.37588652482269502</v>
      </c>
      <c r="N80" s="37">
        <v>164</v>
      </c>
      <c r="O80" s="37">
        <v>69</v>
      </c>
      <c r="P80" s="85">
        <f>Tabela910[[#This Row],[Neg_Ano6]]/Tabela910[[#This Row],[Alunos_Ano6]]</f>
        <v>0.42073170731707316</v>
      </c>
      <c r="Q80" s="37">
        <f t="shared" si="0"/>
        <v>305</v>
      </c>
      <c r="R80" s="37">
        <f t="shared" si="0"/>
        <v>122</v>
      </c>
      <c r="S80" s="112">
        <f>Tabela910[[#This Row],[Níveis negat. ]]/Tabela910[[#This Row],[Alunos_2º ciclo]]</f>
        <v>0.4</v>
      </c>
    </row>
    <row r="81" spans="1:19" outlineLevel="6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1306</v>
      </c>
      <c r="F81" s="7" t="s">
        <v>105</v>
      </c>
      <c r="G81" s="7">
        <v>152020</v>
      </c>
      <c r="H81" s="7" t="s">
        <v>106</v>
      </c>
      <c r="I81" s="7">
        <v>0</v>
      </c>
      <c r="J81" s="11" t="s">
        <v>24</v>
      </c>
      <c r="K81" s="40">
        <f>SUBTOTAL(9,K80:K80)</f>
        <v>141</v>
      </c>
      <c r="L81" s="40">
        <f>SUBTOTAL(9,L80:L80)</f>
        <v>53</v>
      </c>
      <c r="M81" s="87">
        <f>Tabela910[[#This Row],[Neg_Ano5]]/Tabela910[[#This Row],[Alunos_Ano5]]</f>
        <v>0.37588652482269502</v>
      </c>
      <c r="N81" s="40">
        <f>SUBTOTAL(9,N80:N80)</f>
        <v>164</v>
      </c>
      <c r="O81" s="40">
        <f>SUBTOTAL(9,O80:O80)</f>
        <v>69</v>
      </c>
      <c r="P81" s="87">
        <f>Tabela910[[#This Row],[Neg_Ano6]]/Tabela910[[#This Row],[Alunos_Ano6]]</f>
        <v>0.42073170731707316</v>
      </c>
      <c r="Q81" s="40">
        <f>SUBTOTAL(9,Q80:Q80)</f>
        <v>305</v>
      </c>
      <c r="R81" s="40">
        <f>SUBTOTAL(9,R80:R80)</f>
        <v>122</v>
      </c>
      <c r="S81" s="88">
        <f>Tabela910[[#This Row],[Níveis negat. ]]/Tabela910[[#This Row],[Alunos_2º ciclo]]</f>
        <v>0.4</v>
      </c>
    </row>
    <row r="82" spans="1:19" outlineLevel="7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1306</v>
      </c>
      <c r="F82" s="7" t="s">
        <v>105</v>
      </c>
      <c r="G82" s="7">
        <v>152031</v>
      </c>
      <c r="H82" s="7" t="s">
        <v>108</v>
      </c>
      <c r="I82" s="7">
        <v>1306342</v>
      </c>
      <c r="J82" s="7" t="s">
        <v>109</v>
      </c>
      <c r="K82" s="37">
        <v>338</v>
      </c>
      <c r="L82" s="37">
        <v>47</v>
      </c>
      <c r="M82" s="85">
        <f>Tabela910[[#This Row],[Neg_Ano5]]/Tabela910[[#This Row],[Alunos_Ano5]]</f>
        <v>0.13905325443786981</v>
      </c>
      <c r="N82" s="37">
        <v>296</v>
      </c>
      <c r="O82" s="37">
        <v>71</v>
      </c>
      <c r="P82" s="85">
        <f>Tabela910[[#This Row],[Neg_Ano6]]/Tabela910[[#This Row],[Alunos_Ano6]]</f>
        <v>0.23986486486486486</v>
      </c>
      <c r="Q82" s="37">
        <f t="shared" si="0"/>
        <v>634</v>
      </c>
      <c r="R82" s="37">
        <f t="shared" si="0"/>
        <v>118</v>
      </c>
      <c r="S82" s="112">
        <f>Tabela910[[#This Row],[Níveis negat. ]]/Tabela910[[#This Row],[Alunos_2º ciclo]]</f>
        <v>0.18611987381703471</v>
      </c>
    </row>
    <row r="83" spans="1:19" outlineLevel="6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1306</v>
      </c>
      <c r="F83" s="7" t="s">
        <v>105</v>
      </c>
      <c r="G83" s="7">
        <v>152031</v>
      </c>
      <c r="H83" s="7" t="s">
        <v>108</v>
      </c>
      <c r="I83" s="7">
        <v>0</v>
      </c>
      <c r="J83" s="11" t="s">
        <v>24</v>
      </c>
      <c r="K83" s="40">
        <f>SUBTOTAL(9,K82:K82)</f>
        <v>338</v>
      </c>
      <c r="L83" s="40">
        <f>SUBTOTAL(9,L82:L82)</f>
        <v>47</v>
      </c>
      <c r="M83" s="87">
        <f>Tabela910[[#This Row],[Neg_Ano5]]/Tabela910[[#This Row],[Alunos_Ano5]]</f>
        <v>0.13905325443786981</v>
      </c>
      <c r="N83" s="40">
        <f>SUBTOTAL(9,N82:N82)</f>
        <v>296</v>
      </c>
      <c r="O83" s="40">
        <f>SUBTOTAL(9,O82:O82)</f>
        <v>71</v>
      </c>
      <c r="P83" s="87">
        <f>Tabela910[[#This Row],[Neg_Ano6]]/Tabela910[[#This Row],[Alunos_Ano6]]</f>
        <v>0.23986486486486486</v>
      </c>
      <c r="Q83" s="40">
        <f>SUBTOTAL(9,Q82:Q82)</f>
        <v>634</v>
      </c>
      <c r="R83" s="40">
        <f>SUBTOTAL(9,R82:R82)</f>
        <v>118</v>
      </c>
      <c r="S83" s="88">
        <f>Tabela910[[#This Row],[Níveis negat. ]]/Tabela910[[#This Row],[Alunos_2º ciclo]]</f>
        <v>0.18611987381703471</v>
      </c>
    </row>
    <row r="84" spans="1:19" outlineLevel="7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1306</v>
      </c>
      <c r="F84" s="7" t="s">
        <v>105</v>
      </c>
      <c r="G84" s="7">
        <v>152043</v>
      </c>
      <c r="H84" s="7" t="s">
        <v>110</v>
      </c>
      <c r="I84" s="7">
        <v>1306753</v>
      </c>
      <c r="J84" s="7" t="s">
        <v>111</v>
      </c>
      <c r="K84" s="37">
        <v>159</v>
      </c>
      <c r="L84" s="37">
        <v>47</v>
      </c>
      <c r="M84" s="85">
        <f>Tabela910[[#This Row],[Neg_Ano5]]/Tabela910[[#This Row],[Alunos_Ano5]]</f>
        <v>0.29559748427672955</v>
      </c>
      <c r="N84" s="37">
        <v>142</v>
      </c>
      <c r="O84" s="37">
        <v>54</v>
      </c>
      <c r="P84" s="85">
        <f>Tabela910[[#This Row],[Neg_Ano6]]/Tabela910[[#This Row],[Alunos_Ano6]]</f>
        <v>0.38028169014084506</v>
      </c>
      <c r="Q84" s="37">
        <f t="shared" si="0"/>
        <v>301</v>
      </c>
      <c r="R84" s="37">
        <f t="shared" si="0"/>
        <v>101</v>
      </c>
      <c r="S84" s="112">
        <f>Tabela910[[#This Row],[Níveis negat. ]]/Tabela910[[#This Row],[Alunos_2º ciclo]]</f>
        <v>0.33554817275747506</v>
      </c>
    </row>
    <row r="85" spans="1:19" outlineLevel="6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1306</v>
      </c>
      <c r="F85" s="7" t="s">
        <v>105</v>
      </c>
      <c r="G85" s="7">
        <v>152043</v>
      </c>
      <c r="H85" s="7" t="s">
        <v>110</v>
      </c>
      <c r="I85" s="7">
        <v>0</v>
      </c>
      <c r="J85" s="11" t="s">
        <v>24</v>
      </c>
      <c r="K85" s="40">
        <f>SUBTOTAL(9,K84:K84)</f>
        <v>159</v>
      </c>
      <c r="L85" s="40">
        <f>SUBTOTAL(9,L84:L84)</f>
        <v>47</v>
      </c>
      <c r="M85" s="87">
        <f>Tabela910[[#This Row],[Neg_Ano5]]/Tabela910[[#This Row],[Alunos_Ano5]]</f>
        <v>0.29559748427672955</v>
      </c>
      <c r="N85" s="40">
        <f>SUBTOTAL(9,N84:N84)</f>
        <v>142</v>
      </c>
      <c r="O85" s="40">
        <f>SUBTOTAL(9,O84:O84)</f>
        <v>54</v>
      </c>
      <c r="P85" s="87">
        <f>Tabela910[[#This Row],[Neg_Ano6]]/Tabela910[[#This Row],[Alunos_Ano6]]</f>
        <v>0.38028169014084506</v>
      </c>
      <c r="Q85" s="40">
        <f>SUBTOTAL(9,Q84:Q84)</f>
        <v>301</v>
      </c>
      <c r="R85" s="40">
        <f>SUBTOTAL(9,R84:R84)</f>
        <v>101</v>
      </c>
      <c r="S85" s="88">
        <f>Tabela910[[#This Row],[Níveis negat. ]]/Tabela910[[#This Row],[Alunos_2º ciclo]]</f>
        <v>0.33554817275747506</v>
      </c>
    </row>
    <row r="86" spans="1:19" outlineLevel="7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">
        <v>152055</v>
      </c>
      <c r="H86" s="7" t="s">
        <v>112</v>
      </c>
      <c r="I86" s="7">
        <v>1306564</v>
      </c>
      <c r="J86" s="7" t="s">
        <v>113</v>
      </c>
      <c r="K86" s="37">
        <v>135</v>
      </c>
      <c r="L86" s="37">
        <v>36</v>
      </c>
      <c r="M86" s="85">
        <f>Tabela910[[#This Row],[Neg_Ano5]]/Tabela910[[#This Row],[Alunos_Ano5]]</f>
        <v>0.26666666666666666</v>
      </c>
      <c r="N86" s="37">
        <v>163</v>
      </c>
      <c r="O86" s="37">
        <v>38</v>
      </c>
      <c r="P86" s="85">
        <f>Tabela910[[#This Row],[Neg_Ano6]]/Tabela910[[#This Row],[Alunos_Ano6]]</f>
        <v>0.23312883435582821</v>
      </c>
      <c r="Q86" s="37">
        <f t="shared" si="0"/>
        <v>298</v>
      </c>
      <c r="R86" s="37">
        <f t="shared" si="0"/>
        <v>74</v>
      </c>
      <c r="S86" s="112">
        <f>Tabela910[[#This Row],[Níveis negat. ]]/Tabela910[[#This Row],[Alunos_2º ciclo]]</f>
        <v>0.24832214765100671</v>
      </c>
    </row>
    <row r="87" spans="1:19" outlineLevel="6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">
        <v>152055</v>
      </c>
      <c r="H87" s="7" t="s">
        <v>112</v>
      </c>
      <c r="I87" s="7">
        <v>0</v>
      </c>
      <c r="J87" s="11" t="s">
        <v>24</v>
      </c>
      <c r="K87" s="40">
        <f>SUBTOTAL(9,K86:K86)</f>
        <v>135</v>
      </c>
      <c r="L87" s="40">
        <f>SUBTOTAL(9,L86:L86)</f>
        <v>36</v>
      </c>
      <c r="M87" s="87">
        <f>Tabela910[[#This Row],[Neg_Ano5]]/Tabela910[[#This Row],[Alunos_Ano5]]</f>
        <v>0.26666666666666666</v>
      </c>
      <c r="N87" s="40">
        <f>SUBTOTAL(9,N86:N86)</f>
        <v>163</v>
      </c>
      <c r="O87" s="40">
        <f>SUBTOTAL(9,O86:O86)</f>
        <v>38</v>
      </c>
      <c r="P87" s="87">
        <f>Tabela910[[#This Row],[Neg_Ano6]]/Tabela910[[#This Row],[Alunos_Ano6]]</f>
        <v>0.23312883435582821</v>
      </c>
      <c r="Q87" s="40">
        <f>SUBTOTAL(9,Q86:Q86)</f>
        <v>298</v>
      </c>
      <c r="R87" s="40">
        <f>SUBTOTAL(9,R86:R86)</f>
        <v>74</v>
      </c>
      <c r="S87" s="88">
        <f>Tabela910[[#This Row],[Níveis negat. ]]/Tabela910[[#This Row],[Alunos_2º ciclo]]</f>
        <v>0.24832214765100671</v>
      </c>
    </row>
    <row r="88" spans="1:19" outlineLevel="7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">
        <v>152067</v>
      </c>
      <c r="H88" s="7" t="s">
        <v>114</v>
      </c>
      <c r="I88" s="7">
        <v>1306058</v>
      </c>
      <c r="J88" s="7" t="s">
        <v>115</v>
      </c>
      <c r="K88" s="37">
        <v>267</v>
      </c>
      <c r="L88" s="37">
        <v>103</v>
      </c>
      <c r="M88" s="85">
        <f>Tabela910[[#This Row],[Neg_Ano5]]/Tabela910[[#This Row],[Alunos_Ano5]]</f>
        <v>0.38576779026217228</v>
      </c>
      <c r="N88" s="37">
        <v>187</v>
      </c>
      <c r="O88" s="37">
        <v>47</v>
      </c>
      <c r="P88" s="85">
        <f>Tabela910[[#This Row],[Neg_Ano6]]/Tabela910[[#This Row],[Alunos_Ano6]]</f>
        <v>0.25133689839572193</v>
      </c>
      <c r="Q88" s="37">
        <f t="shared" si="0"/>
        <v>454</v>
      </c>
      <c r="R88" s="37">
        <f t="shared" si="0"/>
        <v>150</v>
      </c>
      <c r="S88" s="112">
        <f>Tabela910[[#This Row],[Níveis negat. ]]/Tabela910[[#This Row],[Alunos_2º ciclo]]</f>
        <v>0.33039647577092512</v>
      </c>
    </row>
    <row r="89" spans="1:19" outlineLevel="6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">
        <v>152067</v>
      </c>
      <c r="H89" s="7" t="s">
        <v>114</v>
      </c>
      <c r="I89" s="7">
        <v>0</v>
      </c>
      <c r="J89" s="11" t="s">
        <v>24</v>
      </c>
      <c r="K89" s="40">
        <f>SUBTOTAL(9,K88:K88)</f>
        <v>267</v>
      </c>
      <c r="L89" s="40">
        <f>SUBTOTAL(9,L88:L88)</f>
        <v>103</v>
      </c>
      <c r="M89" s="87">
        <f>Tabela910[[#This Row],[Neg_Ano5]]/Tabela910[[#This Row],[Alunos_Ano5]]</f>
        <v>0.38576779026217228</v>
      </c>
      <c r="N89" s="40">
        <f>SUBTOTAL(9,N88:N88)</f>
        <v>187</v>
      </c>
      <c r="O89" s="40">
        <f>SUBTOTAL(9,O88:O88)</f>
        <v>47</v>
      </c>
      <c r="P89" s="87">
        <f>Tabela910[[#This Row],[Neg_Ano6]]/Tabela910[[#This Row],[Alunos_Ano6]]</f>
        <v>0.25133689839572193</v>
      </c>
      <c r="Q89" s="40">
        <f>SUBTOTAL(9,Q88:Q88)</f>
        <v>454</v>
      </c>
      <c r="R89" s="40">
        <f>SUBTOTAL(9,R88:R88)</f>
        <v>150</v>
      </c>
      <c r="S89" s="88">
        <f>Tabela910[[#This Row],[Níveis negat. ]]/Tabela910[[#This Row],[Alunos_2º ciclo]]</f>
        <v>0.33039647577092512</v>
      </c>
    </row>
    <row r="90" spans="1:19" outlineLevel="7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">
        <v>152079</v>
      </c>
      <c r="H90" s="7" t="s">
        <v>116</v>
      </c>
      <c r="I90" s="7">
        <v>1306933</v>
      </c>
      <c r="J90" s="7" t="s">
        <v>117</v>
      </c>
      <c r="K90" s="37">
        <v>102</v>
      </c>
      <c r="L90" s="37">
        <v>36</v>
      </c>
      <c r="M90" s="85">
        <f>Tabela910[[#This Row],[Neg_Ano5]]/Tabela910[[#This Row],[Alunos_Ano5]]</f>
        <v>0.35294117647058826</v>
      </c>
      <c r="N90" s="37">
        <v>93</v>
      </c>
      <c r="O90" s="37">
        <v>27</v>
      </c>
      <c r="P90" s="85">
        <f>Tabela910[[#This Row],[Neg_Ano6]]/Tabela910[[#This Row],[Alunos_Ano6]]</f>
        <v>0.29032258064516131</v>
      </c>
      <c r="Q90" s="37">
        <f t="shared" si="0"/>
        <v>195</v>
      </c>
      <c r="R90" s="37">
        <f t="shared" si="0"/>
        <v>63</v>
      </c>
      <c r="S90" s="112">
        <f>Tabela910[[#This Row],[Níveis negat. ]]/Tabela910[[#This Row],[Alunos_2º ciclo]]</f>
        <v>0.32307692307692309</v>
      </c>
    </row>
    <row r="91" spans="1:19" outlineLevel="6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1306</v>
      </c>
      <c r="F91" s="7" t="s">
        <v>105</v>
      </c>
      <c r="G91" s="7">
        <v>152079</v>
      </c>
      <c r="H91" s="7" t="s">
        <v>116</v>
      </c>
      <c r="I91" s="7">
        <v>0</v>
      </c>
      <c r="J91" s="11" t="s">
        <v>24</v>
      </c>
      <c r="K91" s="40">
        <f>SUBTOTAL(9,K90:K90)</f>
        <v>102</v>
      </c>
      <c r="L91" s="40">
        <f>SUBTOTAL(9,L90:L90)</f>
        <v>36</v>
      </c>
      <c r="M91" s="87">
        <f>Tabela910[[#This Row],[Neg_Ano5]]/Tabela910[[#This Row],[Alunos_Ano5]]</f>
        <v>0.35294117647058826</v>
      </c>
      <c r="N91" s="40">
        <f>SUBTOTAL(9,N90:N90)</f>
        <v>93</v>
      </c>
      <c r="O91" s="40">
        <f>SUBTOTAL(9,O90:O90)</f>
        <v>27</v>
      </c>
      <c r="P91" s="87">
        <f>Tabela910[[#This Row],[Neg_Ano6]]/Tabela910[[#This Row],[Alunos_Ano6]]</f>
        <v>0.29032258064516131</v>
      </c>
      <c r="Q91" s="40">
        <f>SUBTOTAL(9,Q90:Q90)</f>
        <v>195</v>
      </c>
      <c r="R91" s="40">
        <f>SUBTOTAL(9,R90:R90)</f>
        <v>63</v>
      </c>
      <c r="S91" s="88">
        <f>Tabela910[[#This Row],[Níveis negat. ]]/Tabela910[[#This Row],[Alunos_2º ciclo]]</f>
        <v>0.32307692307692309</v>
      </c>
    </row>
    <row r="92" spans="1:19" outlineLevel="7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1306</v>
      </c>
      <c r="F92" s="7" t="s">
        <v>105</v>
      </c>
      <c r="G92" s="7">
        <v>152961</v>
      </c>
      <c r="H92" s="7" t="s">
        <v>118</v>
      </c>
      <c r="I92" s="7">
        <v>1306934</v>
      </c>
      <c r="J92" s="7" t="s">
        <v>119</v>
      </c>
      <c r="K92" s="37">
        <v>259</v>
      </c>
      <c r="L92" s="37">
        <v>86</v>
      </c>
      <c r="M92" s="85">
        <f>Tabela910[[#This Row],[Neg_Ano5]]/Tabela910[[#This Row],[Alunos_Ano5]]</f>
        <v>0.33204633204633205</v>
      </c>
      <c r="N92" s="37">
        <v>273</v>
      </c>
      <c r="O92" s="37">
        <v>80</v>
      </c>
      <c r="P92" s="85">
        <f>Tabela910[[#This Row],[Neg_Ano6]]/Tabela910[[#This Row],[Alunos_Ano6]]</f>
        <v>0.29304029304029305</v>
      </c>
      <c r="Q92" s="37">
        <f t="shared" si="0"/>
        <v>532</v>
      </c>
      <c r="R92" s="37">
        <f t="shared" si="0"/>
        <v>166</v>
      </c>
      <c r="S92" s="112">
        <f>Tabela910[[#This Row],[Níveis negat. ]]/Tabela910[[#This Row],[Alunos_2º ciclo]]</f>
        <v>0.31203007518796994</v>
      </c>
    </row>
    <row r="93" spans="1:19" outlineLevel="6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1306</v>
      </c>
      <c r="F93" s="7" t="s">
        <v>105</v>
      </c>
      <c r="G93" s="7">
        <v>152961</v>
      </c>
      <c r="H93" s="7" t="s">
        <v>118</v>
      </c>
      <c r="I93" s="7">
        <v>0</v>
      </c>
      <c r="J93" s="11" t="s">
        <v>24</v>
      </c>
      <c r="K93" s="40">
        <f>SUBTOTAL(9,K92:K92)</f>
        <v>259</v>
      </c>
      <c r="L93" s="40">
        <f>SUBTOTAL(9,L92:L92)</f>
        <v>86</v>
      </c>
      <c r="M93" s="87">
        <f>Tabela910[[#This Row],[Neg_Ano5]]/Tabela910[[#This Row],[Alunos_Ano5]]</f>
        <v>0.33204633204633205</v>
      </c>
      <c r="N93" s="40">
        <f>SUBTOTAL(9,N92:N92)</f>
        <v>273</v>
      </c>
      <c r="O93" s="40">
        <f>SUBTOTAL(9,O92:O92)</f>
        <v>80</v>
      </c>
      <c r="P93" s="87">
        <f>Tabela910[[#This Row],[Neg_Ano6]]/Tabela910[[#This Row],[Alunos_Ano6]]</f>
        <v>0.29304029304029305</v>
      </c>
      <c r="Q93" s="40">
        <f>SUBTOTAL(9,Q92:Q92)</f>
        <v>532</v>
      </c>
      <c r="R93" s="40">
        <f>SUBTOTAL(9,R92:R92)</f>
        <v>166</v>
      </c>
      <c r="S93" s="88">
        <f>Tabela910[[#This Row],[Níveis negat. ]]/Tabela910[[#This Row],[Alunos_2º ciclo]]</f>
        <v>0.31203007518796994</v>
      </c>
    </row>
    <row r="94" spans="1:19" outlineLevel="5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1306</v>
      </c>
      <c r="F94" s="7" t="s">
        <v>105</v>
      </c>
      <c r="G94" s="7">
        <v>0</v>
      </c>
      <c r="H94" s="7">
        <v>0</v>
      </c>
      <c r="I94" s="7">
        <v>0</v>
      </c>
      <c r="J94" s="15" t="s">
        <v>25</v>
      </c>
      <c r="K94" s="43">
        <f>SUBTOTAL(9,K80:K92)</f>
        <v>1401</v>
      </c>
      <c r="L94" s="43">
        <f>SUBTOTAL(9,L80:L92)</f>
        <v>408</v>
      </c>
      <c r="M94" s="89">
        <f>Tabela910[[#This Row],[Neg_Ano5]]/Tabela910[[#This Row],[Alunos_Ano5]]</f>
        <v>0.29122055674518199</v>
      </c>
      <c r="N94" s="43">
        <f>SUBTOTAL(9,N80:N92)</f>
        <v>1318</v>
      </c>
      <c r="O94" s="43">
        <f>SUBTOTAL(9,O80:O92)</f>
        <v>386</v>
      </c>
      <c r="P94" s="89">
        <f>Tabela910[[#This Row],[Neg_Ano6]]/Tabela910[[#This Row],[Alunos_Ano6]]</f>
        <v>0.29286798179059181</v>
      </c>
      <c r="Q94" s="43">
        <f>SUBTOTAL(9,Q80:Q92)</f>
        <v>2719</v>
      </c>
      <c r="R94" s="43">
        <f>SUBTOTAL(9,R80:R92)</f>
        <v>794</v>
      </c>
      <c r="S94" s="90">
        <f>Tabela910[[#This Row],[Níveis negat. ]]/Tabela910[[#This Row],[Alunos_2º ciclo]]</f>
        <v>0.29201912467819052</v>
      </c>
    </row>
    <row r="95" spans="1:19" outlineLevel="7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1308</v>
      </c>
      <c r="F95" s="7" t="s">
        <v>120</v>
      </c>
      <c r="G95" s="7">
        <v>150393</v>
      </c>
      <c r="H95" s="7" t="s">
        <v>121</v>
      </c>
      <c r="I95" s="7">
        <v>1308280</v>
      </c>
      <c r="J95" s="7" t="s">
        <v>122</v>
      </c>
      <c r="K95" s="37">
        <v>88</v>
      </c>
      <c r="L95" s="37">
        <v>24</v>
      </c>
      <c r="M95" s="85">
        <f>Tabela910[[#This Row],[Neg_Ano5]]/Tabela910[[#This Row],[Alunos_Ano5]]</f>
        <v>0.27272727272727271</v>
      </c>
      <c r="N95" s="37">
        <v>79</v>
      </c>
      <c r="O95" s="37">
        <v>25</v>
      </c>
      <c r="P95" s="85">
        <f>Tabela910[[#This Row],[Neg_Ano6]]/Tabela910[[#This Row],[Alunos_Ano6]]</f>
        <v>0.31645569620253167</v>
      </c>
      <c r="Q95" s="37">
        <f t="shared" si="0"/>
        <v>167</v>
      </c>
      <c r="R95" s="37">
        <f t="shared" si="0"/>
        <v>49</v>
      </c>
      <c r="S95" s="112">
        <f>Tabela910[[#This Row],[Níveis negat. ]]/Tabela910[[#This Row],[Alunos_2º ciclo]]</f>
        <v>0.29341317365269459</v>
      </c>
    </row>
    <row r="96" spans="1:19" outlineLevel="6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1308</v>
      </c>
      <c r="F96" s="7" t="s">
        <v>120</v>
      </c>
      <c r="G96" s="7">
        <v>150393</v>
      </c>
      <c r="H96" s="7" t="s">
        <v>121</v>
      </c>
      <c r="I96" s="7">
        <v>0</v>
      </c>
      <c r="J96" s="11" t="s">
        <v>24</v>
      </c>
      <c r="K96" s="40">
        <f>SUBTOTAL(9,K95:K95)</f>
        <v>88</v>
      </c>
      <c r="L96" s="40">
        <f>SUBTOTAL(9,L95:L95)</f>
        <v>24</v>
      </c>
      <c r="M96" s="87">
        <f>Tabela910[[#This Row],[Neg_Ano5]]/Tabela910[[#This Row],[Alunos_Ano5]]</f>
        <v>0.27272727272727271</v>
      </c>
      <c r="N96" s="40">
        <f>SUBTOTAL(9,N95:N95)</f>
        <v>79</v>
      </c>
      <c r="O96" s="40">
        <f>SUBTOTAL(9,O95:O95)</f>
        <v>25</v>
      </c>
      <c r="P96" s="87">
        <f>Tabela910[[#This Row],[Neg_Ano6]]/Tabela910[[#This Row],[Alunos_Ano6]]</f>
        <v>0.31645569620253167</v>
      </c>
      <c r="Q96" s="40">
        <f>SUBTOTAL(9,Q95:Q95)</f>
        <v>167</v>
      </c>
      <c r="R96" s="40">
        <f>SUBTOTAL(9,R95:R95)</f>
        <v>49</v>
      </c>
      <c r="S96" s="88">
        <f>Tabela910[[#This Row],[Níveis negat. ]]/Tabela910[[#This Row],[Alunos_2º ciclo]]</f>
        <v>0.29341317365269459</v>
      </c>
    </row>
    <row r="97" spans="1:19" outlineLevel="7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1308</v>
      </c>
      <c r="F97" s="7" t="s">
        <v>120</v>
      </c>
      <c r="G97" s="7">
        <v>150757</v>
      </c>
      <c r="H97" s="7" t="s">
        <v>123</v>
      </c>
      <c r="I97" s="7">
        <v>1308693</v>
      </c>
      <c r="J97" s="7" t="s">
        <v>124</v>
      </c>
      <c r="K97" s="37">
        <v>87</v>
      </c>
      <c r="L97" s="37">
        <v>29</v>
      </c>
      <c r="M97" s="85">
        <f>Tabela910[[#This Row],[Neg_Ano5]]/Tabela910[[#This Row],[Alunos_Ano5]]</f>
        <v>0.33333333333333331</v>
      </c>
      <c r="N97" s="37">
        <v>83</v>
      </c>
      <c r="O97" s="37">
        <v>34</v>
      </c>
      <c r="P97" s="85">
        <f>Tabela910[[#This Row],[Neg_Ano6]]/Tabela910[[#This Row],[Alunos_Ano6]]</f>
        <v>0.40963855421686746</v>
      </c>
      <c r="Q97" s="37">
        <f t="shared" si="0"/>
        <v>170</v>
      </c>
      <c r="R97" s="37">
        <f t="shared" si="0"/>
        <v>63</v>
      </c>
      <c r="S97" s="112">
        <f>Tabela910[[#This Row],[Níveis negat. ]]/Tabela910[[#This Row],[Alunos_2º ciclo]]</f>
        <v>0.37058823529411766</v>
      </c>
    </row>
    <row r="98" spans="1:19" outlineLevel="6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1308</v>
      </c>
      <c r="F98" s="7" t="s">
        <v>120</v>
      </c>
      <c r="G98" s="7">
        <v>150757</v>
      </c>
      <c r="H98" s="7" t="s">
        <v>123</v>
      </c>
      <c r="I98" s="7">
        <v>0</v>
      </c>
      <c r="J98" s="11" t="s">
        <v>24</v>
      </c>
      <c r="K98" s="40">
        <f>SUBTOTAL(9,K97:K97)</f>
        <v>87</v>
      </c>
      <c r="L98" s="40">
        <f>SUBTOTAL(9,L97:L97)</f>
        <v>29</v>
      </c>
      <c r="M98" s="87">
        <f>Tabela910[[#This Row],[Neg_Ano5]]/Tabela910[[#This Row],[Alunos_Ano5]]</f>
        <v>0.33333333333333331</v>
      </c>
      <c r="N98" s="40">
        <f>SUBTOTAL(9,N97:N97)</f>
        <v>83</v>
      </c>
      <c r="O98" s="40">
        <f>SUBTOTAL(9,O97:O97)</f>
        <v>34</v>
      </c>
      <c r="P98" s="87">
        <f>Tabela910[[#This Row],[Neg_Ano6]]/Tabela910[[#This Row],[Alunos_Ano6]]</f>
        <v>0.40963855421686746</v>
      </c>
      <c r="Q98" s="40">
        <f>SUBTOTAL(9,Q97:Q97)</f>
        <v>170</v>
      </c>
      <c r="R98" s="40">
        <f>SUBTOTAL(9,R97:R97)</f>
        <v>63</v>
      </c>
      <c r="S98" s="88">
        <f>Tabela910[[#This Row],[Níveis negat. ]]/Tabela910[[#This Row],[Alunos_2º ciclo]]</f>
        <v>0.37058823529411766</v>
      </c>
    </row>
    <row r="99" spans="1:19" outlineLevel="7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1308</v>
      </c>
      <c r="F99" s="7" t="s">
        <v>120</v>
      </c>
      <c r="G99" s="7">
        <v>151403</v>
      </c>
      <c r="H99" s="7" t="s">
        <v>125</v>
      </c>
      <c r="I99" s="7">
        <v>1308245</v>
      </c>
      <c r="J99" s="7" t="s">
        <v>126</v>
      </c>
      <c r="K99" s="37">
        <v>98</v>
      </c>
      <c r="L99" s="37">
        <v>31</v>
      </c>
      <c r="M99" s="85">
        <f>Tabela910[[#This Row],[Neg_Ano5]]/Tabela910[[#This Row],[Alunos_Ano5]]</f>
        <v>0.31632653061224492</v>
      </c>
      <c r="N99" s="37">
        <v>70</v>
      </c>
      <c r="O99" s="37">
        <v>21</v>
      </c>
      <c r="P99" s="85">
        <f>Tabela910[[#This Row],[Neg_Ano6]]/Tabela910[[#This Row],[Alunos_Ano6]]</f>
        <v>0.3</v>
      </c>
      <c r="Q99" s="37">
        <f t="shared" si="0"/>
        <v>168</v>
      </c>
      <c r="R99" s="37">
        <f t="shared" si="0"/>
        <v>52</v>
      </c>
      <c r="S99" s="112">
        <f>Tabela910[[#This Row],[Níveis negat. ]]/Tabela910[[#This Row],[Alunos_2º ciclo]]</f>
        <v>0.30952380952380953</v>
      </c>
    </row>
    <row r="100" spans="1:19" outlineLevel="7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1308</v>
      </c>
      <c r="F100" s="7" t="s">
        <v>120</v>
      </c>
      <c r="G100" s="7">
        <v>151403</v>
      </c>
      <c r="H100" s="7" t="s">
        <v>125</v>
      </c>
      <c r="I100" s="7">
        <v>1308261</v>
      </c>
      <c r="J100" s="7" t="s">
        <v>127</v>
      </c>
      <c r="K100" s="37">
        <v>76</v>
      </c>
      <c r="L100" s="37">
        <v>29</v>
      </c>
      <c r="M100" s="85">
        <f>Tabela910[[#This Row],[Neg_Ano5]]/Tabela910[[#This Row],[Alunos_Ano5]]</f>
        <v>0.38157894736842107</v>
      </c>
      <c r="N100" s="37">
        <v>40</v>
      </c>
      <c r="O100" s="37">
        <v>16</v>
      </c>
      <c r="P100" s="85">
        <f>Tabela910[[#This Row],[Neg_Ano6]]/Tabela910[[#This Row],[Alunos_Ano6]]</f>
        <v>0.4</v>
      </c>
      <c r="Q100" s="37">
        <f t="shared" ref="Q100:R222" si="1">K100+N100</f>
        <v>116</v>
      </c>
      <c r="R100" s="37">
        <f t="shared" si="1"/>
        <v>45</v>
      </c>
      <c r="S100" s="112">
        <f>Tabela910[[#This Row],[Níveis negat. ]]/Tabela910[[#This Row],[Alunos_2º ciclo]]</f>
        <v>0.38793103448275862</v>
      </c>
    </row>
    <row r="101" spans="1:19" outlineLevel="6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1308</v>
      </c>
      <c r="F101" s="7" t="s">
        <v>120</v>
      </c>
      <c r="G101" s="7">
        <v>151403</v>
      </c>
      <c r="H101" s="7" t="s">
        <v>125</v>
      </c>
      <c r="I101" s="7">
        <v>0</v>
      </c>
      <c r="J101" s="11" t="s">
        <v>24</v>
      </c>
      <c r="K101" s="40">
        <f>SUBTOTAL(9,K99:K100)</f>
        <v>174</v>
      </c>
      <c r="L101" s="40">
        <f>SUBTOTAL(9,L99:L100)</f>
        <v>60</v>
      </c>
      <c r="M101" s="87">
        <f>Tabela910[[#This Row],[Neg_Ano5]]/Tabela910[[#This Row],[Alunos_Ano5]]</f>
        <v>0.34482758620689657</v>
      </c>
      <c r="N101" s="40">
        <f>SUBTOTAL(9,N99:N100)</f>
        <v>110</v>
      </c>
      <c r="O101" s="40">
        <f>SUBTOTAL(9,O99:O100)</f>
        <v>37</v>
      </c>
      <c r="P101" s="87">
        <f>Tabela910[[#This Row],[Neg_Ano6]]/Tabela910[[#This Row],[Alunos_Ano6]]</f>
        <v>0.33636363636363636</v>
      </c>
      <c r="Q101" s="40">
        <f>SUBTOTAL(9,Q99:Q100)</f>
        <v>284</v>
      </c>
      <c r="R101" s="40">
        <f>SUBTOTAL(9,R99:R100)</f>
        <v>97</v>
      </c>
      <c r="S101" s="88">
        <f>Tabela910[[#This Row],[Níveis negat. ]]/Tabela910[[#This Row],[Alunos_2º ciclo]]</f>
        <v>0.34154929577464788</v>
      </c>
    </row>
    <row r="102" spans="1:19" outlineLevel="7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">
        <v>151610</v>
      </c>
      <c r="H102" s="7" t="s">
        <v>128</v>
      </c>
      <c r="I102" s="7">
        <v>1308021</v>
      </c>
      <c r="J102" s="7" t="s">
        <v>129</v>
      </c>
      <c r="K102" s="37">
        <v>173</v>
      </c>
      <c r="L102" s="37">
        <v>63</v>
      </c>
      <c r="M102" s="85">
        <f>Tabela910[[#This Row],[Neg_Ano5]]/Tabela910[[#This Row],[Alunos_Ano5]]</f>
        <v>0.36416184971098264</v>
      </c>
      <c r="N102" s="37">
        <v>161</v>
      </c>
      <c r="O102" s="37">
        <v>39</v>
      </c>
      <c r="P102" s="85">
        <f>Tabela910[[#This Row],[Neg_Ano6]]/Tabela910[[#This Row],[Alunos_Ano6]]</f>
        <v>0.24223602484472051</v>
      </c>
      <c r="Q102" s="37">
        <f t="shared" si="1"/>
        <v>334</v>
      </c>
      <c r="R102" s="37">
        <f t="shared" si="1"/>
        <v>102</v>
      </c>
      <c r="S102" s="112">
        <f>Tabela910[[#This Row],[Níveis negat. ]]/Tabela910[[#This Row],[Alunos_2º ciclo]]</f>
        <v>0.30538922155688625</v>
      </c>
    </row>
    <row r="103" spans="1:19" outlineLevel="6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">
        <v>151610</v>
      </c>
      <c r="H103" s="7" t="s">
        <v>128</v>
      </c>
      <c r="I103" s="7">
        <v>0</v>
      </c>
      <c r="J103" s="11" t="s">
        <v>24</v>
      </c>
      <c r="K103" s="40">
        <f>SUBTOTAL(9,K102:K102)</f>
        <v>173</v>
      </c>
      <c r="L103" s="40">
        <f>SUBTOTAL(9,L102:L102)</f>
        <v>63</v>
      </c>
      <c r="M103" s="87">
        <f>Tabela910[[#This Row],[Neg_Ano5]]/Tabela910[[#This Row],[Alunos_Ano5]]</f>
        <v>0.36416184971098264</v>
      </c>
      <c r="N103" s="40">
        <f>SUBTOTAL(9,N102:N102)</f>
        <v>161</v>
      </c>
      <c r="O103" s="40">
        <f>SUBTOTAL(9,O102:O102)</f>
        <v>39</v>
      </c>
      <c r="P103" s="87">
        <f>Tabela910[[#This Row],[Neg_Ano6]]/Tabela910[[#This Row],[Alunos_Ano6]]</f>
        <v>0.24223602484472051</v>
      </c>
      <c r="Q103" s="40">
        <f>SUBTOTAL(9,Q102:Q102)</f>
        <v>334</v>
      </c>
      <c r="R103" s="40">
        <f>SUBTOTAL(9,R102:R102)</f>
        <v>102</v>
      </c>
      <c r="S103" s="88">
        <f>Tabela910[[#This Row],[Níveis negat. ]]/Tabela910[[#This Row],[Alunos_2º ciclo]]</f>
        <v>0.30538922155688625</v>
      </c>
    </row>
    <row r="104" spans="1:19" outlineLevel="7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">
        <v>152080</v>
      </c>
      <c r="H104" s="7" t="s">
        <v>130</v>
      </c>
      <c r="I104" s="7">
        <v>1308069</v>
      </c>
      <c r="J104" s="7" t="s">
        <v>131</v>
      </c>
      <c r="K104" s="37">
        <v>188</v>
      </c>
      <c r="L104" s="37">
        <v>61</v>
      </c>
      <c r="M104" s="85">
        <f>Tabela910[[#This Row],[Neg_Ano5]]/Tabela910[[#This Row],[Alunos_Ano5]]</f>
        <v>0.32446808510638298</v>
      </c>
      <c r="N104" s="37">
        <v>164</v>
      </c>
      <c r="O104" s="37">
        <v>61</v>
      </c>
      <c r="P104" s="85">
        <f>Tabela910[[#This Row],[Neg_Ano6]]/Tabela910[[#This Row],[Alunos_Ano6]]</f>
        <v>0.37195121951219512</v>
      </c>
      <c r="Q104" s="37">
        <f t="shared" si="1"/>
        <v>352</v>
      </c>
      <c r="R104" s="37">
        <f t="shared" si="1"/>
        <v>122</v>
      </c>
      <c r="S104" s="112">
        <f>Tabela910[[#This Row],[Níveis negat. ]]/Tabela910[[#This Row],[Alunos_2º ciclo]]</f>
        <v>0.34659090909090912</v>
      </c>
    </row>
    <row r="105" spans="1:19" outlineLevel="7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">
        <v>152080</v>
      </c>
      <c r="H105" s="7" t="s">
        <v>130</v>
      </c>
      <c r="I105" s="7">
        <v>1308627</v>
      </c>
      <c r="J105" s="7" t="s">
        <v>132</v>
      </c>
      <c r="K105" s="37">
        <v>77</v>
      </c>
      <c r="L105" s="37">
        <v>38</v>
      </c>
      <c r="M105" s="85">
        <f>Tabela910[[#This Row],[Neg_Ano5]]/Tabela910[[#This Row],[Alunos_Ano5]]</f>
        <v>0.4935064935064935</v>
      </c>
      <c r="N105" s="37">
        <v>83</v>
      </c>
      <c r="O105" s="37">
        <v>37</v>
      </c>
      <c r="P105" s="85">
        <f>Tabela910[[#This Row],[Neg_Ano6]]/Tabela910[[#This Row],[Alunos_Ano6]]</f>
        <v>0.44578313253012047</v>
      </c>
      <c r="Q105" s="37">
        <f t="shared" si="1"/>
        <v>160</v>
      </c>
      <c r="R105" s="37">
        <f t="shared" si="1"/>
        <v>75</v>
      </c>
      <c r="S105" s="112">
        <f>Tabela910[[#This Row],[Níveis negat. ]]/Tabela910[[#This Row],[Alunos_2º ciclo]]</f>
        <v>0.46875</v>
      </c>
    </row>
    <row r="106" spans="1:19" outlineLevel="6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">
        <v>152080</v>
      </c>
      <c r="H106" s="7" t="s">
        <v>130</v>
      </c>
      <c r="I106" s="7">
        <v>0</v>
      </c>
      <c r="J106" s="11" t="s">
        <v>24</v>
      </c>
      <c r="K106" s="40">
        <f>SUBTOTAL(9,K104:K105)</f>
        <v>265</v>
      </c>
      <c r="L106" s="40">
        <f>SUBTOTAL(9,L104:L105)</f>
        <v>99</v>
      </c>
      <c r="M106" s="87">
        <f>Tabela910[[#This Row],[Neg_Ano5]]/Tabela910[[#This Row],[Alunos_Ano5]]</f>
        <v>0.37358490566037733</v>
      </c>
      <c r="N106" s="40">
        <f>SUBTOTAL(9,N104:N105)</f>
        <v>247</v>
      </c>
      <c r="O106" s="40">
        <f>SUBTOTAL(9,O104:O105)</f>
        <v>98</v>
      </c>
      <c r="P106" s="87">
        <f>Tabela910[[#This Row],[Neg_Ano6]]/Tabela910[[#This Row],[Alunos_Ano6]]</f>
        <v>0.39676113360323889</v>
      </c>
      <c r="Q106" s="40">
        <f>SUBTOTAL(9,Q104:Q105)</f>
        <v>512</v>
      </c>
      <c r="R106" s="40">
        <f>SUBTOTAL(9,R104:R105)</f>
        <v>197</v>
      </c>
      <c r="S106" s="88">
        <f>Tabela910[[#This Row],[Níveis negat. ]]/Tabela910[[#This Row],[Alunos_2º ciclo]]</f>
        <v>0.384765625</v>
      </c>
    </row>
    <row r="107" spans="1:19" outlineLevel="7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">
        <v>152092</v>
      </c>
      <c r="H107" s="7" t="s">
        <v>133</v>
      </c>
      <c r="I107" s="7">
        <v>1308615</v>
      </c>
      <c r="J107" s="7" t="s">
        <v>134</v>
      </c>
      <c r="K107" s="37">
        <v>211</v>
      </c>
      <c r="L107" s="37">
        <v>79</v>
      </c>
      <c r="M107" s="85">
        <f>Tabela910[[#This Row],[Neg_Ano5]]/Tabela910[[#This Row],[Alunos_Ano5]]</f>
        <v>0.37440758293838861</v>
      </c>
      <c r="N107" s="37">
        <v>280</v>
      </c>
      <c r="O107" s="37">
        <v>115</v>
      </c>
      <c r="P107" s="85">
        <f>Tabela910[[#This Row],[Neg_Ano6]]/Tabela910[[#This Row],[Alunos_Ano6]]</f>
        <v>0.4107142857142857</v>
      </c>
      <c r="Q107" s="37">
        <f t="shared" si="1"/>
        <v>491</v>
      </c>
      <c r="R107" s="37">
        <f t="shared" si="1"/>
        <v>194</v>
      </c>
      <c r="S107" s="112">
        <f>Tabela910[[#This Row],[Níveis negat. ]]/Tabela910[[#This Row],[Alunos_2º ciclo]]</f>
        <v>0.39511201629327902</v>
      </c>
    </row>
    <row r="108" spans="1:19" outlineLevel="6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">
        <v>152092</v>
      </c>
      <c r="H108" s="7" t="s">
        <v>133</v>
      </c>
      <c r="I108" s="7">
        <v>0</v>
      </c>
      <c r="J108" s="11" t="s">
        <v>24</v>
      </c>
      <c r="K108" s="40">
        <f>SUBTOTAL(9,K107:K107)</f>
        <v>211</v>
      </c>
      <c r="L108" s="40">
        <f>SUBTOTAL(9,L107:L107)</f>
        <v>79</v>
      </c>
      <c r="M108" s="87">
        <f>Tabela910[[#This Row],[Neg_Ano5]]/Tabela910[[#This Row],[Alunos_Ano5]]</f>
        <v>0.37440758293838861</v>
      </c>
      <c r="N108" s="40">
        <f>SUBTOTAL(9,N107:N107)</f>
        <v>280</v>
      </c>
      <c r="O108" s="40">
        <f>SUBTOTAL(9,O107:O107)</f>
        <v>115</v>
      </c>
      <c r="P108" s="87">
        <f>Tabela910[[#This Row],[Neg_Ano6]]/Tabela910[[#This Row],[Alunos_Ano6]]</f>
        <v>0.4107142857142857</v>
      </c>
      <c r="Q108" s="40">
        <f>SUBTOTAL(9,Q107:Q107)</f>
        <v>491</v>
      </c>
      <c r="R108" s="40">
        <f>SUBTOTAL(9,R107:R107)</f>
        <v>194</v>
      </c>
      <c r="S108" s="88">
        <f>Tabela910[[#This Row],[Níveis negat. ]]/Tabela910[[#This Row],[Alunos_2º ciclo]]</f>
        <v>0.39511201629327902</v>
      </c>
    </row>
    <row r="109" spans="1:19" outlineLevel="7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">
        <v>152109</v>
      </c>
      <c r="H109" s="7" t="s">
        <v>135</v>
      </c>
      <c r="I109" s="7">
        <v>1308930</v>
      </c>
      <c r="J109" s="7" t="s">
        <v>136</v>
      </c>
      <c r="K109" s="37">
        <v>280</v>
      </c>
      <c r="L109" s="37">
        <v>107</v>
      </c>
      <c r="M109" s="85">
        <f>Tabela910[[#This Row],[Neg_Ano5]]/Tabela910[[#This Row],[Alunos_Ano5]]</f>
        <v>0.38214285714285712</v>
      </c>
      <c r="N109" s="37">
        <v>279</v>
      </c>
      <c r="O109" s="37">
        <v>101</v>
      </c>
      <c r="P109" s="85">
        <f>Tabela910[[#This Row],[Neg_Ano6]]/Tabela910[[#This Row],[Alunos_Ano6]]</f>
        <v>0.36200716845878134</v>
      </c>
      <c r="Q109" s="37">
        <f t="shared" si="1"/>
        <v>559</v>
      </c>
      <c r="R109" s="37">
        <f t="shared" si="1"/>
        <v>208</v>
      </c>
      <c r="S109" s="112">
        <f>Tabela910[[#This Row],[Níveis negat. ]]/Tabela910[[#This Row],[Alunos_2º ciclo]]</f>
        <v>0.37209302325581395</v>
      </c>
    </row>
    <row r="110" spans="1:19" outlineLevel="6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">
        <v>152109</v>
      </c>
      <c r="H110" s="7" t="s">
        <v>135</v>
      </c>
      <c r="I110" s="7">
        <v>0</v>
      </c>
      <c r="J110" s="11" t="s">
        <v>24</v>
      </c>
      <c r="K110" s="40">
        <f>SUBTOTAL(9,K109:K109)</f>
        <v>280</v>
      </c>
      <c r="L110" s="40">
        <f>SUBTOTAL(9,L109:L109)</f>
        <v>107</v>
      </c>
      <c r="M110" s="87">
        <f>Tabela910[[#This Row],[Neg_Ano5]]/Tabela910[[#This Row],[Alunos_Ano5]]</f>
        <v>0.38214285714285712</v>
      </c>
      <c r="N110" s="40">
        <f>SUBTOTAL(9,N109:N109)</f>
        <v>279</v>
      </c>
      <c r="O110" s="40">
        <f>SUBTOTAL(9,O109:O109)</f>
        <v>101</v>
      </c>
      <c r="P110" s="87">
        <f>Tabela910[[#This Row],[Neg_Ano6]]/Tabela910[[#This Row],[Alunos_Ano6]]</f>
        <v>0.36200716845878134</v>
      </c>
      <c r="Q110" s="40">
        <f>SUBTOTAL(9,Q109:Q109)</f>
        <v>559</v>
      </c>
      <c r="R110" s="40">
        <f>SUBTOTAL(9,R109:R109)</f>
        <v>208</v>
      </c>
      <c r="S110" s="88">
        <f>Tabela910[[#This Row],[Níveis negat. ]]/Tabela910[[#This Row],[Alunos_2º ciclo]]</f>
        <v>0.37209302325581395</v>
      </c>
    </row>
    <row r="111" spans="1:19" outlineLevel="7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">
        <v>152110</v>
      </c>
      <c r="H111" s="7" t="s">
        <v>137</v>
      </c>
      <c r="I111" s="7">
        <v>1308589</v>
      </c>
      <c r="J111" s="7" t="s">
        <v>138</v>
      </c>
      <c r="K111" s="37">
        <v>95</v>
      </c>
      <c r="L111" s="37">
        <v>48</v>
      </c>
      <c r="M111" s="85">
        <f>Tabela910[[#This Row],[Neg_Ano5]]/Tabela910[[#This Row],[Alunos_Ano5]]</f>
        <v>0.50526315789473686</v>
      </c>
      <c r="N111" s="37">
        <v>100</v>
      </c>
      <c r="O111" s="37">
        <v>40</v>
      </c>
      <c r="P111" s="85">
        <f>Tabela910[[#This Row],[Neg_Ano6]]/Tabela910[[#This Row],[Alunos_Ano6]]</f>
        <v>0.4</v>
      </c>
      <c r="Q111" s="37">
        <f t="shared" si="1"/>
        <v>195</v>
      </c>
      <c r="R111" s="37">
        <f t="shared" si="1"/>
        <v>88</v>
      </c>
      <c r="S111" s="112">
        <f>Tabela910[[#This Row],[Níveis negat. ]]/Tabela910[[#This Row],[Alunos_2º ciclo]]</f>
        <v>0.45128205128205129</v>
      </c>
    </row>
    <row r="112" spans="1:19" outlineLevel="7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">
        <v>152110</v>
      </c>
      <c r="H112" s="7" t="s">
        <v>137</v>
      </c>
      <c r="I112" s="7">
        <v>1308641</v>
      </c>
      <c r="J112" s="7" t="s">
        <v>139</v>
      </c>
      <c r="K112" s="37">
        <v>96</v>
      </c>
      <c r="L112" s="37">
        <v>52</v>
      </c>
      <c r="M112" s="85">
        <f>Tabela910[[#This Row],[Neg_Ano5]]/Tabela910[[#This Row],[Alunos_Ano5]]</f>
        <v>0.54166666666666663</v>
      </c>
      <c r="N112" s="37">
        <v>102</v>
      </c>
      <c r="O112" s="37">
        <v>66</v>
      </c>
      <c r="P112" s="85">
        <f>Tabela910[[#This Row],[Neg_Ano6]]/Tabela910[[#This Row],[Alunos_Ano6]]</f>
        <v>0.6470588235294118</v>
      </c>
      <c r="Q112" s="37">
        <f t="shared" si="1"/>
        <v>198</v>
      </c>
      <c r="R112" s="37">
        <f t="shared" si="1"/>
        <v>118</v>
      </c>
      <c r="S112" s="112">
        <f>Tabela910[[#This Row],[Níveis negat. ]]/Tabela910[[#This Row],[Alunos_2º ciclo]]</f>
        <v>0.59595959595959591</v>
      </c>
    </row>
    <row r="113" spans="1:19" outlineLevel="6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1308</v>
      </c>
      <c r="F113" s="7" t="s">
        <v>120</v>
      </c>
      <c r="G113" s="7">
        <v>152110</v>
      </c>
      <c r="H113" s="7" t="s">
        <v>137</v>
      </c>
      <c r="I113" s="7">
        <v>0</v>
      </c>
      <c r="J113" s="11" t="s">
        <v>24</v>
      </c>
      <c r="K113" s="40">
        <f>SUBTOTAL(9,K111:K112)</f>
        <v>191</v>
      </c>
      <c r="L113" s="40">
        <f>SUBTOTAL(9,L111:L112)</f>
        <v>100</v>
      </c>
      <c r="M113" s="87">
        <f>Tabela910[[#This Row],[Neg_Ano5]]/Tabela910[[#This Row],[Alunos_Ano5]]</f>
        <v>0.52356020942408377</v>
      </c>
      <c r="N113" s="40">
        <f>SUBTOTAL(9,N111:N112)</f>
        <v>202</v>
      </c>
      <c r="O113" s="40">
        <f>SUBTOTAL(9,O111:O112)</f>
        <v>106</v>
      </c>
      <c r="P113" s="87">
        <f>Tabela910[[#This Row],[Neg_Ano6]]/Tabela910[[#This Row],[Alunos_Ano6]]</f>
        <v>0.52475247524752477</v>
      </c>
      <c r="Q113" s="40">
        <f>SUBTOTAL(9,Q111:Q112)</f>
        <v>393</v>
      </c>
      <c r="R113" s="40">
        <f>SUBTOTAL(9,R111:R112)</f>
        <v>206</v>
      </c>
      <c r="S113" s="88">
        <f>Tabela910[[#This Row],[Níveis negat. ]]/Tabela910[[#This Row],[Alunos_2º ciclo]]</f>
        <v>0.5241730279898219</v>
      </c>
    </row>
    <row r="114" spans="1:19" outlineLevel="7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1308</v>
      </c>
      <c r="F114" s="7" t="s">
        <v>120</v>
      </c>
      <c r="G114" s="7">
        <v>152122</v>
      </c>
      <c r="H114" s="7" t="s">
        <v>140</v>
      </c>
      <c r="I114" s="7">
        <v>1308100</v>
      </c>
      <c r="J114" s="7" t="s">
        <v>141</v>
      </c>
      <c r="K114" s="37">
        <v>61</v>
      </c>
      <c r="L114" s="37">
        <v>28</v>
      </c>
      <c r="M114" s="85">
        <f>Tabela910[[#This Row],[Neg_Ano5]]/Tabela910[[#This Row],[Alunos_Ano5]]</f>
        <v>0.45901639344262296</v>
      </c>
      <c r="N114" s="37">
        <v>73</v>
      </c>
      <c r="O114" s="37">
        <v>41</v>
      </c>
      <c r="P114" s="85">
        <f>Tabela910[[#This Row],[Neg_Ano6]]/Tabela910[[#This Row],[Alunos_Ano6]]</f>
        <v>0.56164383561643838</v>
      </c>
      <c r="Q114" s="37">
        <f t="shared" si="1"/>
        <v>134</v>
      </c>
      <c r="R114" s="37">
        <f t="shared" si="1"/>
        <v>69</v>
      </c>
      <c r="S114" s="112">
        <f>Tabela910[[#This Row],[Níveis negat. ]]/Tabela910[[#This Row],[Alunos_2º ciclo]]</f>
        <v>0.5149253731343284</v>
      </c>
    </row>
    <row r="115" spans="1:19" outlineLevel="6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1308</v>
      </c>
      <c r="F115" s="7" t="s">
        <v>120</v>
      </c>
      <c r="G115" s="7">
        <v>152122</v>
      </c>
      <c r="H115" s="7" t="s">
        <v>140</v>
      </c>
      <c r="I115" s="7">
        <v>0</v>
      </c>
      <c r="J115" s="11" t="s">
        <v>24</v>
      </c>
      <c r="K115" s="40">
        <f>SUBTOTAL(9,K114:K114)</f>
        <v>61</v>
      </c>
      <c r="L115" s="40">
        <f>SUBTOTAL(9,L114:L114)</f>
        <v>28</v>
      </c>
      <c r="M115" s="87">
        <f>Tabela910[[#This Row],[Neg_Ano5]]/Tabela910[[#This Row],[Alunos_Ano5]]</f>
        <v>0.45901639344262296</v>
      </c>
      <c r="N115" s="40">
        <f>SUBTOTAL(9,N114:N114)</f>
        <v>73</v>
      </c>
      <c r="O115" s="40">
        <f>SUBTOTAL(9,O114:O114)</f>
        <v>41</v>
      </c>
      <c r="P115" s="87">
        <f>Tabela910[[#This Row],[Neg_Ano6]]/Tabela910[[#This Row],[Alunos_Ano6]]</f>
        <v>0.56164383561643838</v>
      </c>
      <c r="Q115" s="40">
        <f>SUBTOTAL(9,Q114:Q114)</f>
        <v>134</v>
      </c>
      <c r="R115" s="40">
        <f>SUBTOTAL(9,R114:R114)</f>
        <v>69</v>
      </c>
      <c r="S115" s="88">
        <f>Tabela910[[#This Row],[Níveis negat. ]]/Tabela910[[#This Row],[Alunos_2º ciclo]]</f>
        <v>0.5149253731343284</v>
      </c>
    </row>
    <row r="116" spans="1:19" outlineLevel="5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1308</v>
      </c>
      <c r="F116" s="7" t="s">
        <v>120</v>
      </c>
      <c r="G116" s="7">
        <v>0</v>
      </c>
      <c r="H116" s="7">
        <v>0</v>
      </c>
      <c r="I116" s="7">
        <v>0</v>
      </c>
      <c r="J116" s="15" t="s">
        <v>25</v>
      </c>
      <c r="K116" s="43">
        <f>SUBTOTAL(9,K95:K114)</f>
        <v>1530</v>
      </c>
      <c r="L116" s="43">
        <f>SUBTOTAL(9,L95:L114)</f>
        <v>589</v>
      </c>
      <c r="M116" s="89">
        <f>Tabela910[[#This Row],[Neg_Ano5]]/Tabela910[[#This Row],[Alunos_Ano5]]</f>
        <v>0.38496732026143793</v>
      </c>
      <c r="N116" s="43">
        <f>SUBTOTAL(9,N95:N114)</f>
        <v>1514</v>
      </c>
      <c r="O116" s="43">
        <f>SUBTOTAL(9,O95:O114)</f>
        <v>596</v>
      </c>
      <c r="P116" s="89">
        <f>Tabela910[[#This Row],[Neg_Ano6]]/Tabela910[[#This Row],[Alunos_Ano6]]</f>
        <v>0.39365918097754293</v>
      </c>
      <c r="Q116" s="43">
        <f>SUBTOTAL(9,Q95:Q114)</f>
        <v>3044</v>
      </c>
      <c r="R116" s="43">
        <f>SUBTOTAL(9,R95:R114)</f>
        <v>1185</v>
      </c>
      <c r="S116" s="90">
        <f>Tabela910[[#This Row],[Níveis negat. ]]/Tabela910[[#This Row],[Alunos_2º ciclo]]</f>
        <v>0.38929040735873849</v>
      </c>
    </row>
    <row r="117" spans="1:19" outlineLevel="7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1310</v>
      </c>
      <c r="F117" s="7" t="s">
        <v>142</v>
      </c>
      <c r="G117" s="7">
        <v>150770</v>
      </c>
      <c r="H117" s="7" t="s">
        <v>143</v>
      </c>
      <c r="I117" s="7">
        <v>1310041</v>
      </c>
      <c r="J117" s="7" t="s">
        <v>144</v>
      </c>
      <c r="K117" s="37">
        <v>118</v>
      </c>
      <c r="L117" s="37">
        <v>31</v>
      </c>
      <c r="M117" s="85">
        <f>Tabela910[[#This Row],[Neg_Ano5]]/Tabela910[[#This Row],[Alunos_Ano5]]</f>
        <v>0.26271186440677968</v>
      </c>
      <c r="N117" s="37">
        <v>103</v>
      </c>
      <c r="O117" s="37">
        <v>39</v>
      </c>
      <c r="P117" s="85">
        <f>Tabela910[[#This Row],[Neg_Ano6]]/Tabela910[[#This Row],[Alunos_Ano6]]</f>
        <v>0.37864077669902912</v>
      </c>
      <c r="Q117" s="37">
        <f t="shared" si="1"/>
        <v>221</v>
      </c>
      <c r="R117" s="37">
        <f t="shared" si="1"/>
        <v>70</v>
      </c>
      <c r="S117" s="112">
        <f>Tabela910[[#This Row],[Níveis negat. ]]/Tabela910[[#This Row],[Alunos_2º ciclo]]</f>
        <v>0.31674208144796379</v>
      </c>
    </row>
    <row r="118" spans="1:19" outlineLevel="6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1310</v>
      </c>
      <c r="F118" s="7" t="s">
        <v>142</v>
      </c>
      <c r="G118" s="7">
        <v>150770</v>
      </c>
      <c r="H118" s="7" t="s">
        <v>143</v>
      </c>
      <c r="I118" s="7">
        <v>0</v>
      </c>
      <c r="J118" s="11" t="s">
        <v>24</v>
      </c>
      <c r="K118" s="40">
        <f>SUBTOTAL(9,K117:K117)</f>
        <v>118</v>
      </c>
      <c r="L118" s="40">
        <f>SUBTOTAL(9,L117:L117)</f>
        <v>31</v>
      </c>
      <c r="M118" s="87">
        <f>Tabela910[[#This Row],[Neg_Ano5]]/Tabela910[[#This Row],[Alunos_Ano5]]</f>
        <v>0.26271186440677968</v>
      </c>
      <c r="N118" s="40">
        <f>SUBTOTAL(9,N117:N117)</f>
        <v>103</v>
      </c>
      <c r="O118" s="40">
        <f>SUBTOTAL(9,O117:O117)</f>
        <v>39</v>
      </c>
      <c r="P118" s="87">
        <f>Tabela910[[#This Row],[Neg_Ano6]]/Tabela910[[#This Row],[Alunos_Ano6]]</f>
        <v>0.37864077669902912</v>
      </c>
      <c r="Q118" s="40">
        <f>SUBTOTAL(9,Q117:Q117)</f>
        <v>221</v>
      </c>
      <c r="R118" s="40">
        <f>SUBTOTAL(9,R117:R117)</f>
        <v>70</v>
      </c>
      <c r="S118" s="88">
        <f>Tabela910[[#This Row],[Níveis negat. ]]/Tabela910[[#This Row],[Alunos_2º ciclo]]</f>
        <v>0.31674208144796379</v>
      </c>
    </row>
    <row r="119" spans="1:19" outlineLevel="7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1310</v>
      </c>
      <c r="F119" s="7" t="s">
        <v>142</v>
      </c>
      <c r="G119" s="7">
        <v>150782</v>
      </c>
      <c r="H119" s="7" t="s">
        <v>145</v>
      </c>
      <c r="I119" s="7">
        <v>1310115</v>
      </c>
      <c r="J119" s="7" t="s">
        <v>146</v>
      </c>
      <c r="K119" s="37">
        <v>127</v>
      </c>
      <c r="L119" s="37">
        <v>68</v>
      </c>
      <c r="M119" s="85">
        <f>Tabela910[[#This Row],[Neg_Ano5]]/Tabela910[[#This Row],[Alunos_Ano5]]</f>
        <v>0.53543307086614178</v>
      </c>
      <c r="N119" s="37">
        <v>107</v>
      </c>
      <c r="O119" s="37">
        <v>47</v>
      </c>
      <c r="P119" s="85">
        <f>Tabela910[[#This Row],[Neg_Ano6]]/Tabela910[[#This Row],[Alunos_Ano6]]</f>
        <v>0.43925233644859812</v>
      </c>
      <c r="Q119" s="37">
        <f t="shared" si="1"/>
        <v>234</v>
      </c>
      <c r="R119" s="37">
        <f t="shared" si="1"/>
        <v>115</v>
      </c>
      <c r="S119" s="112">
        <f>Tabela910[[#This Row],[Níveis negat. ]]/Tabela910[[#This Row],[Alunos_2º ciclo]]</f>
        <v>0.49145299145299143</v>
      </c>
    </row>
    <row r="120" spans="1:19" outlineLevel="6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1310</v>
      </c>
      <c r="F120" s="7" t="s">
        <v>142</v>
      </c>
      <c r="G120" s="7">
        <v>150782</v>
      </c>
      <c r="H120" s="7" t="s">
        <v>145</v>
      </c>
      <c r="I120" s="7">
        <v>0</v>
      </c>
      <c r="J120" s="11" t="s">
        <v>24</v>
      </c>
      <c r="K120" s="40">
        <f>SUBTOTAL(9,K119:K119)</f>
        <v>127</v>
      </c>
      <c r="L120" s="40">
        <f>SUBTOTAL(9,L119:L119)</f>
        <v>68</v>
      </c>
      <c r="M120" s="87">
        <f>Tabela910[[#This Row],[Neg_Ano5]]/Tabela910[[#This Row],[Alunos_Ano5]]</f>
        <v>0.53543307086614178</v>
      </c>
      <c r="N120" s="40">
        <f>SUBTOTAL(9,N119:N119)</f>
        <v>107</v>
      </c>
      <c r="O120" s="40">
        <f>SUBTOTAL(9,O119:O119)</f>
        <v>47</v>
      </c>
      <c r="P120" s="87">
        <f>Tabela910[[#This Row],[Neg_Ano6]]/Tabela910[[#This Row],[Alunos_Ano6]]</f>
        <v>0.43925233644859812</v>
      </c>
      <c r="Q120" s="40">
        <f>SUBTOTAL(9,Q119:Q119)</f>
        <v>234</v>
      </c>
      <c r="R120" s="40">
        <f>SUBTOTAL(9,R119:R119)</f>
        <v>115</v>
      </c>
      <c r="S120" s="88">
        <f>Tabela910[[#This Row],[Níveis negat. ]]/Tabela910[[#This Row],[Alunos_2º ciclo]]</f>
        <v>0.49145299145299143</v>
      </c>
    </row>
    <row r="121" spans="1:19" outlineLevel="7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1310</v>
      </c>
      <c r="F121" s="7" t="s">
        <v>142</v>
      </c>
      <c r="G121" s="7">
        <v>150861</v>
      </c>
      <c r="H121" s="7" t="s">
        <v>147</v>
      </c>
      <c r="I121" s="7">
        <v>1310046</v>
      </c>
      <c r="J121" s="7" t="s">
        <v>148</v>
      </c>
      <c r="K121" s="37">
        <v>69</v>
      </c>
      <c r="L121" s="37">
        <v>28</v>
      </c>
      <c r="M121" s="85">
        <f>Tabela910[[#This Row],[Neg_Ano5]]/Tabela910[[#This Row],[Alunos_Ano5]]</f>
        <v>0.40579710144927539</v>
      </c>
      <c r="N121" s="37">
        <v>118</v>
      </c>
      <c r="O121" s="37">
        <v>54</v>
      </c>
      <c r="P121" s="85">
        <f>Tabela910[[#This Row],[Neg_Ano6]]/Tabela910[[#This Row],[Alunos_Ano6]]</f>
        <v>0.4576271186440678</v>
      </c>
      <c r="Q121" s="37">
        <f t="shared" si="1"/>
        <v>187</v>
      </c>
      <c r="R121" s="37">
        <f t="shared" si="1"/>
        <v>82</v>
      </c>
      <c r="S121" s="112">
        <f>Tabela910[[#This Row],[Níveis negat. ]]/Tabela910[[#This Row],[Alunos_2º ciclo]]</f>
        <v>0.43850267379679142</v>
      </c>
    </row>
    <row r="122" spans="1:19" outlineLevel="6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1310</v>
      </c>
      <c r="F122" s="7" t="s">
        <v>142</v>
      </c>
      <c r="G122" s="7">
        <v>150861</v>
      </c>
      <c r="H122" s="7" t="s">
        <v>147</v>
      </c>
      <c r="I122" s="7">
        <v>0</v>
      </c>
      <c r="J122" s="11" t="s">
        <v>24</v>
      </c>
      <c r="K122" s="40">
        <f>SUBTOTAL(9,K121:K121)</f>
        <v>69</v>
      </c>
      <c r="L122" s="40">
        <f>SUBTOTAL(9,L121:L121)</f>
        <v>28</v>
      </c>
      <c r="M122" s="87">
        <f>Tabela910[[#This Row],[Neg_Ano5]]/Tabela910[[#This Row],[Alunos_Ano5]]</f>
        <v>0.40579710144927539</v>
      </c>
      <c r="N122" s="40">
        <f>SUBTOTAL(9,N121:N121)</f>
        <v>118</v>
      </c>
      <c r="O122" s="40">
        <f>SUBTOTAL(9,O121:O121)</f>
        <v>54</v>
      </c>
      <c r="P122" s="87">
        <f>Tabela910[[#This Row],[Neg_Ano6]]/Tabela910[[#This Row],[Alunos_Ano6]]</f>
        <v>0.4576271186440678</v>
      </c>
      <c r="Q122" s="40">
        <f>SUBTOTAL(9,Q121:Q121)</f>
        <v>187</v>
      </c>
      <c r="R122" s="40">
        <f>SUBTOTAL(9,R121:R121)</f>
        <v>82</v>
      </c>
      <c r="S122" s="88">
        <f>Tabela910[[#This Row],[Níveis negat. ]]/Tabela910[[#This Row],[Alunos_2º ciclo]]</f>
        <v>0.43850267379679142</v>
      </c>
    </row>
    <row r="123" spans="1:19" outlineLevel="7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1310</v>
      </c>
      <c r="F123" s="7" t="s">
        <v>142</v>
      </c>
      <c r="G123" s="7">
        <v>151452</v>
      </c>
      <c r="H123" s="7" t="s">
        <v>149</v>
      </c>
      <c r="I123" s="7">
        <v>1310869</v>
      </c>
      <c r="J123" s="7" t="s">
        <v>150</v>
      </c>
      <c r="K123" s="37">
        <v>195</v>
      </c>
      <c r="L123" s="37">
        <v>86</v>
      </c>
      <c r="M123" s="85">
        <f>Tabela910[[#This Row],[Neg_Ano5]]/Tabela910[[#This Row],[Alunos_Ano5]]</f>
        <v>0.44102564102564101</v>
      </c>
      <c r="N123" s="37">
        <v>174</v>
      </c>
      <c r="O123" s="37">
        <v>80</v>
      </c>
      <c r="P123" s="85">
        <f>Tabela910[[#This Row],[Neg_Ano6]]/Tabela910[[#This Row],[Alunos_Ano6]]</f>
        <v>0.45977011494252873</v>
      </c>
      <c r="Q123" s="37">
        <f t="shared" si="1"/>
        <v>369</v>
      </c>
      <c r="R123" s="37">
        <f t="shared" si="1"/>
        <v>166</v>
      </c>
      <c r="S123" s="112">
        <f>Tabela910[[#This Row],[Níveis negat. ]]/Tabela910[[#This Row],[Alunos_2º ciclo]]</f>
        <v>0.44986449864498645</v>
      </c>
    </row>
    <row r="124" spans="1:19" outlineLevel="6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1310</v>
      </c>
      <c r="F124" s="7" t="s">
        <v>142</v>
      </c>
      <c r="G124" s="7">
        <v>151452</v>
      </c>
      <c r="H124" s="7" t="s">
        <v>149</v>
      </c>
      <c r="I124" s="7">
        <v>0</v>
      </c>
      <c r="J124" s="11" t="s">
        <v>24</v>
      </c>
      <c r="K124" s="40">
        <f>SUBTOTAL(9,K123:K123)</f>
        <v>195</v>
      </c>
      <c r="L124" s="40">
        <f>SUBTOTAL(9,L123:L123)</f>
        <v>86</v>
      </c>
      <c r="M124" s="87">
        <f>Tabela910[[#This Row],[Neg_Ano5]]/Tabela910[[#This Row],[Alunos_Ano5]]</f>
        <v>0.44102564102564101</v>
      </c>
      <c r="N124" s="40">
        <f>SUBTOTAL(9,N123:N123)</f>
        <v>174</v>
      </c>
      <c r="O124" s="40">
        <f>SUBTOTAL(9,O123:O123)</f>
        <v>80</v>
      </c>
      <c r="P124" s="87">
        <f>Tabela910[[#This Row],[Neg_Ano6]]/Tabela910[[#This Row],[Alunos_Ano6]]</f>
        <v>0.45977011494252873</v>
      </c>
      <c r="Q124" s="40">
        <f>SUBTOTAL(9,Q123:Q123)</f>
        <v>369</v>
      </c>
      <c r="R124" s="40">
        <f>SUBTOTAL(9,R123:R123)</f>
        <v>166</v>
      </c>
      <c r="S124" s="88">
        <f>Tabela910[[#This Row],[Níveis negat. ]]/Tabela910[[#This Row],[Alunos_2º ciclo]]</f>
        <v>0.44986449864498645</v>
      </c>
    </row>
    <row r="125" spans="1:19" outlineLevel="7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1310</v>
      </c>
      <c r="F125" s="7" t="s">
        <v>142</v>
      </c>
      <c r="G125" s="7">
        <v>151543</v>
      </c>
      <c r="H125" s="7" t="s">
        <v>151</v>
      </c>
      <c r="I125" s="7">
        <v>1310500</v>
      </c>
      <c r="J125" s="7" t="s">
        <v>152</v>
      </c>
      <c r="K125" s="37">
        <v>302</v>
      </c>
      <c r="L125" s="37">
        <v>70</v>
      </c>
      <c r="M125" s="85">
        <f>Tabela910[[#This Row],[Neg_Ano5]]/Tabela910[[#This Row],[Alunos_Ano5]]</f>
        <v>0.23178807947019867</v>
      </c>
      <c r="N125" s="37">
        <v>311</v>
      </c>
      <c r="O125" s="37">
        <v>77</v>
      </c>
      <c r="P125" s="85">
        <f>Tabela910[[#This Row],[Neg_Ano6]]/Tabela910[[#This Row],[Alunos_Ano6]]</f>
        <v>0.24758842443729903</v>
      </c>
      <c r="Q125" s="37">
        <f t="shared" si="1"/>
        <v>613</v>
      </c>
      <c r="R125" s="37">
        <f t="shared" si="1"/>
        <v>147</v>
      </c>
      <c r="S125" s="112">
        <f>Tabela910[[#This Row],[Níveis negat. ]]/Tabela910[[#This Row],[Alunos_2º ciclo]]</f>
        <v>0.23980424143556281</v>
      </c>
    </row>
    <row r="126" spans="1:19" outlineLevel="6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1310</v>
      </c>
      <c r="F126" s="7" t="s">
        <v>142</v>
      </c>
      <c r="G126" s="7">
        <v>151543</v>
      </c>
      <c r="H126" s="7" t="s">
        <v>151</v>
      </c>
      <c r="I126" s="7">
        <v>0</v>
      </c>
      <c r="J126" s="11" t="s">
        <v>24</v>
      </c>
      <c r="K126" s="40">
        <f>SUBTOTAL(9,K125:K125)</f>
        <v>302</v>
      </c>
      <c r="L126" s="40">
        <f>SUBTOTAL(9,L125:L125)</f>
        <v>70</v>
      </c>
      <c r="M126" s="87">
        <f>Tabela910[[#This Row],[Neg_Ano5]]/Tabela910[[#This Row],[Alunos_Ano5]]</f>
        <v>0.23178807947019867</v>
      </c>
      <c r="N126" s="40">
        <f>SUBTOTAL(9,N125:N125)</f>
        <v>311</v>
      </c>
      <c r="O126" s="40">
        <f>SUBTOTAL(9,O125:O125)</f>
        <v>77</v>
      </c>
      <c r="P126" s="87">
        <f>Tabela910[[#This Row],[Neg_Ano6]]/Tabela910[[#This Row],[Alunos_Ano6]]</f>
        <v>0.24758842443729903</v>
      </c>
      <c r="Q126" s="40">
        <f>SUBTOTAL(9,Q125:Q125)</f>
        <v>613</v>
      </c>
      <c r="R126" s="40">
        <f>SUBTOTAL(9,R125:R125)</f>
        <v>147</v>
      </c>
      <c r="S126" s="88">
        <f>Tabela910[[#This Row],[Níveis negat. ]]/Tabela910[[#This Row],[Alunos_2º ciclo]]</f>
        <v>0.23980424143556281</v>
      </c>
    </row>
    <row r="127" spans="1:19" outlineLevel="7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1310</v>
      </c>
      <c r="F127" s="7" t="s">
        <v>142</v>
      </c>
      <c r="G127" s="7">
        <v>151555</v>
      </c>
      <c r="H127" s="7" t="s">
        <v>153</v>
      </c>
      <c r="I127" s="7">
        <v>1310758</v>
      </c>
      <c r="J127" s="7" t="s">
        <v>154</v>
      </c>
      <c r="K127" s="37">
        <v>92</v>
      </c>
      <c r="L127" s="37">
        <v>29</v>
      </c>
      <c r="M127" s="85">
        <f>Tabela910[[#This Row],[Neg_Ano5]]/Tabela910[[#This Row],[Alunos_Ano5]]</f>
        <v>0.31521739130434784</v>
      </c>
      <c r="N127" s="37">
        <v>88</v>
      </c>
      <c r="O127" s="37">
        <v>25</v>
      </c>
      <c r="P127" s="85">
        <f>Tabela910[[#This Row],[Neg_Ano6]]/Tabela910[[#This Row],[Alunos_Ano6]]</f>
        <v>0.28409090909090912</v>
      </c>
      <c r="Q127" s="37">
        <f t="shared" si="1"/>
        <v>180</v>
      </c>
      <c r="R127" s="37">
        <f t="shared" si="1"/>
        <v>54</v>
      </c>
      <c r="S127" s="112">
        <f>Tabela910[[#This Row],[Níveis negat. ]]/Tabela910[[#This Row],[Alunos_2º ciclo]]</f>
        <v>0.3</v>
      </c>
    </row>
    <row r="128" spans="1:19" outlineLevel="7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1310</v>
      </c>
      <c r="F128" s="7" t="s">
        <v>142</v>
      </c>
      <c r="G128" s="7">
        <v>151555</v>
      </c>
      <c r="H128" s="7" t="s">
        <v>153</v>
      </c>
      <c r="I128" s="7">
        <v>1310955</v>
      </c>
      <c r="J128" s="7" t="s">
        <v>155</v>
      </c>
      <c r="K128" s="37">
        <v>84</v>
      </c>
      <c r="L128" s="37">
        <v>31</v>
      </c>
      <c r="M128" s="85">
        <f>Tabela910[[#This Row],[Neg_Ano5]]/Tabela910[[#This Row],[Alunos_Ano5]]</f>
        <v>0.36904761904761907</v>
      </c>
      <c r="N128" s="37">
        <v>85</v>
      </c>
      <c r="O128" s="37">
        <v>14</v>
      </c>
      <c r="P128" s="85">
        <f>Tabela910[[#This Row],[Neg_Ano6]]/Tabela910[[#This Row],[Alunos_Ano6]]</f>
        <v>0.16470588235294117</v>
      </c>
      <c r="Q128" s="37">
        <f t="shared" si="1"/>
        <v>169</v>
      </c>
      <c r="R128" s="37">
        <f t="shared" si="1"/>
        <v>45</v>
      </c>
      <c r="S128" s="112">
        <f>Tabela910[[#This Row],[Níveis negat. ]]/Tabela910[[#This Row],[Alunos_2º ciclo]]</f>
        <v>0.26627218934911245</v>
      </c>
    </row>
    <row r="129" spans="1:19" outlineLevel="6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1310</v>
      </c>
      <c r="F129" s="7" t="s">
        <v>142</v>
      </c>
      <c r="G129" s="7">
        <v>151555</v>
      </c>
      <c r="H129" s="7" t="s">
        <v>153</v>
      </c>
      <c r="I129" s="7">
        <v>0</v>
      </c>
      <c r="J129" s="11" t="s">
        <v>24</v>
      </c>
      <c r="K129" s="40">
        <f>SUBTOTAL(9,K127:K128)</f>
        <v>176</v>
      </c>
      <c r="L129" s="40">
        <f>SUBTOTAL(9,L127:L128)</f>
        <v>60</v>
      </c>
      <c r="M129" s="87">
        <f>Tabela910[[#This Row],[Neg_Ano5]]/Tabela910[[#This Row],[Alunos_Ano5]]</f>
        <v>0.34090909090909088</v>
      </c>
      <c r="N129" s="40">
        <f>SUBTOTAL(9,N127:N128)</f>
        <v>173</v>
      </c>
      <c r="O129" s="40">
        <f>SUBTOTAL(9,O127:O128)</f>
        <v>39</v>
      </c>
      <c r="P129" s="87">
        <f>Tabela910[[#This Row],[Neg_Ano6]]/Tabela910[[#This Row],[Alunos_Ano6]]</f>
        <v>0.22543352601156069</v>
      </c>
      <c r="Q129" s="40">
        <f>SUBTOTAL(9,Q127:Q128)</f>
        <v>349</v>
      </c>
      <c r="R129" s="40">
        <f>SUBTOTAL(9,R127:R128)</f>
        <v>99</v>
      </c>
      <c r="S129" s="88">
        <f>Tabela910[[#This Row],[Níveis negat. ]]/Tabela910[[#This Row],[Alunos_2º ciclo]]</f>
        <v>0.28366762177650429</v>
      </c>
    </row>
    <row r="130" spans="1:19" outlineLevel="5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1310</v>
      </c>
      <c r="F130" s="7" t="s">
        <v>142</v>
      </c>
      <c r="G130" s="7">
        <v>0</v>
      </c>
      <c r="H130" s="7">
        <v>0</v>
      </c>
      <c r="I130" s="7">
        <v>0</v>
      </c>
      <c r="J130" s="15" t="s">
        <v>25</v>
      </c>
      <c r="K130" s="43">
        <f>SUBTOTAL(9,K117:K128)</f>
        <v>987</v>
      </c>
      <c r="L130" s="43">
        <f>SUBTOTAL(9,L117:L128)</f>
        <v>343</v>
      </c>
      <c r="M130" s="89">
        <f>Tabela910[[#This Row],[Neg_Ano5]]/Tabela910[[#This Row],[Alunos_Ano5]]</f>
        <v>0.3475177304964539</v>
      </c>
      <c r="N130" s="43">
        <f>SUBTOTAL(9,N117:N128)</f>
        <v>986</v>
      </c>
      <c r="O130" s="43">
        <f>SUBTOTAL(9,O117:O128)</f>
        <v>336</v>
      </c>
      <c r="P130" s="89">
        <f>Tabela910[[#This Row],[Neg_Ano6]]/Tabela910[[#This Row],[Alunos_Ano6]]</f>
        <v>0.34077079107505071</v>
      </c>
      <c r="Q130" s="43">
        <f>SUBTOTAL(9,Q117:Q128)</f>
        <v>1973</v>
      </c>
      <c r="R130" s="43">
        <f>SUBTOTAL(9,R117:R128)</f>
        <v>679</v>
      </c>
      <c r="S130" s="90">
        <f>Tabela910[[#This Row],[Níveis negat. ]]/Tabela910[[#This Row],[Alunos_2º ciclo]]</f>
        <v>0.34414597060314245</v>
      </c>
    </row>
    <row r="131" spans="1:19" outlineLevel="7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1312</v>
      </c>
      <c r="F131" s="7" t="s">
        <v>156</v>
      </c>
      <c r="G131" s="7">
        <v>150400</v>
      </c>
      <c r="H131" s="7" t="s">
        <v>157</v>
      </c>
      <c r="I131" s="7">
        <v>1312553</v>
      </c>
      <c r="J131" s="7" t="s">
        <v>158</v>
      </c>
      <c r="K131" s="37">
        <v>54</v>
      </c>
      <c r="L131" s="37">
        <v>25</v>
      </c>
      <c r="M131" s="85">
        <f>Tabela910[[#This Row],[Neg_Ano5]]/Tabela910[[#This Row],[Alunos_Ano5]]</f>
        <v>0.46296296296296297</v>
      </c>
      <c r="N131" s="37">
        <v>65</v>
      </c>
      <c r="O131" s="37">
        <v>41</v>
      </c>
      <c r="P131" s="85">
        <f>Tabela910[[#This Row],[Neg_Ano6]]/Tabela910[[#This Row],[Alunos_Ano6]]</f>
        <v>0.63076923076923075</v>
      </c>
      <c r="Q131" s="37">
        <f t="shared" si="1"/>
        <v>119</v>
      </c>
      <c r="R131" s="37">
        <f t="shared" si="1"/>
        <v>66</v>
      </c>
      <c r="S131" s="112">
        <f>Tabela910[[#This Row],[Níveis negat. ]]/Tabela910[[#This Row],[Alunos_2º ciclo]]</f>
        <v>0.55462184873949583</v>
      </c>
    </row>
    <row r="132" spans="1:19" outlineLevel="6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1312</v>
      </c>
      <c r="F132" s="7" t="s">
        <v>156</v>
      </c>
      <c r="G132" s="7">
        <v>150400</v>
      </c>
      <c r="H132" s="7" t="s">
        <v>157</v>
      </c>
      <c r="I132" s="7">
        <v>0</v>
      </c>
      <c r="J132" s="11" t="s">
        <v>24</v>
      </c>
      <c r="K132" s="40">
        <f>SUBTOTAL(9,K131:K131)</f>
        <v>54</v>
      </c>
      <c r="L132" s="40">
        <f>SUBTOTAL(9,L131:L131)</f>
        <v>25</v>
      </c>
      <c r="M132" s="87">
        <f>Tabela910[[#This Row],[Neg_Ano5]]/Tabela910[[#This Row],[Alunos_Ano5]]</f>
        <v>0.46296296296296297</v>
      </c>
      <c r="N132" s="40">
        <f>SUBTOTAL(9,N131:N131)</f>
        <v>65</v>
      </c>
      <c r="O132" s="40">
        <f>SUBTOTAL(9,O131:O131)</f>
        <v>41</v>
      </c>
      <c r="P132" s="87">
        <f>Tabela910[[#This Row],[Neg_Ano6]]/Tabela910[[#This Row],[Alunos_Ano6]]</f>
        <v>0.63076923076923075</v>
      </c>
      <c r="Q132" s="40">
        <f>SUBTOTAL(9,Q131:Q131)</f>
        <v>119</v>
      </c>
      <c r="R132" s="40">
        <f>SUBTOTAL(9,R131:R131)</f>
        <v>66</v>
      </c>
      <c r="S132" s="88">
        <f>Tabela910[[#This Row],[Níveis negat. ]]/Tabela910[[#This Row],[Alunos_2º ciclo]]</f>
        <v>0.55462184873949583</v>
      </c>
    </row>
    <row r="133" spans="1:19" outlineLevel="7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1312</v>
      </c>
      <c r="F133" s="7" t="s">
        <v>156</v>
      </c>
      <c r="G133" s="7">
        <v>150873</v>
      </c>
      <c r="H133" s="7" t="s">
        <v>159</v>
      </c>
      <c r="I133" s="7">
        <v>1312511</v>
      </c>
      <c r="J133" s="7" t="s">
        <v>160</v>
      </c>
      <c r="K133" s="37">
        <v>76</v>
      </c>
      <c r="L133" s="37">
        <v>12</v>
      </c>
      <c r="M133" s="85">
        <f>Tabela910[[#This Row],[Neg_Ano5]]/Tabela910[[#This Row],[Alunos_Ano5]]</f>
        <v>0.15789473684210525</v>
      </c>
      <c r="N133" s="37">
        <v>105</v>
      </c>
      <c r="O133" s="37">
        <v>15</v>
      </c>
      <c r="P133" s="85">
        <f>Tabela910[[#This Row],[Neg_Ano6]]/Tabela910[[#This Row],[Alunos_Ano6]]</f>
        <v>0.14285714285714285</v>
      </c>
      <c r="Q133" s="37">
        <f t="shared" si="1"/>
        <v>181</v>
      </c>
      <c r="R133" s="37">
        <f t="shared" si="1"/>
        <v>27</v>
      </c>
      <c r="S133" s="112">
        <f>Tabela910[[#This Row],[Níveis negat. ]]/Tabela910[[#This Row],[Alunos_2º ciclo]]</f>
        <v>0.14917127071823205</v>
      </c>
    </row>
    <row r="134" spans="1:19" outlineLevel="7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1312</v>
      </c>
      <c r="F134" s="7" t="s">
        <v>156</v>
      </c>
      <c r="G134" s="7">
        <v>150873</v>
      </c>
      <c r="H134" s="7" t="s">
        <v>159</v>
      </c>
      <c r="I134" s="7">
        <v>1312563</v>
      </c>
      <c r="J134" s="7" t="s">
        <v>161</v>
      </c>
      <c r="K134" s="37">
        <v>45</v>
      </c>
      <c r="L134" s="37">
        <v>21</v>
      </c>
      <c r="M134" s="85">
        <f>Tabela910[[#This Row],[Neg_Ano5]]/Tabela910[[#This Row],[Alunos_Ano5]]</f>
        <v>0.46666666666666667</v>
      </c>
      <c r="N134" s="37">
        <v>58</v>
      </c>
      <c r="O134" s="37">
        <v>20</v>
      </c>
      <c r="P134" s="85">
        <f>Tabela910[[#This Row],[Neg_Ano6]]/Tabela910[[#This Row],[Alunos_Ano6]]</f>
        <v>0.34482758620689657</v>
      </c>
      <c r="Q134" s="37">
        <f t="shared" si="1"/>
        <v>103</v>
      </c>
      <c r="R134" s="37">
        <f t="shared" si="1"/>
        <v>41</v>
      </c>
      <c r="S134" s="112">
        <f>Tabela910[[#This Row],[Níveis negat. ]]/Tabela910[[#This Row],[Alunos_2º ciclo]]</f>
        <v>0.39805825242718446</v>
      </c>
    </row>
    <row r="135" spans="1:19" outlineLevel="6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1312</v>
      </c>
      <c r="F135" s="7" t="s">
        <v>156</v>
      </c>
      <c r="G135" s="7">
        <v>150873</v>
      </c>
      <c r="H135" s="7" t="s">
        <v>159</v>
      </c>
      <c r="I135" s="7">
        <v>0</v>
      </c>
      <c r="J135" s="11" t="s">
        <v>24</v>
      </c>
      <c r="K135" s="40">
        <f>SUBTOTAL(9,K133:K134)</f>
        <v>121</v>
      </c>
      <c r="L135" s="40">
        <f>SUBTOTAL(9,L133:L134)</f>
        <v>33</v>
      </c>
      <c r="M135" s="87">
        <f>Tabela910[[#This Row],[Neg_Ano5]]/Tabela910[[#This Row],[Alunos_Ano5]]</f>
        <v>0.27272727272727271</v>
      </c>
      <c r="N135" s="40">
        <f>SUBTOTAL(9,N133:N134)</f>
        <v>163</v>
      </c>
      <c r="O135" s="40">
        <f>SUBTOTAL(9,O133:O134)</f>
        <v>35</v>
      </c>
      <c r="P135" s="87">
        <f>Tabela910[[#This Row],[Neg_Ano6]]/Tabela910[[#This Row],[Alunos_Ano6]]</f>
        <v>0.21472392638036811</v>
      </c>
      <c r="Q135" s="40">
        <f>SUBTOTAL(9,Q133:Q134)</f>
        <v>284</v>
      </c>
      <c r="R135" s="40">
        <f>SUBTOTAL(9,R133:R134)</f>
        <v>68</v>
      </c>
      <c r="S135" s="88">
        <f>Tabela910[[#This Row],[Níveis negat. ]]/Tabela910[[#This Row],[Alunos_2º ciclo]]</f>
        <v>0.23943661971830985</v>
      </c>
    </row>
    <row r="136" spans="1:19" outlineLevel="7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1312</v>
      </c>
      <c r="F136" s="7" t="s">
        <v>156</v>
      </c>
      <c r="G136" s="7">
        <v>151385</v>
      </c>
      <c r="H136" s="7" t="s">
        <v>162</v>
      </c>
      <c r="I136" s="7">
        <v>1312113</v>
      </c>
      <c r="J136" s="7" t="s">
        <v>163</v>
      </c>
      <c r="K136" s="37">
        <v>134</v>
      </c>
      <c r="L136" s="37">
        <v>67</v>
      </c>
      <c r="M136" s="85">
        <f>Tabela910[[#This Row],[Neg_Ano5]]/Tabela910[[#This Row],[Alunos_Ano5]]</f>
        <v>0.5</v>
      </c>
      <c r="N136" s="37">
        <v>155</v>
      </c>
      <c r="O136" s="37">
        <v>53</v>
      </c>
      <c r="P136" s="85">
        <f>Tabela910[[#This Row],[Neg_Ano6]]/Tabela910[[#This Row],[Alunos_Ano6]]</f>
        <v>0.34193548387096773</v>
      </c>
      <c r="Q136" s="37">
        <f t="shared" si="1"/>
        <v>289</v>
      </c>
      <c r="R136" s="37">
        <f t="shared" si="1"/>
        <v>120</v>
      </c>
      <c r="S136" s="112">
        <f>Tabela910[[#This Row],[Níveis negat. ]]/Tabela910[[#This Row],[Alunos_2º ciclo]]</f>
        <v>0.41522491349480967</v>
      </c>
    </row>
    <row r="137" spans="1:19" outlineLevel="6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1312</v>
      </c>
      <c r="F137" s="7" t="s">
        <v>156</v>
      </c>
      <c r="G137" s="7">
        <v>151385</v>
      </c>
      <c r="H137" s="7" t="s">
        <v>162</v>
      </c>
      <c r="I137" s="7">
        <v>0</v>
      </c>
      <c r="J137" s="11" t="s">
        <v>24</v>
      </c>
      <c r="K137" s="40">
        <f>SUBTOTAL(9,K136:K136)</f>
        <v>134</v>
      </c>
      <c r="L137" s="40">
        <f>SUBTOTAL(9,L136:L136)</f>
        <v>67</v>
      </c>
      <c r="M137" s="87">
        <f>Tabela910[[#This Row],[Neg_Ano5]]/Tabela910[[#This Row],[Alunos_Ano5]]</f>
        <v>0.5</v>
      </c>
      <c r="N137" s="40">
        <f>SUBTOTAL(9,N136:N136)</f>
        <v>155</v>
      </c>
      <c r="O137" s="40">
        <f>SUBTOTAL(9,O136:O136)</f>
        <v>53</v>
      </c>
      <c r="P137" s="87">
        <f>Tabela910[[#This Row],[Neg_Ano6]]/Tabela910[[#This Row],[Alunos_Ano6]]</f>
        <v>0.34193548387096773</v>
      </c>
      <c r="Q137" s="40">
        <f>SUBTOTAL(9,Q136:Q136)</f>
        <v>289</v>
      </c>
      <c r="R137" s="40">
        <f>SUBTOTAL(9,R136:R136)</f>
        <v>120</v>
      </c>
      <c r="S137" s="88">
        <f>Tabela910[[#This Row],[Níveis negat. ]]/Tabela910[[#This Row],[Alunos_2º ciclo]]</f>
        <v>0.41522491349480967</v>
      </c>
    </row>
    <row r="138" spans="1:19" outlineLevel="7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1312</v>
      </c>
      <c r="F138" s="7" t="s">
        <v>156</v>
      </c>
      <c r="G138" s="7">
        <v>152158</v>
      </c>
      <c r="H138" s="7" t="s">
        <v>164</v>
      </c>
      <c r="I138" s="7">
        <v>1312346</v>
      </c>
      <c r="J138" s="7" t="s">
        <v>165</v>
      </c>
      <c r="K138" s="37">
        <v>166</v>
      </c>
      <c r="L138" s="37">
        <v>71</v>
      </c>
      <c r="M138" s="85">
        <f>Tabela910[[#This Row],[Neg_Ano5]]/Tabela910[[#This Row],[Alunos_Ano5]]</f>
        <v>0.42771084337349397</v>
      </c>
      <c r="N138" s="37">
        <v>163</v>
      </c>
      <c r="O138" s="37">
        <v>83</v>
      </c>
      <c r="P138" s="85">
        <f>Tabela910[[#This Row],[Neg_Ano6]]/Tabela910[[#This Row],[Alunos_Ano6]]</f>
        <v>0.50920245398773001</v>
      </c>
      <c r="Q138" s="37">
        <f t="shared" si="1"/>
        <v>329</v>
      </c>
      <c r="R138" s="37">
        <f t="shared" si="1"/>
        <v>154</v>
      </c>
      <c r="S138" s="112">
        <f>Tabela910[[#This Row],[Níveis negat. ]]/Tabela910[[#This Row],[Alunos_2º ciclo]]</f>
        <v>0.46808510638297873</v>
      </c>
    </row>
    <row r="139" spans="1:19" outlineLevel="6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1312</v>
      </c>
      <c r="F139" s="7" t="s">
        <v>156</v>
      </c>
      <c r="G139" s="7">
        <v>152158</v>
      </c>
      <c r="H139" s="7" t="s">
        <v>164</v>
      </c>
      <c r="I139" s="7">
        <v>0</v>
      </c>
      <c r="J139" s="11" t="s">
        <v>24</v>
      </c>
      <c r="K139" s="40">
        <f>SUBTOTAL(9,K138:K138)</f>
        <v>166</v>
      </c>
      <c r="L139" s="40">
        <f>SUBTOTAL(9,L138:L138)</f>
        <v>71</v>
      </c>
      <c r="M139" s="87">
        <f>Tabela910[[#This Row],[Neg_Ano5]]/Tabela910[[#This Row],[Alunos_Ano5]]</f>
        <v>0.42771084337349397</v>
      </c>
      <c r="N139" s="40">
        <f>SUBTOTAL(9,N138:N138)</f>
        <v>163</v>
      </c>
      <c r="O139" s="40">
        <f>SUBTOTAL(9,O138:O138)</f>
        <v>83</v>
      </c>
      <c r="P139" s="87">
        <f>Tabela910[[#This Row],[Neg_Ano6]]/Tabela910[[#This Row],[Alunos_Ano6]]</f>
        <v>0.50920245398773001</v>
      </c>
      <c r="Q139" s="40">
        <f>SUBTOTAL(9,Q138:Q138)</f>
        <v>329</v>
      </c>
      <c r="R139" s="40">
        <f>SUBTOTAL(9,R138:R138)</f>
        <v>154</v>
      </c>
      <c r="S139" s="88">
        <f>Tabela910[[#This Row],[Níveis negat. ]]/Tabela910[[#This Row],[Alunos_2º ciclo]]</f>
        <v>0.46808510638297873</v>
      </c>
    </row>
    <row r="140" spans="1:19" outlineLevel="7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1312</v>
      </c>
      <c r="F140" s="7" t="s">
        <v>156</v>
      </c>
      <c r="G140" s="7">
        <v>152160</v>
      </c>
      <c r="H140" s="7" t="s">
        <v>166</v>
      </c>
      <c r="I140" s="7">
        <v>1312811</v>
      </c>
      <c r="J140" s="7" t="s">
        <v>167</v>
      </c>
      <c r="K140" s="37">
        <v>77</v>
      </c>
      <c r="L140" s="37">
        <v>47</v>
      </c>
      <c r="M140" s="85">
        <f>Tabela910[[#This Row],[Neg_Ano5]]/Tabela910[[#This Row],[Alunos_Ano5]]</f>
        <v>0.61038961038961037</v>
      </c>
      <c r="N140" s="37">
        <v>79</v>
      </c>
      <c r="O140" s="37">
        <v>45</v>
      </c>
      <c r="P140" s="85">
        <f>Tabela910[[#This Row],[Neg_Ano6]]/Tabela910[[#This Row],[Alunos_Ano6]]</f>
        <v>0.569620253164557</v>
      </c>
      <c r="Q140" s="37">
        <f t="shared" si="1"/>
        <v>156</v>
      </c>
      <c r="R140" s="37">
        <f t="shared" si="1"/>
        <v>92</v>
      </c>
      <c r="S140" s="112">
        <f>Tabela910[[#This Row],[Níveis negat. ]]/Tabela910[[#This Row],[Alunos_2º ciclo]]</f>
        <v>0.58974358974358976</v>
      </c>
    </row>
    <row r="141" spans="1:19" outlineLevel="6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1312</v>
      </c>
      <c r="F141" s="7" t="s">
        <v>156</v>
      </c>
      <c r="G141" s="7">
        <v>152160</v>
      </c>
      <c r="H141" s="7" t="s">
        <v>166</v>
      </c>
      <c r="I141" s="7">
        <v>0</v>
      </c>
      <c r="J141" s="11" t="s">
        <v>24</v>
      </c>
      <c r="K141" s="40">
        <f>SUBTOTAL(9,K140:K140)</f>
        <v>77</v>
      </c>
      <c r="L141" s="40">
        <f>SUBTOTAL(9,L140:L140)</f>
        <v>47</v>
      </c>
      <c r="M141" s="87">
        <f>Tabela910[[#This Row],[Neg_Ano5]]/Tabela910[[#This Row],[Alunos_Ano5]]</f>
        <v>0.61038961038961037</v>
      </c>
      <c r="N141" s="40">
        <f>SUBTOTAL(9,N140:N140)</f>
        <v>79</v>
      </c>
      <c r="O141" s="40">
        <f>SUBTOTAL(9,O140:O140)</f>
        <v>45</v>
      </c>
      <c r="P141" s="87">
        <f>Tabela910[[#This Row],[Neg_Ano6]]/Tabela910[[#This Row],[Alunos_Ano6]]</f>
        <v>0.569620253164557</v>
      </c>
      <c r="Q141" s="40">
        <f>SUBTOTAL(9,Q140:Q140)</f>
        <v>156</v>
      </c>
      <c r="R141" s="40">
        <f>SUBTOTAL(9,R140:R140)</f>
        <v>92</v>
      </c>
      <c r="S141" s="88">
        <f>Tabela910[[#This Row],[Níveis negat. ]]/Tabela910[[#This Row],[Alunos_2º ciclo]]</f>
        <v>0.58974358974358976</v>
      </c>
    </row>
    <row r="142" spans="1:19" outlineLevel="7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1312</v>
      </c>
      <c r="F142" s="7" t="s">
        <v>156</v>
      </c>
      <c r="G142" s="7">
        <v>152171</v>
      </c>
      <c r="H142" s="7" t="s">
        <v>168</v>
      </c>
      <c r="I142" s="7">
        <v>1312414</v>
      </c>
      <c r="J142" s="7" t="s">
        <v>169</v>
      </c>
      <c r="K142" s="37">
        <v>39</v>
      </c>
      <c r="L142" s="37">
        <v>23</v>
      </c>
      <c r="M142" s="85">
        <f>Tabela910[[#This Row],[Neg_Ano5]]/Tabela910[[#This Row],[Alunos_Ano5]]</f>
        <v>0.58974358974358976</v>
      </c>
      <c r="N142" s="37">
        <v>8</v>
      </c>
      <c r="O142" s="37">
        <v>4</v>
      </c>
      <c r="P142" s="85">
        <f>Tabela910[[#This Row],[Neg_Ano6]]/Tabela910[[#This Row],[Alunos_Ano6]]</f>
        <v>0.5</v>
      </c>
      <c r="Q142" s="37">
        <f t="shared" si="1"/>
        <v>47</v>
      </c>
      <c r="R142" s="37">
        <f t="shared" si="1"/>
        <v>27</v>
      </c>
      <c r="S142" s="112">
        <f>Tabela910[[#This Row],[Níveis negat. ]]/Tabela910[[#This Row],[Alunos_2º ciclo]]</f>
        <v>0.57446808510638303</v>
      </c>
    </row>
    <row r="143" spans="1:19" outlineLevel="6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1312</v>
      </c>
      <c r="F143" s="7" t="s">
        <v>156</v>
      </c>
      <c r="G143" s="7">
        <v>152171</v>
      </c>
      <c r="H143" s="7" t="s">
        <v>168</v>
      </c>
      <c r="I143" s="7">
        <v>0</v>
      </c>
      <c r="J143" s="11" t="s">
        <v>24</v>
      </c>
      <c r="K143" s="40">
        <f>SUBTOTAL(9,K142:K142)</f>
        <v>39</v>
      </c>
      <c r="L143" s="40">
        <f>SUBTOTAL(9,L142:L142)</f>
        <v>23</v>
      </c>
      <c r="M143" s="87">
        <f>Tabela910[[#This Row],[Neg_Ano5]]/Tabela910[[#This Row],[Alunos_Ano5]]</f>
        <v>0.58974358974358976</v>
      </c>
      <c r="N143" s="40">
        <f>SUBTOTAL(9,N142:N142)</f>
        <v>8</v>
      </c>
      <c r="O143" s="40">
        <f>SUBTOTAL(9,O142:O142)</f>
        <v>4</v>
      </c>
      <c r="P143" s="87">
        <f>Tabela910[[#This Row],[Neg_Ano6]]/Tabela910[[#This Row],[Alunos_Ano6]]</f>
        <v>0.5</v>
      </c>
      <c r="Q143" s="40">
        <f>SUBTOTAL(9,Q142:Q142)</f>
        <v>47</v>
      </c>
      <c r="R143" s="40">
        <f>SUBTOTAL(9,R142:R142)</f>
        <v>27</v>
      </c>
      <c r="S143" s="88">
        <f>Tabela910[[#This Row],[Níveis negat. ]]/Tabela910[[#This Row],[Alunos_2º ciclo]]</f>
        <v>0.57446808510638303</v>
      </c>
    </row>
    <row r="144" spans="1:19" outlineLevel="7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1312</v>
      </c>
      <c r="F144" s="7" t="s">
        <v>156</v>
      </c>
      <c r="G144" s="7">
        <v>152183</v>
      </c>
      <c r="H144" s="7" t="s">
        <v>170</v>
      </c>
      <c r="I144" s="7">
        <v>1312054</v>
      </c>
      <c r="J144" s="7" t="s">
        <v>171</v>
      </c>
      <c r="K144" s="37">
        <v>64</v>
      </c>
      <c r="L144" s="37">
        <v>15</v>
      </c>
      <c r="M144" s="85">
        <f>Tabela910[[#This Row],[Neg_Ano5]]/Tabela910[[#This Row],[Alunos_Ano5]]</f>
        <v>0.234375</v>
      </c>
      <c r="N144" s="37">
        <v>76</v>
      </c>
      <c r="O144" s="37">
        <v>25</v>
      </c>
      <c r="P144" s="85">
        <f>Tabela910[[#This Row],[Neg_Ano6]]/Tabela910[[#This Row],[Alunos_Ano6]]</f>
        <v>0.32894736842105265</v>
      </c>
      <c r="Q144" s="37">
        <f t="shared" si="1"/>
        <v>140</v>
      </c>
      <c r="R144" s="37">
        <f t="shared" si="1"/>
        <v>40</v>
      </c>
      <c r="S144" s="112">
        <f>Tabela910[[#This Row],[Níveis negat. ]]/Tabela910[[#This Row],[Alunos_2º ciclo]]</f>
        <v>0.2857142857142857</v>
      </c>
    </row>
    <row r="145" spans="1:19" outlineLevel="7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1312</v>
      </c>
      <c r="F145" s="7" t="s">
        <v>156</v>
      </c>
      <c r="G145" s="7">
        <v>152183</v>
      </c>
      <c r="H145" s="7" t="s">
        <v>170</v>
      </c>
      <c r="I145" s="7">
        <v>1312840</v>
      </c>
      <c r="J145" s="7" t="s">
        <v>172</v>
      </c>
      <c r="K145" s="37">
        <v>87</v>
      </c>
      <c r="L145" s="37">
        <v>31</v>
      </c>
      <c r="M145" s="85">
        <f>Tabela910[[#This Row],[Neg_Ano5]]/Tabela910[[#This Row],[Alunos_Ano5]]</f>
        <v>0.35632183908045978</v>
      </c>
      <c r="N145" s="37">
        <v>82</v>
      </c>
      <c r="O145" s="37">
        <v>45</v>
      </c>
      <c r="P145" s="85">
        <f>Tabela910[[#This Row],[Neg_Ano6]]/Tabela910[[#This Row],[Alunos_Ano6]]</f>
        <v>0.54878048780487809</v>
      </c>
      <c r="Q145" s="37">
        <f t="shared" si="1"/>
        <v>169</v>
      </c>
      <c r="R145" s="37">
        <f t="shared" si="1"/>
        <v>76</v>
      </c>
      <c r="S145" s="112">
        <f>Tabela910[[#This Row],[Níveis negat. ]]/Tabela910[[#This Row],[Alunos_2º ciclo]]</f>
        <v>0.44970414201183434</v>
      </c>
    </row>
    <row r="146" spans="1:19" outlineLevel="6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1312</v>
      </c>
      <c r="F146" s="7" t="s">
        <v>156</v>
      </c>
      <c r="G146" s="7">
        <v>152183</v>
      </c>
      <c r="H146" s="7" t="s">
        <v>170</v>
      </c>
      <c r="I146" s="7">
        <v>0</v>
      </c>
      <c r="J146" s="11" t="s">
        <v>24</v>
      </c>
      <c r="K146" s="40">
        <f>SUBTOTAL(9,K144:K145)</f>
        <v>151</v>
      </c>
      <c r="L146" s="40">
        <f>SUBTOTAL(9,L144:L145)</f>
        <v>46</v>
      </c>
      <c r="M146" s="87">
        <f>Tabela910[[#This Row],[Neg_Ano5]]/Tabela910[[#This Row],[Alunos_Ano5]]</f>
        <v>0.30463576158940397</v>
      </c>
      <c r="N146" s="40">
        <f>SUBTOTAL(9,N144:N145)</f>
        <v>158</v>
      </c>
      <c r="O146" s="40">
        <f>SUBTOTAL(9,O144:O145)</f>
        <v>70</v>
      </c>
      <c r="P146" s="87">
        <f>Tabela910[[#This Row],[Neg_Ano6]]/Tabela910[[#This Row],[Alunos_Ano6]]</f>
        <v>0.44303797468354428</v>
      </c>
      <c r="Q146" s="40">
        <f>SUBTOTAL(9,Q144:Q145)</f>
        <v>309</v>
      </c>
      <c r="R146" s="40">
        <f>SUBTOTAL(9,R144:R145)</f>
        <v>116</v>
      </c>
      <c r="S146" s="88">
        <f>Tabela910[[#This Row],[Níveis negat. ]]/Tabela910[[#This Row],[Alunos_2º ciclo]]</f>
        <v>0.37540453074433655</v>
      </c>
    </row>
    <row r="147" spans="1:19" outlineLevel="7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1312</v>
      </c>
      <c r="F147" s="7" t="s">
        <v>156</v>
      </c>
      <c r="G147" s="7">
        <v>152195</v>
      </c>
      <c r="H147" s="7" t="s">
        <v>173</v>
      </c>
      <c r="I147" s="7">
        <v>1312010</v>
      </c>
      <c r="J147" s="7" t="s">
        <v>174</v>
      </c>
      <c r="K147" s="37">
        <v>81</v>
      </c>
      <c r="L147" s="37">
        <v>50</v>
      </c>
      <c r="M147" s="85">
        <f>Tabela910[[#This Row],[Neg_Ano5]]/Tabela910[[#This Row],[Alunos_Ano5]]</f>
        <v>0.61728395061728392</v>
      </c>
      <c r="N147" s="37">
        <v>74</v>
      </c>
      <c r="O147" s="37">
        <v>55</v>
      </c>
      <c r="P147" s="85">
        <f>Tabela910[[#This Row],[Neg_Ano6]]/Tabela910[[#This Row],[Alunos_Ano6]]</f>
        <v>0.7432432432432432</v>
      </c>
      <c r="Q147" s="37">
        <f t="shared" si="1"/>
        <v>155</v>
      </c>
      <c r="R147" s="37">
        <f t="shared" si="1"/>
        <v>105</v>
      </c>
      <c r="S147" s="112">
        <f>Tabela910[[#This Row],[Níveis negat. ]]/Tabela910[[#This Row],[Alunos_2º ciclo]]</f>
        <v>0.67741935483870963</v>
      </c>
    </row>
    <row r="148" spans="1:19" outlineLevel="6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">
        <v>152195</v>
      </c>
      <c r="H148" s="7" t="s">
        <v>173</v>
      </c>
      <c r="I148" s="7">
        <v>0</v>
      </c>
      <c r="J148" s="11" t="s">
        <v>24</v>
      </c>
      <c r="K148" s="40">
        <f>SUBTOTAL(9,K147:K147)</f>
        <v>81</v>
      </c>
      <c r="L148" s="40">
        <f>SUBTOTAL(9,L147:L147)</f>
        <v>50</v>
      </c>
      <c r="M148" s="87">
        <f>Tabela910[[#This Row],[Neg_Ano5]]/Tabela910[[#This Row],[Alunos_Ano5]]</f>
        <v>0.61728395061728392</v>
      </c>
      <c r="N148" s="40">
        <f>SUBTOTAL(9,N147:N147)</f>
        <v>74</v>
      </c>
      <c r="O148" s="40">
        <f>SUBTOTAL(9,O147:O147)</f>
        <v>55</v>
      </c>
      <c r="P148" s="87">
        <f>Tabela910[[#This Row],[Neg_Ano6]]/Tabela910[[#This Row],[Alunos_Ano6]]</f>
        <v>0.7432432432432432</v>
      </c>
      <c r="Q148" s="40">
        <f>SUBTOTAL(9,Q147:Q147)</f>
        <v>155</v>
      </c>
      <c r="R148" s="40">
        <f>SUBTOTAL(9,R147:R147)</f>
        <v>105</v>
      </c>
      <c r="S148" s="88">
        <f>Tabela910[[#This Row],[Níveis negat. ]]/Tabela910[[#This Row],[Alunos_2º ciclo]]</f>
        <v>0.67741935483870963</v>
      </c>
    </row>
    <row r="149" spans="1:19" outlineLevel="7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">
        <v>152201</v>
      </c>
      <c r="H149" s="7" t="s">
        <v>175</v>
      </c>
      <c r="I149" s="7">
        <v>1312592</v>
      </c>
      <c r="J149" s="7" t="s">
        <v>176</v>
      </c>
      <c r="K149" s="37">
        <v>189</v>
      </c>
      <c r="L149" s="37">
        <v>27</v>
      </c>
      <c r="M149" s="85">
        <f>Tabela910[[#This Row],[Neg_Ano5]]/Tabela910[[#This Row],[Alunos_Ano5]]</f>
        <v>0.14285714285714285</v>
      </c>
      <c r="N149" s="37">
        <v>216</v>
      </c>
      <c r="O149" s="37">
        <v>39</v>
      </c>
      <c r="P149" s="85">
        <f>Tabela910[[#This Row],[Neg_Ano6]]/Tabela910[[#This Row],[Alunos_Ano6]]</f>
        <v>0.18055555555555555</v>
      </c>
      <c r="Q149" s="37">
        <f t="shared" si="1"/>
        <v>405</v>
      </c>
      <c r="R149" s="37">
        <f t="shared" si="1"/>
        <v>66</v>
      </c>
      <c r="S149" s="112">
        <f>Tabela910[[#This Row],[Níveis negat. ]]/Tabela910[[#This Row],[Alunos_2º ciclo]]</f>
        <v>0.16296296296296298</v>
      </c>
    </row>
    <row r="150" spans="1:19" outlineLevel="6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">
        <v>152201</v>
      </c>
      <c r="H150" s="7" t="s">
        <v>175</v>
      </c>
      <c r="I150" s="7">
        <v>0</v>
      </c>
      <c r="J150" s="11" t="s">
        <v>24</v>
      </c>
      <c r="K150" s="40">
        <f>SUBTOTAL(9,K149:K149)</f>
        <v>189</v>
      </c>
      <c r="L150" s="40">
        <f>SUBTOTAL(9,L149:L149)</f>
        <v>27</v>
      </c>
      <c r="M150" s="87">
        <f>Tabela910[[#This Row],[Neg_Ano5]]/Tabela910[[#This Row],[Alunos_Ano5]]</f>
        <v>0.14285714285714285</v>
      </c>
      <c r="N150" s="40">
        <f>SUBTOTAL(9,N149:N149)</f>
        <v>216</v>
      </c>
      <c r="O150" s="40">
        <f>SUBTOTAL(9,O149:O149)</f>
        <v>39</v>
      </c>
      <c r="P150" s="87">
        <f>Tabela910[[#This Row],[Neg_Ano6]]/Tabela910[[#This Row],[Alunos_Ano6]]</f>
        <v>0.18055555555555555</v>
      </c>
      <c r="Q150" s="40">
        <f>SUBTOTAL(9,Q149:Q149)</f>
        <v>405</v>
      </c>
      <c r="R150" s="40">
        <f>SUBTOTAL(9,R149:R149)</f>
        <v>66</v>
      </c>
      <c r="S150" s="88">
        <f>Tabela910[[#This Row],[Níveis negat. ]]/Tabela910[[#This Row],[Alunos_2º ciclo]]</f>
        <v>0.16296296296296298</v>
      </c>
    </row>
    <row r="151" spans="1:19" outlineLevel="7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">
        <v>152213</v>
      </c>
      <c r="H151" s="7" t="s">
        <v>177</v>
      </c>
      <c r="I151" s="7">
        <v>1312289</v>
      </c>
      <c r="J151" s="7" t="s">
        <v>178</v>
      </c>
      <c r="K151" s="37">
        <v>51</v>
      </c>
      <c r="L151" s="37">
        <v>31</v>
      </c>
      <c r="M151" s="85">
        <f>Tabela910[[#This Row],[Neg_Ano5]]/Tabela910[[#This Row],[Alunos_Ano5]]</f>
        <v>0.60784313725490191</v>
      </c>
      <c r="N151" s="37">
        <v>55</v>
      </c>
      <c r="O151" s="37">
        <v>39</v>
      </c>
      <c r="P151" s="85">
        <f>Tabela910[[#This Row],[Neg_Ano6]]/Tabela910[[#This Row],[Alunos_Ano6]]</f>
        <v>0.70909090909090911</v>
      </c>
      <c r="Q151" s="37">
        <f t="shared" si="1"/>
        <v>106</v>
      </c>
      <c r="R151" s="37">
        <f t="shared" si="1"/>
        <v>70</v>
      </c>
      <c r="S151" s="112">
        <f>Tabela910[[#This Row],[Níveis negat. ]]/Tabela910[[#This Row],[Alunos_2º ciclo]]</f>
        <v>0.660377358490566</v>
      </c>
    </row>
    <row r="152" spans="1:19" outlineLevel="6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">
        <v>152213</v>
      </c>
      <c r="H152" s="7" t="s">
        <v>177</v>
      </c>
      <c r="I152" s="7">
        <v>0</v>
      </c>
      <c r="J152" s="11" t="s">
        <v>24</v>
      </c>
      <c r="K152" s="40">
        <f>SUBTOTAL(9,K151:K151)</f>
        <v>51</v>
      </c>
      <c r="L152" s="40">
        <f>SUBTOTAL(9,L151:L151)</f>
        <v>31</v>
      </c>
      <c r="M152" s="87">
        <f>Tabela910[[#This Row],[Neg_Ano5]]/Tabela910[[#This Row],[Alunos_Ano5]]</f>
        <v>0.60784313725490191</v>
      </c>
      <c r="N152" s="40">
        <f>SUBTOTAL(9,N151:N151)</f>
        <v>55</v>
      </c>
      <c r="O152" s="40">
        <f>SUBTOTAL(9,O151:O151)</f>
        <v>39</v>
      </c>
      <c r="P152" s="87">
        <f>Tabela910[[#This Row],[Neg_Ano6]]/Tabela910[[#This Row],[Alunos_Ano6]]</f>
        <v>0.70909090909090911</v>
      </c>
      <c r="Q152" s="40">
        <f>SUBTOTAL(9,Q151:Q151)</f>
        <v>106</v>
      </c>
      <c r="R152" s="40">
        <f>SUBTOTAL(9,R151:R151)</f>
        <v>70</v>
      </c>
      <c r="S152" s="88">
        <f>Tabela910[[#This Row],[Níveis negat. ]]/Tabela910[[#This Row],[Alunos_2º ciclo]]</f>
        <v>0.660377358490566</v>
      </c>
    </row>
    <row r="153" spans="1:19" outlineLevel="7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">
        <v>152225</v>
      </c>
      <c r="H153" s="7" t="s">
        <v>179</v>
      </c>
      <c r="I153" s="7">
        <v>1312351</v>
      </c>
      <c r="J153" s="7" t="s">
        <v>180</v>
      </c>
      <c r="K153" s="37">
        <v>125</v>
      </c>
      <c r="L153" s="37">
        <v>56</v>
      </c>
      <c r="M153" s="85">
        <f>Tabela910[[#This Row],[Neg_Ano5]]/Tabela910[[#This Row],[Alunos_Ano5]]</f>
        <v>0.44800000000000001</v>
      </c>
      <c r="N153" s="37">
        <v>133</v>
      </c>
      <c r="O153" s="37">
        <v>55</v>
      </c>
      <c r="P153" s="85">
        <f>Tabela910[[#This Row],[Neg_Ano6]]/Tabela910[[#This Row],[Alunos_Ano6]]</f>
        <v>0.41353383458646614</v>
      </c>
      <c r="Q153" s="37">
        <f t="shared" si="1"/>
        <v>258</v>
      </c>
      <c r="R153" s="37">
        <f t="shared" si="1"/>
        <v>111</v>
      </c>
      <c r="S153" s="112">
        <f>Tabela910[[#This Row],[Níveis negat. ]]/Tabela910[[#This Row],[Alunos_2º ciclo]]</f>
        <v>0.43023255813953487</v>
      </c>
    </row>
    <row r="154" spans="1:19" outlineLevel="6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">
        <v>152225</v>
      </c>
      <c r="H154" s="7" t="s">
        <v>179</v>
      </c>
      <c r="I154" s="7">
        <v>0</v>
      </c>
      <c r="J154" s="11" t="s">
        <v>24</v>
      </c>
      <c r="K154" s="40">
        <f>SUBTOTAL(9,K153:K153)</f>
        <v>125</v>
      </c>
      <c r="L154" s="40">
        <f>SUBTOTAL(9,L153:L153)</f>
        <v>56</v>
      </c>
      <c r="M154" s="87">
        <f>Tabela910[[#This Row],[Neg_Ano5]]/Tabela910[[#This Row],[Alunos_Ano5]]</f>
        <v>0.44800000000000001</v>
      </c>
      <c r="N154" s="40">
        <f>SUBTOTAL(9,N153:N153)</f>
        <v>133</v>
      </c>
      <c r="O154" s="40">
        <f>SUBTOTAL(9,O153:O153)</f>
        <v>55</v>
      </c>
      <c r="P154" s="87">
        <f>Tabela910[[#This Row],[Neg_Ano6]]/Tabela910[[#This Row],[Alunos_Ano6]]</f>
        <v>0.41353383458646614</v>
      </c>
      <c r="Q154" s="40">
        <f>SUBTOTAL(9,Q153:Q153)</f>
        <v>258</v>
      </c>
      <c r="R154" s="40">
        <f>SUBTOTAL(9,R153:R153)</f>
        <v>111</v>
      </c>
      <c r="S154" s="88">
        <f>Tabela910[[#This Row],[Níveis negat. ]]/Tabela910[[#This Row],[Alunos_2º ciclo]]</f>
        <v>0.43023255813953487</v>
      </c>
    </row>
    <row r="155" spans="1:19" outlineLevel="7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">
        <v>152237</v>
      </c>
      <c r="H155" s="7" t="s">
        <v>181</v>
      </c>
      <c r="I155" s="7">
        <v>1312027</v>
      </c>
      <c r="J155" s="7" t="s">
        <v>182</v>
      </c>
      <c r="K155" s="37">
        <v>35</v>
      </c>
      <c r="L155" s="37">
        <v>22</v>
      </c>
      <c r="M155" s="85">
        <f>Tabela910[[#This Row],[Neg_Ano5]]/Tabela910[[#This Row],[Alunos_Ano5]]</f>
        <v>0.62857142857142856</v>
      </c>
      <c r="N155" s="37">
        <v>48</v>
      </c>
      <c r="O155" s="37">
        <v>17</v>
      </c>
      <c r="P155" s="85">
        <f>Tabela910[[#This Row],[Neg_Ano6]]/Tabela910[[#This Row],[Alunos_Ano6]]</f>
        <v>0.35416666666666669</v>
      </c>
      <c r="Q155" s="37">
        <f t="shared" si="1"/>
        <v>83</v>
      </c>
      <c r="R155" s="37">
        <f t="shared" si="1"/>
        <v>39</v>
      </c>
      <c r="S155" s="112">
        <f>Tabela910[[#This Row],[Níveis negat. ]]/Tabela910[[#This Row],[Alunos_2º ciclo]]</f>
        <v>0.46987951807228917</v>
      </c>
    </row>
    <row r="156" spans="1:19" outlineLevel="7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">
        <v>152237</v>
      </c>
      <c r="H156" s="7" t="s">
        <v>181</v>
      </c>
      <c r="I156" s="7">
        <v>1312833</v>
      </c>
      <c r="J156" s="7" t="s">
        <v>183</v>
      </c>
      <c r="K156" s="37">
        <v>81</v>
      </c>
      <c r="L156" s="37">
        <v>29</v>
      </c>
      <c r="M156" s="85">
        <f>Tabela910[[#This Row],[Neg_Ano5]]/Tabela910[[#This Row],[Alunos_Ano5]]</f>
        <v>0.35802469135802467</v>
      </c>
      <c r="N156" s="37">
        <v>84</v>
      </c>
      <c r="O156" s="37">
        <v>32</v>
      </c>
      <c r="P156" s="85">
        <f>Tabela910[[#This Row],[Neg_Ano6]]/Tabela910[[#This Row],[Alunos_Ano6]]</f>
        <v>0.38095238095238093</v>
      </c>
      <c r="Q156" s="37">
        <f t="shared" si="1"/>
        <v>165</v>
      </c>
      <c r="R156" s="37">
        <f t="shared" si="1"/>
        <v>61</v>
      </c>
      <c r="S156" s="112">
        <f>Tabela910[[#This Row],[Níveis negat. ]]/Tabela910[[#This Row],[Alunos_2º ciclo]]</f>
        <v>0.36969696969696969</v>
      </c>
    </row>
    <row r="157" spans="1:19" outlineLevel="6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">
        <v>152237</v>
      </c>
      <c r="H157" s="7" t="s">
        <v>181</v>
      </c>
      <c r="I157" s="7">
        <v>0</v>
      </c>
      <c r="J157" s="11" t="s">
        <v>24</v>
      </c>
      <c r="K157" s="40">
        <f>SUBTOTAL(9,K155:K156)</f>
        <v>116</v>
      </c>
      <c r="L157" s="40">
        <f>SUBTOTAL(9,L155:L156)</f>
        <v>51</v>
      </c>
      <c r="M157" s="87">
        <f>Tabela910[[#This Row],[Neg_Ano5]]/Tabela910[[#This Row],[Alunos_Ano5]]</f>
        <v>0.43965517241379309</v>
      </c>
      <c r="N157" s="40">
        <f>SUBTOTAL(9,N155:N156)</f>
        <v>132</v>
      </c>
      <c r="O157" s="40">
        <f>SUBTOTAL(9,O155:O156)</f>
        <v>49</v>
      </c>
      <c r="P157" s="87">
        <f>Tabela910[[#This Row],[Neg_Ano6]]/Tabela910[[#This Row],[Alunos_Ano6]]</f>
        <v>0.37121212121212122</v>
      </c>
      <c r="Q157" s="40">
        <f>SUBTOTAL(9,Q155:Q156)</f>
        <v>248</v>
      </c>
      <c r="R157" s="40">
        <f>SUBTOTAL(9,R155:R156)</f>
        <v>100</v>
      </c>
      <c r="S157" s="88">
        <f>Tabela910[[#This Row],[Níveis negat. ]]/Tabela910[[#This Row],[Alunos_2º ciclo]]</f>
        <v>0.40322580645161288</v>
      </c>
    </row>
    <row r="158" spans="1:19" outlineLevel="7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">
        <v>152870</v>
      </c>
      <c r="H158" s="7" t="s">
        <v>184</v>
      </c>
      <c r="I158" s="7">
        <v>1312002</v>
      </c>
      <c r="J158" s="7" t="s">
        <v>185</v>
      </c>
      <c r="K158" s="37">
        <v>197</v>
      </c>
      <c r="L158" s="37">
        <v>43</v>
      </c>
      <c r="M158" s="85">
        <f>Tabela910[[#This Row],[Neg_Ano5]]/Tabela910[[#This Row],[Alunos_Ano5]]</f>
        <v>0.21827411167512689</v>
      </c>
      <c r="N158" s="37">
        <v>188</v>
      </c>
      <c r="O158" s="37">
        <v>44</v>
      </c>
      <c r="P158" s="85">
        <f>Tabela910[[#This Row],[Neg_Ano6]]/Tabela910[[#This Row],[Alunos_Ano6]]</f>
        <v>0.23404255319148937</v>
      </c>
      <c r="Q158" s="37">
        <f t="shared" si="1"/>
        <v>385</v>
      </c>
      <c r="R158" s="37">
        <f t="shared" si="1"/>
        <v>87</v>
      </c>
      <c r="S158" s="112">
        <f>Tabela910[[#This Row],[Níveis negat. ]]/Tabela910[[#This Row],[Alunos_2º ciclo]]</f>
        <v>0.22597402597402597</v>
      </c>
    </row>
    <row r="159" spans="1:19" outlineLevel="6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">
        <v>152870</v>
      </c>
      <c r="H159" s="7" t="s">
        <v>184</v>
      </c>
      <c r="I159" s="7">
        <v>0</v>
      </c>
      <c r="J159" s="11" t="s">
        <v>24</v>
      </c>
      <c r="K159" s="40">
        <f>SUBTOTAL(9,K158:K158)</f>
        <v>197</v>
      </c>
      <c r="L159" s="40">
        <f>SUBTOTAL(9,L158:L158)</f>
        <v>43</v>
      </c>
      <c r="M159" s="87">
        <f>Tabela910[[#This Row],[Neg_Ano5]]/Tabela910[[#This Row],[Alunos_Ano5]]</f>
        <v>0.21827411167512689</v>
      </c>
      <c r="N159" s="40">
        <f>SUBTOTAL(9,N158:N158)</f>
        <v>188</v>
      </c>
      <c r="O159" s="40">
        <f>SUBTOTAL(9,O158:O158)</f>
        <v>44</v>
      </c>
      <c r="P159" s="87">
        <f>Tabela910[[#This Row],[Neg_Ano6]]/Tabela910[[#This Row],[Alunos_Ano6]]</f>
        <v>0.23404255319148937</v>
      </c>
      <c r="Q159" s="40">
        <f>SUBTOTAL(9,Q158:Q158)</f>
        <v>385</v>
      </c>
      <c r="R159" s="40">
        <f>SUBTOTAL(9,R158:R158)</f>
        <v>87</v>
      </c>
      <c r="S159" s="88">
        <f>Tabela910[[#This Row],[Níveis negat. ]]/Tabela910[[#This Row],[Alunos_2º ciclo]]</f>
        <v>0.22597402597402597</v>
      </c>
    </row>
    <row r="160" spans="1:19" outlineLevel="7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">
        <v>152950</v>
      </c>
      <c r="H160" s="7" t="s">
        <v>186</v>
      </c>
      <c r="I160" s="7">
        <v>1312128</v>
      </c>
      <c r="J160" s="7" t="s">
        <v>327</v>
      </c>
      <c r="K160" s="37">
        <v>19</v>
      </c>
      <c r="L160" s="37">
        <v>10</v>
      </c>
      <c r="M160" s="85">
        <f>Tabela910[[#This Row],[Neg_Ano5]]/Tabela910[[#This Row],[Alunos_Ano5]]</f>
        <v>0.52631578947368418</v>
      </c>
      <c r="N160" s="37">
        <v>14</v>
      </c>
      <c r="O160" s="37">
        <v>12</v>
      </c>
      <c r="P160" s="85">
        <f>Tabela910[[#This Row],[Neg_Ano6]]/Tabela910[[#This Row],[Alunos_Ano6]]</f>
        <v>0.8571428571428571</v>
      </c>
      <c r="Q160" s="37">
        <f t="shared" si="1"/>
        <v>33</v>
      </c>
      <c r="R160" s="37">
        <f t="shared" si="1"/>
        <v>22</v>
      </c>
      <c r="S160" s="112">
        <f>Tabela910[[#This Row],[Níveis negat. ]]/Tabela910[[#This Row],[Alunos_2º ciclo]]</f>
        <v>0.66666666666666663</v>
      </c>
    </row>
    <row r="161" spans="1:19" outlineLevel="7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1312</v>
      </c>
      <c r="F161" s="7" t="s">
        <v>156</v>
      </c>
      <c r="G161" s="7">
        <v>152950</v>
      </c>
      <c r="H161" s="7" t="s">
        <v>186</v>
      </c>
      <c r="I161" s="7">
        <v>1312958</v>
      </c>
      <c r="J161" s="7" t="s">
        <v>187</v>
      </c>
      <c r="K161" s="37">
        <v>128</v>
      </c>
      <c r="L161" s="37">
        <v>43</v>
      </c>
      <c r="M161" s="85">
        <f>Tabela910[[#This Row],[Neg_Ano5]]/Tabela910[[#This Row],[Alunos_Ano5]]</f>
        <v>0.3359375</v>
      </c>
      <c r="N161" s="37">
        <v>141</v>
      </c>
      <c r="O161" s="37">
        <v>42</v>
      </c>
      <c r="P161" s="85">
        <f>Tabela910[[#This Row],[Neg_Ano6]]/Tabela910[[#This Row],[Alunos_Ano6]]</f>
        <v>0.2978723404255319</v>
      </c>
      <c r="Q161" s="37">
        <f t="shared" si="1"/>
        <v>269</v>
      </c>
      <c r="R161" s="37">
        <f t="shared" si="1"/>
        <v>85</v>
      </c>
      <c r="S161" s="112">
        <f>Tabela910[[#This Row],[Níveis negat. ]]/Tabela910[[#This Row],[Alunos_2º ciclo]]</f>
        <v>0.31598513011152418</v>
      </c>
    </row>
    <row r="162" spans="1:19" outlineLevel="6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1312</v>
      </c>
      <c r="F162" s="7" t="s">
        <v>156</v>
      </c>
      <c r="G162" s="7">
        <v>152950</v>
      </c>
      <c r="H162" s="7" t="s">
        <v>186</v>
      </c>
      <c r="I162" s="7">
        <v>0</v>
      </c>
      <c r="J162" s="11" t="s">
        <v>24</v>
      </c>
      <c r="K162" s="40">
        <f>SUBTOTAL(9,K160:K161)</f>
        <v>147</v>
      </c>
      <c r="L162" s="40">
        <f>SUBTOTAL(9,L160:L161)</f>
        <v>53</v>
      </c>
      <c r="M162" s="87">
        <f>Tabela910[[#This Row],[Neg_Ano5]]/Tabela910[[#This Row],[Alunos_Ano5]]</f>
        <v>0.36054421768707484</v>
      </c>
      <c r="N162" s="40">
        <f>SUBTOTAL(9,N160:N161)</f>
        <v>155</v>
      </c>
      <c r="O162" s="40">
        <f>SUBTOTAL(9,O160:O161)</f>
        <v>54</v>
      </c>
      <c r="P162" s="87">
        <f>Tabela910[[#This Row],[Neg_Ano6]]/Tabela910[[#This Row],[Alunos_Ano6]]</f>
        <v>0.34838709677419355</v>
      </c>
      <c r="Q162" s="40">
        <f>SUBTOTAL(9,Q160:Q161)</f>
        <v>302</v>
      </c>
      <c r="R162" s="40">
        <f>SUBTOTAL(9,R160:R161)</f>
        <v>107</v>
      </c>
      <c r="S162" s="88">
        <f>Tabela910[[#This Row],[Níveis negat. ]]/Tabela910[[#This Row],[Alunos_2º ciclo]]</f>
        <v>0.35430463576158938</v>
      </c>
    </row>
    <row r="163" spans="1:19" outlineLevel="7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1312</v>
      </c>
      <c r="F163" s="7" t="s">
        <v>156</v>
      </c>
      <c r="G163" s="7">
        <v>153000</v>
      </c>
      <c r="H163" s="7" t="s">
        <v>188</v>
      </c>
      <c r="I163" s="7">
        <v>1312149</v>
      </c>
      <c r="J163" s="7" t="s">
        <v>189</v>
      </c>
      <c r="K163" s="37">
        <v>153</v>
      </c>
      <c r="L163" s="37">
        <v>58</v>
      </c>
      <c r="M163" s="85">
        <f>Tabela910[[#This Row],[Neg_Ano5]]/Tabela910[[#This Row],[Alunos_Ano5]]</f>
        <v>0.37908496732026142</v>
      </c>
      <c r="N163" s="37">
        <v>159</v>
      </c>
      <c r="O163" s="37">
        <v>48</v>
      </c>
      <c r="P163" s="85">
        <f>Tabela910[[#This Row],[Neg_Ano6]]/Tabela910[[#This Row],[Alunos_Ano6]]</f>
        <v>0.30188679245283018</v>
      </c>
      <c r="Q163" s="37">
        <f t="shared" si="1"/>
        <v>312</v>
      </c>
      <c r="R163" s="37">
        <f t="shared" si="1"/>
        <v>106</v>
      </c>
      <c r="S163" s="112">
        <f>Tabela910[[#This Row],[Níveis negat. ]]/Tabela910[[#This Row],[Alunos_2º ciclo]]</f>
        <v>0.33974358974358976</v>
      </c>
    </row>
    <row r="164" spans="1:19" outlineLevel="6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1312</v>
      </c>
      <c r="F164" s="7" t="s">
        <v>156</v>
      </c>
      <c r="G164" s="7">
        <v>153000</v>
      </c>
      <c r="H164" s="7" t="s">
        <v>188</v>
      </c>
      <c r="I164" s="7">
        <v>0</v>
      </c>
      <c r="J164" s="11" t="s">
        <v>24</v>
      </c>
      <c r="K164" s="40">
        <f>SUBTOTAL(9,K163:K163)</f>
        <v>153</v>
      </c>
      <c r="L164" s="40">
        <f>SUBTOTAL(9,L163:L163)</f>
        <v>58</v>
      </c>
      <c r="M164" s="87">
        <f>Tabela910[[#This Row],[Neg_Ano5]]/Tabela910[[#This Row],[Alunos_Ano5]]</f>
        <v>0.37908496732026142</v>
      </c>
      <c r="N164" s="40">
        <f>SUBTOTAL(9,N163:N163)</f>
        <v>159</v>
      </c>
      <c r="O164" s="40">
        <f>SUBTOTAL(9,O163:O163)</f>
        <v>48</v>
      </c>
      <c r="P164" s="87">
        <f>Tabela910[[#This Row],[Neg_Ano6]]/Tabela910[[#This Row],[Alunos_Ano6]]</f>
        <v>0.30188679245283018</v>
      </c>
      <c r="Q164" s="40">
        <f>SUBTOTAL(9,Q163:Q163)</f>
        <v>312</v>
      </c>
      <c r="R164" s="40">
        <f>SUBTOTAL(9,R163:R163)</f>
        <v>106</v>
      </c>
      <c r="S164" s="88">
        <f>Tabela910[[#This Row],[Níveis negat. ]]/Tabela910[[#This Row],[Alunos_2º ciclo]]</f>
        <v>0.33974358974358976</v>
      </c>
    </row>
    <row r="165" spans="1:19" outlineLevel="5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1312</v>
      </c>
      <c r="F165" s="7" t="s">
        <v>156</v>
      </c>
      <c r="G165" s="7">
        <v>0</v>
      </c>
      <c r="H165" s="7">
        <v>0</v>
      </c>
      <c r="I165" s="7">
        <v>0</v>
      </c>
      <c r="J165" s="15" t="s">
        <v>25</v>
      </c>
      <c r="K165" s="43">
        <f>SUBTOTAL(9,K131:K163)</f>
        <v>1801</v>
      </c>
      <c r="L165" s="43">
        <f>SUBTOTAL(9,L131:L163)</f>
        <v>681</v>
      </c>
      <c r="M165" s="89">
        <f>Tabela910[[#This Row],[Neg_Ano5]]/Tabela910[[#This Row],[Alunos_Ano5]]</f>
        <v>0.37812326485285952</v>
      </c>
      <c r="N165" s="43">
        <f>SUBTOTAL(9,N131:N163)</f>
        <v>1903</v>
      </c>
      <c r="O165" s="43">
        <f>SUBTOTAL(9,O131:O163)</f>
        <v>714</v>
      </c>
      <c r="P165" s="89">
        <f>Tabela910[[#This Row],[Neg_Ano6]]/Tabela910[[#This Row],[Alunos_Ano6]]</f>
        <v>0.37519705727798214</v>
      </c>
      <c r="Q165" s="43">
        <f>SUBTOTAL(9,Q131:Q163)</f>
        <v>3704</v>
      </c>
      <c r="R165" s="43">
        <f>SUBTOTAL(9,R131:R163)</f>
        <v>1395</v>
      </c>
      <c r="S165" s="90">
        <f>Tabela910[[#This Row],[Níveis negat. ]]/Tabela910[[#This Row],[Alunos_2º ciclo]]</f>
        <v>0.37661987041036715</v>
      </c>
    </row>
    <row r="166" spans="1:19" outlineLevel="7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1313</v>
      </c>
      <c r="F166" s="7" t="s">
        <v>190</v>
      </c>
      <c r="G166" s="7">
        <v>152249</v>
      </c>
      <c r="H166" s="7" t="s">
        <v>191</v>
      </c>
      <c r="I166" s="7">
        <v>1313649</v>
      </c>
      <c r="J166" s="7" t="s">
        <v>192</v>
      </c>
      <c r="K166" s="37">
        <v>287</v>
      </c>
      <c r="L166" s="37">
        <v>96</v>
      </c>
      <c r="M166" s="85">
        <f>Tabela910[[#This Row],[Neg_Ano5]]/Tabela910[[#This Row],[Alunos_Ano5]]</f>
        <v>0.33449477351916379</v>
      </c>
      <c r="N166" s="37">
        <v>280</v>
      </c>
      <c r="O166" s="37">
        <v>82</v>
      </c>
      <c r="P166" s="85">
        <f>Tabela910[[#This Row],[Neg_Ano6]]/Tabela910[[#This Row],[Alunos_Ano6]]</f>
        <v>0.29285714285714287</v>
      </c>
      <c r="Q166" s="37">
        <f t="shared" si="1"/>
        <v>567</v>
      </c>
      <c r="R166" s="37">
        <f t="shared" si="1"/>
        <v>178</v>
      </c>
      <c r="S166" s="112">
        <f>Tabela910[[#This Row],[Níveis negat. ]]/Tabela910[[#This Row],[Alunos_2º ciclo]]</f>
        <v>0.31393298059964725</v>
      </c>
    </row>
    <row r="167" spans="1:19" outlineLevel="6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1313</v>
      </c>
      <c r="F167" s="7" t="s">
        <v>190</v>
      </c>
      <c r="G167" s="7">
        <v>152249</v>
      </c>
      <c r="H167" s="7" t="s">
        <v>191</v>
      </c>
      <c r="I167" s="7">
        <v>0</v>
      </c>
      <c r="J167" s="11" t="s">
        <v>24</v>
      </c>
      <c r="K167" s="40">
        <f>SUBTOTAL(9,K166:K166)</f>
        <v>287</v>
      </c>
      <c r="L167" s="40">
        <f>SUBTOTAL(9,L166:L166)</f>
        <v>96</v>
      </c>
      <c r="M167" s="87">
        <f>Tabela910[[#This Row],[Neg_Ano5]]/Tabela910[[#This Row],[Alunos_Ano5]]</f>
        <v>0.33449477351916379</v>
      </c>
      <c r="N167" s="40">
        <f>SUBTOTAL(9,N166:N166)</f>
        <v>280</v>
      </c>
      <c r="O167" s="40">
        <f>SUBTOTAL(9,O166:O166)</f>
        <v>82</v>
      </c>
      <c r="P167" s="87">
        <f>Tabela910[[#This Row],[Neg_Ano6]]/Tabela910[[#This Row],[Alunos_Ano6]]</f>
        <v>0.29285714285714287</v>
      </c>
      <c r="Q167" s="40">
        <f>SUBTOTAL(9,Q166:Q166)</f>
        <v>567</v>
      </c>
      <c r="R167" s="40">
        <f>SUBTOTAL(9,R166:R166)</f>
        <v>178</v>
      </c>
      <c r="S167" s="88">
        <f>Tabela910[[#This Row],[Níveis negat. ]]/Tabela910[[#This Row],[Alunos_2º ciclo]]</f>
        <v>0.31393298059964725</v>
      </c>
    </row>
    <row r="168" spans="1:19" outlineLevel="7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1313</v>
      </c>
      <c r="F168" s="7" t="s">
        <v>190</v>
      </c>
      <c r="G168" s="7">
        <v>152250</v>
      </c>
      <c r="H168" s="7" t="s">
        <v>193</v>
      </c>
      <c r="I168" s="7">
        <v>1313691</v>
      </c>
      <c r="J168" s="7" t="s">
        <v>194</v>
      </c>
      <c r="K168" s="37">
        <v>91</v>
      </c>
      <c r="L168" s="37">
        <v>40</v>
      </c>
      <c r="M168" s="85">
        <f>Tabela910[[#This Row],[Neg_Ano5]]/Tabela910[[#This Row],[Alunos_Ano5]]</f>
        <v>0.43956043956043955</v>
      </c>
      <c r="N168" s="37">
        <v>145</v>
      </c>
      <c r="O168" s="37">
        <v>59</v>
      </c>
      <c r="P168" s="85">
        <f>Tabela910[[#This Row],[Neg_Ano6]]/Tabela910[[#This Row],[Alunos_Ano6]]</f>
        <v>0.40689655172413791</v>
      </c>
      <c r="Q168" s="37">
        <f t="shared" si="1"/>
        <v>236</v>
      </c>
      <c r="R168" s="37">
        <f t="shared" si="1"/>
        <v>99</v>
      </c>
      <c r="S168" s="112">
        <f>Tabela910[[#This Row],[Níveis negat. ]]/Tabela910[[#This Row],[Alunos_2º ciclo]]</f>
        <v>0.41949152542372881</v>
      </c>
    </row>
    <row r="169" spans="1:19" outlineLevel="6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1313</v>
      </c>
      <c r="F169" s="7" t="s">
        <v>190</v>
      </c>
      <c r="G169" s="7">
        <v>152250</v>
      </c>
      <c r="H169" s="7" t="s">
        <v>193</v>
      </c>
      <c r="I169" s="7">
        <v>0</v>
      </c>
      <c r="J169" s="11" t="s">
        <v>24</v>
      </c>
      <c r="K169" s="40">
        <f>SUBTOTAL(9,K168:K168)</f>
        <v>91</v>
      </c>
      <c r="L169" s="40">
        <f>SUBTOTAL(9,L168:L168)</f>
        <v>40</v>
      </c>
      <c r="M169" s="87">
        <f>Tabela910[[#This Row],[Neg_Ano5]]/Tabela910[[#This Row],[Alunos_Ano5]]</f>
        <v>0.43956043956043955</v>
      </c>
      <c r="N169" s="40">
        <f>SUBTOTAL(9,N168:N168)</f>
        <v>145</v>
      </c>
      <c r="O169" s="40">
        <f>SUBTOTAL(9,O168:O168)</f>
        <v>59</v>
      </c>
      <c r="P169" s="87">
        <f>Tabela910[[#This Row],[Neg_Ano6]]/Tabela910[[#This Row],[Alunos_Ano6]]</f>
        <v>0.40689655172413791</v>
      </c>
      <c r="Q169" s="40">
        <f>SUBTOTAL(9,Q168:Q168)</f>
        <v>236</v>
      </c>
      <c r="R169" s="40">
        <f>SUBTOTAL(9,R168:R168)</f>
        <v>99</v>
      </c>
      <c r="S169" s="88">
        <f>Tabela910[[#This Row],[Níveis negat. ]]/Tabela910[[#This Row],[Alunos_2º ciclo]]</f>
        <v>0.41949152542372881</v>
      </c>
    </row>
    <row r="170" spans="1:19" outlineLevel="7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1313</v>
      </c>
      <c r="F170" s="7" t="s">
        <v>190</v>
      </c>
      <c r="G170" s="7">
        <v>152262</v>
      </c>
      <c r="H170" s="7" t="s">
        <v>195</v>
      </c>
      <c r="I170" s="7">
        <v>1313365</v>
      </c>
      <c r="J170" s="7" t="s">
        <v>196</v>
      </c>
      <c r="K170" s="37">
        <v>125</v>
      </c>
      <c r="L170" s="37">
        <v>31</v>
      </c>
      <c r="M170" s="85">
        <f>Tabela910[[#This Row],[Neg_Ano5]]/Tabela910[[#This Row],[Alunos_Ano5]]</f>
        <v>0.248</v>
      </c>
      <c r="N170" s="37">
        <v>133</v>
      </c>
      <c r="O170" s="37">
        <v>29</v>
      </c>
      <c r="P170" s="85">
        <f>Tabela910[[#This Row],[Neg_Ano6]]/Tabela910[[#This Row],[Alunos_Ano6]]</f>
        <v>0.21804511278195488</v>
      </c>
      <c r="Q170" s="37">
        <f t="shared" si="1"/>
        <v>258</v>
      </c>
      <c r="R170" s="37">
        <f t="shared" si="1"/>
        <v>60</v>
      </c>
      <c r="S170" s="112">
        <f>Tabela910[[#This Row],[Níveis negat. ]]/Tabela910[[#This Row],[Alunos_2º ciclo]]</f>
        <v>0.23255813953488372</v>
      </c>
    </row>
    <row r="171" spans="1:19" outlineLevel="6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1313</v>
      </c>
      <c r="F171" s="7" t="s">
        <v>190</v>
      </c>
      <c r="G171" s="7">
        <v>152262</v>
      </c>
      <c r="H171" s="7" t="s">
        <v>195</v>
      </c>
      <c r="I171" s="7">
        <v>0</v>
      </c>
      <c r="J171" s="11" t="s">
        <v>24</v>
      </c>
      <c r="K171" s="40">
        <f>SUBTOTAL(9,K170:K170)</f>
        <v>125</v>
      </c>
      <c r="L171" s="40">
        <f>SUBTOTAL(9,L170:L170)</f>
        <v>31</v>
      </c>
      <c r="M171" s="87">
        <f>Tabela910[[#This Row],[Neg_Ano5]]/Tabela910[[#This Row],[Alunos_Ano5]]</f>
        <v>0.248</v>
      </c>
      <c r="N171" s="40">
        <f>SUBTOTAL(9,N170:N170)</f>
        <v>133</v>
      </c>
      <c r="O171" s="40">
        <f>SUBTOTAL(9,O170:O170)</f>
        <v>29</v>
      </c>
      <c r="P171" s="87">
        <f>Tabela910[[#This Row],[Neg_Ano6]]/Tabela910[[#This Row],[Alunos_Ano6]]</f>
        <v>0.21804511278195488</v>
      </c>
      <c r="Q171" s="40">
        <f>SUBTOTAL(9,Q170:Q170)</f>
        <v>258</v>
      </c>
      <c r="R171" s="40">
        <f>SUBTOTAL(9,R170:R170)</f>
        <v>60</v>
      </c>
      <c r="S171" s="88">
        <f>Tabela910[[#This Row],[Níveis negat. ]]/Tabela910[[#This Row],[Alunos_2º ciclo]]</f>
        <v>0.23255813953488372</v>
      </c>
    </row>
    <row r="172" spans="1:19" outlineLevel="7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1313</v>
      </c>
      <c r="F172" s="7" t="s">
        <v>190</v>
      </c>
      <c r="G172" s="7">
        <v>152274</v>
      </c>
      <c r="H172" s="7" t="s">
        <v>197</v>
      </c>
      <c r="I172" s="7">
        <v>1313186</v>
      </c>
      <c r="J172" s="7" t="s">
        <v>198</v>
      </c>
      <c r="K172" s="37">
        <v>85</v>
      </c>
      <c r="L172" s="37">
        <v>17</v>
      </c>
      <c r="M172" s="85">
        <f>Tabela910[[#This Row],[Neg_Ano5]]/Tabela910[[#This Row],[Alunos_Ano5]]</f>
        <v>0.2</v>
      </c>
      <c r="N172" s="37">
        <v>100</v>
      </c>
      <c r="O172" s="37">
        <v>14</v>
      </c>
      <c r="P172" s="85">
        <f>Tabela910[[#This Row],[Neg_Ano6]]/Tabela910[[#This Row],[Alunos_Ano6]]</f>
        <v>0.14000000000000001</v>
      </c>
      <c r="Q172" s="37">
        <f t="shared" si="1"/>
        <v>185</v>
      </c>
      <c r="R172" s="37">
        <f t="shared" si="1"/>
        <v>31</v>
      </c>
      <c r="S172" s="112">
        <f>Tabela910[[#This Row],[Níveis negat. ]]/Tabela910[[#This Row],[Alunos_2º ciclo]]</f>
        <v>0.16756756756756758</v>
      </c>
    </row>
    <row r="173" spans="1:19" outlineLevel="6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1313</v>
      </c>
      <c r="F173" s="7" t="s">
        <v>190</v>
      </c>
      <c r="G173" s="7">
        <v>152274</v>
      </c>
      <c r="H173" s="7" t="s">
        <v>197</v>
      </c>
      <c r="I173" s="7">
        <v>0</v>
      </c>
      <c r="J173" s="11" t="s">
        <v>24</v>
      </c>
      <c r="K173" s="40">
        <f>SUBTOTAL(9,K172:K172)</f>
        <v>85</v>
      </c>
      <c r="L173" s="40">
        <f>SUBTOTAL(9,L172:L172)</f>
        <v>17</v>
      </c>
      <c r="M173" s="87">
        <f>Tabela910[[#This Row],[Neg_Ano5]]/Tabela910[[#This Row],[Alunos_Ano5]]</f>
        <v>0.2</v>
      </c>
      <c r="N173" s="40">
        <f>SUBTOTAL(9,N172:N172)</f>
        <v>100</v>
      </c>
      <c r="O173" s="40">
        <f>SUBTOTAL(9,O172:O172)</f>
        <v>14</v>
      </c>
      <c r="P173" s="87">
        <f>Tabela910[[#This Row],[Neg_Ano6]]/Tabela910[[#This Row],[Alunos_Ano6]]</f>
        <v>0.14000000000000001</v>
      </c>
      <c r="Q173" s="40">
        <f>SUBTOTAL(9,Q172:Q172)</f>
        <v>185</v>
      </c>
      <c r="R173" s="40">
        <f>SUBTOTAL(9,R172:R172)</f>
        <v>31</v>
      </c>
      <c r="S173" s="88">
        <f>Tabela910[[#This Row],[Níveis negat. ]]/Tabela910[[#This Row],[Alunos_2º ciclo]]</f>
        <v>0.16756756756756758</v>
      </c>
    </row>
    <row r="174" spans="1:19" outlineLevel="7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1313</v>
      </c>
      <c r="F174" s="7" t="s">
        <v>190</v>
      </c>
      <c r="G174" s="7">
        <v>152286</v>
      </c>
      <c r="H174" s="7" t="s">
        <v>199</v>
      </c>
      <c r="I174" s="7">
        <v>1313333</v>
      </c>
      <c r="J174" s="7" t="s">
        <v>200</v>
      </c>
      <c r="K174" s="37">
        <v>93</v>
      </c>
      <c r="L174" s="37">
        <v>38</v>
      </c>
      <c r="M174" s="85">
        <f>Tabela910[[#This Row],[Neg_Ano5]]/Tabela910[[#This Row],[Alunos_Ano5]]</f>
        <v>0.40860215053763443</v>
      </c>
      <c r="N174" s="37">
        <v>115</v>
      </c>
      <c r="O174" s="37">
        <v>50</v>
      </c>
      <c r="P174" s="85">
        <f>Tabela910[[#This Row],[Neg_Ano6]]/Tabela910[[#This Row],[Alunos_Ano6]]</f>
        <v>0.43478260869565216</v>
      </c>
      <c r="Q174" s="37">
        <f t="shared" si="1"/>
        <v>208</v>
      </c>
      <c r="R174" s="37">
        <f t="shared" si="1"/>
        <v>88</v>
      </c>
      <c r="S174" s="112">
        <f>Tabela910[[#This Row],[Níveis negat. ]]/Tabela910[[#This Row],[Alunos_2º ciclo]]</f>
        <v>0.42307692307692307</v>
      </c>
    </row>
    <row r="175" spans="1:19" outlineLevel="6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1313</v>
      </c>
      <c r="F175" s="7" t="s">
        <v>190</v>
      </c>
      <c r="G175" s="7">
        <v>152286</v>
      </c>
      <c r="H175" s="7" t="s">
        <v>199</v>
      </c>
      <c r="I175" s="7">
        <v>0</v>
      </c>
      <c r="J175" s="11" t="s">
        <v>24</v>
      </c>
      <c r="K175" s="40">
        <f>SUBTOTAL(9,K174:K174)</f>
        <v>93</v>
      </c>
      <c r="L175" s="40">
        <f>SUBTOTAL(9,L174:L174)</f>
        <v>38</v>
      </c>
      <c r="M175" s="87">
        <f>Tabela910[[#This Row],[Neg_Ano5]]/Tabela910[[#This Row],[Alunos_Ano5]]</f>
        <v>0.40860215053763443</v>
      </c>
      <c r="N175" s="40">
        <f>SUBTOTAL(9,N174:N174)</f>
        <v>115</v>
      </c>
      <c r="O175" s="40">
        <f>SUBTOTAL(9,O174:O174)</f>
        <v>50</v>
      </c>
      <c r="P175" s="87">
        <f>Tabela910[[#This Row],[Neg_Ano6]]/Tabela910[[#This Row],[Alunos_Ano6]]</f>
        <v>0.43478260869565216</v>
      </c>
      <c r="Q175" s="40">
        <f>SUBTOTAL(9,Q174:Q174)</f>
        <v>208</v>
      </c>
      <c r="R175" s="40">
        <f>SUBTOTAL(9,R174:R174)</f>
        <v>88</v>
      </c>
      <c r="S175" s="88">
        <f>Tabela910[[#This Row],[Níveis negat. ]]/Tabela910[[#This Row],[Alunos_2º ciclo]]</f>
        <v>0.42307692307692307</v>
      </c>
    </row>
    <row r="176" spans="1:19" outlineLevel="5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1313</v>
      </c>
      <c r="F176" s="7" t="s">
        <v>190</v>
      </c>
      <c r="G176" s="7">
        <v>0</v>
      </c>
      <c r="H176" s="7">
        <v>0</v>
      </c>
      <c r="I176" s="7">
        <v>0</v>
      </c>
      <c r="J176" s="15" t="s">
        <v>25</v>
      </c>
      <c r="K176" s="43">
        <f>SUBTOTAL(9,K166:K174)</f>
        <v>681</v>
      </c>
      <c r="L176" s="43">
        <f>SUBTOTAL(9,L166:L174)</f>
        <v>222</v>
      </c>
      <c r="M176" s="89">
        <f>Tabela910[[#This Row],[Neg_Ano5]]/Tabela910[[#This Row],[Alunos_Ano5]]</f>
        <v>0.32599118942731276</v>
      </c>
      <c r="N176" s="43">
        <f>SUBTOTAL(9,N166:N174)</f>
        <v>773</v>
      </c>
      <c r="O176" s="43">
        <f>SUBTOTAL(9,O166:O174)</f>
        <v>234</v>
      </c>
      <c r="P176" s="89">
        <f>Tabela910[[#This Row],[Neg_Ano6]]/Tabela910[[#This Row],[Alunos_Ano6]]</f>
        <v>0.30271668822768433</v>
      </c>
      <c r="Q176" s="43">
        <f>SUBTOTAL(9,Q166:Q174)</f>
        <v>1454</v>
      </c>
      <c r="R176" s="43">
        <f>SUBTOTAL(9,R166:R174)</f>
        <v>456</v>
      </c>
      <c r="S176" s="90">
        <f>Tabela910[[#This Row],[Níveis negat. ]]/Tabela910[[#This Row],[Alunos_2º ciclo]]</f>
        <v>0.31361760660247595</v>
      </c>
    </row>
    <row r="177" spans="1:19" outlineLevel="7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1314</v>
      </c>
      <c r="F177" s="7" t="s">
        <v>201</v>
      </c>
      <c r="G177" s="7">
        <v>151130</v>
      </c>
      <c r="H177" s="7" t="s">
        <v>202</v>
      </c>
      <c r="I177" s="7">
        <v>1314002</v>
      </c>
      <c r="J177" s="7" t="s">
        <v>203</v>
      </c>
      <c r="K177" s="37">
        <v>52</v>
      </c>
      <c r="L177" s="37">
        <v>5</v>
      </c>
      <c r="M177" s="85">
        <f>Tabela910[[#This Row],[Neg_Ano5]]/Tabela910[[#This Row],[Alunos_Ano5]]</f>
        <v>9.6153846153846159E-2</v>
      </c>
      <c r="N177" s="37">
        <v>71</v>
      </c>
      <c r="O177" s="37">
        <v>13</v>
      </c>
      <c r="P177" s="85">
        <f>Tabela910[[#This Row],[Neg_Ano6]]/Tabela910[[#This Row],[Alunos_Ano6]]</f>
        <v>0.18309859154929578</v>
      </c>
      <c r="Q177" s="37">
        <f t="shared" si="1"/>
        <v>123</v>
      </c>
      <c r="R177" s="37">
        <f t="shared" si="1"/>
        <v>18</v>
      </c>
      <c r="S177" s="112">
        <f>Tabela910[[#This Row],[Níveis negat. ]]/Tabela910[[#This Row],[Alunos_2º ciclo]]</f>
        <v>0.14634146341463414</v>
      </c>
    </row>
    <row r="178" spans="1:19" outlineLevel="7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1314</v>
      </c>
      <c r="F178" s="7" t="s">
        <v>201</v>
      </c>
      <c r="G178" s="7">
        <v>151130</v>
      </c>
      <c r="H178" s="7" t="s">
        <v>202</v>
      </c>
      <c r="I178" s="7">
        <v>1314554</v>
      </c>
      <c r="J178" s="7" t="s">
        <v>204</v>
      </c>
      <c r="K178" s="37">
        <v>48</v>
      </c>
      <c r="L178" s="37">
        <v>11</v>
      </c>
      <c r="M178" s="85">
        <f>Tabela910[[#This Row],[Neg_Ano5]]/Tabela910[[#This Row],[Alunos_Ano5]]</f>
        <v>0.22916666666666666</v>
      </c>
      <c r="N178" s="37">
        <v>56</v>
      </c>
      <c r="O178" s="37">
        <v>17</v>
      </c>
      <c r="P178" s="85">
        <f>Tabela910[[#This Row],[Neg_Ano6]]/Tabela910[[#This Row],[Alunos_Ano6]]</f>
        <v>0.30357142857142855</v>
      </c>
      <c r="Q178" s="37">
        <f t="shared" si="1"/>
        <v>104</v>
      </c>
      <c r="R178" s="37">
        <f t="shared" si="1"/>
        <v>28</v>
      </c>
      <c r="S178" s="112">
        <f>Tabela910[[#This Row],[Níveis negat. ]]/Tabela910[[#This Row],[Alunos_2º ciclo]]</f>
        <v>0.26923076923076922</v>
      </c>
    </row>
    <row r="179" spans="1:19" outlineLevel="6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1314</v>
      </c>
      <c r="F179" s="7" t="s">
        <v>201</v>
      </c>
      <c r="G179" s="7">
        <v>151130</v>
      </c>
      <c r="H179" s="7" t="s">
        <v>202</v>
      </c>
      <c r="I179" s="7">
        <v>0</v>
      </c>
      <c r="J179" s="11" t="s">
        <v>24</v>
      </c>
      <c r="K179" s="40">
        <f>SUBTOTAL(9,K177:K178)</f>
        <v>100</v>
      </c>
      <c r="L179" s="40">
        <f>SUBTOTAL(9,L177:L178)</f>
        <v>16</v>
      </c>
      <c r="M179" s="87">
        <f>Tabela910[[#This Row],[Neg_Ano5]]/Tabela910[[#This Row],[Alunos_Ano5]]</f>
        <v>0.16</v>
      </c>
      <c r="N179" s="40">
        <f>SUBTOTAL(9,N177:N178)</f>
        <v>127</v>
      </c>
      <c r="O179" s="40">
        <f>SUBTOTAL(9,O177:O178)</f>
        <v>30</v>
      </c>
      <c r="P179" s="87">
        <f>Tabela910[[#This Row],[Neg_Ano6]]/Tabela910[[#This Row],[Alunos_Ano6]]</f>
        <v>0.23622047244094488</v>
      </c>
      <c r="Q179" s="40">
        <f>SUBTOTAL(9,Q177:Q178)</f>
        <v>227</v>
      </c>
      <c r="R179" s="40">
        <f>SUBTOTAL(9,R177:R178)</f>
        <v>46</v>
      </c>
      <c r="S179" s="88">
        <f>Tabela910[[#This Row],[Níveis negat. ]]/Tabela910[[#This Row],[Alunos_2º ciclo]]</f>
        <v>0.20264317180616739</v>
      </c>
    </row>
    <row r="180" spans="1:19" outlineLevel="7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1314</v>
      </c>
      <c r="F180" s="7" t="s">
        <v>201</v>
      </c>
      <c r="G180" s="7">
        <v>151142</v>
      </c>
      <c r="H180" s="7" t="s">
        <v>205</v>
      </c>
      <c r="I180" s="7">
        <v>1314011</v>
      </c>
      <c r="J180" s="7" t="s">
        <v>206</v>
      </c>
      <c r="K180" s="37">
        <v>164</v>
      </c>
      <c r="L180" s="37">
        <v>62</v>
      </c>
      <c r="M180" s="85">
        <f>Tabela910[[#This Row],[Neg_Ano5]]/Tabela910[[#This Row],[Alunos_Ano5]]</f>
        <v>0.37804878048780488</v>
      </c>
      <c r="N180" s="37">
        <v>147</v>
      </c>
      <c r="O180" s="37">
        <v>75</v>
      </c>
      <c r="P180" s="85">
        <f>Tabela910[[#This Row],[Neg_Ano6]]/Tabela910[[#This Row],[Alunos_Ano6]]</f>
        <v>0.51020408163265307</v>
      </c>
      <c r="Q180" s="37">
        <f t="shared" si="1"/>
        <v>311</v>
      </c>
      <c r="R180" s="37">
        <f t="shared" si="1"/>
        <v>137</v>
      </c>
      <c r="S180" s="112">
        <f>Tabela910[[#This Row],[Níveis negat. ]]/Tabela910[[#This Row],[Alunos_2º ciclo]]</f>
        <v>0.44051446945337619</v>
      </c>
    </row>
    <row r="181" spans="1:19" outlineLevel="6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1314</v>
      </c>
      <c r="F181" s="7" t="s">
        <v>201</v>
      </c>
      <c r="G181" s="7">
        <v>151142</v>
      </c>
      <c r="H181" s="7" t="s">
        <v>205</v>
      </c>
      <c r="I181" s="7">
        <v>0</v>
      </c>
      <c r="J181" s="11" t="s">
        <v>24</v>
      </c>
      <c r="K181" s="40">
        <f>SUBTOTAL(9,K180:K180)</f>
        <v>164</v>
      </c>
      <c r="L181" s="40">
        <f>SUBTOTAL(9,L180:L180)</f>
        <v>62</v>
      </c>
      <c r="M181" s="87">
        <f>Tabela910[[#This Row],[Neg_Ano5]]/Tabela910[[#This Row],[Alunos_Ano5]]</f>
        <v>0.37804878048780488</v>
      </c>
      <c r="N181" s="40">
        <f>SUBTOTAL(9,N180:N180)</f>
        <v>147</v>
      </c>
      <c r="O181" s="40">
        <f>SUBTOTAL(9,O180:O180)</f>
        <v>75</v>
      </c>
      <c r="P181" s="87">
        <f>Tabela910[[#This Row],[Neg_Ano6]]/Tabela910[[#This Row],[Alunos_Ano6]]</f>
        <v>0.51020408163265307</v>
      </c>
      <c r="Q181" s="40">
        <f>SUBTOTAL(9,Q180:Q180)</f>
        <v>311</v>
      </c>
      <c r="R181" s="40">
        <f>SUBTOTAL(9,R180:R180)</f>
        <v>137</v>
      </c>
      <c r="S181" s="88">
        <f>Tabela910[[#This Row],[Níveis negat. ]]/Tabela910[[#This Row],[Alunos_2º ciclo]]</f>
        <v>0.44051446945337619</v>
      </c>
    </row>
    <row r="182" spans="1:19" outlineLevel="7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1314</v>
      </c>
      <c r="F182" s="7" t="s">
        <v>201</v>
      </c>
      <c r="G182" s="7">
        <v>152298</v>
      </c>
      <c r="H182" s="7" t="s">
        <v>207</v>
      </c>
      <c r="I182" s="7">
        <v>1314529</v>
      </c>
      <c r="J182" s="7" t="s">
        <v>208</v>
      </c>
      <c r="K182" s="37">
        <v>73</v>
      </c>
      <c r="L182" s="37">
        <v>20</v>
      </c>
      <c r="M182" s="85">
        <f>Tabela910[[#This Row],[Neg_Ano5]]/Tabela910[[#This Row],[Alunos_Ano5]]</f>
        <v>0.27397260273972601</v>
      </c>
      <c r="N182" s="37">
        <v>77</v>
      </c>
      <c r="O182" s="37">
        <v>20</v>
      </c>
      <c r="P182" s="85">
        <f>Tabela910[[#This Row],[Neg_Ano6]]/Tabela910[[#This Row],[Alunos_Ano6]]</f>
        <v>0.25974025974025972</v>
      </c>
      <c r="Q182" s="37">
        <f t="shared" si="1"/>
        <v>150</v>
      </c>
      <c r="R182" s="37">
        <f t="shared" si="1"/>
        <v>40</v>
      </c>
      <c r="S182" s="112">
        <f>Tabela910[[#This Row],[Níveis negat. ]]/Tabela910[[#This Row],[Alunos_2º ciclo]]</f>
        <v>0.26666666666666666</v>
      </c>
    </row>
    <row r="183" spans="1:19" outlineLevel="7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1314</v>
      </c>
      <c r="F183" s="7" t="s">
        <v>201</v>
      </c>
      <c r="G183" s="7">
        <v>152298</v>
      </c>
      <c r="H183" s="7" t="s">
        <v>207</v>
      </c>
      <c r="I183" s="7">
        <v>1314986</v>
      </c>
      <c r="J183" s="7" t="s">
        <v>209</v>
      </c>
      <c r="K183" s="37">
        <v>75</v>
      </c>
      <c r="L183" s="37">
        <v>27</v>
      </c>
      <c r="M183" s="85">
        <f>Tabela910[[#This Row],[Neg_Ano5]]/Tabela910[[#This Row],[Alunos_Ano5]]</f>
        <v>0.36</v>
      </c>
      <c r="N183" s="37">
        <v>68</v>
      </c>
      <c r="O183" s="37">
        <v>14</v>
      </c>
      <c r="P183" s="85">
        <f>Tabela910[[#This Row],[Neg_Ano6]]/Tabela910[[#This Row],[Alunos_Ano6]]</f>
        <v>0.20588235294117646</v>
      </c>
      <c r="Q183" s="37">
        <f t="shared" si="1"/>
        <v>143</v>
      </c>
      <c r="R183" s="37">
        <f t="shared" si="1"/>
        <v>41</v>
      </c>
      <c r="S183" s="112">
        <f>Tabela910[[#This Row],[Níveis negat. ]]/Tabela910[[#This Row],[Alunos_2º ciclo]]</f>
        <v>0.28671328671328672</v>
      </c>
    </row>
    <row r="184" spans="1:19" outlineLevel="6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1314</v>
      </c>
      <c r="F184" s="7" t="s">
        <v>201</v>
      </c>
      <c r="G184" s="7">
        <v>152298</v>
      </c>
      <c r="H184" s="7" t="s">
        <v>207</v>
      </c>
      <c r="I184" s="7">
        <v>0</v>
      </c>
      <c r="J184" s="11" t="s">
        <v>24</v>
      </c>
      <c r="K184" s="40">
        <f>SUBTOTAL(9,K182:K183)</f>
        <v>148</v>
      </c>
      <c r="L184" s="40">
        <f>SUBTOTAL(9,L182:L183)</f>
        <v>47</v>
      </c>
      <c r="M184" s="87">
        <f>Tabela910[[#This Row],[Neg_Ano5]]/Tabela910[[#This Row],[Alunos_Ano5]]</f>
        <v>0.31756756756756754</v>
      </c>
      <c r="N184" s="40">
        <f>SUBTOTAL(9,N182:N183)</f>
        <v>145</v>
      </c>
      <c r="O184" s="40">
        <f>SUBTOTAL(9,O182:O183)</f>
        <v>34</v>
      </c>
      <c r="P184" s="87">
        <f>Tabela910[[#This Row],[Neg_Ano6]]/Tabela910[[#This Row],[Alunos_Ano6]]</f>
        <v>0.23448275862068965</v>
      </c>
      <c r="Q184" s="40">
        <f>SUBTOTAL(9,Q182:Q183)</f>
        <v>293</v>
      </c>
      <c r="R184" s="40">
        <f>SUBTOTAL(9,R182:R183)</f>
        <v>81</v>
      </c>
      <c r="S184" s="88">
        <f>Tabela910[[#This Row],[Níveis negat. ]]/Tabela910[[#This Row],[Alunos_2º ciclo]]</f>
        <v>0.2764505119453925</v>
      </c>
    </row>
    <row r="185" spans="1:19" outlineLevel="7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1314</v>
      </c>
      <c r="F185" s="7" t="s">
        <v>201</v>
      </c>
      <c r="G185" s="7">
        <v>152304</v>
      </c>
      <c r="H185" s="7" t="s">
        <v>210</v>
      </c>
      <c r="I185" s="7">
        <v>1314807</v>
      </c>
      <c r="J185" s="7" t="s">
        <v>211</v>
      </c>
      <c r="K185" s="37">
        <v>116</v>
      </c>
      <c r="L185" s="37">
        <v>22</v>
      </c>
      <c r="M185" s="85">
        <f>Tabela910[[#This Row],[Neg_Ano5]]/Tabela910[[#This Row],[Alunos_Ano5]]</f>
        <v>0.18965517241379309</v>
      </c>
      <c r="N185" s="37">
        <v>111</v>
      </c>
      <c r="O185" s="37">
        <v>23</v>
      </c>
      <c r="P185" s="85">
        <f>Tabela910[[#This Row],[Neg_Ano6]]/Tabela910[[#This Row],[Alunos_Ano6]]</f>
        <v>0.2072072072072072</v>
      </c>
      <c r="Q185" s="37">
        <f t="shared" si="1"/>
        <v>227</v>
      </c>
      <c r="R185" s="37">
        <f t="shared" si="1"/>
        <v>45</v>
      </c>
      <c r="S185" s="112">
        <f>Tabela910[[#This Row],[Níveis negat. ]]/Tabela910[[#This Row],[Alunos_2º ciclo]]</f>
        <v>0.19823788546255505</v>
      </c>
    </row>
    <row r="186" spans="1:19" outlineLevel="6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1314</v>
      </c>
      <c r="F186" s="7" t="s">
        <v>201</v>
      </c>
      <c r="G186" s="7">
        <v>152304</v>
      </c>
      <c r="H186" s="7" t="s">
        <v>210</v>
      </c>
      <c r="I186" s="7">
        <v>0</v>
      </c>
      <c r="J186" s="11" t="s">
        <v>24</v>
      </c>
      <c r="K186" s="40">
        <f>SUBTOTAL(9,K185:K185)</f>
        <v>116</v>
      </c>
      <c r="L186" s="40">
        <f>SUBTOTAL(9,L185:L185)</f>
        <v>22</v>
      </c>
      <c r="M186" s="87">
        <f>Tabela910[[#This Row],[Neg_Ano5]]/Tabela910[[#This Row],[Alunos_Ano5]]</f>
        <v>0.18965517241379309</v>
      </c>
      <c r="N186" s="40">
        <f>SUBTOTAL(9,N185:N185)</f>
        <v>111</v>
      </c>
      <c r="O186" s="40">
        <f>SUBTOTAL(9,O185:O185)</f>
        <v>23</v>
      </c>
      <c r="P186" s="87">
        <f>Tabela910[[#This Row],[Neg_Ano6]]/Tabela910[[#This Row],[Alunos_Ano6]]</f>
        <v>0.2072072072072072</v>
      </c>
      <c r="Q186" s="40">
        <f>SUBTOTAL(9,Q185:Q185)</f>
        <v>227</v>
      </c>
      <c r="R186" s="40">
        <f>SUBTOTAL(9,R185:R185)</f>
        <v>45</v>
      </c>
      <c r="S186" s="88">
        <f>Tabela910[[#This Row],[Níveis negat. ]]/Tabela910[[#This Row],[Alunos_2º ciclo]]</f>
        <v>0.19823788546255505</v>
      </c>
    </row>
    <row r="187" spans="1:19" outlineLevel="7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1314</v>
      </c>
      <c r="F187" s="7" t="s">
        <v>201</v>
      </c>
      <c r="G187" s="7">
        <v>330838</v>
      </c>
      <c r="H187" s="7" t="s">
        <v>212</v>
      </c>
      <c r="I187" s="7">
        <v>1314797</v>
      </c>
      <c r="J187" s="7" t="s">
        <v>212</v>
      </c>
      <c r="K187" s="37">
        <v>24</v>
      </c>
      <c r="L187" s="37">
        <v>11</v>
      </c>
      <c r="M187" s="85">
        <f>Tabela910[[#This Row],[Neg_Ano5]]/Tabela910[[#This Row],[Alunos_Ano5]]</f>
        <v>0.45833333333333331</v>
      </c>
      <c r="N187" s="37">
        <v>8</v>
      </c>
      <c r="O187" s="37" t="s">
        <v>23</v>
      </c>
      <c r="P187" s="85"/>
      <c r="Q187" s="37">
        <f t="shared" si="1"/>
        <v>32</v>
      </c>
      <c r="R187" s="37">
        <f>L187</f>
        <v>11</v>
      </c>
      <c r="S187" s="112">
        <f>Tabela910[[#This Row],[Níveis negat. ]]/Tabela910[[#This Row],[Alunos_2º ciclo]]</f>
        <v>0.34375</v>
      </c>
    </row>
    <row r="188" spans="1:19" outlineLevel="6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1314</v>
      </c>
      <c r="F188" s="7" t="s">
        <v>201</v>
      </c>
      <c r="G188" s="7">
        <v>330838</v>
      </c>
      <c r="H188" s="7" t="s">
        <v>212</v>
      </c>
      <c r="I188" s="7">
        <v>0</v>
      </c>
      <c r="J188" s="11" t="s">
        <v>24</v>
      </c>
      <c r="K188" s="40">
        <f>SUBTOTAL(9,K187:K187)</f>
        <v>24</v>
      </c>
      <c r="L188" s="40">
        <f>SUBTOTAL(9,L187:L187)</f>
        <v>11</v>
      </c>
      <c r="M188" s="87">
        <f>Tabela910[[#This Row],[Neg_Ano5]]/Tabela910[[#This Row],[Alunos_Ano5]]</f>
        <v>0.45833333333333331</v>
      </c>
      <c r="N188" s="40">
        <f>SUBTOTAL(9,N187:N187)</f>
        <v>8</v>
      </c>
      <c r="O188" s="40">
        <f>SUBTOTAL(9,O187:O187)</f>
        <v>0</v>
      </c>
      <c r="P188" s="87">
        <f>Tabela910[[#This Row],[Neg_Ano6]]/Tabela910[[#This Row],[Alunos_Ano6]]</f>
        <v>0</v>
      </c>
      <c r="Q188" s="40">
        <f>SUBTOTAL(9,Q187:Q187)</f>
        <v>32</v>
      </c>
      <c r="R188" s="40">
        <f>SUBTOTAL(9,R187:R187)</f>
        <v>11</v>
      </c>
      <c r="S188" s="88">
        <f>Tabela910[[#This Row],[Níveis negat. ]]/Tabela910[[#This Row],[Alunos_2º ciclo]]</f>
        <v>0.34375</v>
      </c>
    </row>
    <row r="189" spans="1:19" outlineLevel="5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1314</v>
      </c>
      <c r="F189" s="7" t="s">
        <v>201</v>
      </c>
      <c r="G189" s="7">
        <v>0</v>
      </c>
      <c r="H189" s="7">
        <v>0</v>
      </c>
      <c r="I189" s="7">
        <v>0</v>
      </c>
      <c r="J189" s="15" t="s">
        <v>25</v>
      </c>
      <c r="K189" s="43">
        <f>SUBTOTAL(9,K177:K187)</f>
        <v>552</v>
      </c>
      <c r="L189" s="43">
        <f>SUBTOTAL(9,L177:L187)</f>
        <v>158</v>
      </c>
      <c r="M189" s="89">
        <f>Tabela910[[#This Row],[Neg_Ano5]]/Tabela910[[#This Row],[Alunos_Ano5]]</f>
        <v>0.28623188405797101</v>
      </c>
      <c r="N189" s="43">
        <f>SUBTOTAL(9,N177:N187)</f>
        <v>538</v>
      </c>
      <c r="O189" s="43">
        <f>SUBTOTAL(9,O177:O187)</f>
        <v>162</v>
      </c>
      <c r="P189" s="89">
        <f>Tabela910[[#This Row],[Neg_Ano6]]/Tabela910[[#This Row],[Alunos_Ano6]]</f>
        <v>0.30111524163568776</v>
      </c>
      <c r="Q189" s="43">
        <f>SUBTOTAL(9,Q177:Q187)</f>
        <v>1090</v>
      </c>
      <c r="R189" s="43">
        <f>SUBTOTAL(9,R177:R187)</f>
        <v>320</v>
      </c>
      <c r="S189" s="90">
        <f>Tabela910[[#This Row],[Níveis negat. ]]/Tabela910[[#This Row],[Alunos_2º ciclo]]</f>
        <v>0.29357798165137616</v>
      </c>
    </row>
    <row r="190" spans="1:19" outlineLevel="7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1315</v>
      </c>
      <c r="F190" s="7" t="s">
        <v>213</v>
      </c>
      <c r="G190" s="7">
        <v>152328</v>
      </c>
      <c r="H190" s="7" t="s">
        <v>214</v>
      </c>
      <c r="I190" s="7">
        <v>1315189</v>
      </c>
      <c r="J190" s="7" t="s">
        <v>215</v>
      </c>
      <c r="K190" s="37">
        <v>172</v>
      </c>
      <c r="L190" s="37">
        <v>76</v>
      </c>
      <c r="M190" s="85">
        <f>Tabela910[[#This Row],[Neg_Ano5]]/Tabela910[[#This Row],[Alunos_Ano5]]</f>
        <v>0.44186046511627908</v>
      </c>
      <c r="N190" s="37">
        <v>247</v>
      </c>
      <c r="O190" s="37">
        <v>100</v>
      </c>
      <c r="P190" s="85">
        <f>Tabela910[[#This Row],[Neg_Ano6]]/Tabela910[[#This Row],[Alunos_Ano6]]</f>
        <v>0.40485829959514169</v>
      </c>
      <c r="Q190" s="37">
        <f t="shared" si="1"/>
        <v>419</v>
      </c>
      <c r="R190" s="37">
        <f t="shared" si="1"/>
        <v>176</v>
      </c>
      <c r="S190" s="112">
        <f>Tabela910[[#This Row],[Níveis negat. ]]/Tabela910[[#This Row],[Alunos_2º ciclo]]</f>
        <v>0.42004773269689738</v>
      </c>
    </row>
    <row r="191" spans="1:19" outlineLevel="6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1315</v>
      </c>
      <c r="F191" s="7" t="s">
        <v>213</v>
      </c>
      <c r="G191" s="7">
        <v>152328</v>
      </c>
      <c r="H191" s="7" t="s">
        <v>214</v>
      </c>
      <c r="I191" s="7">
        <v>0</v>
      </c>
      <c r="J191" s="11" t="s">
        <v>24</v>
      </c>
      <c r="K191" s="40">
        <f>SUBTOTAL(9,K190:K190)</f>
        <v>172</v>
      </c>
      <c r="L191" s="40">
        <f>SUBTOTAL(9,L190:L190)</f>
        <v>76</v>
      </c>
      <c r="M191" s="87">
        <f>Tabela910[[#This Row],[Neg_Ano5]]/Tabela910[[#This Row],[Alunos_Ano5]]</f>
        <v>0.44186046511627908</v>
      </c>
      <c r="N191" s="40">
        <f>SUBTOTAL(9,N190:N190)</f>
        <v>247</v>
      </c>
      <c r="O191" s="40">
        <f>SUBTOTAL(9,O190:O190)</f>
        <v>100</v>
      </c>
      <c r="P191" s="87">
        <f>Tabela910[[#This Row],[Neg_Ano6]]/Tabela910[[#This Row],[Alunos_Ano6]]</f>
        <v>0.40485829959514169</v>
      </c>
      <c r="Q191" s="40">
        <f>SUBTOTAL(9,Q190:Q190)</f>
        <v>419</v>
      </c>
      <c r="R191" s="40">
        <f>SUBTOTAL(9,R190:R190)</f>
        <v>176</v>
      </c>
      <c r="S191" s="88">
        <f>Tabela910[[#This Row],[Níveis negat. ]]/Tabela910[[#This Row],[Alunos_2º ciclo]]</f>
        <v>0.42004773269689738</v>
      </c>
    </row>
    <row r="192" spans="1:19" outlineLevel="7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1315</v>
      </c>
      <c r="F192" s="7" t="s">
        <v>213</v>
      </c>
      <c r="G192" s="7">
        <v>152330</v>
      </c>
      <c r="H192" s="7" t="s">
        <v>216</v>
      </c>
      <c r="I192" s="7">
        <v>1315595</v>
      </c>
      <c r="J192" s="7" t="s">
        <v>217</v>
      </c>
      <c r="K192" s="37">
        <v>231</v>
      </c>
      <c r="L192" s="37">
        <v>55</v>
      </c>
      <c r="M192" s="85">
        <f>Tabela910[[#This Row],[Neg_Ano5]]/Tabela910[[#This Row],[Alunos_Ano5]]</f>
        <v>0.23809523809523808</v>
      </c>
      <c r="N192" s="37">
        <v>287</v>
      </c>
      <c r="O192" s="37">
        <v>84</v>
      </c>
      <c r="P192" s="85">
        <f>Tabela910[[#This Row],[Neg_Ano6]]/Tabela910[[#This Row],[Alunos_Ano6]]</f>
        <v>0.29268292682926828</v>
      </c>
      <c r="Q192" s="37">
        <f t="shared" si="1"/>
        <v>518</v>
      </c>
      <c r="R192" s="37">
        <f t="shared" si="1"/>
        <v>139</v>
      </c>
      <c r="S192" s="112">
        <f>Tabela910[[#This Row],[Níveis negat. ]]/Tabela910[[#This Row],[Alunos_2º ciclo]]</f>
        <v>0.26833976833976836</v>
      </c>
    </row>
    <row r="193" spans="1:19" outlineLevel="6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1315</v>
      </c>
      <c r="F193" s="7" t="s">
        <v>213</v>
      </c>
      <c r="G193" s="7">
        <v>152330</v>
      </c>
      <c r="H193" s="7" t="s">
        <v>216</v>
      </c>
      <c r="I193" s="7">
        <v>0</v>
      </c>
      <c r="J193" s="11" t="s">
        <v>24</v>
      </c>
      <c r="K193" s="40">
        <f>SUBTOTAL(9,K192:K192)</f>
        <v>231</v>
      </c>
      <c r="L193" s="40">
        <f>SUBTOTAL(9,L192:L192)</f>
        <v>55</v>
      </c>
      <c r="M193" s="87">
        <f>Tabela910[[#This Row],[Neg_Ano5]]/Tabela910[[#This Row],[Alunos_Ano5]]</f>
        <v>0.23809523809523808</v>
      </c>
      <c r="N193" s="40">
        <f>SUBTOTAL(9,N192:N192)</f>
        <v>287</v>
      </c>
      <c r="O193" s="40">
        <f>SUBTOTAL(9,O192:O192)</f>
        <v>84</v>
      </c>
      <c r="P193" s="87">
        <f>Tabela910[[#This Row],[Neg_Ano6]]/Tabela910[[#This Row],[Alunos_Ano6]]</f>
        <v>0.29268292682926828</v>
      </c>
      <c r="Q193" s="40">
        <f>SUBTOTAL(9,Q192:Q192)</f>
        <v>518</v>
      </c>
      <c r="R193" s="40">
        <f>SUBTOTAL(9,R192:R192)</f>
        <v>139</v>
      </c>
      <c r="S193" s="88">
        <f>Tabela910[[#This Row],[Níveis negat. ]]/Tabela910[[#This Row],[Alunos_2º ciclo]]</f>
        <v>0.26833976833976836</v>
      </c>
    </row>
    <row r="194" spans="1:19" outlineLevel="7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1315</v>
      </c>
      <c r="F194" s="7" t="s">
        <v>213</v>
      </c>
      <c r="G194" s="7">
        <v>152341</v>
      </c>
      <c r="H194" s="7" t="s">
        <v>218</v>
      </c>
      <c r="I194" s="7">
        <v>1315577</v>
      </c>
      <c r="J194" s="7" t="s">
        <v>219</v>
      </c>
      <c r="K194" s="37">
        <v>114</v>
      </c>
      <c r="L194" s="37">
        <v>28</v>
      </c>
      <c r="M194" s="85">
        <f>Tabela910[[#This Row],[Neg_Ano5]]/Tabela910[[#This Row],[Alunos_Ano5]]</f>
        <v>0.24561403508771928</v>
      </c>
      <c r="N194" s="37">
        <v>126</v>
      </c>
      <c r="O194" s="37">
        <v>28</v>
      </c>
      <c r="P194" s="85">
        <f>Tabela910[[#This Row],[Neg_Ano6]]/Tabela910[[#This Row],[Alunos_Ano6]]</f>
        <v>0.22222222222222221</v>
      </c>
      <c r="Q194" s="37">
        <f t="shared" si="1"/>
        <v>240</v>
      </c>
      <c r="R194" s="37">
        <f t="shared" si="1"/>
        <v>56</v>
      </c>
      <c r="S194" s="112">
        <f>Tabela910[[#This Row],[Níveis negat. ]]/Tabela910[[#This Row],[Alunos_2º ciclo]]</f>
        <v>0.23333333333333334</v>
      </c>
    </row>
    <row r="195" spans="1:19" outlineLevel="6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1315</v>
      </c>
      <c r="F195" s="7" t="s">
        <v>213</v>
      </c>
      <c r="G195" s="7">
        <v>152341</v>
      </c>
      <c r="H195" s="7" t="s">
        <v>218</v>
      </c>
      <c r="I195" s="7">
        <v>0</v>
      </c>
      <c r="J195" s="11" t="s">
        <v>24</v>
      </c>
      <c r="K195" s="40">
        <f>SUBTOTAL(9,K194:K194)</f>
        <v>114</v>
      </c>
      <c r="L195" s="40">
        <f>SUBTOTAL(9,L194:L194)</f>
        <v>28</v>
      </c>
      <c r="M195" s="87">
        <f>Tabela910[[#This Row],[Neg_Ano5]]/Tabela910[[#This Row],[Alunos_Ano5]]</f>
        <v>0.24561403508771928</v>
      </c>
      <c r="N195" s="40">
        <f>SUBTOTAL(9,N194:N194)</f>
        <v>126</v>
      </c>
      <c r="O195" s="40">
        <f>SUBTOTAL(9,O194:O194)</f>
        <v>28</v>
      </c>
      <c r="P195" s="87">
        <f>Tabela910[[#This Row],[Neg_Ano6]]/Tabela910[[#This Row],[Alunos_Ano6]]</f>
        <v>0.22222222222222221</v>
      </c>
      <c r="Q195" s="40">
        <f>SUBTOTAL(9,Q194:Q194)</f>
        <v>240</v>
      </c>
      <c r="R195" s="40">
        <f>SUBTOTAL(9,R194:R194)</f>
        <v>56</v>
      </c>
      <c r="S195" s="88">
        <f>Tabela910[[#This Row],[Níveis negat. ]]/Tabela910[[#This Row],[Alunos_2º ciclo]]</f>
        <v>0.23333333333333334</v>
      </c>
    </row>
    <row r="196" spans="1:19" outlineLevel="7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1315</v>
      </c>
      <c r="F196" s="7" t="s">
        <v>213</v>
      </c>
      <c r="G196" s="7">
        <v>152365</v>
      </c>
      <c r="H196" s="7" t="s">
        <v>222</v>
      </c>
      <c r="I196" s="7">
        <v>1315153</v>
      </c>
      <c r="J196" s="7" t="s">
        <v>223</v>
      </c>
      <c r="K196" s="37">
        <v>150</v>
      </c>
      <c r="L196" s="37">
        <v>38</v>
      </c>
      <c r="M196" s="85">
        <f>Tabela910[[#This Row],[Neg_Ano5]]/Tabela910[[#This Row],[Alunos_Ano5]]</f>
        <v>0.25333333333333335</v>
      </c>
      <c r="N196" s="37">
        <v>138</v>
      </c>
      <c r="O196" s="37">
        <v>70</v>
      </c>
      <c r="P196" s="85">
        <f>Tabela910[[#This Row],[Neg_Ano6]]/Tabela910[[#This Row],[Alunos_Ano6]]</f>
        <v>0.50724637681159424</v>
      </c>
      <c r="Q196" s="37">
        <f t="shared" si="1"/>
        <v>288</v>
      </c>
      <c r="R196" s="37">
        <f t="shared" si="1"/>
        <v>108</v>
      </c>
      <c r="S196" s="112">
        <f>Tabela910[[#This Row],[Níveis negat. ]]/Tabela910[[#This Row],[Alunos_2º ciclo]]</f>
        <v>0.375</v>
      </c>
    </row>
    <row r="197" spans="1:19" outlineLevel="6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1315</v>
      </c>
      <c r="F197" s="7" t="s">
        <v>213</v>
      </c>
      <c r="G197" s="7">
        <v>152365</v>
      </c>
      <c r="H197" s="7" t="s">
        <v>222</v>
      </c>
      <c r="I197" s="7">
        <v>0</v>
      </c>
      <c r="J197" s="11" t="s">
        <v>24</v>
      </c>
      <c r="K197" s="40">
        <f>SUBTOTAL(9,K196:K196)</f>
        <v>150</v>
      </c>
      <c r="L197" s="40">
        <f>SUBTOTAL(9,L196:L196)</f>
        <v>38</v>
      </c>
      <c r="M197" s="87">
        <f>Tabela910[[#This Row],[Neg_Ano5]]/Tabela910[[#This Row],[Alunos_Ano5]]</f>
        <v>0.25333333333333335</v>
      </c>
      <c r="N197" s="40">
        <f>SUBTOTAL(9,N196:N196)</f>
        <v>138</v>
      </c>
      <c r="O197" s="40">
        <f>SUBTOTAL(9,O196:O196)</f>
        <v>70</v>
      </c>
      <c r="P197" s="87">
        <f>Tabela910[[#This Row],[Neg_Ano6]]/Tabela910[[#This Row],[Alunos_Ano6]]</f>
        <v>0.50724637681159424</v>
      </c>
      <c r="Q197" s="40">
        <f>SUBTOTAL(9,Q196:Q196)</f>
        <v>288</v>
      </c>
      <c r="R197" s="40">
        <f>SUBTOTAL(9,R196:R196)</f>
        <v>108</v>
      </c>
      <c r="S197" s="88">
        <f>Tabela910[[#This Row],[Níveis negat. ]]/Tabela910[[#This Row],[Alunos_2º ciclo]]</f>
        <v>0.375</v>
      </c>
    </row>
    <row r="198" spans="1:19" outlineLevel="7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1315</v>
      </c>
      <c r="F198" s="7" t="s">
        <v>213</v>
      </c>
      <c r="G198" s="7">
        <v>152377</v>
      </c>
      <c r="H198" s="7" t="s">
        <v>224</v>
      </c>
      <c r="I198" s="7">
        <v>1315042</v>
      </c>
      <c r="J198" s="7" t="s">
        <v>225</v>
      </c>
      <c r="K198" s="37">
        <v>79</v>
      </c>
      <c r="L198" s="37">
        <v>35</v>
      </c>
      <c r="M198" s="85">
        <f>Tabela910[[#This Row],[Neg_Ano5]]/Tabela910[[#This Row],[Alunos_Ano5]]</f>
        <v>0.44303797468354428</v>
      </c>
      <c r="N198" s="37">
        <v>55</v>
      </c>
      <c r="O198" s="37">
        <v>25</v>
      </c>
      <c r="P198" s="85">
        <f>Tabela910[[#This Row],[Neg_Ano6]]/Tabela910[[#This Row],[Alunos_Ano6]]</f>
        <v>0.45454545454545453</v>
      </c>
      <c r="Q198" s="37">
        <f t="shared" si="1"/>
        <v>134</v>
      </c>
      <c r="R198" s="37">
        <f t="shared" si="1"/>
        <v>60</v>
      </c>
      <c r="S198" s="112">
        <f>Tabela910[[#This Row],[Níveis negat. ]]/Tabela910[[#This Row],[Alunos_2º ciclo]]</f>
        <v>0.44776119402985076</v>
      </c>
    </row>
    <row r="199" spans="1:19" outlineLevel="7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1315</v>
      </c>
      <c r="F199" s="7" t="s">
        <v>213</v>
      </c>
      <c r="G199" s="7">
        <v>152377</v>
      </c>
      <c r="H199" s="7" t="s">
        <v>224</v>
      </c>
      <c r="I199" s="7">
        <v>1315058</v>
      </c>
      <c r="J199" s="7" t="s">
        <v>226</v>
      </c>
      <c r="K199" s="37">
        <v>77</v>
      </c>
      <c r="L199" s="37">
        <v>28</v>
      </c>
      <c r="M199" s="85">
        <f>Tabela910[[#This Row],[Neg_Ano5]]/Tabela910[[#This Row],[Alunos_Ano5]]</f>
        <v>0.36363636363636365</v>
      </c>
      <c r="N199" s="37">
        <v>89</v>
      </c>
      <c r="O199" s="37">
        <v>45</v>
      </c>
      <c r="P199" s="85">
        <f>Tabela910[[#This Row],[Neg_Ano6]]/Tabela910[[#This Row],[Alunos_Ano6]]</f>
        <v>0.5056179775280899</v>
      </c>
      <c r="Q199" s="37">
        <f t="shared" si="1"/>
        <v>166</v>
      </c>
      <c r="R199" s="37">
        <f t="shared" si="1"/>
        <v>73</v>
      </c>
      <c r="S199" s="112">
        <f>Tabela910[[#This Row],[Níveis negat. ]]/Tabela910[[#This Row],[Alunos_2º ciclo]]</f>
        <v>0.43975903614457829</v>
      </c>
    </row>
    <row r="200" spans="1:19" outlineLevel="6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1315</v>
      </c>
      <c r="F200" s="7" t="s">
        <v>213</v>
      </c>
      <c r="G200" s="7">
        <v>152377</v>
      </c>
      <c r="H200" s="7" t="s">
        <v>224</v>
      </c>
      <c r="I200" s="7">
        <v>0</v>
      </c>
      <c r="J200" s="11" t="s">
        <v>24</v>
      </c>
      <c r="K200" s="40">
        <f>SUBTOTAL(9,K198:K199)</f>
        <v>156</v>
      </c>
      <c r="L200" s="40">
        <f>SUBTOTAL(9,L198:L199)</f>
        <v>63</v>
      </c>
      <c r="M200" s="87">
        <f>Tabela910[[#This Row],[Neg_Ano5]]/Tabela910[[#This Row],[Alunos_Ano5]]</f>
        <v>0.40384615384615385</v>
      </c>
      <c r="N200" s="40">
        <f>SUBTOTAL(9,N198:N199)</f>
        <v>144</v>
      </c>
      <c r="O200" s="40">
        <f>SUBTOTAL(9,O198:O199)</f>
        <v>70</v>
      </c>
      <c r="P200" s="87">
        <f>Tabela910[[#This Row],[Neg_Ano6]]/Tabela910[[#This Row],[Alunos_Ano6]]</f>
        <v>0.4861111111111111</v>
      </c>
      <c r="Q200" s="40">
        <f>SUBTOTAL(9,Q198:Q199)</f>
        <v>300</v>
      </c>
      <c r="R200" s="40">
        <f>SUBTOTAL(9,R198:R199)</f>
        <v>133</v>
      </c>
      <c r="S200" s="88">
        <f>Tabela910[[#This Row],[Níveis negat. ]]/Tabela910[[#This Row],[Alunos_2º ciclo]]</f>
        <v>0.44333333333333336</v>
      </c>
    </row>
    <row r="201" spans="1:19" outlineLevel="5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1315</v>
      </c>
      <c r="F201" s="7" t="s">
        <v>213</v>
      </c>
      <c r="G201" s="7">
        <v>0</v>
      </c>
      <c r="H201" s="7">
        <v>0</v>
      </c>
      <c r="I201" s="7">
        <v>0</v>
      </c>
      <c r="J201" s="15" t="s">
        <v>25</v>
      </c>
      <c r="K201" s="43">
        <f>SUBTOTAL(9,K190:K199)</f>
        <v>823</v>
      </c>
      <c r="L201" s="43">
        <f>SUBTOTAL(9,L190:L199)</f>
        <v>260</v>
      </c>
      <c r="M201" s="89">
        <f>Tabela910[[#This Row],[Neg_Ano5]]/Tabela910[[#This Row],[Alunos_Ano5]]</f>
        <v>0.31591737545565007</v>
      </c>
      <c r="N201" s="43">
        <f>SUBTOTAL(9,N190:N199)</f>
        <v>942</v>
      </c>
      <c r="O201" s="43">
        <f>SUBTOTAL(9,O190:O199)</f>
        <v>352</v>
      </c>
      <c r="P201" s="89">
        <f>Tabela910[[#This Row],[Neg_Ano6]]/Tabela910[[#This Row],[Alunos_Ano6]]</f>
        <v>0.37367303609341823</v>
      </c>
      <c r="Q201" s="43">
        <f>SUBTOTAL(9,Q190:Q199)</f>
        <v>1765</v>
      </c>
      <c r="R201" s="43">
        <f>SUBTOTAL(9,R190:R199)</f>
        <v>612</v>
      </c>
      <c r="S201" s="90">
        <f>Tabela910[[#This Row],[Níveis negat. ]]/Tabela910[[#This Row],[Alunos_2º ciclo]]</f>
        <v>0.34674220963172803</v>
      </c>
    </row>
    <row r="202" spans="1:19" outlineLevel="7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1316</v>
      </c>
      <c r="F202" s="7" t="s">
        <v>227</v>
      </c>
      <c r="G202" s="7">
        <v>150411</v>
      </c>
      <c r="H202" s="7" t="s">
        <v>228</v>
      </c>
      <c r="I202" s="7">
        <v>1316922</v>
      </c>
      <c r="J202" s="7" t="s">
        <v>229</v>
      </c>
      <c r="K202" s="37">
        <v>112</v>
      </c>
      <c r="L202" s="37">
        <v>39</v>
      </c>
      <c r="M202" s="85">
        <f>Tabela910[[#This Row],[Neg_Ano5]]/Tabela910[[#This Row],[Alunos_Ano5]]</f>
        <v>0.3482142857142857</v>
      </c>
      <c r="N202" s="37">
        <v>108</v>
      </c>
      <c r="O202" s="37">
        <v>48</v>
      </c>
      <c r="P202" s="85">
        <f>Tabela910[[#This Row],[Neg_Ano6]]/Tabela910[[#This Row],[Alunos_Ano6]]</f>
        <v>0.44444444444444442</v>
      </c>
      <c r="Q202" s="37">
        <f t="shared" si="1"/>
        <v>220</v>
      </c>
      <c r="R202" s="37">
        <f t="shared" si="1"/>
        <v>87</v>
      </c>
      <c r="S202" s="112">
        <f>Tabela910[[#This Row],[Níveis negat. ]]/Tabela910[[#This Row],[Alunos_2º ciclo]]</f>
        <v>0.39545454545454545</v>
      </c>
    </row>
    <row r="203" spans="1:19" outlineLevel="6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1316</v>
      </c>
      <c r="F203" s="7" t="s">
        <v>227</v>
      </c>
      <c r="G203" s="7">
        <v>150411</v>
      </c>
      <c r="H203" s="7" t="s">
        <v>228</v>
      </c>
      <c r="I203" s="7">
        <v>0</v>
      </c>
      <c r="J203" s="11" t="s">
        <v>24</v>
      </c>
      <c r="K203" s="40">
        <f>SUBTOTAL(9,K202:K202)</f>
        <v>112</v>
      </c>
      <c r="L203" s="40">
        <f>SUBTOTAL(9,L202:L202)</f>
        <v>39</v>
      </c>
      <c r="M203" s="87">
        <f>Tabela910[[#This Row],[Neg_Ano5]]/Tabela910[[#This Row],[Alunos_Ano5]]</f>
        <v>0.3482142857142857</v>
      </c>
      <c r="N203" s="40">
        <f>SUBTOTAL(9,N202:N202)</f>
        <v>108</v>
      </c>
      <c r="O203" s="40">
        <f>SUBTOTAL(9,O202:O202)</f>
        <v>48</v>
      </c>
      <c r="P203" s="87">
        <f>Tabela910[[#This Row],[Neg_Ano6]]/Tabela910[[#This Row],[Alunos_Ano6]]</f>
        <v>0.44444444444444442</v>
      </c>
      <c r="Q203" s="40">
        <f>SUBTOTAL(9,Q202:Q202)</f>
        <v>220</v>
      </c>
      <c r="R203" s="40">
        <f>SUBTOTAL(9,R202:R202)</f>
        <v>87</v>
      </c>
      <c r="S203" s="88">
        <f>Tabela910[[#This Row],[Níveis negat. ]]/Tabela910[[#This Row],[Alunos_2º ciclo]]</f>
        <v>0.39545454545454545</v>
      </c>
    </row>
    <row r="204" spans="1:19" outlineLevel="7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1316</v>
      </c>
      <c r="F204" s="7" t="s">
        <v>227</v>
      </c>
      <c r="G204" s="7">
        <v>150848</v>
      </c>
      <c r="H204" s="7" t="s">
        <v>230</v>
      </c>
      <c r="I204" s="7">
        <v>1316010</v>
      </c>
      <c r="J204" s="7" t="s">
        <v>231</v>
      </c>
      <c r="K204" s="37">
        <v>104</v>
      </c>
      <c r="L204" s="37">
        <v>27</v>
      </c>
      <c r="M204" s="85">
        <f>Tabela910[[#This Row],[Neg_Ano5]]/Tabela910[[#This Row],[Alunos_Ano5]]</f>
        <v>0.25961538461538464</v>
      </c>
      <c r="N204" s="37">
        <v>134</v>
      </c>
      <c r="O204" s="37">
        <v>52</v>
      </c>
      <c r="P204" s="85">
        <f>Tabela910[[#This Row],[Neg_Ano6]]/Tabela910[[#This Row],[Alunos_Ano6]]</f>
        <v>0.38805970149253732</v>
      </c>
      <c r="Q204" s="37">
        <f t="shared" si="1"/>
        <v>238</v>
      </c>
      <c r="R204" s="37">
        <f t="shared" si="1"/>
        <v>79</v>
      </c>
      <c r="S204" s="112">
        <f>Tabela910[[#This Row],[Níveis negat. ]]/Tabela910[[#This Row],[Alunos_2º ciclo]]</f>
        <v>0.33193277310924368</v>
      </c>
    </row>
    <row r="205" spans="1:19" outlineLevel="7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1316</v>
      </c>
      <c r="F205" s="7" t="s">
        <v>227</v>
      </c>
      <c r="G205" s="7">
        <v>150848</v>
      </c>
      <c r="H205" s="7" t="s">
        <v>230</v>
      </c>
      <c r="I205" s="7">
        <v>1316798</v>
      </c>
      <c r="J205" s="7" t="s">
        <v>232</v>
      </c>
      <c r="K205" s="37">
        <v>127</v>
      </c>
      <c r="L205" s="37">
        <v>51</v>
      </c>
      <c r="M205" s="85">
        <f>Tabela910[[#This Row],[Neg_Ano5]]/Tabela910[[#This Row],[Alunos_Ano5]]</f>
        <v>0.40157480314960631</v>
      </c>
      <c r="N205" s="37">
        <v>140</v>
      </c>
      <c r="O205" s="37">
        <v>55</v>
      </c>
      <c r="P205" s="85">
        <f>Tabela910[[#This Row],[Neg_Ano6]]/Tabela910[[#This Row],[Alunos_Ano6]]</f>
        <v>0.39285714285714285</v>
      </c>
      <c r="Q205" s="37">
        <f t="shared" si="1"/>
        <v>267</v>
      </c>
      <c r="R205" s="37">
        <f t="shared" si="1"/>
        <v>106</v>
      </c>
      <c r="S205" s="112">
        <f>Tabela910[[#This Row],[Níveis negat. ]]/Tabela910[[#This Row],[Alunos_2º ciclo]]</f>
        <v>0.39700374531835209</v>
      </c>
    </row>
    <row r="206" spans="1:19" outlineLevel="6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1316</v>
      </c>
      <c r="F206" s="7" t="s">
        <v>227</v>
      </c>
      <c r="G206" s="7">
        <v>150848</v>
      </c>
      <c r="H206" s="7" t="s">
        <v>230</v>
      </c>
      <c r="I206" s="7">
        <v>0</v>
      </c>
      <c r="J206" s="11" t="s">
        <v>24</v>
      </c>
      <c r="K206" s="40">
        <f>SUBTOTAL(9,K204:K205)</f>
        <v>231</v>
      </c>
      <c r="L206" s="40">
        <f>SUBTOTAL(9,L204:L205)</f>
        <v>78</v>
      </c>
      <c r="M206" s="87">
        <f>Tabela910[[#This Row],[Neg_Ano5]]/Tabela910[[#This Row],[Alunos_Ano5]]</f>
        <v>0.33766233766233766</v>
      </c>
      <c r="N206" s="40">
        <f>SUBTOTAL(9,N204:N205)</f>
        <v>274</v>
      </c>
      <c r="O206" s="40">
        <f>SUBTOTAL(9,O204:O205)</f>
        <v>107</v>
      </c>
      <c r="P206" s="87">
        <f>Tabela910[[#This Row],[Neg_Ano6]]/Tabela910[[#This Row],[Alunos_Ano6]]</f>
        <v>0.39051094890510951</v>
      </c>
      <c r="Q206" s="40">
        <f>SUBTOTAL(9,Q204:Q205)</f>
        <v>505</v>
      </c>
      <c r="R206" s="40">
        <f>SUBTOTAL(9,R204:R205)</f>
        <v>185</v>
      </c>
      <c r="S206" s="88">
        <f>Tabela910[[#This Row],[Níveis negat. ]]/Tabela910[[#This Row],[Alunos_2º ciclo]]</f>
        <v>0.36633663366336633</v>
      </c>
    </row>
    <row r="207" spans="1:19" outlineLevel="7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1316</v>
      </c>
      <c r="F207" s="7" t="s">
        <v>227</v>
      </c>
      <c r="G207" s="7">
        <v>152389</v>
      </c>
      <c r="H207" s="7" t="s">
        <v>233</v>
      </c>
      <c r="I207" s="7">
        <v>1316517</v>
      </c>
      <c r="J207" s="7" t="s">
        <v>234</v>
      </c>
      <c r="K207" s="37">
        <v>288</v>
      </c>
      <c r="L207" s="37">
        <v>103</v>
      </c>
      <c r="M207" s="85">
        <f>Tabela910[[#This Row],[Neg_Ano5]]/Tabela910[[#This Row],[Alunos_Ano5]]</f>
        <v>0.3576388888888889</v>
      </c>
      <c r="N207" s="37">
        <v>334</v>
      </c>
      <c r="O207" s="37">
        <v>103</v>
      </c>
      <c r="P207" s="85">
        <f>Tabela910[[#This Row],[Neg_Ano6]]/Tabela910[[#This Row],[Alunos_Ano6]]</f>
        <v>0.30838323353293412</v>
      </c>
      <c r="Q207" s="37">
        <f t="shared" si="1"/>
        <v>622</v>
      </c>
      <c r="R207" s="37">
        <f t="shared" si="1"/>
        <v>206</v>
      </c>
      <c r="S207" s="112">
        <f>Tabela910[[#This Row],[Níveis negat. ]]/Tabela910[[#This Row],[Alunos_2º ciclo]]</f>
        <v>0.3311897106109325</v>
      </c>
    </row>
    <row r="208" spans="1:19" outlineLevel="6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1316</v>
      </c>
      <c r="F208" s="7" t="s">
        <v>227</v>
      </c>
      <c r="G208" s="7">
        <v>152389</v>
      </c>
      <c r="H208" s="7" t="s">
        <v>233</v>
      </c>
      <c r="I208" s="7">
        <v>0</v>
      </c>
      <c r="J208" s="11" t="s">
        <v>24</v>
      </c>
      <c r="K208" s="40">
        <f>SUBTOTAL(9,K207:K207)</f>
        <v>288</v>
      </c>
      <c r="L208" s="40">
        <f>SUBTOTAL(9,L207:L207)</f>
        <v>103</v>
      </c>
      <c r="M208" s="87">
        <f>Tabela910[[#This Row],[Neg_Ano5]]/Tabela910[[#This Row],[Alunos_Ano5]]</f>
        <v>0.3576388888888889</v>
      </c>
      <c r="N208" s="40">
        <f>SUBTOTAL(9,N207:N207)</f>
        <v>334</v>
      </c>
      <c r="O208" s="40">
        <f>SUBTOTAL(9,O207:O207)</f>
        <v>103</v>
      </c>
      <c r="P208" s="87">
        <f>Tabela910[[#This Row],[Neg_Ano6]]/Tabela910[[#This Row],[Alunos_Ano6]]</f>
        <v>0.30838323353293412</v>
      </c>
      <c r="Q208" s="40">
        <f>SUBTOTAL(9,Q207:Q207)</f>
        <v>622</v>
      </c>
      <c r="R208" s="40">
        <f>SUBTOTAL(9,R207:R207)</f>
        <v>206</v>
      </c>
      <c r="S208" s="88">
        <f>Tabela910[[#This Row],[Níveis negat. ]]/Tabela910[[#This Row],[Alunos_2º ciclo]]</f>
        <v>0.3311897106109325</v>
      </c>
    </row>
    <row r="209" spans="1:19" outlineLevel="7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1316</v>
      </c>
      <c r="F209" s="7" t="s">
        <v>227</v>
      </c>
      <c r="G209" s="7">
        <v>152390</v>
      </c>
      <c r="H209" s="7" t="s">
        <v>291</v>
      </c>
      <c r="I209" s="7">
        <v>1316433</v>
      </c>
      <c r="J209" s="7" t="s">
        <v>292</v>
      </c>
      <c r="K209" s="37">
        <v>118</v>
      </c>
      <c r="L209" s="37">
        <v>39</v>
      </c>
      <c r="M209" s="85">
        <f>Tabela910[[#This Row],[Neg_Ano5]]/Tabela910[[#This Row],[Alunos_Ano5]]</f>
        <v>0.33050847457627119</v>
      </c>
      <c r="N209" s="37">
        <v>119</v>
      </c>
      <c r="O209" s="37">
        <v>55</v>
      </c>
      <c r="P209" s="85">
        <f>Tabela910[[#This Row],[Neg_Ano6]]/Tabela910[[#This Row],[Alunos_Ano6]]</f>
        <v>0.46218487394957986</v>
      </c>
      <c r="Q209" s="37">
        <f t="shared" si="1"/>
        <v>237</v>
      </c>
      <c r="R209" s="37">
        <f t="shared" si="1"/>
        <v>94</v>
      </c>
      <c r="S209" s="112">
        <f>Tabela910[[#This Row],[Níveis negat. ]]/Tabela910[[#This Row],[Alunos_2º ciclo]]</f>
        <v>0.39662447257383965</v>
      </c>
    </row>
    <row r="210" spans="1:19" outlineLevel="6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1316</v>
      </c>
      <c r="F210" s="7" t="s">
        <v>227</v>
      </c>
      <c r="G210" s="7">
        <v>152390</v>
      </c>
      <c r="H210" s="7" t="s">
        <v>291</v>
      </c>
      <c r="I210" s="7">
        <v>0</v>
      </c>
      <c r="J210" s="11" t="s">
        <v>24</v>
      </c>
      <c r="K210" s="40">
        <f>SUBTOTAL(9,K209:K209)</f>
        <v>118</v>
      </c>
      <c r="L210" s="40">
        <f>SUBTOTAL(9,L209:L209)</f>
        <v>39</v>
      </c>
      <c r="M210" s="87">
        <f>Tabela910[[#This Row],[Neg_Ano5]]/Tabela910[[#This Row],[Alunos_Ano5]]</f>
        <v>0.33050847457627119</v>
      </c>
      <c r="N210" s="40">
        <f>SUBTOTAL(9,N209:N209)</f>
        <v>119</v>
      </c>
      <c r="O210" s="40">
        <f>SUBTOTAL(9,O209:O209)</f>
        <v>55</v>
      </c>
      <c r="P210" s="87">
        <f>Tabela910[[#This Row],[Neg_Ano6]]/Tabela910[[#This Row],[Alunos_Ano6]]</f>
        <v>0.46218487394957986</v>
      </c>
      <c r="Q210" s="40">
        <f>SUBTOTAL(9,Q209:Q209)</f>
        <v>237</v>
      </c>
      <c r="R210" s="40">
        <f>SUBTOTAL(9,R209:R209)</f>
        <v>94</v>
      </c>
      <c r="S210" s="88">
        <f>Tabela910[[#This Row],[Níveis negat. ]]/Tabela910[[#This Row],[Alunos_2º ciclo]]</f>
        <v>0.39662447257383965</v>
      </c>
    </row>
    <row r="211" spans="1:19" outlineLevel="5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1316</v>
      </c>
      <c r="F211" s="7" t="s">
        <v>227</v>
      </c>
      <c r="G211" s="7">
        <v>0</v>
      </c>
      <c r="H211" s="7">
        <v>0</v>
      </c>
      <c r="I211" s="7">
        <v>0</v>
      </c>
      <c r="J211" s="15" t="s">
        <v>25</v>
      </c>
      <c r="K211" s="43">
        <f>SUBTOTAL(9,K202:K209)</f>
        <v>749</v>
      </c>
      <c r="L211" s="43">
        <f>SUBTOTAL(9,L202:L209)</f>
        <v>259</v>
      </c>
      <c r="M211" s="89">
        <f>Tabela910[[#This Row],[Neg_Ano5]]/Tabela910[[#This Row],[Alunos_Ano5]]</f>
        <v>0.34579439252336447</v>
      </c>
      <c r="N211" s="43">
        <f>SUBTOTAL(9,N202:N209)</f>
        <v>835</v>
      </c>
      <c r="O211" s="43">
        <f>SUBTOTAL(9,O202:O209)</f>
        <v>313</v>
      </c>
      <c r="P211" s="89">
        <f>Tabela910[[#This Row],[Neg_Ano6]]/Tabela910[[#This Row],[Alunos_Ano6]]</f>
        <v>0.37485029940119763</v>
      </c>
      <c r="Q211" s="43">
        <f>SUBTOTAL(9,Q202:Q209)</f>
        <v>1584</v>
      </c>
      <c r="R211" s="43">
        <f>SUBTOTAL(9,R202:R209)</f>
        <v>572</v>
      </c>
      <c r="S211" s="90">
        <f>Tabela910[[#This Row],[Níveis negat. ]]/Tabela910[[#This Row],[Alunos_2º ciclo]]</f>
        <v>0.3611111111111111</v>
      </c>
    </row>
    <row r="212" spans="1:19" outlineLevel="7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1317</v>
      </c>
      <c r="F212" s="7" t="s">
        <v>235</v>
      </c>
      <c r="G212" s="7">
        <v>151397</v>
      </c>
      <c r="H212" s="7" t="s">
        <v>236</v>
      </c>
      <c r="I212" s="7">
        <v>1317790</v>
      </c>
      <c r="J212" s="7" t="s">
        <v>237</v>
      </c>
      <c r="K212" s="37">
        <v>106</v>
      </c>
      <c r="L212" s="37">
        <v>40</v>
      </c>
      <c r="M212" s="85">
        <f>Tabela910[[#This Row],[Neg_Ano5]]/Tabela910[[#This Row],[Alunos_Ano5]]</f>
        <v>0.37735849056603776</v>
      </c>
      <c r="N212" s="37">
        <v>109</v>
      </c>
      <c r="O212" s="37">
        <v>33</v>
      </c>
      <c r="P212" s="85">
        <f>Tabela910[[#This Row],[Neg_Ano6]]/Tabela910[[#This Row],[Alunos_Ano6]]</f>
        <v>0.30275229357798167</v>
      </c>
      <c r="Q212" s="37">
        <f t="shared" si="1"/>
        <v>215</v>
      </c>
      <c r="R212" s="37">
        <f t="shared" si="1"/>
        <v>73</v>
      </c>
      <c r="S212" s="112">
        <f>Tabela910[[#This Row],[Níveis negat. ]]/Tabela910[[#This Row],[Alunos_2º ciclo]]</f>
        <v>0.33953488372093021</v>
      </c>
    </row>
    <row r="213" spans="1:19" outlineLevel="6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1317</v>
      </c>
      <c r="F213" s="7" t="s">
        <v>235</v>
      </c>
      <c r="G213" s="7">
        <v>151397</v>
      </c>
      <c r="H213" s="7" t="s">
        <v>236</v>
      </c>
      <c r="I213" s="7">
        <v>0</v>
      </c>
      <c r="J213" s="11" t="s">
        <v>24</v>
      </c>
      <c r="K213" s="40">
        <f>SUBTOTAL(9,K212:K212)</f>
        <v>106</v>
      </c>
      <c r="L213" s="40">
        <f>SUBTOTAL(9,L212:L212)</f>
        <v>40</v>
      </c>
      <c r="M213" s="87">
        <f>Tabela910[[#This Row],[Neg_Ano5]]/Tabela910[[#This Row],[Alunos_Ano5]]</f>
        <v>0.37735849056603776</v>
      </c>
      <c r="N213" s="40">
        <f>SUBTOTAL(9,N212:N212)</f>
        <v>109</v>
      </c>
      <c r="O213" s="40">
        <f>SUBTOTAL(9,O212:O212)</f>
        <v>33</v>
      </c>
      <c r="P213" s="87">
        <f>Tabela910[[#This Row],[Neg_Ano6]]/Tabela910[[#This Row],[Alunos_Ano6]]</f>
        <v>0.30275229357798167</v>
      </c>
      <c r="Q213" s="40">
        <f>SUBTOTAL(9,Q212:Q212)</f>
        <v>215</v>
      </c>
      <c r="R213" s="40">
        <f>SUBTOTAL(9,R212:R212)</f>
        <v>73</v>
      </c>
      <c r="S213" s="88">
        <f>Tabela910[[#This Row],[Níveis negat. ]]/Tabela910[[#This Row],[Alunos_2º ciclo]]</f>
        <v>0.33953488372093021</v>
      </c>
    </row>
    <row r="214" spans="1:19" outlineLevel="7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1317</v>
      </c>
      <c r="F214" s="7" t="s">
        <v>235</v>
      </c>
      <c r="G214" s="7">
        <v>151427</v>
      </c>
      <c r="H214" s="7" t="s">
        <v>238</v>
      </c>
      <c r="I214" s="7">
        <v>1317651</v>
      </c>
      <c r="J214" s="7" t="s">
        <v>239</v>
      </c>
      <c r="K214" s="37">
        <v>239</v>
      </c>
      <c r="L214" s="37">
        <v>81</v>
      </c>
      <c r="M214" s="85">
        <f>Tabela910[[#This Row],[Neg_Ano5]]/Tabela910[[#This Row],[Alunos_Ano5]]</f>
        <v>0.33891213389121339</v>
      </c>
      <c r="N214" s="37">
        <v>236</v>
      </c>
      <c r="O214" s="37">
        <v>85</v>
      </c>
      <c r="P214" s="85">
        <f>Tabela910[[#This Row],[Neg_Ano6]]/Tabela910[[#This Row],[Alunos_Ano6]]</f>
        <v>0.36016949152542371</v>
      </c>
      <c r="Q214" s="37">
        <f t="shared" si="1"/>
        <v>475</v>
      </c>
      <c r="R214" s="37">
        <f t="shared" si="1"/>
        <v>166</v>
      </c>
      <c r="S214" s="112">
        <f>Tabela910[[#This Row],[Níveis negat. ]]/Tabela910[[#This Row],[Alunos_2º ciclo]]</f>
        <v>0.34947368421052633</v>
      </c>
    </row>
    <row r="215" spans="1:19" outlineLevel="6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1317</v>
      </c>
      <c r="F215" s="7" t="s">
        <v>235</v>
      </c>
      <c r="G215" s="7">
        <v>151427</v>
      </c>
      <c r="H215" s="7" t="s">
        <v>238</v>
      </c>
      <c r="I215" s="7">
        <v>0</v>
      </c>
      <c r="J215" s="11" t="s">
        <v>24</v>
      </c>
      <c r="K215" s="40">
        <f>SUBTOTAL(9,K214:K214)</f>
        <v>239</v>
      </c>
      <c r="L215" s="40">
        <f>SUBTOTAL(9,L214:L214)</f>
        <v>81</v>
      </c>
      <c r="M215" s="87">
        <f>Tabela910[[#This Row],[Neg_Ano5]]/Tabela910[[#This Row],[Alunos_Ano5]]</f>
        <v>0.33891213389121339</v>
      </c>
      <c r="N215" s="40">
        <f>SUBTOTAL(9,N214:N214)</f>
        <v>236</v>
      </c>
      <c r="O215" s="40">
        <f>SUBTOTAL(9,O214:O214)</f>
        <v>85</v>
      </c>
      <c r="P215" s="87">
        <f>Tabela910[[#This Row],[Neg_Ano6]]/Tabela910[[#This Row],[Alunos_Ano6]]</f>
        <v>0.36016949152542371</v>
      </c>
      <c r="Q215" s="40">
        <f>SUBTOTAL(9,Q214:Q214)</f>
        <v>475</v>
      </c>
      <c r="R215" s="40">
        <f>SUBTOTAL(9,R214:R214)</f>
        <v>166</v>
      </c>
      <c r="S215" s="88">
        <f>Tabela910[[#This Row],[Níveis negat. ]]/Tabela910[[#This Row],[Alunos_2º ciclo]]</f>
        <v>0.34947368421052633</v>
      </c>
    </row>
    <row r="216" spans="1:19" outlineLevel="7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1317</v>
      </c>
      <c r="F216" s="7" t="s">
        <v>235</v>
      </c>
      <c r="G216" s="7">
        <v>152419</v>
      </c>
      <c r="H216" s="7" t="s">
        <v>240</v>
      </c>
      <c r="I216" s="7">
        <v>1317187</v>
      </c>
      <c r="J216" s="7" t="s">
        <v>241</v>
      </c>
      <c r="K216" s="37">
        <v>100</v>
      </c>
      <c r="L216" s="37">
        <v>39</v>
      </c>
      <c r="M216" s="85">
        <f>Tabela910[[#This Row],[Neg_Ano5]]/Tabela910[[#This Row],[Alunos_Ano5]]</f>
        <v>0.39</v>
      </c>
      <c r="N216" s="37">
        <v>99</v>
      </c>
      <c r="O216" s="37">
        <v>48</v>
      </c>
      <c r="P216" s="85">
        <f>Tabela910[[#This Row],[Neg_Ano6]]/Tabela910[[#This Row],[Alunos_Ano6]]</f>
        <v>0.48484848484848486</v>
      </c>
      <c r="Q216" s="37">
        <f t="shared" si="1"/>
        <v>199</v>
      </c>
      <c r="R216" s="37">
        <f t="shared" si="1"/>
        <v>87</v>
      </c>
      <c r="S216" s="112">
        <f>Tabela910[[#This Row],[Níveis negat. ]]/Tabela910[[#This Row],[Alunos_2º ciclo]]</f>
        <v>0.43718592964824121</v>
      </c>
    </row>
    <row r="217" spans="1:19" outlineLevel="6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1317</v>
      </c>
      <c r="F217" s="7" t="s">
        <v>235</v>
      </c>
      <c r="G217" s="7">
        <v>152419</v>
      </c>
      <c r="H217" s="7" t="s">
        <v>240</v>
      </c>
      <c r="I217" s="7">
        <v>0</v>
      </c>
      <c r="J217" s="11" t="s">
        <v>24</v>
      </c>
      <c r="K217" s="40">
        <f>SUBTOTAL(9,K216:K216)</f>
        <v>100</v>
      </c>
      <c r="L217" s="40">
        <f>SUBTOTAL(9,L216:L216)</f>
        <v>39</v>
      </c>
      <c r="M217" s="87">
        <f>Tabela910[[#This Row],[Neg_Ano5]]/Tabela910[[#This Row],[Alunos_Ano5]]</f>
        <v>0.39</v>
      </c>
      <c r="N217" s="40">
        <f>SUBTOTAL(9,N216:N216)</f>
        <v>99</v>
      </c>
      <c r="O217" s="40">
        <f>SUBTOTAL(9,O216:O216)</f>
        <v>48</v>
      </c>
      <c r="P217" s="87">
        <f>Tabela910[[#This Row],[Neg_Ano6]]/Tabela910[[#This Row],[Alunos_Ano6]]</f>
        <v>0.48484848484848486</v>
      </c>
      <c r="Q217" s="40">
        <f>SUBTOTAL(9,Q216:Q216)</f>
        <v>199</v>
      </c>
      <c r="R217" s="40">
        <f>SUBTOTAL(9,R216:R216)</f>
        <v>87</v>
      </c>
      <c r="S217" s="88">
        <f>Tabela910[[#This Row],[Níveis negat. ]]/Tabela910[[#This Row],[Alunos_2º ciclo]]</f>
        <v>0.43718592964824121</v>
      </c>
    </row>
    <row r="218" spans="1:19" outlineLevel="7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1317</v>
      </c>
      <c r="F218" s="7" t="s">
        <v>235</v>
      </c>
      <c r="G218" s="7">
        <v>152420</v>
      </c>
      <c r="H218" s="7" t="s">
        <v>242</v>
      </c>
      <c r="I218" s="7">
        <v>1317245</v>
      </c>
      <c r="J218" s="7" t="s">
        <v>243</v>
      </c>
      <c r="K218" s="37">
        <v>194</v>
      </c>
      <c r="L218" s="37">
        <v>63</v>
      </c>
      <c r="M218" s="85">
        <f>Tabela910[[#This Row],[Neg_Ano5]]/Tabela910[[#This Row],[Alunos_Ano5]]</f>
        <v>0.32474226804123713</v>
      </c>
      <c r="N218" s="37">
        <v>176</v>
      </c>
      <c r="O218" s="37">
        <v>65</v>
      </c>
      <c r="P218" s="85">
        <f>Tabela910[[#This Row],[Neg_Ano6]]/Tabela910[[#This Row],[Alunos_Ano6]]</f>
        <v>0.36931818181818182</v>
      </c>
      <c r="Q218" s="37">
        <f t="shared" si="1"/>
        <v>370</v>
      </c>
      <c r="R218" s="37">
        <f t="shared" si="1"/>
        <v>128</v>
      </c>
      <c r="S218" s="112">
        <f>Tabela910[[#This Row],[Níveis negat. ]]/Tabela910[[#This Row],[Alunos_2º ciclo]]</f>
        <v>0.34594594594594597</v>
      </c>
    </row>
    <row r="219" spans="1:19" outlineLevel="6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1317</v>
      </c>
      <c r="F219" s="7" t="s">
        <v>235</v>
      </c>
      <c r="G219" s="7">
        <v>152420</v>
      </c>
      <c r="H219" s="7" t="s">
        <v>242</v>
      </c>
      <c r="I219" s="7">
        <v>0</v>
      </c>
      <c r="J219" s="11" t="s">
        <v>24</v>
      </c>
      <c r="K219" s="40">
        <f>SUBTOTAL(9,K218:K218)</f>
        <v>194</v>
      </c>
      <c r="L219" s="40">
        <f>SUBTOTAL(9,L218:L218)</f>
        <v>63</v>
      </c>
      <c r="M219" s="87">
        <f>Tabela910[[#This Row],[Neg_Ano5]]/Tabela910[[#This Row],[Alunos_Ano5]]</f>
        <v>0.32474226804123713</v>
      </c>
      <c r="N219" s="40">
        <f>SUBTOTAL(9,N218:N218)</f>
        <v>176</v>
      </c>
      <c r="O219" s="40">
        <f>SUBTOTAL(9,O218:O218)</f>
        <v>65</v>
      </c>
      <c r="P219" s="87">
        <f>Tabela910[[#This Row],[Neg_Ano6]]/Tabela910[[#This Row],[Alunos_Ano6]]</f>
        <v>0.36931818181818182</v>
      </c>
      <c r="Q219" s="40">
        <f>SUBTOTAL(9,Q218:Q218)</f>
        <v>370</v>
      </c>
      <c r="R219" s="40">
        <f>SUBTOTAL(9,R218:R218)</f>
        <v>128</v>
      </c>
      <c r="S219" s="88">
        <f>Tabela910[[#This Row],[Níveis negat. ]]/Tabela910[[#This Row],[Alunos_2º ciclo]]</f>
        <v>0.34594594594594597</v>
      </c>
    </row>
    <row r="220" spans="1:19" outlineLevel="7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1317</v>
      </c>
      <c r="F220" s="7" t="s">
        <v>235</v>
      </c>
      <c r="G220" s="7">
        <v>152432</v>
      </c>
      <c r="H220" s="7" t="s">
        <v>244</v>
      </c>
      <c r="I220" s="7">
        <v>1317689</v>
      </c>
      <c r="J220" s="7" t="s">
        <v>245</v>
      </c>
      <c r="K220" s="37">
        <v>134</v>
      </c>
      <c r="L220" s="37">
        <v>60</v>
      </c>
      <c r="M220" s="85">
        <f>Tabela910[[#This Row],[Neg_Ano5]]/Tabela910[[#This Row],[Alunos_Ano5]]</f>
        <v>0.44776119402985076</v>
      </c>
      <c r="N220" s="37">
        <v>185</v>
      </c>
      <c r="O220" s="37">
        <v>97</v>
      </c>
      <c r="P220" s="85">
        <f>Tabela910[[#This Row],[Neg_Ano6]]/Tabela910[[#This Row],[Alunos_Ano6]]</f>
        <v>0.5243243243243243</v>
      </c>
      <c r="Q220" s="37">
        <f t="shared" si="1"/>
        <v>319</v>
      </c>
      <c r="R220" s="37">
        <f t="shared" si="1"/>
        <v>157</v>
      </c>
      <c r="S220" s="112">
        <f>Tabela910[[#This Row],[Níveis negat. ]]/Tabela910[[#This Row],[Alunos_2º ciclo]]</f>
        <v>0.49216300940438873</v>
      </c>
    </row>
    <row r="221" spans="1:19" outlineLevel="6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1317</v>
      </c>
      <c r="F221" s="7" t="s">
        <v>235</v>
      </c>
      <c r="G221" s="7">
        <v>152432</v>
      </c>
      <c r="H221" s="7" t="s">
        <v>244</v>
      </c>
      <c r="I221" s="7">
        <v>0</v>
      </c>
      <c r="J221" s="11" t="s">
        <v>24</v>
      </c>
      <c r="K221" s="40">
        <f>SUBTOTAL(9,K220:K220)</f>
        <v>134</v>
      </c>
      <c r="L221" s="40">
        <f>SUBTOTAL(9,L220:L220)</f>
        <v>60</v>
      </c>
      <c r="M221" s="87">
        <f>Tabela910[[#This Row],[Neg_Ano5]]/Tabela910[[#This Row],[Alunos_Ano5]]</f>
        <v>0.44776119402985076</v>
      </c>
      <c r="N221" s="40">
        <f>SUBTOTAL(9,N220:N220)</f>
        <v>185</v>
      </c>
      <c r="O221" s="40">
        <f>SUBTOTAL(9,O220:O220)</f>
        <v>97</v>
      </c>
      <c r="P221" s="87">
        <f>Tabela910[[#This Row],[Neg_Ano6]]/Tabela910[[#This Row],[Alunos_Ano6]]</f>
        <v>0.5243243243243243</v>
      </c>
      <c r="Q221" s="40">
        <f>SUBTOTAL(9,Q220:Q220)</f>
        <v>319</v>
      </c>
      <c r="R221" s="40">
        <f>SUBTOTAL(9,R220:R220)</f>
        <v>157</v>
      </c>
      <c r="S221" s="88">
        <f>Tabela910[[#This Row],[Níveis negat. ]]/Tabela910[[#This Row],[Alunos_2º ciclo]]</f>
        <v>0.49216300940438873</v>
      </c>
    </row>
    <row r="222" spans="1:19" outlineLevel="7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1317</v>
      </c>
      <c r="F222" s="7" t="s">
        <v>235</v>
      </c>
      <c r="G222" s="7">
        <v>152456</v>
      </c>
      <c r="H222" s="7" t="s">
        <v>248</v>
      </c>
      <c r="I222" s="7">
        <v>1317256</v>
      </c>
      <c r="J222" s="7" t="s">
        <v>249</v>
      </c>
      <c r="K222" s="37">
        <v>221</v>
      </c>
      <c r="L222" s="37">
        <v>83</v>
      </c>
      <c r="M222" s="85">
        <f>Tabela910[[#This Row],[Neg_Ano5]]/Tabela910[[#This Row],[Alunos_Ano5]]</f>
        <v>0.3755656108597285</v>
      </c>
      <c r="N222" s="37">
        <v>298</v>
      </c>
      <c r="O222" s="37">
        <v>88</v>
      </c>
      <c r="P222" s="85">
        <f>Tabela910[[#This Row],[Neg_Ano6]]/Tabela910[[#This Row],[Alunos_Ano6]]</f>
        <v>0.29530201342281881</v>
      </c>
      <c r="Q222" s="37">
        <f t="shared" si="1"/>
        <v>519</v>
      </c>
      <c r="R222" s="37">
        <f t="shared" si="1"/>
        <v>171</v>
      </c>
      <c r="S222" s="112">
        <f>Tabela910[[#This Row],[Níveis negat. ]]/Tabela910[[#This Row],[Alunos_2º ciclo]]</f>
        <v>0.32947976878612717</v>
      </c>
    </row>
    <row r="223" spans="1:19" outlineLevel="6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1317</v>
      </c>
      <c r="F223" s="7" t="s">
        <v>235</v>
      </c>
      <c r="G223" s="7">
        <v>152456</v>
      </c>
      <c r="H223" s="7" t="s">
        <v>248</v>
      </c>
      <c r="I223" s="7">
        <v>0</v>
      </c>
      <c r="J223" s="11" t="s">
        <v>24</v>
      </c>
      <c r="K223" s="40">
        <f>SUBTOTAL(9,K222:K222)</f>
        <v>221</v>
      </c>
      <c r="L223" s="40">
        <f>SUBTOTAL(9,L222:L222)</f>
        <v>83</v>
      </c>
      <c r="M223" s="87">
        <f>Tabela910[[#This Row],[Neg_Ano5]]/Tabela910[[#This Row],[Alunos_Ano5]]</f>
        <v>0.3755656108597285</v>
      </c>
      <c r="N223" s="40">
        <f>SUBTOTAL(9,N222:N222)</f>
        <v>298</v>
      </c>
      <c r="O223" s="40">
        <f>SUBTOTAL(9,O222:O222)</f>
        <v>88</v>
      </c>
      <c r="P223" s="87">
        <f>Tabela910[[#This Row],[Neg_Ano6]]/Tabela910[[#This Row],[Alunos_Ano6]]</f>
        <v>0.29530201342281881</v>
      </c>
      <c r="Q223" s="40">
        <f>SUBTOTAL(9,Q222:Q222)</f>
        <v>519</v>
      </c>
      <c r="R223" s="40">
        <f>SUBTOTAL(9,R222:R222)</f>
        <v>171</v>
      </c>
      <c r="S223" s="88">
        <f>Tabela910[[#This Row],[Níveis negat. ]]/Tabela910[[#This Row],[Alunos_2º ciclo]]</f>
        <v>0.32947976878612717</v>
      </c>
    </row>
    <row r="224" spans="1:19" outlineLevel="7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1317</v>
      </c>
      <c r="F224" s="7" t="s">
        <v>235</v>
      </c>
      <c r="G224" s="7">
        <v>152468</v>
      </c>
      <c r="H224" s="7" t="s">
        <v>250</v>
      </c>
      <c r="I224" s="7">
        <v>1317553</v>
      </c>
      <c r="J224" s="7" t="s">
        <v>251</v>
      </c>
      <c r="K224" s="37">
        <v>203</v>
      </c>
      <c r="L224" s="37">
        <v>84</v>
      </c>
      <c r="M224" s="85">
        <f>Tabela910[[#This Row],[Neg_Ano5]]/Tabela910[[#This Row],[Alunos_Ano5]]</f>
        <v>0.41379310344827586</v>
      </c>
      <c r="N224" s="37">
        <v>182</v>
      </c>
      <c r="O224" s="37">
        <v>54</v>
      </c>
      <c r="P224" s="85">
        <f>Tabela910[[#This Row],[Neg_Ano6]]/Tabela910[[#This Row],[Alunos_Ano6]]</f>
        <v>0.2967032967032967</v>
      </c>
      <c r="Q224" s="37">
        <f t="shared" ref="Q224:R243" si="2">K224+N224</f>
        <v>385</v>
      </c>
      <c r="R224" s="37">
        <f t="shared" si="2"/>
        <v>138</v>
      </c>
      <c r="S224" s="112">
        <f>Tabela910[[#This Row],[Níveis negat. ]]/Tabela910[[#This Row],[Alunos_2º ciclo]]</f>
        <v>0.35844155844155845</v>
      </c>
    </row>
    <row r="225" spans="1:19" outlineLevel="6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1317</v>
      </c>
      <c r="F225" s="7" t="s">
        <v>235</v>
      </c>
      <c r="G225" s="7">
        <v>152468</v>
      </c>
      <c r="H225" s="7" t="s">
        <v>250</v>
      </c>
      <c r="I225" s="7">
        <v>0</v>
      </c>
      <c r="J225" s="11" t="s">
        <v>24</v>
      </c>
      <c r="K225" s="40">
        <f>SUBTOTAL(9,K224:K224)</f>
        <v>203</v>
      </c>
      <c r="L225" s="40">
        <f>SUBTOTAL(9,L224:L224)</f>
        <v>84</v>
      </c>
      <c r="M225" s="87">
        <f>Tabela910[[#This Row],[Neg_Ano5]]/Tabela910[[#This Row],[Alunos_Ano5]]</f>
        <v>0.41379310344827586</v>
      </c>
      <c r="N225" s="40">
        <f>SUBTOTAL(9,N224:N224)</f>
        <v>182</v>
      </c>
      <c r="O225" s="40">
        <f>SUBTOTAL(9,O224:O224)</f>
        <v>54</v>
      </c>
      <c r="P225" s="87">
        <f>Tabela910[[#This Row],[Neg_Ano6]]/Tabela910[[#This Row],[Alunos_Ano6]]</f>
        <v>0.2967032967032967</v>
      </c>
      <c r="Q225" s="40">
        <f>SUBTOTAL(9,Q224:Q224)</f>
        <v>385</v>
      </c>
      <c r="R225" s="40">
        <f>SUBTOTAL(9,R224:R224)</f>
        <v>138</v>
      </c>
      <c r="S225" s="88">
        <f>Tabela910[[#This Row],[Níveis negat. ]]/Tabela910[[#This Row],[Alunos_2º ciclo]]</f>
        <v>0.35844155844155845</v>
      </c>
    </row>
    <row r="226" spans="1:19" outlineLevel="7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1317</v>
      </c>
      <c r="F226" s="7" t="s">
        <v>235</v>
      </c>
      <c r="G226" s="7">
        <v>152470</v>
      </c>
      <c r="H226" s="7" t="s">
        <v>252</v>
      </c>
      <c r="I226" s="7">
        <v>1317742</v>
      </c>
      <c r="J226" s="7" t="s">
        <v>253</v>
      </c>
      <c r="K226" s="37">
        <v>288</v>
      </c>
      <c r="L226" s="37">
        <v>66</v>
      </c>
      <c r="M226" s="85">
        <f>Tabela910[[#This Row],[Neg_Ano5]]/Tabela910[[#This Row],[Alunos_Ano5]]</f>
        <v>0.22916666666666666</v>
      </c>
      <c r="N226" s="37">
        <v>323</v>
      </c>
      <c r="O226" s="37">
        <v>83</v>
      </c>
      <c r="P226" s="85">
        <f>Tabela910[[#This Row],[Neg_Ano6]]/Tabela910[[#This Row],[Alunos_Ano6]]</f>
        <v>0.25696594427244585</v>
      </c>
      <c r="Q226" s="37">
        <f t="shared" si="2"/>
        <v>611</v>
      </c>
      <c r="R226" s="37">
        <f t="shared" si="2"/>
        <v>149</v>
      </c>
      <c r="S226" s="112">
        <f>Tabela910[[#This Row],[Níveis negat. ]]/Tabela910[[#This Row],[Alunos_2º ciclo]]</f>
        <v>0.24386252045826515</v>
      </c>
    </row>
    <row r="227" spans="1:19" outlineLevel="6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1317</v>
      </c>
      <c r="F227" s="7" t="s">
        <v>235</v>
      </c>
      <c r="G227" s="7">
        <v>152470</v>
      </c>
      <c r="H227" s="7" t="s">
        <v>252</v>
      </c>
      <c r="I227" s="7">
        <v>0</v>
      </c>
      <c r="J227" s="11" t="s">
        <v>24</v>
      </c>
      <c r="K227" s="40">
        <f>SUBTOTAL(9,K226:K226)</f>
        <v>288</v>
      </c>
      <c r="L227" s="40">
        <f>SUBTOTAL(9,L226:L226)</f>
        <v>66</v>
      </c>
      <c r="M227" s="87">
        <f>Tabela910[[#This Row],[Neg_Ano5]]/Tabela910[[#This Row],[Alunos_Ano5]]</f>
        <v>0.22916666666666666</v>
      </c>
      <c r="N227" s="40">
        <f>SUBTOTAL(9,N226:N226)</f>
        <v>323</v>
      </c>
      <c r="O227" s="40">
        <f>SUBTOTAL(9,O226:O226)</f>
        <v>83</v>
      </c>
      <c r="P227" s="87">
        <f>Tabela910[[#This Row],[Neg_Ano6]]/Tabela910[[#This Row],[Alunos_Ano6]]</f>
        <v>0.25696594427244585</v>
      </c>
      <c r="Q227" s="40">
        <f>SUBTOTAL(9,Q226:Q226)</f>
        <v>611</v>
      </c>
      <c r="R227" s="40">
        <f>SUBTOTAL(9,R226:R226)</f>
        <v>149</v>
      </c>
      <c r="S227" s="88">
        <f>Tabela910[[#This Row],[Níveis negat. ]]/Tabela910[[#This Row],[Alunos_2º ciclo]]</f>
        <v>0.24386252045826515</v>
      </c>
    </row>
    <row r="228" spans="1:19" outlineLevel="7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1317</v>
      </c>
      <c r="F228" s="7" t="s">
        <v>235</v>
      </c>
      <c r="G228" s="7">
        <v>152481</v>
      </c>
      <c r="H228" s="7" t="s">
        <v>254</v>
      </c>
      <c r="I228" s="7">
        <v>1317562</v>
      </c>
      <c r="J228" s="7" t="s">
        <v>255</v>
      </c>
      <c r="K228" s="37">
        <v>195</v>
      </c>
      <c r="L228" s="37">
        <v>78</v>
      </c>
      <c r="M228" s="85">
        <f>Tabela910[[#This Row],[Neg_Ano5]]/Tabela910[[#This Row],[Alunos_Ano5]]</f>
        <v>0.4</v>
      </c>
      <c r="N228" s="37">
        <v>192</v>
      </c>
      <c r="O228" s="37">
        <v>55</v>
      </c>
      <c r="P228" s="85">
        <f>Tabela910[[#This Row],[Neg_Ano6]]/Tabela910[[#This Row],[Alunos_Ano6]]</f>
        <v>0.28645833333333331</v>
      </c>
      <c r="Q228" s="37">
        <f t="shared" si="2"/>
        <v>387</v>
      </c>
      <c r="R228" s="37">
        <f t="shared" si="2"/>
        <v>133</v>
      </c>
      <c r="S228" s="112">
        <f>Tabela910[[#This Row],[Níveis negat. ]]/Tabela910[[#This Row],[Alunos_2º ciclo]]</f>
        <v>0.34366925064599485</v>
      </c>
    </row>
    <row r="229" spans="1:19" outlineLevel="6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1317</v>
      </c>
      <c r="F229" s="7" t="s">
        <v>235</v>
      </c>
      <c r="G229" s="7">
        <v>152481</v>
      </c>
      <c r="H229" s="7" t="s">
        <v>254</v>
      </c>
      <c r="I229" s="7">
        <v>0</v>
      </c>
      <c r="J229" s="11" t="s">
        <v>24</v>
      </c>
      <c r="K229" s="40">
        <f>SUBTOTAL(9,K228:K228)</f>
        <v>195</v>
      </c>
      <c r="L229" s="40">
        <f>SUBTOTAL(9,L228:L228)</f>
        <v>78</v>
      </c>
      <c r="M229" s="87">
        <f>Tabela910[[#This Row],[Neg_Ano5]]/Tabela910[[#This Row],[Alunos_Ano5]]</f>
        <v>0.4</v>
      </c>
      <c r="N229" s="40">
        <f>SUBTOTAL(9,N228:N228)</f>
        <v>192</v>
      </c>
      <c r="O229" s="40">
        <f>SUBTOTAL(9,O228:O228)</f>
        <v>55</v>
      </c>
      <c r="P229" s="87">
        <f>Tabela910[[#This Row],[Neg_Ano6]]/Tabela910[[#This Row],[Alunos_Ano6]]</f>
        <v>0.28645833333333331</v>
      </c>
      <c r="Q229" s="40">
        <f>SUBTOTAL(9,Q228:Q228)</f>
        <v>387</v>
      </c>
      <c r="R229" s="40">
        <f>SUBTOTAL(9,R228:R228)</f>
        <v>133</v>
      </c>
      <c r="S229" s="88">
        <f>Tabela910[[#This Row],[Níveis negat. ]]/Tabela910[[#This Row],[Alunos_2º ciclo]]</f>
        <v>0.34366925064599485</v>
      </c>
    </row>
    <row r="230" spans="1:19" outlineLevel="7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1317</v>
      </c>
      <c r="F230" s="7" t="s">
        <v>235</v>
      </c>
      <c r="G230" s="7">
        <v>152493</v>
      </c>
      <c r="H230" s="7" t="s">
        <v>256</v>
      </c>
      <c r="I230" s="7">
        <v>1317564</v>
      </c>
      <c r="J230" s="7" t="s">
        <v>257</v>
      </c>
      <c r="K230" s="37">
        <v>111</v>
      </c>
      <c r="L230" s="37">
        <v>63</v>
      </c>
      <c r="M230" s="85">
        <f>Tabela910[[#This Row],[Neg_Ano5]]/Tabela910[[#This Row],[Alunos_Ano5]]</f>
        <v>0.56756756756756754</v>
      </c>
      <c r="N230" s="37">
        <v>95</v>
      </c>
      <c r="O230" s="37">
        <v>57</v>
      </c>
      <c r="P230" s="85">
        <f>Tabela910[[#This Row],[Neg_Ano6]]/Tabela910[[#This Row],[Alunos_Ano6]]</f>
        <v>0.6</v>
      </c>
      <c r="Q230" s="37">
        <f t="shared" si="2"/>
        <v>206</v>
      </c>
      <c r="R230" s="37">
        <f t="shared" si="2"/>
        <v>120</v>
      </c>
      <c r="S230" s="112">
        <f>Tabela910[[#This Row],[Níveis negat. ]]/Tabela910[[#This Row],[Alunos_2º ciclo]]</f>
        <v>0.58252427184466016</v>
      </c>
    </row>
    <row r="231" spans="1:19" outlineLevel="6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1317</v>
      </c>
      <c r="F231" s="7" t="s">
        <v>235</v>
      </c>
      <c r="G231" s="7">
        <v>152493</v>
      </c>
      <c r="H231" s="7" t="s">
        <v>256</v>
      </c>
      <c r="I231" s="7">
        <v>0</v>
      </c>
      <c r="J231" s="11" t="s">
        <v>24</v>
      </c>
      <c r="K231" s="40">
        <f>SUBTOTAL(9,K230:K230)</f>
        <v>111</v>
      </c>
      <c r="L231" s="40">
        <f>SUBTOTAL(9,L230:L230)</f>
        <v>63</v>
      </c>
      <c r="M231" s="87">
        <f>Tabela910[[#This Row],[Neg_Ano5]]/Tabela910[[#This Row],[Alunos_Ano5]]</f>
        <v>0.56756756756756754</v>
      </c>
      <c r="N231" s="40">
        <f>SUBTOTAL(9,N230:N230)</f>
        <v>95</v>
      </c>
      <c r="O231" s="40">
        <f>SUBTOTAL(9,O230:O230)</f>
        <v>57</v>
      </c>
      <c r="P231" s="87">
        <f>Tabela910[[#This Row],[Neg_Ano6]]/Tabela910[[#This Row],[Alunos_Ano6]]</f>
        <v>0.6</v>
      </c>
      <c r="Q231" s="40">
        <f>SUBTOTAL(9,Q230:Q230)</f>
        <v>206</v>
      </c>
      <c r="R231" s="40">
        <f>SUBTOTAL(9,R230:R230)</f>
        <v>120</v>
      </c>
      <c r="S231" s="88">
        <f>Tabela910[[#This Row],[Níveis negat. ]]/Tabela910[[#This Row],[Alunos_2º ciclo]]</f>
        <v>0.58252427184466016</v>
      </c>
    </row>
    <row r="232" spans="1:19" outlineLevel="7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1317</v>
      </c>
      <c r="F232" s="7" t="s">
        <v>235</v>
      </c>
      <c r="G232" s="7">
        <v>152500</v>
      </c>
      <c r="H232" s="7" t="s">
        <v>258</v>
      </c>
      <c r="I232" s="7">
        <v>1317811</v>
      </c>
      <c r="J232" s="7" t="s">
        <v>259</v>
      </c>
      <c r="K232" s="37">
        <v>274</v>
      </c>
      <c r="L232" s="37">
        <v>84</v>
      </c>
      <c r="M232" s="85">
        <f>Tabela910[[#This Row],[Neg_Ano5]]/Tabela910[[#This Row],[Alunos_Ano5]]</f>
        <v>0.30656934306569344</v>
      </c>
      <c r="N232" s="37">
        <v>328</v>
      </c>
      <c r="O232" s="37">
        <v>139</v>
      </c>
      <c r="P232" s="85">
        <f>Tabela910[[#This Row],[Neg_Ano6]]/Tabela910[[#This Row],[Alunos_Ano6]]</f>
        <v>0.42378048780487804</v>
      </c>
      <c r="Q232" s="37">
        <f t="shared" si="2"/>
        <v>602</v>
      </c>
      <c r="R232" s="37">
        <f t="shared" si="2"/>
        <v>223</v>
      </c>
      <c r="S232" s="112">
        <f>Tabela910[[#This Row],[Níveis negat. ]]/Tabela910[[#This Row],[Alunos_2º ciclo]]</f>
        <v>0.37043189368770763</v>
      </c>
    </row>
    <row r="233" spans="1:19" outlineLevel="6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1317</v>
      </c>
      <c r="F233" s="7" t="s">
        <v>235</v>
      </c>
      <c r="G233" s="7">
        <v>152500</v>
      </c>
      <c r="H233" s="7" t="s">
        <v>258</v>
      </c>
      <c r="I233" s="7">
        <v>0</v>
      </c>
      <c r="J233" s="11" t="s">
        <v>24</v>
      </c>
      <c r="K233" s="40">
        <f>SUBTOTAL(9,K232:K232)</f>
        <v>274</v>
      </c>
      <c r="L233" s="40">
        <f>SUBTOTAL(9,L232:L232)</f>
        <v>84</v>
      </c>
      <c r="M233" s="87">
        <f>Tabela910[[#This Row],[Neg_Ano5]]/Tabela910[[#This Row],[Alunos_Ano5]]</f>
        <v>0.30656934306569344</v>
      </c>
      <c r="N233" s="40">
        <f>SUBTOTAL(9,N232:N232)</f>
        <v>328</v>
      </c>
      <c r="O233" s="40">
        <f>SUBTOTAL(9,O232:O232)</f>
        <v>139</v>
      </c>
      <c r="P233" s="87">
        <f>Tabela910[[#This Row],[Neg_Ano6]]/Tabela910[[#This Row],[Alunos_Ano6]]</f>
        <v>0.42378048780487804</v>
      </c>
      <c r="Q233" s="40">
        <f>SUBTOTAL(9,Q232:Q232)</f>
        <v>602</v>
      </c>
      <c r="R233" s="40">
        <f>SUBTOTAL(9,R232:R232)</f>
        <v>223</v>
      </c>
      <c r="S233" s="88">
        <f>Tabela910[[#This Row],[Níveis negat. ]]/Tabela910[[#This Row],[Alunos_2º ciclo]]</f>
        <v>0.37043189368770763</v>
      </c>
    </row>
    <row r="234" spans="1:19" outlineLevel="7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1317</v>
      </c>
      <c r="F234" s="7" t="s">
        <v>235</v>
      </c>
      <c r="G234" s="7">
        <v>152511</v>
      </c>
      <c r="H234" s="7" t="s">
        <v>260</v>
      </c>
      <c r="I234" s="7">
        <v>1317697</v>
      </c>
      <c r="J234" s="7" t="s">
        <v>261</v>
      </c>
      <c r="K234" s="37">
        <v>214</v>
      </c>
      <c r="L234" s="37">
        <v>86</v>
      </c>
      <c r="M234" s="85">
        <f>Tabela910[[#This Row],[Neg_Ano5]]/Tabela910[[#This Row],[Alunos_Ano5]]</f>
        <v>0.40186915887850466</v>
      </c>
      <c r="N234" s="37">
        <v>239</v>
      </c>
      <c r="O234" s="37">
        <v>103</v>
      </c>
      <c r="P234" s="85">
        <f>Tabela910[[#This Row],[Neg_Ano6]]/Tabela910[[#This Row],[Alunos_Ano6]]</f>
        <v>0.43096234309623432</v>
      </c>
      <c r="Q234" s="37">
        <f t="shared" si="2"/>
        <v>453</v>
      </c>
      <c r="R234" s="37">
        <f t="shared" si="2"/>
        <v>189</v>
      </c>
      <c r="S234" s="112">
        <f>Tabela910[[#This Row],[Níveis negat. ]]/Tabela910[[#This Row],[Alunos_2º ciclo]]</f>
        <v>0.41721854304635764</v>
      </c>
    </row>
    <row r="235" spans="1:19" outlineLevel="6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1317</v>
      </c>
      <c r="F235" s="7" t="s">
        <v>235</v>
      </c>
      <c r="G235" s="7">
        <v>152511</v>
      </c>
      <c r="H235" s="7" t="s">
        <v>260</v>
      </c>
      <c r="I235" s="7">
        <v>0</v>
      </c>
      <c r="J235" s="11" t="s">
        <v>24</v>
      </c>
      <c r="K235" s="40">
        <f>SUBTOTAL(9,K234:K234)</f>
        <v>214</v>
      </c>
      <c r="L235" s="40">
        <f>SUBTOTAL(9,L234:L234)</f>
        <v>86</v>
      </c>
      <c r="M235" s="87">
        <f>Tabela910[[#This Row],[Neg_Ano5]]/Tabela910[[#This Row],[Alunos_Ano5]]</f>
        <v>0.40186915887850466</v>
      </c>
      <c r="N235" s="40">
        <f>SUBTOTAL(9,N234:N234)</f>
        <v>239</v>
      </c>
      <c r="O235" s="40">
        <f>SUBTOTAL(9,O234:O234)</f>
        <v>103</v>
      </c>
      <c r="P235" s="87">
        <f>Tabela910[[#This Row],[Neg_Ano6]]/Tabela910[[#This Row],[Alunos_Ano6]]</f>
        <v>0.43096234309623432</v>
      </c>
      <c r="Q235" s="40">
        <f>SUBTOTAL(9,Q234:Q234)</f>
        <v>453</v>
      </c>
      <c r="R235" s="40">
        <f>SUBTOTAL(9,R234:R234)</f>
        <v>189</v>
      </c>
      <c r="S235" s="88">
        <f>Tabela910[[#This Row],[Níveis negat. ]]/Tabela910[[#This Row],[Alunos_2º ciclo]]</f>
        <v>0.41721854304635764</v>
      </c>
    </row>
    <row r="236" spans="1:19" outlineLevel="7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1317</v>
      </c>
      <c r="F236" s="7" t="s">
        <v>235</v>
      </c>
      <c r="G236" s="7">
        <v>153011</v>
      </c>
      <c r="H236" s="7" t="s">
        <v>295</v>
      </c>
      <c r="I236" s="7">
        <v>1317163</v>
      </c>
      <c r="J236" s="7" t="s">
        <v>296</v>
      </c>
      <c r="K236" s="37">
        <v>107</v>
      </c>
      <c r="L236" s="37">
        <v>39</v>
      </c>
      <c r="M236" s="85">
        <f>Tabela910[[#This Row],[Neg_Ano5]]/Tabela910[[#This Row],[Alunos_Ano5]]</f>
        <v>0.3644859813084112</v>
      </c>
      <c r="N236" s="37">
        <v>137</v>
      </c>
      <c r="O236" s="37">
        <v>65</v>
      </c>
      <c r="P236" s="85">
        <f>Tabela910[[#This Row],[Neg_Ano6]]/Tabela910[[#This Row],[Alunos_Ano6]]</f>
        <v>0.47445255474452552</v>
      </c>
      <c r="Q236" s="37">
        <f t="shared" si="2"/>
        <v>244</v>
      </c>
      <c r="R236" s="37">
        <f t="shared" si="2"/>
        <v>104</v>
      </c>
      <c r="S236" s="112">
        <f>Tabela910[[#This Row],[Níveis negat. ]]/Tabela910[[#This Row],[Alunos_2º ciclo]]</f>
        <v>0.42622950819672129</v>
      </c>
    </row>
    <row r="237" spans="1:19" outlineLevel="7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1317</v>
      </c>
      <c r="F237" s="7" t="s">
        <v>235</v>
      </c>
      <c r="G237" s="7">
        <v>153011</v>
      </c>
      <c r="H237" s="7" t="s">
        <v>295</v>
      </c>
      <c r="I237" s="7">
        <v>1317178</v>
      </c>
      <c r="J237" s="7" t="s">
        <v>297</v>
      </c>
      <c r="K237" s="37">
        <v>115</v>
      </c>
      <c r="L237" s="37">
        <v>44</v>
      </c>
      <c r="M237" s="85">
        <f>Tabela910[[#This Row],[Neg_Ano5]]/Tabela910[[#This Row],[Alunos_Ano5]]</f>
        <v>0.38260869565217392</v>
      </c>
      <c r="N237" s="37">
        <v>115</v>
      </c>
      <c r="O237" s="37">
        <v>66</v>
      </c>
      <c r="P237" s="85">
        <f>Tabela910[[#This Row],[Neg_Ano6]]/Tabela910[[#This Row],[Alunos_Ano6]]</f>
        <v>0.57391304347826089</v>
      </c>
      <c r="Q237" s="37">
        <f t="shared" si="2"/>
        <v>230</v>
      </c>
      <c r="R237" s="37">
        <f t="shared" si="2"/>
        <v>110</v>
      </c>
      <c r="S237" s="112">
        <f>Tabela910[[#This Row],[Níveis negat. ]]/Tabela910[[#This Row],[Alunos_2º ciclo]]</f>
        <v>0.47826086956521741</v>
      </c>
    </row>
    <row r="238" spans="1:19" outlineLevel="6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1317</v>
      </c>
      <c r="F238" s="7" t="s">
        <v>235</v>
      </c>
      <c r="G238" s="7">
        <v>153011</v>
      </c>
      <c r="H238" s="7" t="s">
        <v>295</v>
      </c>
      <c r="I238" s="7">
        <v>0</v>
      </c>
      <c r="J238" s="11" t="s">
        <v>24</v>
      </c>
      <c r="K238" s="40">
        <f>SUBTOTAL(9,K236:K237)</f>
        <v>222</v>
      </c>
      <c r="L238" s="40">
        <f>SUBTOTAL(9,L236:L237)</f>
        <v>83</v>
      </c>
      <c r="M238" s="87">
        <f>Tabela910[[#This Row],[Neg_Ano5]]/Tabela910[[#This Row],[Alunos_Ano5]]</f>
        <v>0.37387387387387389</v>
      </c>
      <c r="N238" s="40">
        <f>SUBTOTAL(9,N236:N237)</f>
        <v>252</v>
      </c>
      <c r="O238" s="40">
        <f>SUBTOTAL(9,O236:O237)</f>
        <v>131</v>
      </c>
      <c r="P238" s="87">
        <f>Tabela910[[#This Row],[Neg_Ano6]]/Tabela910[[#This Row],[Alunos_Ano6]]</f>
        <v>0.51984126984126988</v>
      </c>
      <c r="Q238" s="40">
        <f>SUBTOTAL(9,Q236:Q237)</f>
        <v>474</v>
      </c>
      <c r="R238" s="40">
        <f>SUBTOTAL(9,R236:R237)</f>
        <v>214</v>
      </c>
      <c r="S238" s="88">
        <f>Tabela910[[#This Row],[Níveis negat. ]]/Tabela910[[#This Row],[Alunos_2º ciclo]]</f>
        <v>0.45147679324894513</v>
      </c>
    </row>
    <row r="239" spans="1:19" outlineLevel="5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1317</v>
      </c>
      <c r="F239" s="7" t="s">
        <v>235</v>
      </c>
      <c r="G239" s="7">
        <v>0</v>
      </c>
      <c r="H239" s="7">
        <v>0</v>
      </c>
      <c r="I239" s="7">
        <v>0</v>
      </c>
      <c r="J239" s="15" t="s">
        <v>25</v>
      </c>
      <c r="K239" s="43">
        <f>SUBTOTAL(9,K212:K237)</f>
        <v>2501</v>
      </c>
      <c r="L239" s="43">
        <f>SUBTOTAL(9,L212:L237)</f>
        <v>910</v>
      </c>
      <c r="M239" s="89">
        <f>Tabela910[[#This Row],[Neg_Ano5]]/Tabela910[[#This Row],[Alunos_Ano5]]</f>
        <v>0.36385445821671331</v>
      </c>
      <c r="N239" s="43">
        <f>SUBTOTAL(9,N212:N237)</f>
        <v>2714</v>
      </c>
      <c r="O239" s="43">
        <f>SUBTOTAL(9,O212:O237)</f>
        <v>1038</v>
      </c>
      <c r="P239" s="89">
        <f>Tabela910[[#This Row],[Neg_Ano6]]/Tabela910[[#This Row],[Alunos_Ano6]]</f>
        <v>0.38246131171702286</v>
      </c>
      <c r="Q239" s="43">
        <f>SUBTOTAL(9,Q212:Q237)</f>
        <v>5215</v>
      </c>
      <c r="R239" s="43">
        <f>SUBTOTAL(9,R212:R237)</f>
        <v>1948</v>
      </c>
      <c r="S239" s="90">
        <f>Tabela910[[#This Row],[Níveis negat. ]]/Tabela910[[#This Row],[Alunos_2º ciclo]]</f>
        <v>0.37353787152444873</v>
      </c>
    </row>
    <row r="240" spans="1:19" outlineLevel="7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1318</v>
      </c>
      <c r="F240" s="7" t="s">
        <v>263</v>
      </c>
      <c r="G240" s="7">
        <v>151154</v>
      </c>
      <c r="H240" s="7" t="s">
        <v>264</v>
      </c>
      <c r="I240" s="7">
        <v>1314179</v>
      </c>
      <c r="J240" s="7" t="s">
        <v>265</v>
      </c>
      <c r="K240" s="37">
        <v>77</v>
      </c>
      <c r="L240" s="37">
        <v>24</v>
      </c>
      <c r="M240" s="85">
        <f>Tabela910[[#This Row],[Neg_Ano5]]/Tabela910[[#This Row],[Alunos_Ano5]]</f>
        <v>0.31168831168831168</v>
      </c>
      <c r="N240" s="37">
        <v>68</v>
      </c>
      <c r="O240" s="37">
        <v>25</v>
      </c>
      <c r="P240" s="85">
        <f>Tabela910[[#This Row],[Neg_Ano6]]/Tabela910[[#This Row],[Alunos_Ano6]]</f>
        <v>0.36764705882352944</v>
      </c>
      <c r="Q240" s="37">
        <f t="shared" si="2"/>
        <v>145</v>
      </c>
      <c r="R240" s="37">
        <f t="shared" si="2"/>
        <v>49</v>
      </c>
      <c r="S240" s="112">
        <f>Tabela910[[#This Row],[Níveis negat. ]]/Tabela910[[#This Row],[Alunos_2º ciclo]]</f>
        <v>0.33793103448275863</v>
      </c>
    </row>
    <row r="241" spans="1:19" outlineLevel="7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1318</v>
      </c>
      <c r="F241" s="7" t="s">
        <v>263</v>
      </c>
      <c r="G241" s="7">
        <v>151154</v>
      </c>
      <c r="H241" s="7" t="s">
        <v>264</v>
      </c>
      <c r="I241" s="7">
        <v>1314556</v>
      </c>
      <c r="J241" s="7" t="s">
        <v>266</v>
      </c>
      <c r="K241" s="37">
        <v>105</v>
      </c>
      <c r="L241" s="37">
        <v>37</v>
      </c>
      <c r="M241" s="85">
        <f>Tabela910[[#This Row],[Neg_Ano5]]/Tabela910[[#This Row],[Alunos_Ano5]]</f>
        <v>0.35238095238095241</v>
      </c>
      <c r="N241" s="37">
        <v>101</v>
      </c>
      <c r="O241" s="37">
        <v>50</v>
      </c>
      <c r="P241" s="85">
        <f>Tabela910[[#This Row],[Neg_Ano6]]/Tabela910[[#This Row],[Alunos_Ano6]]</f>
        <v>0.49504950495049505</v>
      </c>
      <c r="Q241" s="37">
        <f t="shared" si="2"/>
        <v>206</v>
      </c>
      <c r="R241" s="37">
        <f t="shared" si="2"/>
        <v>87</v>
      </c>
      <c r="S241" s="112">
        <f>Tabela910[[#This Row],[Níveis negat. ]]/Tabela910[[#This Row],[Alunos_2º ciclo]]</f>
        <v>0.42233009708737862</v>
      </c>
    </row>
    <row r="242" spans="1:19" outlineLevel="6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1318</v>
      </c>
      <c r="F242" s="7" t="s">
        <v>263</v>
      </c>
      <c r="G242" s="7">
        <v>151154</v>
      </c>
      <c r="H242" s="7" t="s">
        <v>264</v>
      </c>
      <c r="I242" s="7">
        <v>0</v>
      </c>
      <c r="J242" s="11" t="s">
        <v>24</v>
      </c>
      <c r="K242" s="40">
        <f>SUBTOTAL(9,K240:K241)</f>
        <v>182</v>
      </c>
      <c r="L242" s="40">
        <f>SUBTOTAL(9,L240:L241)</f>
        <v>61</v>
      </c>
      <c r="M242" s="87">
        <f>Tabela910[[#This Row],[Neg_Ano5]]/Tabela910[[#This Row],[Alunos_Ano5]]</f>
        <v>0.33516483516483514</v>
      </c>
      <c r="N242" s="40">
        <f>SUBTOTAL(9,N240:N241)</f>
        <v>169</v>
      </c>
      <c r="O242" s="40">
        <f>SUBTOTAL(9,O240:O241)</f>
        <v>75</v>
      </c>
      <c r="P242" s="87">
        <f>Tabela910[[#This Row],[Neg_Ano6]]/Tabela910[[#This Row],[Alunos_Ano6]]</f>
        <v>0.4437869822485207</v>
      </c>
      <c r="Q242" s="40">
        <f>SUBTOTAL(9,Q240:Q241)</f>
        <v>351</v>
      </c>
      <c r="R242" s="40">
        <f>SUBTOTAL(9,R240:R241)</f>
        <v>136</v>
      </c>
      <c r="S242" s="88">
        <f>Tabela910[[#This Row],[Níveis negat. ]]/Tabela910[[#This Row],[Alunos_2º ciclo]]</f>
        <v>0.38746438746438744</v>
      </c>
    </row>
    <row r="243" spans="1:19" outlineLevel="7" x14ac:dyDescent="0.3">
      <c r="A243" s="6">
        <v>101</v>
      </c>
      <c r="B243" s="7" t="s">
        <v>19</v>
      </c>
      <c r="C243" s="7">
        <v>10103</v>
      </c>
      <c r="D243" s="7" t="s">
        <v>29</v>
      </c>
      <c r="E243" s="7">
        <v>1318</v>
      </c>
      <c r="F243" s="7" t="s">
        <v>263</v>
      </c>
      <c r="G243" s="7">
        <v>152316</v>
      </c>
      <c r="H243" s="7" t="s">
        <v>267</v>
      </c>
      <c r="I243" s="7">
        <v>1314712</v>
      </c>
      <c r="J243" s="7" t="s">
        <v>268</v>
      </c>
      <c r="K243" s="37">
        <v>174</v>
      </c>
      <c r="L243" s="37">
        <v>55</v>
      </c>
      <c r="M243" s="85">
        <f>Tabela910[[#This Row],[Neg_Ano5]]/Tabela910[[#This Row],[Alunos_Ano5]]</f>
        <v>0.31609195402298851</v>
      </c>
      <c r="N243" s="37">
        <v>209</v>
      </c>
      <c r="O243" s="37">
        <v>65</v>
      </c>
      <c r="P243" s="85">
        <f>Tabela910[[#This Row],[Neg_Ano6]]/Tabela910[[#This Row],[Alunos_Ano6]]</f>
        <v>0.31100478468899523</v>
      </c>
      <c r="Q243" s="37">
        <f t="shared" si="2"/>
        <v>383</v>
      </c>
      <c r="R243" s="37">
        <f t="shared" si="2"/>
        <v>120</v>
      </c>
      <c r="S243" s="112">
        <f>Tabela910[[#This Row],[Níveis negat. ]]/Tabela910[[#This Row],[Alunos_2º ciclo]]</f>
        <v>0.3133159268929504</v>
      </c>
    </row>
    <row r="244" spans="1:19" outlineLevel="6" x14ac:dyDescent="0.3">
      <c r="A244" s="6">
        <v>101</v>
      </c>
      <c r="B244" s="7" t="s">
        <v>19</v>
      </c>
      <c r="C244" s="7">
        <v>10103</v>
      </c>
      <c r="D244" s="7" t="s">
        <v>29</v>
      </c>
      <c r="E244" s="7">
        <v>1318</v>
      </c>
      <c r="F244" s="7" t="s">
        <v>263</v>
      </c>
      <c r="G244" s="7">
        <v>152316</v>
      </c>
      <c r="H244" s="7" t="s">
        <v>267</v>
      </c>
      <c r="I244" s="7">
        <v>0</v>
      </c>
      <c r="J244" s="11" t="s">
        <v>24</v>
      </c>
      <c r="K244" s="40">
        <f>SUBTOTAL(9,K243:K243)</f>
        <v>174</v>
      </c>
      <c r="L244" s="40">
        <f>SUBTOTAL(9,L243:L243)</f>
        <v>55</v>
      </c>
      <c r="M244" s="87">
        <f>Tabela910[[#This Row],[Neg_Ano5]]/Tabela910[[#This Row],[Alunos_Ano5]]</f>
        <v>0.31609195402298851</v>
      </c>
      <c r="N244" s="40">
        <f>SUBTOTAL(9,N243:N243)</f>
        <v>209</v>
      </c>
      <c r="O244" s="40">
        <f>SUBTOTAL(9,O243:O243)</f>
        <v>65</v>
      </c>
      <c r="P244" s="87">
        <f>Tabela910[[#This Row],[Neg_Ano6]]/Tabela910[[#This Row],[Alunos_Ano6]]</f>
        <v>0.31100478468899523</v>
      </c>
      <c r="Q244" s="40">
        <f>SUBTOTAL(9,Q243:Q243)</f>
        <v>383</v>
      </c>
      <c r="R244" s="40">
        <f>SUBTOTAL(9,R243:R243)</f>
        <v>120</v>
      </c>
      <c r="S244" s="88">
        <f>Tabela910[[#This Row],[Níveis negat. ]]/Tabela910[[#This Row],[Alunos_2º ciclo]]</f>
        <v>0.3133159268929504</v>
      </c>
    </row>
    <row r="245" spans="1:19" outlineLevel="5" x14ac:dyDescent="0.3">
      <c r="A245" s="6">
        <v>101</v>
      </c>
      <c r="B245" s="7" t="s">
        <v>19</v>
      </c>
      <c r="C245" s="7">
        <v>10103</v>
      </c>
      <c r="D245" s="7" t="s">
        <v>29</v>
      </c>
      <c r="E245" s="7">
        <v>1318</v>
      </c>
      <c r="F245" s="7" t="s">
        <v>263</v>
      </c>
      <c r="G245" s="7">
        <v>0</v>
      </c>
      <c r="H245" s="7">
        <v>0</v>
      </c>
      <c r="I245" s="7">
        <v>0</v>
      </c>
      <c r="J245" s="15" t="s">
        <v>25</v>
      </c>
      <c r="K245" s="43">
        <f>SUBTOTAL(9,K240:K243)</f>
        <v>356</v>
      </c>
      <c r="L245" s="43">
        <f>SUBTOTAL(9,L240:L243)</f>
        <v>116</v>
      </c>
      <c r="M245" s="89">
        <f>Tabela910[[#This Row],[Neg_Ano5]]/Tabela910[[#This Row],[Alunos_Ano5]]</f>
        <v>0.3258426966292135</v>
      </c>
      <c r="N245" s="43">
        <f>SUBTOTAL(9,N240:N243)</f>
        <v>378</v>
      </c>
      <c r="O245" s="43">
        <f>SUBTOTAL(9,O240:O243)</f>
        <v>140</v>
      </c>
      <c r="P245" s="89">
        <f>Tabela910[[#This Row],[Neg_Ano6]]/Tabela910[[#This Row],[Alunos_Ano6]]</f>
        <v>0.37037037037037035</v>
      </c>
      <c r="Q245" s="43">
        <f>SUBTOTAL(9,Q240:Q243)</f>
        <v>734</v>
      </c>
      <c r="R245" s="43">
        <f>SUBTOTAL(9,R240:R243)</f>
        <v>256</v>
      </c>
      <c r="S245" s="90">
        <f>Tabela910[[#This Row],[Níveis negat. ]]/Tabela910[[#This Row],[Alunos_2º ciclo]]</f>
        <v>0.34877384196185285</v>
      </c>
    </row>
    <row r="246" spans="1:19" outlineLevel="4" x14ac:dyDescent="0.3">
      <c r="A246" s="6">
        <v>101</v>
      </c>
      <c r="B246" s="7" t="s">
        <v>19</v>
      </c>
      <c r="C246" s="7">
        <v>10103</v>
      </c>
      <c r="D246" s="7" t="s">
        <v>29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19" t="s">
        <v>26</v>
      </c>
      <c r="K246" s="46">
        <f>SUBTOTAL(9,K2:K243)</f>
        <v>15373</v>
      </c>
      <c r="L246" s="46">
        <f>SUBTOTAL(9,L2:L243)</f>
        <v>5192</v>
      </c>
      <c r="M246" s="91">
        <f>Tabela910[[#This Row],[Neg_Ano5]]/Tabela910[[#This Row],[Alunos_Ano5]]</f>
        <v>0.33773498991738765</v>
      </c>
      <c r="N246" s="46">
        <f>SUBTOTAL(9,N2:N243)</f>
        <v>16316</v>
      </c>
      <c r="O246" s="46">
        <f>SUBTOTAL(9,O2:O243)</f>
        <v>5608</v>
      </c>
      <c r="P246" s="91">
        <f>Tabela910[[#This Row],[Neg_Ano6]]/Tabela910[[#This Row],[Alunos_Ano6]]</f>
        <v>0.3437116940426575</v>
      </c>
      <c r="Q246" s="46">
        <f>SUBTOTAL(9,Q2:Q243)</f>
        <v>31689</v>
      </c>
      <c r="R246" s="46">
        <f>SUBTOTAL(9,R2:R243)</f>
        <v>10800</v>
      </c>
      <c r="S246" s="92">
        <f>Tabela910[[#This Row],[Níveis negat. ]]/Tabela910[[#This Row],[Alunos_2º ciclo]]</f>
        <v>0.34081226924169272</v>
      </c>
    </row>
    <row r="247" spans="1:19" outlineLevel="3" x14ac:dyDescent="0.3">
      <c r="A247" s="6">
        <v>101</v>
      </c>
      <c r="B247" s="7" t="s">
        <v>19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23" t="s">
        <v>269</v>
      </c>
      <c r="K247" s="49">
        <f>SUBTOTAL(9,K2:K246)</f>
        <v>15373</v>
      </c>
      <c r="L247" s="49">
        <f>SUBTOTAL(9,L2:L246)</f>
        <v>5192</v>
      </c>
      <c r="M247" s="50">
        <f>Tabela910[[#This Row],[Neg_Ano5]]/Tabela910[[#This Row],[Alunos_Ano5]]</f>
        <v>0.33773498991738765</v>
      </c>
      <c r="N247" s="49">
        <f>SUBTOTAL(9,N2:N246)</f>
        <v>16316</v>
      </c>
      <c r="O247" s="49">
        <f>SUBTOTAL(9,O2:O246)</f>
        <v>5608</v>
      </c>
      <c r="P247" s="50">
        <f>Tabela910[[#This Row],[Neg_Ano6]]/Tabela910[[#This Row],[Alunos_Ano6]]</f>
        <v>0.3437116940426575</v>
      </c>
      <c r="Q247" s="49">
        <f>SUBTOTAL(9,Q2:Q246)</f>
        <v>31689</v>
      </c>
      <c r="R247" s="49">
        <f>SUBTOTAL(9,R2:R246)</f>
        <v>10800</v>
      </c>
      <c r="S247" s="51">
        <f>Tabela910[[#This Row],[Níveis negat. ]]/Tabela910[[#This Row],[Alunos_2º ciclo]]</f>
        <v>0.34081226924169272</v>
      </c>
    </row>
    <row r="248" spans="1:19" outlineLevel="1" x14ac:dyDescent="0.3">
      <c r="A248" s="31" t="s">
        <v>270</v>
      </c>
      <c r="L248" s="122"/>
    </row>
    <row r="249" spans="1:19" outlineLevel="1" x14ac:dyDescent="0.3">
      <c r="A249" s="32" t="s">
        <v>271</v>
      </c>
      <c r="L249" s="122"/>
    </row>
    <row r="250" spans="1:19" outlineLevel="1" x14ac:dyDescent="0.3">
      <c r="A250" s="33" t="s">
        <v>272</v>
      </c>
      <c r="L250" s="122"/>
    </row>
    <row r="251" spans="1:19" outlineLevel="1" x14ac:dyDescent="0.3">
      <c r="L251" s="122"/>
    </row>
    <row r="252" spans="1:19" outlineLevel="1" x14ac:dyDescent="0.3">
      <c r="L252" s="122"/>
    </row>
    <row r="253" spans="1:19" outlineLevel="1" x14ac:dyDescent="0.3">
      <c r="L253" s="122"/>
    </row>
    <row r="254" spans="1:19" outlineLevel="1" x14ac:dyDescent="0.3">
      <c r="L254" s="122"/>
    </row>
    <row r="255" spans="1:19" outlineLevel="1" x14ac:dyDescent="0.3">
      <c r="L255" s="122"/>
    </row>
    <row r="256" spans="1:19" outlineLevel="1" x14ac:dyDescent="0.3">
      <c r="L256" s="122"/>
    </row>
    <row r="257" spans="12:12" outlineLevel="1" x14ac:dyDescent="0.3">
      <c r="L257" s="122"/>
    </row>
    <row r="258" spans="12:12" outlineLevel="1" x14ac:dyDescent="0.3">
      <c r="L258" s="122"/>
    </row>
    <row r="259" spans="12:12" outlineLevel="1" x14ac:dyDescent="0.3">
      <c r="L259" s="122"/>
    </row>
    <row r="260" spans="12:12" outlineLevel="1" x14ac:dyDescent="0.3">
      <c r="L260" s="122"/>
    </row>
    <row r="261" spans="12:12" outlineLevel="1" x14ac:dyDescent="0.3">
      <c r="L261" s="122"/>
    </row>
    <row r="262" spans="12:12" outlineLevel="1" x14ac:dyDescent="0.3">
      <c r="L262" s="122"/>
    </row>
    <row r="263" spans="12:12" outlineLevel="1" x14ac:dyDescent="0.3">
      <c r="L263" s="122"/>
    </row>
    <row r="264" spans="12:12" outlineLevel="1" x14ac:dyDescent="0.3">
      <c r="L264" s="122"/>
    </row>
    <row r="265" spans="12:12" outlineLevel="1" x14ac:dyDescent="0.3">
      <c r="L265" s="122"/>
    </row>
    <row r="266" spans="12:12" outlineLevel="1" x14ac:dyDescent="0.3">
      <c r="L266" s="122"/>
    </row>
    <row r="267" spans="12:12" outlineLevel="1" x14ac:dyDescent="0.3">
      <c r="L267" s="122"/>
    </row>
    <row r="268" spans="12:12" outlineLevel="1" x14ac:dyDescent="0.3">
      <c r="L268" s="122"/>
    </row>
    <row r="269" spans="12:12" outlineLevel="1" x14ac:dyDescent="0.3">
      <c r="L269" s="122"/>
    </row>
    <row r="270" spans="12:12" outlineLevel="1" x14ac:dyDescent="0.3">
      <c r="L270" s="122"/>
    </row>
    <row r="271" spans="12:12" outlineLevel="1" x14ac:dyDescent="0.3">
      <c r="L271" s="122"/>
    </row>
    <row r="272" spans="12:12" outlineLevel="1" x14ac:dyDescent="0.3">
      <c r="L272" s="122"/>
    </row>
    <row r="273" spans="12:12" outlineLevel="1" x14ac:dyDescent="0.3">
      <c r="L273" s="122"/>
    </row>
    <row r="274" spans="12:12" outlineLevel="1" x14ac:dyDescent="0.3">
      <c r="L274" s="122"/>
    </row>
    <row r="275" spans="12:12" outlineLevel="1" x14ac:dyDescent="0.3">
      <c r="L275" s="122"/>
    </row>
    <row r="276" spans="12:12" outlineLevel="1" x14ac:dyDescent="0.3">
      <c r="L276" s="122"/>
    </row>
    <row r="277" spans="12:12" outlineLevel="1" x14ac:dyDescent="0.3">
      <c r="L277" s="122"/>
    </row>
    <row r="278" spans="12:12" outlineLevel="1" x14ac:dyDescent="0.3">
      <c r="L278" s="122"/>
    </row>
    <row r="279" spans="12:12" outlineLevel="1" x14ac:dyDescent="0.3">
      <c r="L279" s="122"/>
    </row>
    <row r="280" spans="12:12" outlineLevel="1" x14ac:dyDescent="0.3">
      <c r="L280" s="122"/>
    </row>
    <row r="281" spans="12:12" outlineLevel="1" x14ac:dyDescent="0.3">
      <c r="L281" s="122"/>
    </row>
    <row r="282" spans="12:12" outlineLevel="1" x14ac:dyDescent="0.3">
      <c r="L282" s="122"/>
    </row>
    <row r="283" spans="12:12" outlineLevel="1" x14ac:dyDescent="0.3">
      <c r="L283" s="122"/>
    </row>
    <row r="284" spans="12:12" outlineLevel="1" x14ac:dyDescent="0.3">
      <c r="L284" s="122"/>
    </row>
    <row r="285" spans="12:12" outlineLevel="1" x14ac:dyDescent="0.3">
      <c r="L285" s="122"/>
    </row>
    <row r="286" spans="12:12" outlineLevel="1" x14ac:dyDescent="0.3">
      <c r="L286" s="122"/>
    </row>
    <row r="287" spans="12:12" outlineLevel="1" x14ac:dyDescent="0.3">
      <c r="L287" s="122"/>
    </row>
    <row r="288" spans="12:12" outlineLevel="1" x14ac:dyDescent="0.3">
      <c r="L288" s="122"/>
    </row>
    <row r="289" spans="12:12" outlineLevel="1" x14ac:dyDescent="0.3">
      <c r="L289" s="122"/>
    </row>
    <row r="290" spans="12:12" outlineLevel="1" x14ac:dyDescent="0.3">
      <c r="L290" s="122"/>
    </row>
    <row r="291" spans="12:12" outlineLevel="1" x14ac:dyDescent="0.3">
      <c r="L291" s="122"/>
    </row>
    <row r="292" spans="12:12" outlineLevel="1" x14ac:dyDescent="0.3">
      <c r="L292" s="122"/>
    </row>
    <row r="293" spans="12:12" outlineLevel="1" x14ac:dyDescent="0.3">
      <c r="L293" s="122"/>
    </row>
    <row r="294" spans="12:12" outlineLevel="1" x14ac:dyDescent="0.3">
      <c r="L294" s="122"/>
    </row>
    <row r="295" spans="12:12" outlineLevel="1" x14ac:dyDescent="0.3">
      <c r="L295" s="122"/>
    </row>
    <row r="296" spans="12:12" outlineLevel="1" x14ac:dyDescent="0.3">
      <c r="L296" s="122"/>
    </row>
    <row r="297" spans="12:12" outlineLevel="1" x14ac:dyDescent="0.3">
      <c r="L297" s="122"/>
    </row>
    <row r="298" spans="12:12" outlineLevel="1" x14ac:dyDescent="0.3">
      <c r="L298" s="122"/>
    </row>
    <row r="299" spans="12:12" outlineLevel="1" x14ac:dyDescent="0.3">
      <c r="L299" s="122"/>
    </row>
    <row r="300" spans="12:12" outlineLevel="1" x14ac:dyDescent="0.3">
      <c r="L300" s="122"/>
    </row>
    <row r="301" spans="12:12" outlineLevel="1" x14ac:dyDescent="0.3">
      <c r="L301" s="122"/>
    </row>
    <row r="302" spans="12:12" outlineLevel="1" x14ac:dyDescent="0.3">
      <c r="L302" s="122"/>
    </row>
    <row r="303" spans="12:12" outlineLevel="1" x14ac:dyDescent="0.3">
      <c r="L303" s="122"/>
    </row>
    <row r="304" spans="12:12" outlineLevel="1" x14ac:dyDescent="0.3">
      <c r="L304" s="122"/>
    </row>
    <row r="305" spans="12:12" outlineLevel="1" x14ac:dyDescent="0.3">
      <c r="L305" s="122"/>
    </row>
    <row r="306" spans="12:12" outlineLevel="1" x14ac:dyDescent="0.3">
      <c r="L306" s="122"/>
    </row>
    <row r="307" spans="12:12" outlineLevel="1" x14ac:dyDescent="0.3">
      <c r="L307" s="122"/>
    </row>
    <row r="308" spans="12:12" outlineLevel="1" x14ac:dyDescent="0.3">
      <c r="L308" s="122"/>
    </row>
    <row r="309" spans="12:12" outlineLevel="1" x14ac:dyDescent="0.3">
      <c r="L309" s="122"/>
    </row>
    <row r="310" spans="12:12" outlineLevel="1" x14ac:dyDescent="0.3">
      <c r="L310" s="122"/>
    </row>
    <row r="311" spans="12:12" outlineLevel="1" x14ac:dyDescent="0.3">
      <c r="L311" s="122"/>
    </row>
    <row r="312" spans="12:12" outlineLevel="1" x14ac:dyDescent="0.3">
      <c r="L312" s="122"/>
    </row>
    <row r="313" spans="12:12" outlineLevel="1" x14ac:dyDescent="0.3">
      <c r="L313" s="122"/>
    </row>
    <row r="314" spans="12:12" outlineLevel="1" x14ac:dyDescent="0.3">
      <c r="L314" s="122"/>
    </row>
    <row r="315" spans="12:12" outlineLevel="1" x14ac:dyDescent="0.3">
      <c r="L315" s="122"/>
    </row>
    <row r="316" spans="12:12" outlineLevel="1" x14ac:dyDescent="0.3">
      <c r="L316" s="122"/>
    </row>
    <row r="317" spans="12:12" outlineLevel="1" x14ac:dyDescent="0.3">
      <c r="L317" s="122"/>
    </row>
    <row r="318" spans="12:12" outlineLevel="1" x14ac:dyDescent="0.3">
      <c r="L318" s="122"/>
    </row>
    <row r="319" spans="12:12" outlineLevel="1" x14ac:dyDescent="0.3">
      <c r="L319" s="122"/>
    </row>
    <row r="320" spans="12:12" outlineLevel="1" x14ac:dyDescent="0.3">
      <c r="L320" s="122"/>
    </row>
    <row r="321" spans="12:12" outlineLevel="1" x14ac:dyDescent="0.3">
      <c r="L321" s="122"/>
    </row>
    <row r="322" spans="12:12" outlineLevel="1" x14ac:dyDescent="0.3">
      <c r="L322" s="122"/>
    </row>
    <row r="323" spans="12:12" outlineLevel="1" x14ac:dyDescent="0.3">
      <c r="L323" s="122"/>
    </row>
    <row r="324" spans="12:12" outlineLevel="1" x14ac:dyDescent="0.3">
      <c r="L324" s="122"/>
    </row>
    <row r="325" spans="12:12" outlineLevel="1" x14ac:dyDescent="0.3">
      <c r="L325" s="122"/>
    </row>
    <row r="326" spans="12:12" outlineLevel="1" x14ac:dyDescent="0.3">
      <c r="L326" s="122"/>
    </row>
    <row r="327" spans="12:12" outlineLevel="1" x14ac:dyDescent="0.3">
      <c r="L327" s="122"/>
    </row>
    <row r="328" spans="12:12" outlineLevel="1" x14ac:dyDescent="0.3">
      <c r="L328" s="122"/>
    </row>
    <row r="329" spans="12:12" outlineLevel="1" x14ac:dyDescent="0.3">
      <c r="L329" s="122"/>
    </row>
    <row r="330" spans="12:12" outlineLevel="1" x14ac:dyDescent="0.3">
      <c r="L330" s="122"/>
    </row>
    <row r="331" spans="12:12" outlineLevel="1" x14ac:dyDescent="0.3">
      <c r="L331" s="122"/>
    </row>
    <row r="332" spans="12:12" outlineLevel="1" x14ac:dyDescent="0.3">
      <c r="L332" s="122"/>
    </row>
    <row r="333" spans="12:12" outlineLevel="1" x14ac:dyDescent="0.3">
      <c r="L333" s="122"/>
    </row>
    <row r="334" spans="12:12" outlineLevel="1" x14ac:dyDescent="0.3">
      <c r="L334" s="122"/>
    </row>
    <row r="335" spans="12:12" outlineLevel="1" x14ac:dyDescent="0.3">
      <c r="L335" s="122"/>
    </row>
    <row r="336" spans="12:12" outlineLevel="1" x14ac:dyDescent="0.3">
      <c r="L336" s="122"/>
    </row>
    <row r="337" spans="12:12" outlineLevel="1" x14ac:dyDescent="0.3">
      <c r="L337" s="122"/>
    </row>
    <row r="338" spans="12:12" outlineLevel="1" x14ac:dyDescent="0.3">
      <c r="L338" s="122"/>
    </row>
    <row r="339" spans="12:12" outlineLevel="1" x14ac:dyDescent="0.3">
      <c r="L339" s="122"/>
    </row>
    <row r="340" spans="12:12" outlineLevel="1" x14ac:dyDescent="0.3">
      <c r="L340" s="122"/>
    </row>
    <row r="341" spans="12:12" outlineLevel="1" x14ac:dyDescent="0.3">
      <c r="L341" s="122"/>
    </row>
    <row r="342" spans="12:12" outlineLevel="1" x14ac:dyDescent="0.3">
      <c r="L342" s="122"/>
    </row>
    <row r="343" spans="12:12" outlineLevel="1" x14ac:dyDescent="0.3">
      <c r="L343" s="122"/>
    </row>
    <row r="344" spans="12:12" outlineLevel="1" x14ac:dyDescent="0.3">
      <c r="L344" s="124"/>
    </row>
    <row r="345" spans="12:12" outlineLevel="1" x14ac:dyDescent="0.3">
      <c r="L345" s="122"/>
    </row>
    <row r="346" spans="12:12" outlineLevel="1" x14ac:dyDescent="0.3">
      <c r="L346" s="122"/>
    </row>
    <row r="347" spans="12:12" outlineLevel="1" x14ac:dyDescent="0.3">
      <c r="L347" s="122"/>
    </row>
    <row r="348" spans="12:12" outlineLevel="1" x14ac:dyDescent="0.3">
      <c r="L348" s="122"/>
    </row>
    <row r="349" spans="12:12" outlineLevel="1" x14ac:dyDescent="0.3">
      <c r="L349" s="122"/>
    </row>
    <row r="350" spans="12:12" outlineLevel="1" x14ac:dyDescent="0.3">
      <c r="L350" s="122"/>
    </row>
    <row r="351" spans="12:12" outlineLevel="1" x14ac:dyDescent="0.3">
      <c r="L351" s="122"/>
    </row>
    <row r="352" spans="12:12" outlineLevel="1" x14ac:dyDescent="0.3">
      <c r="L352" s="122"/>
    </row>
    <row r="353" spans="12:12" outlineLevel="1" x14ac:dyDescent="0.3">
      <c r="L353" s="122"/>
    </row>
    <row r="354" spans="12:12" outlineLevel="1" x14ac:dyDescent="0.3">
      <c r="L354" s="122"/>
    </row>
    <row r="355" spans="12:12" outlineLevel="1" x14ac:dyDescent="0.3">
      <c r="L355" s="122"/>
    </row>
    <row r="356" spans="12:12" outlineLevel="1" x14ac:dyDescent="0.3">
      <c r="L356" s="122"/>
    </row>
    <row r="357" spans="12:12" outlineLevel="1" x14ac:dyDescent="0.3">
      <c r="L357" s="122"/>
    </row>
    <row r="358" spans="12:12" outlineLevel="1" x14ac:dyDescent="0.3">
      <c r="L358" s="122"/>
    </row>
    <row r="359" spans="12:12" outlineLevel="1" x14ac:dyDescent="0.3">
      <c r="L359" s="122"/>
    </row>
    <row r="360" spans="12:12" outlineLevel="1" x14ac:dyDescent="0.3">
      <c r="L360" s="122"/>
    </row>
    <row r="361" spans="12:12" outlineLevel="1" x14ac:dyDescent="0.3">
      <c r="L361" s="122"/>
    </row>
    <row r="362" spans="12:12" outlineLevel="1" x14ac:dyDescent="0.3">
      <c r="L362" s="122"/>
    </row>
    <row r="363" spans="12:12" outlineLevel="1" x14ac:dyDescent="0.3">
      <c r="L363" s="122"/>
    </row>
    <row r="364" spans="12:12" outlineLevel="1" x14ac:dyDescent="0.3">
      <c r="L364" s="122"/>
    </row>
    <row r="365" spans="12:12" outlineLevel="1" x14ac:dyDescent="0.3">
      <c r="L365" s="122"/>
    </row>
    <row r="366" spans="12:12" outlineLevel="1" x14ac:dyDescent="0.3">
      <c r="L366" s="122"/>
    </row>
    <row r="367" spans="12:12" outlineLevel="1" x14ac:dyDescent="0.3">
      <c r="L367" s="122"/>
    </row>
    <row r="368" spans="12:12" outlineLevel="1" x14ac:dyDescent="0.3">
      <c r="L368" s="122"/>
    </row>
    <row r="369" spans="12:12" outlineLevel="1" x14ac:dyDescent="0.3">
      <c r="L369" s="122"/>
    </row>
    <row r="370" spans="12:12" outlineLevel="1" x14ac:dyDescent="0.3">
      <c r="L370" s="122"/>
    </row>
    <row r="371" spans="12:12" outlineLevel="1" x14ac:dyDescent="0.3">
      <c r="L371" s="122"/>
    </row>
    <row r="372" spans="12:12" outlineLevel="1" x14ac:dyDescent="0.3">
      <c r="L372" s="122"/>
    </row>
    <row r="373" spans="12:12" outlineLevel="1" x14ac:dyDescent="0.3">
      <c r="L373" s="122"/>
    </row>
    <row r="374" spans="12:12" outlineLevel="1" x14ac:dyDescent="0.3">
      <c r="L374" s="122"/>
    </row>
    <row r="375" spans="12:12" outlineLevel="1" x14ac:dyDescent="0.3">
      <c r="L375" s="122"/>
    </row>
    <row r="376" spans="12:12" outlineLevel="1" x14ac:dyDescent="0.3">
      <c r="L376" s="122"/>
    </row>
    <row r="377" spans="12:12" outlineLevel="1" x14ac:dyDescent="0.3">
      <c r="L377" s="122"/>
    </row>
    <row r="378" spans="12:12" outlineLevel="1" x14ac:dyDescent="0.3">
      <c r="L378" s="122"/>
    </row>
    <row r="379" spans="12:12" outlineLevel="1" x14ac:dyDescent="0.3">
      <c r="L379" s="122"/>
    </row>
    <row r="380" spans="12:12" outlineLevel="1" x14ac:dyDescent="0.3">
      <c r="L380" s="122"/>
    </row>
    <row r="381" spans="12:12" outlineLevel="1" x14ac:dyDescent="0.3">
      <c r="L381" s="122"/>
    </row>
    <row r="382" spans="12:12" outlineLevel="1" x14ac:dyDescent="0.3">
      <c r="L382" s="122"/>
    </row>
    <row r="383" spans="12:12" outlineLevel="1" x14ac:dyDescent="0.3">
      <c r="L383" s="122"/>
    </row>
    <row r="384" spans="12:12" outlineLevel="1" x14ac:dyDescent="0.3">
      <c r="L384" s="122"/>
    </row>
    <row r="385" spans="12:12" outlineLevel="1" x14ac:dyDescent="0.3">
      <c r="L385" s="122"/>
    </row>
    <row r="386" spans="12:12" outlineLevel="1" x14ac:dyDescent="0.3">
      <c r="L386" s="122"/>
    </row>
    <row r="387" spans="12:12" outlineLevel="1" x14ac:dyDescent="0.3">
      <c r="L387" s="122"/>
    </row>
    <row r="388" spans="12:12" outlineLevel="1" x14ac:dyDescent="0.3">
      <c r="L388" s="122"/>
    </row>
    <row r="389" spans="12:12" outlineLevel="1" x14ac:dyDescent="0.3">
      <c r="L389" s="122"/>
    </row>
    <row r="390" spans="12:12" outlineLevel="1" x14ac:dyDescent="0.3">
      <c r="L390" s="122"/>
    </row>
    <row r="391" spans="12:12" outlineLevel="1" x14ac:dyDescent="0.3">
      <c r="L391" s="122"/>
    </row>
    <row r="392" spans="12:12" outlineLevel="1" x14ac:dyDescent="0.3">
      <c r="L392" s="122"/>
    </row>
    <row r="393" spans="12:12" outlineLevel="1" x14ac:dyDescent="0.3">
      <c r="L393" s="122"/>
    </row>
    <row r="394" spans="12:12" outlineLevel="1" x14ac:dyDescent="0.3">
      <c r="L394" s="122"/>
    </row>
    <row r="395" spans="12:12" outlineLevel="1" x14ac:dyDescent="0.3">
      <c r="L395" s="122"/>
    </row>
    <row r="396" spans="12:12" outlineLevel="1" x14ac:dyDescent="0.3">
      <c r="L396" s="122"/>
    </row>
    <row r="397" spans="12:12" outlineLevel="1" x14ac:dyDescent="0.3">
      <c r="L397" s="122"/>
    </row>
    <row r="398" spans="12:12" outlineLevel="1" x14ac:dyDescent="0.3">
      <c r="L398" s="122"/>
    </row>
    <row r="399" spans="12:12" outlineLevel="1" x14ac:dyDescent="0.3">
      <c r="L399" s="122"/>
    </row>
    <row r="400" spans="12:12" outlineLevel="1" x14ac:dyDescent="0.3">
      <c r="L400" s="122"/>
    </row>
    <row r="401" spans="12:12" outlineLevel="1" x14ac:dyDescent="0.3">
      <c r="L401" s="122"/>
    </row>
    <row r="402" spans="12:12" outlineLevel="1" x14ac:dyDescent="0.3">
      <c r="L402" s="122"/>
    </row>
    <row r="403" spans="12:12" outlineLevel="1" x14ac:dyDescent="0.3">
      <c r="L403" s="122"/>
    </row>
    <row r="404" spans="12:12" outlineLevel="1" x14ac:dyDescent="0.3">
      <c r="L404" s="122"/>
    </row>
    <row r="405" spans="12:12" outlineLevel="1" x14ac:dyDescent="0.3">
      <c r="L405" s="122"/>
    </row>
    <row r="406" spans="12:12" outlineLevel="1" x14ac:dyDescent="0.3">
      <c r="L406" s="122"/>
    </row>
    <row r="407" spans="12:12" outlineLevel="1" x14ac:dyDescent="0.3">
      <c r="L407" s="122"/>
    </row>
    <row r="408" spans="12:12" outlineLevel="1" x14ac:dyDescent="0.3">
      <c r="L408" s="122"/>
    </row>
    <row r="409" spans="12:12" outlineLevel="1" x14ac:dyDescent="0.3">
      <c r="L409" s="122"/>
    </row>
    <row r="410" spans="12:12" outlineLevel="1" x14ac:dyDescent="0.3">
      <c r="L410" s="122"/>
    </row>
    <row r="411" spans="12:12" outlineLevel="1" x14ac:dyDescent="0.3">
      <c r="L411" s="122"/>
    </row>
    <row r="412" spans="12:12" outlineLevel="1" x14ac:dyDescent="0.3">
      <c r="L412" s="122"/>
    </row>
    <row r="413" spans="12:12" outlineLevel="1" x14ac:dyDescent="0.3">
      <c r="L413" s="122"/>
    </row>
    <row r="414" spans="12:12" outlineLevel="1" x14ac:dyDescent="0.3">
      <c r="L414" s="122"/>
    </row>
    <row r="415" spans="12:12" outlineLevel="1" x14ac:dyDescent="0.3">
      <c r="L415" s="122"/>
    </row>
    <row r="416" spans="12:12" outlineLevel="1" x14ac:dyDescent="0.3">
      <c r="L416" s="122"/>
    </row>
    <row r="417" spans="12:12" outlineLevel="1" x14ac:dyDescent="0.3">
      <c r="L417" s="122"/>
    </row>
    <row r="418" spans="12:12" outlineLevel="1" x14ac:dyDescent="0.3">
      <c r="L418" s="122"/>
    </row>
    <row r="419" spans="12:12" outlineLevel="1" x14ac:dyDescent="0.3">
      <c r="L419" s="122"/>
    </row>
    <row r="420" spans="12:12" outlineLevel="1" x14ac:dyDescent="0.3">
      <c r="L420" s="122"/>
    </row>
    <row r="421" spans="12:12" outlineLevel="1" x14ac:dyDescent="0.3">
      <c r="L421" s="122"/>
    </row>
    <row r="422" spans="12:12" outlineLevel="1" x14ac:dyDescent="0.3">
      <c r="L422" s="122"/>
    </row>
    <row r="423" spans="12:12" outlineLevel="1" x14ac:dyDescent="0.3">
      <c r="L423" s="122"/>
    </row>
    <row r="424" spans="12:12" outlineLevel="1" x14ac:dyDescent="0.3">
      <c r="L424" s="122"/>
    </row>
    <row r="425" spans="12:12" outlineLevel="1" x14ac:dyDescent="0.3">
      <c r="L425" s="122"/>
    </row>
    <row r="426" spans="12:12" outlineLevel="1" x14ac:dyDescent="0.3">
      <c r="L426" s="122"/>
    </row>
    <row r="427" spans="12:12" outlineLevel="1" x14ac:dyDescent="0.3">
      <c r="L427" s="122"/>
    </row>
    <row r="428" spans="12:12" outlineLevel="1" x14ac:dyDescent="0.3">
      <c r="L428" s="122"/>
    </row>
    <row r="429" spans="12:12" outlineLevel="1" x14ac:dyDescent="0.3">
      <c r="L429" s="122"/>
    </row>
    <row r="430" spans="12:12" outlineLevel="1" x14ac:dyDescent="0.3">
      <c r="L430" s="122"/>
    </row>
    <row r="431" spans="12:12" outlineLevel="1" x14ac:dyDescent="0.3">
      <c r="L431" s="122"/>
    </row>
    <row r="432" spans="12:12" outlineLevel="1" x14ac:dyDescent="0.3">
      <c r="L432" s="122"/>
    </row>
    <row r="433" spans="12:12" outlineLevel="1" x14ac:dyDescent="0.3">
      <c r="L433" s="122"/>
    </row>
    <row r="434" spans="12:12" outlineLevel="1" x14ac:dyDescent="0.3">
      <c r="L434" s="122"/>
    </row>
    <row r="435" spans="12:12" outlineLevel="1" x14ac:dyDescent="0.3">
      <c r="L435" s="122"/>
    </row>
    <row r="436" spans="12:12" outlineLevel="1" x14ac:dyDescent="0.3">
      <c r="L436" s="122"/>
    </row>
    <row r="437" spans="12:12" outlineLevel="1" x14ac:dyDescent="0.3">
      <c r="L437" s="122"/>
    </row>
    <row r="438" spans="12:12" outlineLevel="1" x14ac:dyDescent="0.3">
      <c r="L438" s="122"/>
    </row>
    <row r="439" spans="12:12" outlineLevel="1" x14ac:dyDescent="0.3">
      <c r="L439" s="122"/>
    </row>
    <row r="440" spans="12:12" outlineLevel="1" x14ac:dyDescent="0.3">
      <c r="L440" s="122"/>
    </row>
    <row r="441" spans="12:12" outlineLevel="1" x14ac:dyDescent="0.3">
      <c r="L441" s="122"/>
    </row>
    <row r="442" spans="12:12" outlineLevel="1" x14ac:dyDescent="0.3">
      <c r="L442" s="122"/>
    </row>
    <row r="443" spans="12:12" outlineLevel="1" x14ac:dyDescent="0.3">
      <c r="L443" s="122"/>
    </row>
    <row r="444" spans="12:12" outlineLevel="1" x14ac:dyDescent="0.3">
      <c r="L444" s="122"/>
    </row>
    <row r="445" spans="12:12" outlineLevel="1" x14ac:dyDescent="0.3">
      <c r="L445" s="122"/>
    </row>
    <row r="446" spans="12:12" outlineLevel="1" x14ac:dyDescent="0.3">
      <c r="L446" s="122"/>
    </row>
    <row r="447" spans="12:12" outlineLevel="1" x14ac:dyDescent="0.3">
      <c r="L447" s="122"/>
    </row>
    <row r="448" spans="12:12" outlineLevel="1" x14ac:dyDescent="0.3">
      <c r="L448" s="122"/>
    </row>
    <row r="449" spans="12:12" outlineLevel="1" x14ac:dyDescent="0.3">
      <c r="L449" s="122"/>
    </row>
    <row r="450" spans="12:12" outlineLevel="1" x14ac:dyDescent="0.3">
      <c r="L450" s="122"/>
    </row>
    <row r="451" spans="12:12" outlineLevel="1" x14ac:dyDescent="0.3">
      <c r="L451" s="122"/>
    </row>
    <row r="452" spans="12:12" outlineLevel="1" x14ac:dyDescent="0.3">
      <c r="L452" s="122"/>
    </row>
    <row r="453" spans="12:12" outlineLevel="1" x14ac:dyDescent="0.3">
      <c r="L453" s="122"/>
    </row>
    <row r="454" spans="12:12" outlineLevel="1" x14ac:dyDescent="0.3">
      <c r="L454" s="122"/>
    </row>
    <row r="455" spans="12:12" outlineLevel="1" x14ac:dyDescent="0.3">
      <c r="L455" s="122"/>
    </row>
    <row r="456" spans="12:12" outlineLevel="1" x14ac:dyDescent="0.3">
      <c r="L456" s="122"/>
    </row>
    <row r="457" spans="12:12" outlineLevel="1" x14ac:dyDescent="0.3">
      <c r="L457" s="122"/>
    </row>
    <row r="458" spans="12:12" outlineLevel="1" x14ac:dyDescent="0.3">
      <c r="L458" s="122"/>
    </row>
    <row r="459" spans="12:12" outlineLevel="1" x14ac:dyDescent="0.3">
      <c r="L459" s="122"/>
    </row>
    <row r="460" spans="12:12" outlineLevel="1" x14ac:dyDescent="0.3">
      <c r="L460" s="122"/>
    </row>
    <row r="461" spans="12:12" outlineLevel="1" x14ac:dyDescent="0.3">
      <c r="L461" s="122"/>
    </row>
    <row r="462" spans="12:12" outlineLevel="1" x14ac:dyDescent="0.3">
      <c r="L462" s="122"/>
    </row>
    <row r="463" spans="12:12" outlineLevel="1" x14ac:dyDescent="0.3">
      <c r="L463" s="122"/>
    </row>
    <row r="464" spans="12:12" outlineLevel="1" x14ac:dyDescent="0.3">
      <c r="L464" s="122"/>
    </row>
    <row r="465" spans="12:12" outlineLevel="1" x14ac:dyDescent="0.3">
      <c r="L465" s="122"/>
    </row>
    <row r="466" spans="12:12" outlineLevel="1" x14ac:dyDescent="0.3">
      <c r="L466" s="122"/>
    </row>
    <row r="467" spans="12:12" outlineLevel="1" x14ac:dyDescent="0.3">
      <c r="L467" s="122"/>
    </row>
    <row r="468" spans="12:12" outlineLevel="1" x14ac:dyDescent="0.3">
      <c r="L468" s="122"/>
    </row>
    <row r="469" spans="12:12" outlineLevel="1" x14ac:dyDescent="0.3">
      <c r="L469" s="122"/>
    </row>
    <row r="470" spans="12:12" outlineLevel="1" x14ac:dyDescent="0.3">
      <c r="L470" s="122"/>
    </row>
    <row r="471" spans="12:12" outlineLevel="1" x14ac:dyDescent="0.3">
      <c r="L471" s="122"/>
    </row>
    <row r="472" spans="12:12" outlineLevel="1" x14ac:dyDescent="0.3">
      <c r="L472" s="122"/>
    </row>
    <row r="473" spans="12:12" outlineLevel="1" x14ac:dyDescent="0.3">
      <c r="L473" s="122"/>
    </row>
    <row r="474" spans="12:12" outlineLevel="1" x14ac:dyDescent="0.3">
      <c r="L474" s="122"/>
    </row>
    <row r="475" spans="12:12" outlineLevel="1" x14ac:dyDescent="0.3">
      <c r="L475" s="122"/>
    </row>
    <row r="476" spans="12:12" outlineLevel="1" x14ac:dyDescent="0.3">
      <c r="L476" s="122"/>
    </row>
    <row r="477" spans="12:12" outlineLevel="1" x14ac:dyDescent="0.3">
      <c r="L477" s="122"/>
    </row>
    <row r="478" spans="12:12" outlineLevel="1" x14ac:dyDescent="0.3">
      <c r="L478" s="122"/>
    </row>
    <row r="479" spans="12:12" outlineLevel="1" x14ac:dyDescent="0.3">
      <c r="L479" s="122"/>
    </row>
    <row r="480" spans="12:12" outlineLevel="1" x14ac:dyDescent="0.3">
      <c r="L480" s="122"/>
    </row>
    <row r="481" spans="12:12" outlineLevel="1" x14ac:dyDescent="0.3">
      <c r="L481" s="122"/>
    </row>
    <row r="482" spans="12:12" outlineLevel="1" x14ac:dyDescent="0.3">
      <c r="L482" s="122"/>
    </row>
    <row r="483" spans="12:12" outlineLevel="1" x14ac:dyDescent="0.3">
      <c r="L483" s="122"/>
    </row>
    <row r="484" spans="12:12" outlineLevel="1" x14ac:dyDescent="0.3">
      <c r="L484" s="122"/>
    </row>
    <row r="485" spans="12:12" outlineLevel="1" x14ac:dyDescent="0.3">
      <c r="L485" s="122"/>
    </row>
    <row r="486" spans="12:12" outlineLevel="1" x14ac:dyDescent="0.3">
      <c r="L486" s="122"/>
    </row>
    <row r="487" spans="12:12" outlineLevel="1" x14ac:dyDescent="0.3">
      <c r="L487" s="122"/>
    </row>
    <row r="488" spans="12:12" outlineLevel="1" x14ac:dyDescent="0.3">
      <c r="L488" s="122"/>
    </row>
    <row r="489" spans="12:12" outlineLevel="1" x14ac:dyDescent="0.3">
      <c r="L489" s="122"/>
    </row>
    <row r="490" spans="12:12" outlineLevel="1" x14ac:dyDescent="0.3">
      <c r="L490" s="122"/>
    </row>
    <row r="491" spans="12:12" outlineLevel="1" x14ac:dyDescent="0.3">
      <c r="L491" s="122"/>
    </row>
    <row r="492" spans="12:12" outlineLevel="1" x14ac:dyDescent="0.3">
      <c r="L492" s="122"/>
    </row>
    <row r="493" spans="12:12" outlineLevel="1" x14ac:dyDescent="0.3">
      <c r="L493" s="122"/>
    </row>
    <row r="494" spans="12:12" outlineLevel="1" x14ac:dyDescent="0.3">
      <c r="L494" s="122"/>
    </row>
    <row r="495" spans="12:12" outlineLevel="1" x14ac:dyDescent="0.3">
      <c r="L495" s="122"/>
    </row>
    <row r="496" spans="12:12" outlineLevel="1" x14ac:dyDescent="0.3">
      <c r="L496" s="122"/>
    </row>
    <row r="497" spans="12:12" outlineLevel="1" x14ac:dyDescent="0.3">
      <c r="L497" s="122"/>
    </row>
    <row r="498" spans="12:12" outlineLevel="1" x14ac:dyDescent="0.3">
      <c r="L498" s="122"/>
    </row>
    <row r="499" spans="12:12" outlineLevel="1" x14ac:dyDescent="0.3">
      <c r="L499" s="122"/>
    </row>
    <row r="500" spans="12:12" outlineLevel="1" x14ac:dyDescent="0.3">
      <c r="L500" s="122"/>
    </row>
    <row r="501" spans="12:12" outlineLevel="1" x14ac:dyDescent="0.3">
      <c r="L501" s="122"/>
    </row>
    <row r="502" spans="12:12" outlineLevel="1" x14ac:dyDescent="0.3">
      <c r="L502" s="122"/>
    </row>
    <row r="503" spans="12:12" outlineLevel="1" x14ac:dyDescent="0.3">
      <c r="L503" s="122"/>
    </row>
    <row r="504" spans="12:12" outlineLevel="1" x14ac:dyDescent="0.3">
      <c r="L504" s="122"/>
    </row>
    <row r="505" spans="12:12" outlineLevel="1" x14ac:dyDescent="0.3">
      <c r="L505" s="122"/>
    </row>
    <row r="506" spans="12:12" outlineLevel="1" x14ac:dyDescent="0.3">
      <c r="L506" s="122"/>
    </row>
    <row r="507" spans="12:12" outlineLevel="1" x14ac:dyDescent="0.3">
      <c r="L507" s="122"/>
    </row>
    <row r="508" spans="12:12" outlineLevel="1" x14ac:dyDescent="0.3">
      <c r="L508" s="122"/>
    </row>
    <row r="509" spans="12:12" outlineLevel="1" x14ac:dyDescent="0.3">
      <c r="L509" s="122"/>
    </row>
    <row r="510" spans="12:12" outlineLevel="1" x14ac:dyDescent="0.3">
      <c r="L510" s="122"/>
    </row>
    <row r="511" spans="12:12" outlineLevel="1" x14ac:dyDescent="0.3">
      <c r="L511" s="122"/>
    </row>
    <row r="512" spans="12:12" outlineLevel="1" x14ac:dyDescent="0.3">
      <c r="L512" s="122"/>
    </row>
    <row r="513" spans="12:12" outlineLevel="1" x14ac:dyDescent="0.3">
      <c r="L513" s="122"/>
    </row>
    <row r="514" spans="12:12" outlineLevel="1" x14ac:dyDescent="0.3">
      <c r="L514" s="122"/>
    </row>
    <row r="515" spans="12:12" outlineLevel="1" x14ac:dyDescent="0.3">
      <c r="L515" s="122"/>
    </row>
    <row r="516" spans="12:12" outlineLevel="1" x14ac:dyDescent="0.3">
      <c r="L516" s="122"/>
    </row>
    <row r="517" spans="12:12" outlineLevel="1" x14ac:dyDescent="0.3">
      <c r="L517" s="122"/>
    </row>
    <row r="518" spans="12:12" outlineLevel="1" x14ac:dyDescent="0.3">
      <c r="L518" s="122"/>
    </row>
    <row r="519" spans="12:12" outlineLevel="1" x14ac:dyDescent="0.3">
      <c r="L519" s="122"/>
    </row>
    <row r="520" spans="12:12" outlineLevel="1" x14ac:dyDescent="0.3">
      <c r="L520" s="122"/>
    </row>
    <row r="521" spans="12:12" outlineLevel="1" x14ac:dyDescent="0.3">
      <c r="L521" s="122"/>
    </row>
    <row r="522" spans="12:12" outlineLevel="1" x14ac:dyDescent="0.3">
      <c r="L522" s="122"/>
    </row>
    <row r="523" spans="12:12" outlineLevel="1" x14ac:dyDescent="0.3">
      <c r="L523" s="122"/>
    </row>
    <row r="524" spans="12:12" outlineLevel="1" x14ac:dyDescent="0.3">
      <c r="L524" s="122"/>
    </row>
    <row r="525" spans="12:12" outlineLevel="1" x14ac:dyDescent="0.3">
      <c r="L525" s="122"/>
    </row>
    <row r="526" spans="12:12" outlineLevel="1" x14ac:dyDescent="0.3">
      <c r="L526" s="122"/>
    </row>
    <row r="527" spans="12:12" outlineLevel="1" x14ac:dyDescent="0.3">
      <c r="L527" s="122"/>
    </row>
    <row r="528" spans="12:12" outlineLevel="1" x14ac:dyDescent="0.3">
      <c r="L528" s="122"/>
    </row>
    <row r="529" spans="12:12" outlineLevel="1" x14ac:dyDescent="0.3">
      <c r="L529" s="122"/>
    </row>
    <row r="530" spans="12:12" outlineLevel="1" x14ac:dyDescent="0.3">
      <c r="L530" s="122"/>
    </row>
    <row r="531" spans="12:12" outlineLevel="1" x14ac:dyDescent="0.3">
      <c r="L531" s="122"/>
    </row>
    <row r="532" spans="12:12" outlineLevel="1" x14ac:dyDescent="0.3">
      <c r="L532" s="122"/>
    </row>
    <row r="533" spans="12:12" outlineLevel="1" x14ac:dyDescent="0.3">
      <c r="L533" s="122"/>
    </row>
    <row r="534" spans="12:12" outlineLevel="1" x14ac:dyDescent="0.3">
      <c r="L534" s="122"/>
    </row>
    <row r="535" spans="12:12" outlineLevel="1" x14ac:dyDescent="0.3">
      <c r="L535" s="122"/>
    </row>
    <row r="536" spans="12:12" outlineLevel="1" x14ac:dyDescent="0.3">
      <c r="L536" s="124"/>
    </row>
    <row r="537" spans="12:12" outlineLevel="1" x14ac:dyDescent="0.3">
      <c r="L537" s="122"/>
    </row>
    <row r="538" spans="12:12" outlineLevel="1" x14ac:dyDescent="0.3">
      <c r="L538" s="122"/>
    </row>
    <row r="539" spans="12:12" outlineLevel="1" x14ac:dyDescent="0.3">
      <c r="L539" s="122"/>
    </row>
    <row r="540" spans="12:12" outlineLevel="1" x14ac:dyDescent="0.3">
      <c r="L540" s="122"/>
    </row>
    <row r="541" spans="12:12" outlineLevel="1" x14ac:dyDescent="0.3">
      <c r="L541" s="122"/>
    </row>
    <row r="542" spans="12:12" outlineLevel="1" x14ac:dyDescent="0.3">
      <c r="L542" s="122"/>
    </row>
    <row r="543" spans="12:12" outlineLevel="1" x14ac:dyDescent="0.3">
      <c r="L543" s="122"/>
    </row>
    <row r="544" spans="12:12" outlineLevel="1" x14ac:dyDescent="0.3">
      <c r="L544" s="122"/>
    </row>
    <row r="545" spans="12:12" outlineLevel="1" x14ac:dyDescent="0.3">
      <c r="L545" s="122"/>
    </row>
    <row r="546" spans="12:12" outlineLevel="1" x14ac:dyDescent="0.3">
      <c r="L546" s="122"/>
    </row>
    <row r="547" spans="12:12" outlineLevel="1" x14ac:dyDescent="0.3">
      <c r="L547" s="122"/>
    </row>
    <row r="548" spans="12:12" outlineLevel="1" x14ac:dyDescent="0.3">
      <c r="L548" s="122"/>
    </row>
    <row r="549" spans="12:12" outlineLevel="1" x14ac:dyDescent="0.3">
      <c r="L549" s="122"/>
    </row>
    <row r="550" spans="12:12" outlineLevel="1" x14ac:dyDescent="0.3">
      <c r="L550" s="122"/>
    </row>
    <row r="551" spans="12:12" outlineLevel="1" x14ac:dyDescent="0.3">
      <c r="L551" s="122"/>
    </row>
    <row r="552" spans="12:12" outlineLevel="1" x14ac:dyDescent="0.3">
      <c r="L552" s="122"/>
    </row>
    <row r="553" spans="12:12" outlineLevel="1" x14ac:dyDescent="0.3">
      <c r="L553" s="122"/>
    </row>
    <row r="554" spans="12:12" outlineLevel="1" x14ac:dyDescent="0.3">
      <c r="L554" s="122"/>
    </row>
    <row r="555" spans="12:12" outlineLevel="1" x14ac:dyDescent="0.3">
      <c r="L555" s="122"/>
    </row>
    <row r="556" spans="12:12" outlineLevel="1" x14ac:dyDescent="0.3">
      <c r="L556" s="122"/>
    </row>
    <row r="557" spans="12:12" outlineLevel="1" x14ac:dyDescent="0.3">
      <c r="L557" s="122"/>
    </row>
    <row r="558" spans="12:12" outlineLevel="1" x14ac:dyDescent="0.3">
      <c r="L558" s="122"/>
    </row>
    <row r="559" spans="12:12" outlineLevel="1" x14ac:dyDescent="0.3">
      <c r="L559" s="122"/>
    </row>
    <row r="560" spans="12:12" outlineLevel="1" x14ac:dyDescent="0.3">
      <c r="L560" s="122"/>
    </row>
    <row r="561" spans="12:12" outlineLevel="1" x14ac:dyDescent="0.3">
      <c r="L561" s="122"/>
    </row>
    <row r="562" spans="12:12" outlineLevel="1" x14ac:dyDescent="0.3">
      <c r="L562" s="122"/>
    </row>
    <row r="563" spans="12:12" outlineLevel="1" x14ac:dyDescent="0.3">
      <c r="L563" s="122"/>
    </row>
    <row r="564" spans="12:12" outlineLevel="1" x14ac:dyDescent="0.3">
      <c r="L564" s="122"/>
    </row>
    <row r="565" spans="12:12" outlineLevel="1" x14ac:dyDescent="0.3">
      <c r="L565" s="122"/>
    </row>
    <row r="566" spans="12:12" outlineLevel="1" x14ac:dyDescent="0.3">
      <c r="L566" s="122"/>
    </row>
    <row r="567" spans="12:12" outlineLevel="1" x14ac:dyDescent="0.3">
      <c r="L567" s="122"/>
    </row>
    <row r="568" spans="12:12" outlineLevel="1" x14ac:dyDescent="0.3">
      <c r="L568" s="122"/>
    </row>
    <row r="569" spans="12:12" outlineLevel="1" x14ac:dyDescent="0.3">
      <c r="L569" s="122"/>
    </row>
    <row r="570" spans="12:12" outlineLevel="1" x14ac:dyDescent="0.3">
      <c r="L570" s="122"/>
    </row>
    <row r="571" spans="12:12" outlineLevel="1" x14ac:dyDescent="0.3">
      <c r="L571" s="122"/>
    </row>
    <row r="572" spans="12:12" outlineLevel="1" x14ac:dyDescent="0.3">
      <c r="L572" s="122"/>
    </row>
    <row r="573" spans="12:12" outlineLevel="1" x14ac:dyDescent="0.3">
      <c r="L573" s="122"/>
    </row>
    <row r="574" spans="12:12" outlineLevel="1" x14ac:dyDescent="0.3">
      <c r="L574" s="122"/>
    </row>
    <row r="575" spans="12:12" outlineLevel="1" x14ac:dyDescent="0.3">
      <c r="L575" s="122"/>
    </row>
    <row r="576" spans="12:12" outlineLevel="1" x14ac:dyDescent="0.3">
      <c r="L576" s="122"/>
    </row>
    <row r="577" spans="12:12" outlineLevel="1" x14ac:dyDescent="0.3">
      <c r="L577" s="122"/>
    </row>
    <row r="578" spans="12:12" outlineLevel="1" x14ac:dyDescent="0.3">
      <c r="L578" s="122"/>
    </row>
    <row r="579" spans="12:12" outlineLevel="1" x14ac:dyDescent="0.3">
      <c r="L579" s="122"/>
    </row>
    <row r="580" spans="12:12" outlineLevel="1" x14ac:dyDescent="0.3">
      <c r="L580" s="122"/>
    </row>
    <row r="581" spans="12:12" outlineLevel="1" x14ac:dyDescent="0.3">
      <c r="L581" s="122"/>
    </row>
    <row r="582" spans="12:12" outlineLevel="1" x14ac:dyDescent="0.3">
      <c r="L582" s="122"/>
    </row>
    <row r="583" spans="12:12" outlineLevel="1" x14ac:dyDescent="0.3">
      <c r="L583" s="122"/>
    </row>
    <row r="584" spans="12:12" outlineLevel="1" x14ac:dyDescent="0.3">
      <c r="L584" s="122"/>
    </row>
    <row r="585" spans="12:12" outlineLevel="1" x14ac:dyDescent="0.3">
      <c r="L585" s="122"/>
    </row>
    <row r="586" spans="12:12" outlineLevel="1" x14ac:dyDescent="0.3">
      <c r="L586" s="122"/>
    </row>
    <row r="587" spans="12:12" outlineLevel="1" x14ac:dyDescent="0.3">
      <c r="L587" s="122"/>
    </row>
    <row r="588" spans="12:12" outlineLevel="1" x14ac:dyDescent="0.3">
      <c r="L588" s="122"/>
    </row>
    <row r="589" spans="12:12" outlineLevel="1" x14ac:dyDescent="0.3">
      <c r="L589" s="122"/>
    </row>
    <row r="590" spans="12:12" outlineLevel="1" x14ac:dyDescent="0.3">
      <c r="L590" s="122"/>
    </row>
    <row r="591" spans="12:12" outlineLevel="1" x14ac:dyDescent="0.3">
      <c r="L591" s="122"/>
    </row>
    <row r="592" spans="12:12" outlineLevel="1" x14ac:dyDescent="0.3">
      <c r="L592" s="122"/>
    </row>
    <row r="593" spans="12:12" outlineLevel="1" x14ac:dyDescent="0.3">
      <c r="L593" s="122"/>
    </row>
    <row r="594" spans="12:12" outlineLevel="1" x14ac:dyDescent="0.3">
      <c r="L594" s="122"/>
    </row>
    <row r="595" spans="12:12" outlineLevel="1" x14ac:dyDescent="0.3">
      <c r="L595" s="122"/>
    </row>
    <row r="596" spans="12:12" outlineLevel="1" x14ac:dyDescent="0.3">
      <c r="L596" s="122"/>
    </row>
    <row r="597" spans="12:12" outlineLevel="1" x14ac:dyDescent="0.3">
      <c r="L597" s="122"/>
    </row>
    <row r="598" spans="12:12" outlineLevel="1" x14ac:dyDescent="0.3">
      <c r="L598" s="122"/>
    </row>
    <row r="599" spans="12:12" outlineLevel="1" x14ac:dyDescent="0.3">
      <c r="L599" s="122"/>
    </row>
    <row r="600" spans="12:12" outlineLevel="1" x14ac:dyDescent="0.3">
      <c r="L600" s="122"/>
    </row>
    <row r="601" spans="12:12" outlineLevel="1" x14ac:dyDescent="0.3">
      <c r="L601" s="122"/>
    </row>
    <row r="602" spans="12:12" outlineLevel="1" x14ac:dyDescent="0.3">
      <c r="L602" s="122"/>
    </row>
    <row r="603" spans="12:12" outlineLevel="1" x14ac:dyDescent="0.3">
      <c r="L603" s="122"/>
    </row>
    <row r="604" spans="12:12" outlineLevel="1" x14ac:dyDescent="0.3">
      <c r="L604" s="122"/>
    </row>
    <row r="605" spans="12:12" outlineLevel="1" x14ac:dyDescent="0.3">
      <c r="L605" s="122"/>
    </row>
    <row r="606" spans="12:12" outlineLevel="1" x14ac:dyDescent="0.3">
      <c r="L606" s="122"/>
    </row>
    <row r="607" spans="12:12" outlineLevel="1" x14ac:dyDescent="0.3">
      <c r="L607" s="122"/>
    </row>
    <row r="608" spans="12:12" outlineLevel="1" x14ac:dyDescent="0.3">
      <c r="L608" s="122"/>
    </row>
    <row r="609" spans="12:12" outlineLevel="1" x14ac:dyDescent="0.3">
      <c r="L609" s="122"/>
    </row>
    <row r="610" spans="12:12" outlineLevel="1" x14ac:dyDescent="0.3">
      <c r="L610" s="122"/>
    </row>
    <row r="611" spans="12:12" outlineLevel="1" x14ac:dyDescent="0.3">
      <c r="L611" s="122"/>
    </row>
    <row r="612" spans="12:12" outlineLevel="1" x14ac:dyDescent="0.3">
      <c r="L612" s="122"/>
    </row>
    <row r="613" spans="12:12" outlineLevel="1" x14ac:dyDescent="0.3">
      <c r="L613" s="122"/>
    </row>
    <row r="614" spans="12:12" outlineLevel="1" x14ac:dyDescent="0.3">
      <c r="L614" s="122"/>
    </row>
    <row r="615" spans="12:12" outlineLevel="1" x14ac:dyDescent="0.3">
      <c r="L615" s="122"/>
    </row>
    <row r="616" spans="12:12" outlineLevel="1" x14ac:dyDescent="0.3">
      <c r="L616" s="122"/>
    </row>
    <row r="617" spans="12:12" outlineLevel="1" x14ac:dyDescent="0.3">
      <c r="L617" s="122"/>
    </row>
    <row r="618" spans="12:12" outlineLevel="1" x14ac:dyDescent="0.3">
      <c r="L618" s="122"/>
    </row>
    <row r="619" spans="12:12" outlineLevel="1" x14ac:dyDescent="0.3">
      <c r="L619" s="122"/>
    </row>
    <row r="620" spans="12:12" outlineLevel="1" x14ac:dyDescent="0.3">
      <c r="L620" s="122"/>
    </row>
    <row r="621" spans="12:12" outlineLevel="1" x14ac:dyDescent="0.3">
      <c r="L621" s="122"/>
    </row>
    <row r="622" spans="12:12" outlineLevel="1" x14ac:dyDescent="0.3">
      <c r="L622" s="122"/>
    </row>
    <row r="623" spans="12:12" outlineLevel="1" x14ac:dyDescent="0.3">
      <c r="L623" s="122"/>
    </row>
    <row r="624" spans="12:12" outlineLevel="1" x14ac:dyDescent="0.3">
      <c r="L624" s="122"/>
    </row>
    <row r="625" spans="12:12" outlineLevel="1" x14ac:dyDescent="0.3">
      <c r="L625" s="122"/>
    </row>
    <row r="626" spans="12:12" outlineLevel="1" x14ac:dyDescent="0.3">
      <c r="L626" s="122"/>
    </row>
    <row r="627" spans="12:12" outlineLevel="1" x14ac:dyDescent="0.3">
      <c r="L627" s="122"/>
    </row>
    <row r="628" spans="12:12" outlineLevel="1" x14ac:dyDescent="0.3">
      <c r="L628" s="122"/>
    </row>
    <row r="629" spans="12:12" outlineLevel="1" x14ac:dyDescent="0.3">
      <c r="L629" s="122"/>
    </row>
    <row r="630" spans="12:12" outlineLevel="1" x14ac:dyDescent="0.3">
      <c r="L630" s="122"/>
    </row>
    <row r="631" spans="12:12" outlineLevel="1" x14ac:dyDescent="0.3">
      <c r="L631" s="122"/>
    </row>
    <row r="632" spans="12:12" outlineLevel="1" x14ac:dyDescent="0.3">
      <c r="L632" s="122"/>
    </row>
    <row r="633" spans="12:12" outlineLevel="1" x14ac:dyDescent="0.3">
      <c r="L633" s="122"/>
    </row>
    <row r="634" spans="12:12" outlineLevel="1" x14ac:dyDescent="0.3">
      <c r="L634" s="122"/>
    </row>
    <row r="635" spans="12:12" outlineLevel="1" x14ac:dyDescent="0.3">
      <c r="L635" s="122"/>
    </row>
    <row r="636" spans="12:12" outlineLevel="1" x14ac:dyDescent="0.3">
      <c r="L636" s="122"/>
    </row>
    <row r="637" spans="12:12" outlineLevel="1" x14ac:dyDescent="0.3">
      <c r="L637" s="122"/>
    </row>
    <row r="638" spans="12:12" outlineLevel="1" x14ac:dyDescent="0.3">
      <c r="L638" s="122"/>
    </row>
    <row r="639" spans="12:12" outlineLevel="1" x14ac:dyDescent="0.3">
      <c r="L639" s="122"/>
    </row>
    <row r="640" spans="12:12" outlineLevel="1" x14ac:dyDescent="0.3">
      <c r="L640" s="122"/>
    </row>
    <row r="641" spans="12:12" outlineLevel="1" x14ac:dyDescent="0.3">
      <c r="L641" s="122"/>
    </row>
    <row r="642" spans="12:12" outlineLevel="1" x14ac:dyDescent="0.3">
      <c r="L642" s="122"/>
    </row>
    <row r="643" spans="12:12" outlineLevel="1" x14ac:dyDescent="0.3">
      <c r="L643" s="122"/>
    </row>
    <row r="644" spans="12:12" outlineLevel="1" x14ac:dyDescent="0.3">
      <c r="L644" s="122"/>
    </row>
    <row r="645" spans="12:12" outlineLevel="1" x14ac:dyDescent="0.3">
      <c r="L645" s="122"/>
    </row>
    <row r="646" spans="12:12" outlineLevel="1" x14ac:dyDescent="0.3">
      <c r="L646" s="122"/>
    </row>
    <row r="647" spans="12:12" outlineLevel="1" x14ac:dyDescent="0.3">
      <c r="L647" s="122"/>
    </row>
    <row r="648" spans="12:12" outlineLevel="1" x14ac:dyDescent="0.3">
      <c r="L648" s="122"/>
    </row>
    <row r="649" spans="12:12" outlineLevel="1" x14ac:dyDescent="0.3">
      <c r="L649" s="122"/>
    </row>
    <row r="650" spans="12:12" outlineLevel="1" x14ac:dyDescent="0.3">
      <c r="L650" s="122"/>
    </row>
    <row r="651" spans="12:12" outlineLevel="1" x14ac:dyDescent="0.3">
      <c r="L651" s="122"/>
    </row>
    <row r="652" spans="12:12" outlineLevel="1" x14ac:dyDescent="0.3">
      <c r="L652" s="122"/>
    </row>
    <row r="653" spans="12:12" outlineLevel="1" x14ac:dyDescent="0.3">
      <c r="L653" s="122"/>
    </row>
    <row r="654" spans="12:12" outlineLevel="1" x14ac:dyDescent="0.3">
      <c r="L654" s="122"/>
    </row>
    <row r="655" spans="12:12" outlineLevel="1" x14ac:dyDescent="0.3">
      <c r="L655" s="122"/>
    </row>
    <row r="656" spans="12:12" outlineLevel="1" x14ac:dyDescent="0.3">
      <c r="L656" s="122"/>
    </row>
    <row r="657" spans="12:12" outlineLevel="1" x14ac:dyDescent="0.3">
      <c r="L657" s="122"/>
    </row>
    <row r="658" spans="12:12" outlineLevel="1" x14ac:dyDescent="0.3">
      <c r="L658" s="122"/>
    </row>
    <row r="659" spans="12:12" outlineLevel="1" x14ac:dyDescent="0.3">
      <c r="L659" s="122"/>
    </row>
    <row r="660" spans="12:12" outlineLevel="1" x14ac:dyDescent="0.3">
      <c r="L660" s="122"/>
    </row>
    <row r="661" spans="12:12" outlineLevel="1" x14ac:dyDescent="0.3">
      <c r="L661" s="122"/>
    </row>
    <row r="662" spans="12:12" outlineLevel="1" x14ac:dyDescent="0.3">
      <c r="L662" s="122"/>
    </row>
    <row r="663" spans="12:12" outlineLevel="1" x14ac:dyDescent="0.3">
      <c r="L663" s="122"/>
    </row>
    <row r="664" spans="12:12" outlineLevel="1" x14ac:dyDescent="0.3">
      <c r="L664" s="122"/>
    </row>
    <row r="665" spans="12:12" outlineLevel="1" x14ac:dyDescent="0.3">
      <c r="L665" s="122"/>
    </row>
    <row r="666" spans="12:12" outlineLevel="1" x14ac:dyDescent="0.3">
      <c r="L666" s="122"/>
    </row>
    <row r="667" spans="12:12" outlineLevel="1" x14ac:dyDescent="0.3">
      <c r="L667" s="122"/>
    </row>
    <row r="668" spans="12:12" outlineLevel="1" x14ac:dyDescent="0.3">
      <c r="L668" s="122"/>
    </row>
    <row r="669" spans="12:12" outlineLevel="1" x14ac:dyDescent="0.3">
      <c r="L669" s="122"/>
    </row>
    <row r="670" spans="12:12" outlineLevel="1" x14ac:dyDescent="0.3">
      <c r="L670" s="122"/>
    </row>
    <row r="671" spans="12:12" outlineLevel="1" x14ac:dyDescent="0.3">
      <c r="L671" s="122"/>
    </row>
    <row r="672" spans="12:12" outlineLevel="1" x14ac:dyDescent="0.3">
      <c r="L672" s="122"/>
    </row>
    <row r="673" spans="12:12" outlineLevel="1" x14ac:dyDescent="0.3">
      <c r="L673" s="122"/>
    </row>
    <row r="674" spans="12:12" outlineLevel="1" x14ac:dyDescent="0.3">
      <c r="L674" s="122"/>
    </row>
    <row r="675" spans="12:12" outlineLevel="1" x14ac:dyDescent="0.3">
      <c r="L675" s="122"/>
    </row>
    <row r="676" spans="12:12" outlineLevel="1" x14ac:dyDescent="0.3">
      <c r="L676" s="122"/>
    </row>
    <row r="677" spans="12:12" outlineLevel="1" x14ac:dyDescent="0.3">
      <c r="L677" s="122"/>
    </row>
    <row r="678" spans="12:12" outlineLevel="1" x14ac:dyDescent="0.3">
      <c r="L678" s="122"/>
    </row>
    <row r="679" spans="12:12" outlineLevel="1" x14ac:dyDescent="0.3">
      <c r="L679" s="122"/>
    </row>
    <row r="680" spans="12:12" outlineLevel="1" x14ac:dyDescent="0.3">
      <c r="L680" s="122"/>
    </row>
    <row r="681" spans="12:12" outlineLevel="1" x14ac:dyDescent="0.3">
      <c r="L681" s="122"/>
    </row>
    <row r="682" spans="12:12" outlineLevel="1" x14ac:dyDescent="0.3">
      <c r="L682" s="122"/>
    </row>
    <row r="683" spans="12:12" outlineLevel="1" x14ac:dyDescent="0.3">
      <c r="L683" s="122"/>
    </row>
    <row r="684" spans="12:12" outlineLevel="1" x14ac:dyDescent="0.3">
      <c r="L684" s="122"/>
    </row>
    <row r="685" spans="12:12" outlineLevel="1" x14ac:dyDescent="0.3">
      <c r="L685" s="122"/>
    </row>
    <row r="686" spans="12:12" outlineLevel="1" x14ac:dyDescent="0.3">
      <c r="L686" s="124"/>
    </row>
    <row r="687" spans="12:12" outlineLevel="1" x14ac:dyDescent="0.3">
      <c r="L687" s="122"/>
    </row>
    <row r="688" spans="12:12" outlineLevel="1" x14ac:dyDescent="0.3">
      <c r="L688" s="122"/>
    </row>
    <row r="689" spans="12:12" outlineLevel="1" x14ac:dyDescent="0.3">
      <c r="L689" s="122"/>
    </row>
    <row r="690" spans="12:12" outlineLevel="1" x14ac:dyDescent="0.3">
      <c r="L690" s="122"/>
    </row>
    <row r="691" spans="12:12" outlineLevel="1" x14ac:dyDescent="0.3">
      <c r="L691" s="122"/>
    </row>
    <row r="692" spans="12:12" outlineLevel="1" x14ac:dyDescent="0.3">
      <c r="L692" s="122"/>
    </row>
    <row r="693" spans="12:12" outlineLevel="1" x14ac:dyDescent="0.3">
      <c r="L693" s="122"/>
    </row>
    <row r="694" spans="12:12" outlineLevel="1" x14ac:dyDescent="0.3">
      <c r="L694" s="122"/>
    </row>
    <row r="695" spans="12:12" outlineLevel="1" x14ac:dyDescent="0.3">
      <c r="L695" s="122"/>
    </row>
    <row r="696" spans="12:12" outlineLevel="1" x14ac:dyDescent="0.3">
      <c r="L696" s="122"/>
    </row>
    <row r="697" spans="12:12" outlineLevel="1" x14ac:dyDescent="0.3">
      <c r="L697" s="122"/>
    </row>
    <row r="698" spans="12:12" outlineLevel="1" x14ac:dyDescent="0.3">
      <c r="L698" s="122"/>
    </row>
    <row r="699" spans="12:12" outlineLevel="1" x14ac:dyDescent="0.3">
      <c r="L699" s="122"/>
    </row>
    <row r="700" spans="12:12" outlineLevel="1" x14ac:dyDescent="0.3">
      <c r="L700" s="122"/>
    </row>
    <row r="701" spans="12:12" outlineLevel="1" x14ac:dyDescent="0.3">
      <c r="L701" s="122"/>
    </row>
    <row r="702" spans="12:12" outlineLevel="1" x14ac:dyDescent="0.3">
      <c r="L702" s="122"/>
    </row>
    <row r="703" spans="12:12" outlineLevel="1" x14ac:dyDescent="0.3">
      <c r="L703" s="122"/>
    </row>
    <row r="704" spans="12:12" outlineLevel="1" x14ac:dyDescent="0.3">
      <c r="L704" s="122"/>
    </row>
    <row r="705" spans="12:12" outlineLevel="1" x14ac:dyDescent="0.3">
      <c r="L705" s="122"/>
    </row>
    <row r="706" spans="12:12" outlineLevel="1" x14ac:dyDescent="0.3">
      <c r="L706" s="124"/>
    </row>
    <row r="707" spans="12:12" outlineLevel="1" x14ac:dyDescent="0.3">
      <c r="L707" s="122"/>
    </row>
    <row r="708" spans="12:12" outlineLevel="1" x14ac:dyDescent="0.3">
      <c r="L708" s="122"/>
    </row>
    <row r="709" spans="12:12" outlineLevel="1" x14ac:dyDescent="0.3">
      <c r="L709" s="122"/>
    </row>
    <row r="710" spans="12:12" outlineLevel="1" x14ac:dyDescent="0.3">
      <c r="L710" s="122"/>
    </row>
    <row r="711" spans="12:12" outlineLevel="1" x14ac:dyDescent="0.3">
      <c r="L711" s="122"/>
    </row>
    <row r="712" spans="12:12" outlineLevel="1" x14ac:dyDescent="0.3">
      <c r="L712" s="122"/>
    </row>
    <row r="713" spans="12:12" outlineLevel="1" x14ac:dyDescent="0.3">
      <c r="L713" s="122"/>
    </row>
    <row r="714" spans="12:12" outlineLevel="1" x14ac:dyDescent="0.3">
      <c r="L714" s="122"/>
    </row>
    <row r="715" spans="12:12" outlineLevel="1" x14ac:dyDescent="0.3">
      <c r="L715" s="122"/>
    </row>
    <row r="716" spans="12:12" outlineLevel="1" x14ac:dyDescent="0.3">
      <c r="L716" s="122"/>
    </row>
    <row r="717" spans="12:12" outlineLevel="1" x14ac:dyDescent="0.3">
      <c r="L717" s="122"/>
    </row>
    <row r="718" spans="12:12" outlineLevel="1" x14ac:dyDescent="0.3">
      <c r="L718" s="122"/>
    </row>
    <row r="719" spans="12:12" outlineLevel="1" x14ac:dyDescent="0.3">
      <c r="L719" s="122"/>
    </row>
    <row r="720" spans="12:12" outlineLevel="1" x14ac:dyDescent="0.3">
      <c r="L720" s="122"/>
    </row>
    <row r="721" spans="12:12" outlineLevel="1" x14ac:dyDescent="0.3">
      <c r="L721" s="122"/>
    </row>
    <row r="722" spans="12:12" outlineLevel="1" x14ac:dyDescent="0.3">
      <c r="L722" s="122"/>
    </row>
    <row r="723" spans="12:12" outlineLevel="1" x14ac:dyDescent="0.3">
      <c r="L723" s="122"/>
    </row>
    <row r="724" spans="12:12" outlineLevel="1" x14ac:dyDescent="0.3">
      <c r="L724" s="122"/>
    </row>
    <row r="725" spans="12:12" outlineLevel="1" x14ac:dyDescent="0.3">
      <c r="L725" s="122"/>
    </row>
    <row r="726" spans="12:12" outlineLevel="1" x14ac:dyDescent="0.3">
      <c r="L726" s="122"/>
    </row>
    <row r="727" spans="12:12" outlineLevel="1" x14ac:dyDescent="0.3">
      <c r="L727" s="122"/>
    </row>
    <row r="728" spans="12:12" outlineLevel="1" x14ac:dyDescent="0.3">
      <c r="L728" s="122"/>
    </row>
    <row r="729" spans="12:12" outlineLevel="1" x14ac:dyDescent="0.3">
      <c r="L729" s="122"/>
    </row>
    <row r="730" spans="12:12" outlineLevel="1" x14ac:dyDescent="0.3">
      <c r="L730" s="122"/>
    </row>
    <row r="731" spans="12:12" outlineLevel="1" x14ac:dyDescent="0.3">
      <c r="L731" s="122"/>
    </row>
    <row r="732" spans="12:12" outlineLevel="1" x14ac:dyDescent="0.3">
      <c r="L732" s="122"/>
    </row>
    <row r="733" spans="12:12" outlineLevel="1" x14ac:dyDescent="0.3">
      <c r="L733" s="122"/>
    </row>
    <row r="734" spans="12:12" outlineLevel="1" x14ac:dyDescent="0.3">
      <c r="L734" s="122"/>
    </row>
    <row r="735" spans="12:12" outlineLevel="1" x14ac:dyDescent="0.3">
      <c r="L735" s="122"/>
    </row>
    <row r="736" spans="12:12" outlineLevel="1" x14ac:dyDescent="0.3">
      <c r="L736" s="122"/>
    </row>
    <row r="737" spans="12:12" outlineLevel="1" x14ac:dyDescent="0.3">
      <c r="L737" s="122"/>
    </row>
    <row r="738" spans="12:12" outlineLevel="1" x14ac:dyDescent="0.3">
      <c r="L738" s="122"/>
    </row>
    <row r="739" spans="12:12" outlineLevel="1" x14ac:dyDescent="0.3">
      <c r="L739" s="122"/>
    </row>
    <row r="740" spans="12:12" outlineLevel="1" x14ac:dyDescent="0.3">
      <c r="L740" s="122"/>
    </row>
    <row r="741" spans="12:12" outlineLevel="1" x14ac:dyDescent="0.3">
      <c r="L741" s="122"/>
    </row>
    <row r="742" spans="12:12" outlineLevel="1" x14ac:dyDescent="0.3">
      <c r="L742" s="122"/>
    </row>
    <row r="743" spans="12:12" outlineLevel="1" x14ac:dyDescent="0.3">
      <c r="L743" s="122"/>
    </row>
    <row r="744" spans="12:12" outlineLevel="1" x14ac:dyDescent="0.3">
      <c r="L744" s="122"/>
    </row>
    <row r="745" spans="12:12" outlineLevel="1" x14ac:dyDescent="0.3">
      <c r="L745" s="122"/>
    </row>
    <row r="746" spans="12:12" outlineLevel="1" x14ac:dyDescent="0.3">
      <c r="L746" s="122"/>
    </row>
    <row r="747" spans="12:12" outlineLevel="1" x14ac:dyDescent="0.3">
      <c r="L747" s="122"/>
    </row>
    <row r="748" spans="12:12" outlineLevel="1" x14ac:dyDescent="0.3">
      <c r="L748" s="122"/>
    </row>
    <row r="749" spans="12:12" outlineLevel="1" x14ac:dyDescent="0.3">
      <c r="L749" s="122"/>
    </row>
    <row r="750" spans="12:12" outlineLevel="1" x14ac:dyDescent="0.3">
      <c r="L750" s="122"/>
    </row>
    <row r="751" spans="12:12" outlineLevel="1" x14ac:dyDescent="0.3">
      <c r="L751" s="122"/>
    </row>
    <row r="752" spans="12:12" outlineLevel="1" x14ac:dyDescent="0.3">
      <c r="L752" s="122"/>
    </row>
    <row r="753" spans="12:12" outlineLevel="1" x14ac:dyDescent="0.3">
      <c r="L753" s="122"/>
    </row>
    <row r="754" spans="12:12" outlineLevel="1" x14ac:dyDescent="0.3">
      <c r="L754" s="122"/>
    </row>
    <row r="755" spans="12:12" outlineLevel="1" x14ac:dyDescent="0.3">
      <c r="L755" s="122"/>
    </row>
    <row r="756" spans="12:12" outlineLevel="1" x14ac:dyDescent="0.3">
      <c r="L756" s="122"/>
    </row>
    <row r="757" spans="12:12" outlineLevel="1" x14ac:dyDescent="0.3">
      <c r="L757" s="122"/>
    </row>
    <row r="758" spans="12:12" outlineLevel="1" x14ac:dyDescent="0.3">
      <c r="L758" s="122"/>
    </row>
    <row r="759" spans="12:12" outlineLevel="1" x14ac:dyDescent="0.3">
      <c r="L759" s="122"/>
    </row>
    <row r="760" spans="12:12" outlineLevel="1" x14ac:dyDescent="0.3">
      <c r="L760" s="122"/>
    </row>
    <row r="761" spans="12:12" outlineLevel="1" x14ac:dyDescent="0.3">
      <c r="L761" s="122"/>
    </row>
    <row r="762" spans="12:12" outlineLevel="1" x14ac:dyDescent="0.3">
      <c r="L762" s="122"/>
    </row>
    <row r="763" spans="12:12" outlineLevel="1" x14ac:dyDescent="0.3">
      <c r="L763" s="122"/>
    </row>
    <row r="764" spans="12:12" outlineLevel="1" x14ac:dyDescent="0.3">
      <c r="L764" s="122"/>
    </row>
    <row r="765" spans="12:12" outlineLevel="1" x14ac:dyDescent="0.3">
      <c r="L765" s="122"/>
    </row>
    <row r="766" spans="12:12" outlineLevel="1" x14ac:dyDescent="0.3">
      <c r="L766" s="122"/>
    </row>
    <row r="767" spans="12:12" outlineLevel="1" x14ac:dyDescent="0.3">
      <c r="L767" s="122"/>
    </row>
    <row r="768" spans="12:12" outlineLevel="1" x14ac:dyDescent="0.3">
      <c r="L768" s="122"/>
    </row>
    <row r="769" spans="12:12" outlineLevel="1" x14ac:dyDescent="0.3">
      <c r="L769" s="122"/>
    </row>
    <row r="770" spans="12:12" outlineLevel="1" x14ac:dyDescent="0.3">
      <c r="L770" s="122"/>
    </row>
    <row r="771" spans="12:12" outlineLevel="1" x14ac:dyDescent="0.3">
      <c r="L771" s="122"/>
    </row>
    <row r="772" spans="12:12" outlineLevel="1" x14ac:dyDescent="0.3">
      <c r="L772" s="122"/>
    </row>
    <row r="773" spans="12:12" outlineLevel="1" x14ac:dyDescent="0.3">
      <c r="L773" s="122"/>
    </row>
    <row r="774" spans="12:12" outlineLevel="1" x14ac:dyDescent="0.3">
      <c r="L774" s="122"/>
    </row>
    <row r="775" spans="12:12" outlineLevel="1" x14ac:dyDescent="0.3">
      <c r="L775" s="122"/>
    </row>
    <row r="776" spans="12:12" outlineLevel="1" x14ac:dyDescent="0.3">
      <c r="L776" s="122"/>
    </row>
    <row r="777" spans="12:12" outlineLevel="1" x14ac:dyDescent="0.3">
      <c r="L777" s="122"/>
    </row>
    <row r="778" spans="12:12" outlineLevel="1" x14ac:dyDescent="0.3">
      <c r="L778" s="122"/>
    </row>
    <row r="779" spans="12:12" outlineLevel="1" x14ac:dyDescent="0.3">
      <c r="L779" s="122"/>
    </row>
    <row r="780" spans="12:12" outlineLevel="1" x14ac:dyDescent="0.3">
      <c r="L780" s="122"/>
    </row>
    <row r="781" spans="12:12" outlineLevel="1" x14ac:dyDescent="0.3">
      <c r="L781" s="122"/>
    </row>
    <row r="782" spans="12:12" outlineLevel="1" x14ac:dyDescent="0.3">
      <c r="L782" s="122"/>
    </row>
    <row r="783" spans="12:12" outlineLevel="1" x14ac:dyDescent="0.3">
      <c r="L783" s="122"/>
    </row>
    <row r="784" spans="12:12" outlineLevel="1" x14ac:dyDescent="0.3">
      <c r="L784" s="122"/>
    </row>
    <row r="785" spans="12:12" outlineLevel="1" x14ac:dyDescent="0.3">
      <c r="L785" s="122"/>
    </row>
    <row r="786" spans="12:12" outlineLevel="1" x14ac:dyDescent="0.3">
      <c r="L786" s="122"/>
    </row>
    <row r="787" spans="12:12" outlineLevel="1" x14ac:dyDescent="0.3">
      <c r="L787" s="122"/>
    </row>
    <row r="788" spans="12:12" outlineLevel="1" x14ac:dyDescent="0.3">
      <c r="L788" s="122"/>
    </row>
    <row r="789" spans="12:12" outlineLevel="1" x14ac:dyDescent="0.3">
      <c r="L789" s="122"/>
    </row>
    <row r="790" spans="12:12" outlineLevel="1" x14ac:dyDescent="0.3">
      <c r="L790" s="122"/>
    </row>
    <row r="791" spans="12:12" outlineLevel="1" x14ac:dyDescent="0.3">
      <c r="L791" s="122"/>
    </row>
    <row r="792" spans="12:12" outlineLevel="1" x14ac:dyDescent="0.3">
      <c r="L792" s="122"/>
    </row>
    <row r="793" spans="12:12" outlineLevel="1" x14ac:dyDescent="0.3">
      <c r="L793" s="122"/>
    </row>
    <row r="794" spans="12:12" outlineLevel="1" x14ac:dyDescent="0.3">
      <c r="L794" s="122"/>
    </row>
    <row r="795" spans="12:12" outlineLevel="1" x14ac:dyDescent="0.3">
      <c r="L795" s="122"/>
    </row>
    <row r="796" spans="12:12" outlineLevel="1" x14ac:dyDescent="0.3">
      <c r="L796" s="122"/>
    </row>
    <row r="797" spans="12:12" outlineLevel="1" x14ac:dyDescent="0.3">
      <c r="L797" s="122"/>
    </row>
    <row r="798" spans="12:12" outlineLevel="1" x14ac:dyDescent="0.3">
      <c r="L798" s="122"/>
    </row>
    <row r="799" spans="12:12" outlineLevel="1" x14ac:dyDescent="0.3">
      <c r="L799" s="122"/>
    </row>
    <row r="800" spans="12:12" outlineLevel="1" x14ac:dyDescent="0.3">
      <c r="L800" s="122"/>
    </row>
    <row r="801" spans="12:12" outlineLevel="1" x14ac:dyDescent="0.3">
      <c r="L801" s="122"/>
    </row>
    <row r="802" spans="12:12" outlineLevel="1" x14ac:dyDescent="0.3">
      <c r="L802" s="122"/>
    </row>
    <row r="803" spans="12:12" outlineLevel="1" x14ac:dyDescent="0.3">
      <c r="L803" s="122"/>
    </row>
    <row r="804" spans="12:12" outlineLevel="1" x14ac:dyDescent="0.3">
      <c r="L804" s="122"/>
    </row>
    <row r="805" spans="12:12" outlineLevel="1" x14ac:dyDescent="0.3">
      <c r="L805" s="122"/>
    </row>
    <row r="806" spans="12:12" outlineLevel="1" x14ac:dyDescent="0.3">
      <c r="L806" s="122"/>
    </row>
    <row r="807" spans="12:12" outlineLevel="1" x14ac:dyDescent="0.3">
      <c r="L807" s="122"/>
    </row>
    <row r="808" spans="12:12" outlineLevel="1" x14ac:dyDescent="0.3">
      <c r="L808" s="122"/>
    </row>
    <row r="809" spans="12:12" outlineLevel="1" x14ac:dyDescent="0.3">
      <c r="L809" s="122"/>
    </row>
    <row r="810" spans="12:12" outlineLevel="1" x14ac:dyDescent="0.3">
      <c r="L810" s="122"/>
    </row>
    <row r="811" spans="12:12" outlineLevel="1" x14ac:dyDescent="0.3">
      <c r="L811" s="122"/>
    </row>
    <row r="812" spans="12:12" outlineLevel="1" x14ac:dyDescent="0.3">
      <c r="L812" s="122"/>
    </row>
    <row r="813" spans="12:12" outlineLevel="1" x14ac:dyDescent="0.3">
      <c r="L813" s="122"/>
    </row>
    <row r="814" spans="12:12" outlineLevel="1" x14ac:dyDescent="0.3">
      <c r="L814" s="122"/>
    </row>
    <row r="815" spans="12:12" outlineLevel="1" x14ac:dyDescent="0.3">
      <c r="L815" s="122"/>
    </row>
    <row r="816" spans="12:12" outlineLevel="1" x14ac:dyDescent="0.3">
      <c r="L816" s="122"/>
    </row>
    <row r="817" spans="12:12" outlineLevel="1" x14ac:dyDescent="0.3">
      <c r="L817" s="122"/>
    </row>
    <row r="818" spans="12:12" outlineLevel="1" x14ac:dyDescent="0.3">
      <c r="L818" s="122"/>
    </row>
    <row r="819" spans="12:12" outlineLevel="1" x14ac:dyDescent="0.3">
      <c r="L819" s="122"/>
    </row>
    <row r="820" spans="12:12" outlineLevel="1" x14ac:dyDescent="0.3">
      <c r="L820" s="122"/>
    </row>
    <row r="821" spans="12:12" outlineLevel="1" x14ac:dyDescent="0.3">
      <c r="L821" s="122"/>
    </row>
    <row r="822" spans="12:12" outlineLevel="1" x14ac:dyDescent="0.3">
      <c r="L822" s="122"/>
    </row>
    <row r="823" spans="12:12" outlineLevel="1" x14ac:dyDescent="0.3">
      <c r="L823" s="122"/>
    </row>
    <row r="824" spans="12:12" outlineLevel="1" x14ac:dyDescent="0.3">
      <c r="L824" s="122"/>
    </row>
    <row r="825" spans="12:12" outlineLevel="1" x14ac:dyDescent="0.3">
      <c r="L825" s="122"/>
    </row>
    <row r="826" spans="12:12" outlineLevel="1" x14ac:dyDescent="0.3">
      <c r="L826" s="122"/>
    </row>
    <row r="827" spans="12:12" outlineLevel="1" x14ac:dyDescent="0.3">
      <c r="L827" s="122"/>
    </row>
    <row r="828" spans="12:12" outlineLevel="1" x14ac:dyDescent="0.3">
      <c r="L828" s="122"/>
    </row>
    <row r="829" spans="12:12" outlineLevel="1" x14ac:dyDescent="0.3">
      <c r="L829" s="122"/>
    </row>
    <row r="830" spans="12:12" outlineLevel="1" x14ac:dyDescent="0.3">
      <c r="L830" s="122"/>
    </row>
    <row r="831" spans="12:12" outlineLevel="1" x14ac:dyDescent="0.3">
      <c r="L831" s="122"/>
    </row>
    <row r="832" spans="12:12" outlineLevel="1" x14ac:dyDescent="0.3">
      <c r="L832" s="122"/>
    </row>
    <row r="833" spans="12:12" outlineLevel="1" x14ac:dyDescent="0.3">
      <c r="L833" s="122"/>
    </row>
    <row r="834" spans="12:12" outlineLevel="1" x14ac:dyDescent="0.3">
      <c r="L834" s="122"/>
    </row>
    <row r="835" spans="12:12" outlineLevel="1" x14ac:dyDescent="0.3">
      <c r="L835" s="122"/>
    </row>
    <row r="836" spans="12:12" outlineLevel="1" x14ac:dyDescent="0.3">
      <c r="L836" s="122"/>
    </row>
    <row r="837" spans="12:12" outlineLevel="1" x14ac:dyDescent="0.3">
      <c r="L837" s="122"/>
    </row>
    <row r="838" spans="12:12" outlineLevel="1" x14ac:dyDescent="0.3">
      <c r="L838" s="122"/>
    </row>
    <row r="839" spans="12:12" outlineLevel="1" x14ac:dyDescent="0.3">
      <c r="L839" s="122"/>
    </row>
    <row r="840" spans="12:12" outlineLevel="1" x14ac:dyDescent="0.3">
      <c r="L840" s="122"/>
    </row>
    <row r="841" spans="12:12" outlineLevel="1" x14ac:dyDescent="0.3">
      <c r="L841" s="122"/>
    </row>
    <row r="842" spans="12:12" outlineLevel="1" x14ac:dyDescent="0.3">
      <c r="L842" s="122"/>
    </row>
    <row r="843" spans="12:12" outlineLevel="1" x14ac:dyDescent="0.3">
      <c r="L843" s="122"/>
    </row>
    <row r="844" spans="12:12" outlineLevel="1" x14ac:dyDescent="0.3">
      <c r="L844" s="122"/>
    </row>
    <row r="845" spans="12:12" outlineLevel="1" x14ac:dyDescent="0.3">
      <c r="L845" s="122"/>
    </row>
    <row r="846" spans="12:12" outlineLevel="1" x14ac:dyDescent="0.3">
      <c r="L846" s="122"/>
    </row>
    <row r="847" spans="12:12" outlineLevel="1" x14ac:dyDescent="0.3">
      <c r="L847" s="122"/>
    </row>
    <row r="848" spans="12:12" outlineLevel="1" x14ac:dyDescent="0.3">
      <c r="L848" s="122"/>
    </row>
    <row r="849" spans="12:12" outlineLevel="1" x14ac:dyDescent="0.3">
      <c r="L849" s="122"/>
    </row>
    <row r="850" spans="12:12" outlineLevel="1" x14ac:dyDescent="0.3">
      <c r="L850" s="122"/>
    </row>
    <row r="851" spans="12:12" outlineLevel="1" x14ac:dyDescent="0.3">
      <c r="L851" s="122"/>
    </row>
    <row r="852" spans="12:12" outlineLevel="1" x14ac:dyDescent="0.3">
      <c r="L852" s="122"/>
    </row>
    <row r="853" spans="12:12" outlineLevel="1" x14ac:dyDescent="0.3">
      <c r="L853" s="122"/>
    </row>
    <row r="854" spans="12:12" outlineLevel="1" x14ac:dyDescent="0.3">
      <c r="L854" s="122"/>
    </row>
    <row r="855" spans="12:12" outlineLevel="1" x14ac:dyDescent="0.3">
      <c r="L855" s="122"/>
    </row>
    <row r="856" spans="12:12" outlineLevel="1" x14ac:dyDescent="0.3">
      <c r="L856" s="122"/>
    </row>
    <row r="857" spans="12:12" outlineLevel="1" x14ac:dyDescent="0.3">
      <c r="L857" s="122"/>
    </row>
    <row r="858" spans="12:12" outlineLevel="1" x14ac:dyDescent="0.3">
      <c r="L858" s="122"/>
    </row>
    <row r="859" spans="12:12" outlineLevel="1" x14ac:dyDescent="0.3">
      <c r="L859" s="122"/>
    </row>
    <row r="860" spans="12:12" outlineLevel="1" x14ac:dyDescent="0.3">
      <c r="L860" s="122"/>
    </row>
    <row r="861" spans="12:12" outlineLevel="1" x14ac:dyDescent="0.3">
      <c r="L861" s="122"/>
    </row>
    <row r="862" spans="12:12" outlineLevel="1" x14ac:dyDescent="0.3">
      <c r="L862" s="122"/>
    </row>
    <row r="863" spans="12:12" outlineLevel="1" x14ac:dyDescent="0.3">
      <c r="L863" s="122"/>
    </row>
    <row r="864" spans="12:12" outlineLevel="1" x14ac:dyDescent="0.3">
      <c r="L864" s="122"/>
    </row>
    <row r="865" spans="12:12" outlineLevel="1" x14ac:dyDescent="0.3">
      <c r="L865" s="122"/>
    </row>
    <row r="866" spans="12:12" outlineLevel="1" x14ac:dyDescent="0.3">
      <c r="L866" s="122"/>
    </row>
    <row r="867" spans="12:12" outlineLevel="1" x14ac:dyDescent="0.3">
      <c r="L867" s="122"/>
    </row>
    <row r="868" spans="12:12" outlineLevel="1" x14ac:dyDescent="0.3">
      <c r="L868" s="122"/>
    </row>
    <row r="869" spans="12:12" outlineLevel="1" x14ac:dyDescent="0.3">
      <c r="L869" s="122"/>
    </row>
    <row r="870" spans="12:12" outlineLevel="1" x14ac:dyDescent="0.3">
      <c r="L870" s="122"/>
    </row>
    <row r="871" spans="12:12" outlineLevel="1" x14ac:dyDescent="0.3">
      <c r="L871" s="122"/>
    </row>
    <row r="872" spans="12:12" outlineLevel="1" x14ac:dyDescent="0.3">
      <c r="L872" s="122"/>
    </row>
    <row r="873" spans="12:12" outlineLevel="1" x14ac:dyDescent="0.3">
      <c r="L873" s="122"/>
    </row>
    <row r="874" spans="12:12" outlineLevel="1" x14ac:dyDescent="0.3">
      <c r="L874" s="122"/>
    </row>
    <row r="875" spans="12:12" outlineLevel="1" x14ac:dyDescent="0.3">
      <c r="L875" s="122"/>
    </row>
    <row r="876" spans="12:12" outlineLevel="1" x14ac:dyDescent="0.3">
      <c r="L876" s="122"/>
    </row>
    <row r="877" spans="12:12" outlineLevel="1" x14ac:dyDescent="0.3">
      <c r="L877" s="122"/>
    </row>
    <row r="878" spans="12:12" outlineLevel="1" x14ac:dyDescent="0.3">
      <c r="L878" s="122"/>
    </row>
    <row r="879" spans="12:12" outlineLevel="1" x14ac:dyDescent="0.3">
      <c r="L879" s="122"/>
    </row>
    <row r="880" spans="12:12" outlineLevel="1" x14ac:dyDescent="0.3">
      <c r="L880" s="122"/>
    </row>
    <row r="881" spans="12:12" outlineLevel="1" x14ac:dyDescent="0.3">
      <c r="L881" s="122"/>
    </row>
    <row r="882" spans="12:12" outlineLevel="1" x14ac:dyDescent="0.3">
      <c r="L882" s="122"/>
    </row>
    <row r="883" spans="12:12" outlineLevel="1" x14ac:dyDescent="0.3">
      <c r="L883" s="122"/>
    </row>
    <row r="884" spans="12:12" outlineLevel="1" x14ac:dyDescent="0.3">
      <c r="L884" s="122"/>
    </row>
    <row r="885" spans="12:12" outlineLevel="1" x14ac:dyDescent="0.3">
      <c r="L885" s="122"/>
    </row>
    <row r="886" spans="12:12" outlineLevel="1" x14ac:dyDescent="0.3">
      <c r="L886" s="122"/>
    </row>
    <row r="887" spans="12:12" outlineLevel="1" x14ac:dyDescent="0.3">
      <c r="L887" s="122"/>
    </row>
    <row r="888" spans="12:12" outlineLevel="1" x14ac:dyDescent="0.3">
      <c r="L888" s="122"/>
    </row>
    <row r="889" spans="12:12" outlineLevel="1" x14ac:dyDescent="0.3">
      <c r="L889" s="122"/>
    </row>
    <row r="890" spans="12:12" outlineLevel="1" x14ac:dyDescent="0.3">
      <c r="L890" s="122"/>
    </row>
    <row r="891" spans="12:12" outlineLevel="1" x14ac:dyDescent="0.3">
      <c r="L891" s="122"/>
    </row>
    <row r="892" spans="12:12" outlineLevel="1" x14ac:dyDescent="0.3">
      <c r="L892" s="122"/>
    </row>
    <row r="893" spans="12:12" outlineLevel="1" x14ac:dyDescent="0.3">
      <c r="L893" s="122"/>
    </row>
    <row r="894" spans="12:12" outlineLevel="1" x14ac:dyDescent="0.3">
      <c r="L894" s="122"/>
    </row>
    <row r="895" spans="12:12" outlineLevel="1" x14ac:dyDescent="0.3">
      <c r="L895" s="122"/>
    </row>
    <row r="896" spans="12:12" outlineLevel="1" x14ac:dyDescent="0.3">
      <c r="L896" s="122"/>
    </row>
    <row r="897" spans="12:12" outlineLevel="1" x14ac:dyDescent="0.3">
      <c r="L897" s="122"/>
    </row>
    <row r="898" spans="12:12" outlineLevel="1" x14ac:dyDescent="0.3">
      <c r="L898" s="122"/>
    </row>
    <row r="899" spans="12:12" outlineLevel="1" x14ac:dyDescent="0.3">
      <c r="L899" s="122"/>
    </row>
    <row r="900" spans="12:12" outlineLevel="1" x14ac:dyDescent="0.3">
      <c r="L900" s="122"/>
    </row>
    <row r="901" spans="12:12" outlineLevel="1" x14ac:dyDescent="0.3">
      <c r="L901" s="122"/>
    </row>
    <row r="902" spans="12:12" outlineLevel="1" x14ac:dyDescent="0.3">
      <c r="L902" s="122"/>
    </row>
    <row r="903" spans="12:12" outlineLevel="1" x14ac:dyDescent="0.3">
      <c r="L903" s="122"/>
    </row>
    <row r="904" spans="12:12" outlineLevel="1" x14ac:dyDescent="0.3">
      <c r="L904" s="122"/>
    </row>
    <row r="905" spans="12:12" outlineLevel="1" x14ac:dyDescent="0.3">
      <c r="L905" s="122"/>
    </row>
    <row r="906" spans="12:12" outlineLevel="1" x14ac:dyDescent="0.3">
      <c r="L906" s="122"/>
    </row>
    <row r="907" spans="12:12" outlineLevel="1" x14ac:dyDescent="0.3">
      <c r="L907" s="122"/>
    </row>
    <row r="908" spans="12:12" outlineLevel="1" x14ac:dyDescent="0.3">
      <c r="L908" s="122"/>
    </row>
    <row r="909" spans="12:12" outlineLevel="1" x14ac:dyDescent="0.3">
      <c r="L909" s="122"/>
    </row>
    <row r="910" spans="12:12" outlineLevel="1" x14ac:dyDescent="0.3">
      <c r="L910" s="122"/>
    </row>
    <row r="911" spans="12:12" outlineLevel="1" x14ac:dyDescent="0.3">
      <c r="L911" s="122"/>
    </row>
    <row r="912" spans="12:12" outlineLevel="1" x14ac:dyDescent="0.3">
      <c r="L912" s="122"/>
    </row>
    <row r="913" spans="12:12" outlineLevel="1" x14ac:dyDescent="0.3">
      <c r="L913" s="122"/>
    </row>
    <row r="914" spans="12:12" outlineLevel="1" x14ac:dyDescent="0.3">
      <c r="L914" s="122"/>
    </row>
    <row r="915" spans="12:12" outlineLevel="1" x14ac:dyDescent="0.3">
      <c r="L915" s="122"/>
    </row>
    <row r="916" spans="12:12" outlineLevel="1" x14ac:dyDescent="0.3">
      <c r="L916" s="122"/>
    </row>
    <row r="917" spans="12:12" outlineLevel="1" x14ac:dyDescent="0.3">
      <c r="L917" s="122"/>
    </row>
    <row r="918" spans="12:12" outlineLevel="1" x14ac:dyDescent="0.3">
      <c r="L918" s="122"/>
    </row>
    <row r="919" spans="12:12" outlineLevel="1" x14ac:dyDescent="0.3">
      <c r="L919" s="122"/>
    </row>
    <row r="920" spans="12:12" outlineLevel="1" x14ac:dyDescent="0.3">
      <c r="L920" s="122"/>
    </row>
    <row r="921" spans="12:12" outlineLevel="1" x14ac:dyDescent="0.3">
      <c r="L921" s="122"/>
    </row>
    <row r="922" spans="12:12" outlineLevel="1" x14ac:dyDescent="0.3">
      <c r="L922" s="122"/>
    </row>
    <row r="923" spans="12:12" outlineLevel="1" x14ac:dyDescent="0.3">
      <c r="L923" s="124"/>
    </row>
    <row r="924" spans="12:12" outlineLevel="1" x14ac:dyDescent="0.3">
      <c r="L924" s="122"/>
    </row>
    <row r="925" spans="12:12" outlineLevel="1" x14ac:dyDescent="0.3">
      <c r="L925" s="122"/>
    </row>
    <row r="926" spans="12:12" outlineLevel="1" x14ac:dyDescent="0.3">
      <c r="L926" s="122"/>
    </row>
    <row r="927" spans="12:12" outlineLevel="1" x14ac:dyDescent="0.3">
      <c r="L927" s="122"/>
    </row>
    <row r="928" spans="12:12" outlineLevel="1" x14ac:dyDescent="0.3">
      <c r="L928" s="122"/>
    </row>
    <row r="929" spans="12:12" outlineLevel="1" x14ac:dyDescent="0.3">
      <c r="L929" s="122"/>
    </row>
    <row r="930" spans="12:12" outlineLevel="1" x14ac:dyDescent="0.3">
      <c r="L930" s="122"/>
    </row>
    <row r="931" spans="12:12" outlineLevel="1" x14ac:dyDescent="0.3">
      <c r="L931" s="122"/>
    </row>
    <row r="932" spans="12:12" outlineLevel="1" x14ac:dyDescent="0.3">
      <c r="L932" s="122"/>
    </row>
    <row r="933" spans="12:12" outlineLevel="1" x14ac:dyDescent="0.3">
      <c r="L933" s="122"/>
    </row>
    <row r="934" spans="12:12" outlineLevel="1" x14ac:dyDescent="0.3">
      <c r="L934" s="124"/>
    </row>
    <row r="935" spans="12:12" outlineLevel="1" x14ac:dyDescent="0.3">
      <c r="L935" s="122"/>
    </row>
    <row r="936" spans="12:12" outlineLevel="1" x14ac:dyDescent="0.3">
      <c r="L936" s="122"/>
    </row>
    <row r="937" spans="12:12" outlineLevel="1" x14ac:dyDescent="0.3">
      <c r="L937" s="122"/>
    </row>
    <row r="938" spans="12:12" outlineLevel="1" x14ac:dyDescent="0.3">
      <c r="L938" s="122"/>
    </row>
    <row r="939" spans="12:12" outlineLevel="1" x14ac:dyDescent="0.3">
      <c r="L939" s="122"/>
    </row>
    <row r="940" spans="12:12" outlineLevel="1" x14ac:dyDescent="0.3">
      <c r="L940" s="122"/>
    </row>
    <row r="941" spans="12:12" outlineLevel="1" x14ac:dyDescent="0.3">
      <c r="L941" s="122"/>
    </row>
    <row r="942" spans="12:12" outlineLevel="1" x14ac:dyDescent="0.3">
      <c r="L942" s="122"/>
    </row>
    <row r="943" spans="12:12" outlineLevel="1" x14ac:dyDescent="0.3">
      <c r="L943" s="122"/>
    </row>
    <row r="944" spans="12:12" outlineLevel="1" x14ac:dyDescent="0.3">
      <c r="L944" s="122"/>
    </row>
    <row r="945" spans="12:12" outlineLevel="1" x14ac:dyDescent="0.3">
      <c r="L945" s="124"/>
    </row>
    <row r="946" spans="12:12" outlineLevel="1" x14ac:dyDescent="0.3">
      <c r="L946" s="122"/>
    </row>
    <row r="947" spans="12:12" outlineLevel="1" x14ac:dyDescent="0.3">
      <c r="L947" s="122"/>
    </row>
    <row r="948" spans="12:12" outlineLevel="1" x14ac:dyDescent="0.3">
      <c r="L948" s="122"/>
    </row>
    <row r="949" spans="12:12" outlineLevel="1" x14ac:dyDescent="0.3">
      <c r="L949" s="122"/>
    </row>
    <row r="950" spans="12:12" outlineLevel="1" x14ac:dyDescent="0.3">
      <c r="L950" s="122"/>
    </row>
    <row r="951" spans="12:12" outlineLevel="1" x14ac:dyDescent="0.3">
      <c r="L951" s="122"/>
    </row>
    <row r="952" spans="12:12" outlineLevel="1" x14ac:dyDescent="0.3">
      <c r="L952" s="122"/>
    </row>
    <row r="953" spans="12:12" outlineLevel="1" x14ac:dyDescent="0.3">
      <c r="L953" s="122"/>
    </row>
    <row r="954" spans="12:12" outlineLevel="1" x14ac:dyDescent="0.3">
      <c r="L954" s="122"/>
    </row>
    <row r="955" spans="12:12" outlineLevel="1" x14ac:dyDescent="0.3">
      <c r="L955" s="122"/>
    </row>
    <row r="956" spans="12:12" outlineLevel="1" x14ac:dyDescent="0.3">
      <c r="L956" s="122"/>
    </row>
    <row r="957" spans="12:12" outlineLevel="1" x14ac:dyDescent="0.3">
      <c r="L957" s="122"/>
    </row>
    <row r="958" spans="12:12" outlineLevel="1" x14ac:dyDescent="0.3">
      <c r="L958" s="122"/>
    </row>
    <row r="959" spans="12:12" outlineLevel="1" x14ac:dyDescent="0.3">
      <c r="L959" s="122"/>
    </row>
    <row r="960" spans="12:12" outlineLevel="1" x14ac:dyDescent="0.3">
      <c r="L960" s="122"/>
    </row>
    <row r="961" spans="12:12" outlineLevel="1" x14ac:dyDescent="0.3">
      <c r="L961" s="122"/>
    </row>
    <row r="962" spans="12:12" outlineLevel="1" x14ac:dyDescent="0.3">
      <c r="L962" s="122"/>
    </row>
    <row r="963" spans="12:12" outlineLevel="1" x14ac:dyDescent="0.3">
      <c r="L963" s="122"/>
    </row>
    <row r="964" spans="12:12" outlineLevel="1" x14ac:dyDescent="0.3">
      <c r="L964" s="122"/>
    </row>
    <row r="965" spans="12:12" outlineLevel="1" x14ac:dyDescent="0.3">
      <c r="L965" s="122"/>
    </row>
    <row r="966" spans="12:12" outlineLevel="1" x14ac:dyDescent="0.3">
      <c r="L966" s="122"/>
    </row>
    <row r="967" spans="12:12" outlineLevel="1" x14ac:dyDescent="0.3">
      <c r="L967" s="122"/>
    </row>
    <row r="968" spans="12:12" outlineLevel="1" x14ac:dyDescent="0.3">
      <c r="L968" s="122"/>
    </row>
    <row r="969" spans="12:12" outlineLevel="1" x14ac:dyDescent="0.3">
      <c r="L969" s="122"/>
    </row>
    <row r="970" spans="12:12" outlineLevel="1" x14ac:dyDescent="0.3">
      <c r="L970" s="122"/>
    </row>
    <row r="971" spans="12:12" outlineLevel="1" x14ac:dyDescent="0.3">
      <c r="L971" s="122"/>
    </row>
    <row r="972" spans="12:12" outlineLevel="1" x14ac:dyDescent="0.3">
      <c r="L972" s="122"/>
    </row>
    <row r="973" spans="12:12" outlineLevel="1" x14ac:dyDescent="0.3">
      <c r="L973" s="122"/>
    </row>
    <row r="974" spans="12:12" outlineLevel="1" x14ac:dyDescent="0.3">
      <c r="L974" s="122"/>
    </row>
    <row r="975" spans="12:12" outlineLevel="1" x14ac:dyDescent="0.3">
      <c r="L975" s="122"/>
    </row>
    <row r="976" spans="12:12" outlineLevel="1" x14ac:dyDescent="0.3">
      <c r="L976" s="122"/>
    </row>
    <row r="977" spans="12:12" outlineLevel="1" x14ac:dyDescent="0.3">
      <c r="L977" s="122"/>
    </row>
    <row r="978" spans="12:12" outlineLevel="1" x14ac:dyDescent="0.3">
      <c r="L978" s="122"/>
    </row>
    <row r="979" spans="12:12" outlineLevel="1" x14ac:dyDescent="0.3">
      <c r="L979" s="122"/>
    </row>
    <row r="980" spans="12:12" outlineLevel="1" x14ac:dyDescent="0.3">
      <c r="L980" s="122"/>
    </row>
    <row r="981" spans="12:12" outlineLevel="1" x14ac:dyDescent="0.3">
      <c r="L981" s="122"/>
    </row>
    <row r="982" spans="12:12" outlineLevel="1" x14ac:dyDescent="0.3">
      <c r="L982" s="122"/>
    </row>
    <row r="983" spans="12:12" outlineLevel="1" x14ac:dyDescent="0.3">
      <c r="L983" s="122"/>
    </row>
    <row r="984" spans="12:12" outlineLevel="1" x14ac:dyDescent="0.3">
      <c r="L984" s="122"/>
    </row>
    <row r="985" spans="12:12" outlineLevel="1" x14ac:dyDescent="0.3">
      <c r="L985" s="122"/>
    </row>
    <row r="986" spans="12:12" outlineLevel="1" x14ac:dyDescent="0.3">
      <c r="L986" s="122"/>
    </row>
    <row r="987" spans="12:12" outlineLevel="1" x14ac:dyDescent="0.3">
      <c r="L987" s="122"/>
    </row>
    <row r="988" spans="12:12" outlineLevel="1" x14ac:dyDescent="0.3">
      <c r="L988" s="122"/>
    </row>
    <row r="989" spans="12:12" outlineLevel="1" x14ac:dyDescent="0.3">
      <c r="L989" s="122"/>
    </row>
    <row r="990" spans="12:12" outlineLevel="1" x14ac:dyDescent="0.3">
      <c r="L990" s="122"/>
    </row>
    <row r="991" spans="12:12" outlineLevel="1" x14ac:dyDescent="0.3">
      <c r="L991" s="122"/>
    </row>
    <row r="992" spans="12:12" outlineLevel="1" x14ac:dyDescent="0.3">
      <c r="L992" s="122"/>
    </row>
    <row r="993" spans="12:12" outlineLevel="1" x14ac:dyDescent="0.3">
      <c r="L993" s="122"/>
    </row>
    <row r="994" spans="12:12" outlineLevel="1" x14ac:dyDescent="0.3">
      <c r="L994" s="122"/>
    </row>
    <row r="995" spans="12:12" outlineLevel="1" x14ac:dyDescent="0.3">
      <c r="L995" s="122"/>
    </row>
    <row r="996" spans="12:12" outlineLevel="1" x14ac:dyDescent="0.3">
      <c r="L996" s="122"/>
    </row>
    <row r="997" spans="12:12" outlineLevel="1" x14ac:dyDescent="0.3">
      <c r="L997" s="122"/>
    </row>
    <row r="998" spans="12:12" outlineLevel="1" x14ac:dyDescent="0.3">
      <c r="L998" s="122"/>
    </row>
    <row r="999" spans="12:12" outlineLevel="1" x14ac:dyDescent="0.3">
      <c r="L999" s="122"/>
    </row>
    <row r="1000" spans="12:12" outlineLevel="1" x14ac:dyDescent="0.3">
      <c r="L1000" s="122"/>
    </row>
    <row r="1001" spans="12:12" outlineLevel="1" x14ac:dyDescent="0.3">
      <c r="L1001" s="122"/>
    </row>
    <row r="1002" spans="12:12" outlineLevel="1" x14ac:dyDescent="0.3">
      <c r="L1002" s="122"/>
    </row>
    <row r="1003" spans="12:12" outlineLevel="1" x14ac:dyDescent="0.3">
      <c r="L1003" s="122"/>
    </row>
    <row r="1004" spans="12:12" outlineLevel="1" x14ac:dyDescent="0.3">
      <c r="L1004" s="122"/>
    </row>
    <row r="1005" spans="12:12" outlineLevel="1" x14ac:dyDescent="0.3">
      <c r="L1005" s="122"/>
    </row>
    <row r="1006" spans="12:12" outlineLevel="1" x14ac:dyDescent="0.3">
      <c r="L1006" s="122"/>
    </row>
    <row r="1007" spans="12:12" outlineLevel="1" x14ac:dyDescent="0.3">
      <c r="L1007" s="124"/>
    </row>
    <row r="1008" spans="12:12" outlineLevel="1" x14ac:dyDescent="0.3">
      <c r="L1008" s="122"/>
    </row>
    <row r="1009" spans="12:12" outlineLevel="1" x14ac:dyDescent="0.3">
      <c r="L1009" s="122"/>
    </row>
    <row r="1010" spans="12:12" outlineLevel="1" x14ac:dyDescent="0.3">
      <c r="L1010" s="122"/>
    </row>
    <row r="1011" spans="12:12" outlineLevel="1" x14ac:dyDescent="0.3">
      <c r="L1011" s="122"/>
    </row>
    <row r="1012" spans="12:12" outlineLevel="1" x14ac:dyDescent="0.3">
      <c r="L1012" s="122"/>
    </row>
    <row r="1013" spans="12:12" outlineLevel="1" x14ac:dyDescent="0.3">
      <c r="L1013" s="122"/>
    </row>
    <row r="1014" spans="12:12" outlineLevel="1" x14ac:dyDescent="0.3">
      <c r="L1014" s="122"/>
    </row>
    <row r="1015" spans="12:12" outlineLevel="1" x14ac:dyDescent="0.3">
      <c r="L1015" s="122"/>
    </row>
    <row r="1016" spans="12:12" outlineLevel="1" x14ac:dyDescent="0.3">
      <c r="L1016" s="122"/>
    </row>
    <row r="1017" spans="12:12" outlineLevel="1" x14ac:dyDescent="0.3">
      <c r="L1017" s="122"/>
    </row>
    <row r="1018" spans="12:12" outlineLevel="1" x14ac:dyDescent="0.3">
      <c r="L1018" s="122"/>
    </row>
    <row r="1019" spans="12:12" outlineLevel="1" x14ac:dyDescent="0.3">
      <c r="L1019" s="122"/>
    </row>
    <row r="1020" spans="12:12" outlineLevel="1" x14ac:dyDescent="0.3">
      <c r="L1020" s="122"/>
    </row>
    <row r="1021" spans="12:12" outlineLevel="1" x14ac:dyDescent="0.3">
      <c r="L1021" s="122"/>
    </row>
    <row r="1022" spans="12:12" outlineLevel="1" x14ac:dyDescent="0.3">
      <c r="L1022" s="122"/>
    </row>
    <row r="1023" spans="12:12" outlineLevel="1" x14ac:dyDescent="0.3">
      <c r="L1023" s="122"/>
    </row>
    <row r="1024" spans="12:12" outlineLevel="1" x14ac:dyDescent="0.3">
      <c r="L1024" s="122"/>
    </row>
    <row r="1025" spans="12:12" outlineLevel="1" x14ac:dyDescent="0.3">
      <c r="L1025" s="122"/>
    </row>
    <row r="1026" spans="12:12" outlineLevel="1" x14ac:dyDescent="0.3">
      <c r="L1026" s="122"/>
    </row>
    <row r="1027" spans="12:12" outlineLevel="1" x14ac:dyDescent="0.3">
      <c r="L1027" s="122"/>
    </row>
    <row r="1028" spans="12:12" outlineLevel="1" x14ac:dyDescent="0.3">
      <c r="L1028" s="122"/>
    </row>
    <row r="1029" spans="12:12" outlineLevel="1" x14ac:dyDescent="0.3">
      <c r="L1029" s="122"/>
    </row>
    <row r="1030" spans="12:12" outlineLevel="1" x14ac:dyDescent="0.3">
      <c r="L1030" s="122"/>
    </row>
    <row r="1031" spans="12:12" outlineLevel="1" x14ac:dyDescent="0.3">
      <c r="L1031" s="122"/>
    </row>
    <row r="1032" spans="12:12" outlineLevel="1" x14ac:dyDescent="0.3">
      <c r="L1032" s="122"/>
    </row>
    <row r="1033" spans="12:12" outlineLevel="1" x14ac:dyDescent="0.3">
      <c r="L1033" s="122"/>
    </row>
    <row r="1034" spans="12:12" outlineLevel="1" x14ac:dyDescent="0.3">
      <c r="L1034" s="122"/>
    </row>
    <row r="1035" spans="12:12" outlineLevel="1" x14ac:dyDescent="0.3">
      <c r="L1035" s="122"/>
    </row>
    <row r="1036" spans="12:12" outlineLevel="1" x14ac:dyDescent="0.3">
      <c r="L1036" s="122"/>
    </row>
    <row r="1037" spans="12:12" outlineLevel="1" x14ac:dyDescent="0.3">
      <c r="L1037" s="122"/>
    </row>
    <row r="1038" spans="12:12" outlineLevel="1" x14ac:dyDescent="0.3">
      <c r="L1038" s="122"/>
    </row>
    <row r="1039" spans="12:12" outlineLevel="1" x14ac:dyDescent="0.3">
      <c r="L1039" s="122"/>
    </row>
    <row r="1040" spans="12:12" outlineLevel="1" x14ac:dyDescent="0.3">
      <c r="L1040" s="122"/>
    </row>
    <row r="1041" spans="1:12" outlineLevel="1" x14ac:dyDescent="0.3">
      <c r="L1041" s="122"/>
    </row>
    <row r="1042" spans="1:12" outlineLevel="1" x14ac:dyDescent="0.3">
      <c r="L1042" s="122"/>
    </row>
    <row r="1043" spans="1:12" outlineLevel="1" x14ac:dyDescent="0.3">
      <c r="L1043" s="122"/>
    </row>
    <row r="1044" spans="1:12" outlineLevel="1" x14ac:dyDescent="0.3">
      <c r="L1044" s="122"/>
    </row>
    <row r="1045" spans="1:12" outlineLevel="1" x14ac:dyDescent="0.3">
      <c r="L1045" s="122"/>
    </row>
    <row r="1046" spans="1:12" outlineLevel="1" x14ac:dyDescent="0.3">
      <c r="L1046" s="122"/>
    </row>
    <row r="1047" spans="1:12" outlineLevel="1" x14ac:dyDescent="0.3">
      <c r="L1047" s="122"/>
    </row>
    <row r="1048" spans="1:12" outlineLevel="1" x14ac:dyDescent="0.3">
      <c r="J1048" s="55"/>
      <c r="K1048" s="119"/>
      <c r="L1048" s="125"/>
    </row>
    <row r="1049" spans="1:12" outlineLevel="1" x14ac:dyDescent="0.3">
      <c r="A1049" s="31"/>
    </row>
    <row r="1050" spans="1:12" outlineLevel="1" x14ac:dyDescent="0.3">
      <c r="A1050" s="32"/>
    </row>
    <row r="1051" spans="1:12" outlineLevel="1" x14ac:dyDescent="0.3">
      <c r="A1051" s="33"/>
    </row>
    <row r="1052" spans="1:12" outlineLevel="1" x14ac:dyDescent="0.3"/>
    <row r="1053" spans="1:12" outlineLevel="1" x14ac:dyDescent="0.3"/>
    <row r="1054" spans="1:12" outlineLevel="1" x14ac:dyDescent="0.3"/>
    <row r="1055" spans="1:12" outlineLevel="1" x14ac:dyDescent="0.3"/>
    <row r="1056" spans="1:12" outlineLevel="1" x14ac:dyDescent="0.3"/>
    <row r="1057" outlineLevel="1" x14ac:dyDescent="0.3"/>
    <row r="1058" outlineLevel="1" x14ac:dyDescent="0.3"/>
    <row r="1059" outlineLevel="1" x14ac:dyDescent="0.3"/>
    <row r="1060" outlineLevel="1" x14ac:dyDescent="0.3"/>
    <row r="1061" outlineLevel="1" x14ac:dyDescent="0.3"/>
    <row r="1062" outlineLevel="1" x14ac:dyDescent="0.3"/>
    <row r="1063" outlineLevel="1" x14ac:dyDescent="0.3"/>
    <row r="1064" outlineLevel="1" x14ac:dyDescent="0.3"/>
    <row r="1065" outlineLevel="1" x14ac:dyDescent="0.3"/>
    <row r="1066" outlineLevel="1" x14ac:dyDescent="0.3"/>
    <row r="1067" outlineLevel="1" x14ac:dyDescent="0.3"/>
    <row r="1068" outlineLevel="1" x14ac:dyDescent="0.3"/>
    <row r="1069" outlineLevel="1" x14ac:dyDescent="0.3"/>
    <row r="1070" outlineLevel="1" x14ac:dyDescent="0.3"/>
    <row r="1071" outlineLevel="1" x14ac:dyDescent="0.3"/>
    <row r="1072" outlineLevel="1" x14ac:dyDescent="0.3"/>
    <row r="1073" spans="6:18" outlineLevel="1" x14ac:dyDescent="0.3"/>
    <row r="1074" spans="6:18" outlineLevel="1" x14ac:dyDescent="0.3"/>
    <row r="1075" spans="6:18" outlineLevel="1" x14ac:dyDescent="0.3"/>
    <row r="1076" spans="6:18" outlineLevel="1" x14ac:dyDescent="0.3">
      <c r="F1076" s="84" t="s">
        <v>367</v>
      </c>
      <c r="K1076" s="93">
        <f>SUBTOTAL(9,K2:K1075)</f>
        <v>15373</v>
      </c>
      <c r="L1076" s="93">
        <f>SUBTOTAL(9,L2:L1075)</f>
        <v>5192</v>
      </c>
      <c r="N1076" s="93">
        <f>SUBTOTAL(9,N2:N1075)</f>
        <v>16316</v>
      </c>
      <c r="O1076" s="93">
        <f>SUBTOTAL(9,O2:O1075)</f>
        <v>5608</v>
      </c>
      <c r="Q1076" s="93">
        <f>SUBTOTAL(9,Q2:Q1075)</f>
        <v>31689</v>
      </c>
      <c r="R1076" s="93">
        <f>SUBTOTAL(9,R2:R1075)</f>
        <v>10800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9"/>
  <sheetViews>
    <sheetView workbookViewId="0">
      <selection activeCell="B20" sqref="B20"/>
    </sheetView>
  </sheetViews>
  <sheetFormatPr defaultColWidth="8.6640625" defaultRowHeight="14.4" outlineLevelRow="5" x14ac:dyDescent="0.3"/>
  <cols>
    <col min="1" max="1" width="13.44140625" customWidth="1"/>
    <col min="2" max="2" width="12.44140625" customWidth="1"/>
    <col min="3" max="3" width="14" customWidth="1"/>
    <col min="4" max="4" width="13" customWidth="1"/>
    <col min="5" max="5" width="17.6640625" customWidth="1"/>
    <col min="6" max="6" width="23.44140625" bestFit="1" customWidth="1"/>
    <col min="7" max="7" width="10.6640625" customWidth="1"/>
    <col min="8" max="8" width="40.109375" customWidth="1"/>
    <col min="9" max="9" width="10.6640625" customWidth="1"/>
    <col min="10" max="10" width="62" customWidth="1"/>
    <col min="11" max="19" width="12.6640625" style="30" customWidth="1"/>
  </cols>
  <sheetData>
    <row r="1" spans="1:19" ht="56.7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5" t="s">
        <v>18</v>
      </c>
    </row>
    <row r="2" spans="1:19" outlineLevel="5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3">
        <v>151622</v>
      </c>
      <c r="H2" s="73" t="s">
        <v>31</v>
      </c>
      <c r="I2" s="73">
        <v>104118</v>
      </c>
      <c r="J2" s="7" t="s">
        <v>32</v>
      </c>
      <c r="K2" s="8">
        <v>60</v>
      </c>
      <c r="L2" s="8">
        <v>8</v>
      </c>
      <c r="M2" s="9">
        <f>Tabela6[[#This Row],[Neg_Ano5]]/Tabela6[[#This Row],[Alunos_Ano5]]</f>
        <v>0.13333333333333333</v>
      </c>
      <c r="N2" s="8">
        <v>58</v>
      </c>
      <c r="O2" s="8">
        <v>17</v>
      </c>
      <c r="P2" s="9">
        <f>Tabela6[[#This Row],[Neg_Ano6]]/Tabela6[[#This Row],[Alunos_Ano6]]</f>
        <v>0.29310344827586204</v>
      </c>
      <c r="Q2" s="8">
        <f>K2+N2</f>
        <v>118</v>
      </c>
      <c r="R2" s="8">
        <f>L2+O2</f>
        <v>25</v>
      </c>
      <c r="S2" s="10">
        <f>Tabela6[[#This Row],[Níveis negat. ]]/Tabela6[[#This Row],[Alunos_2º ciclo]]</f>
        <v>0.21186440677966101</v>
      </c>
    </row>
    <row r="3" spans="1:19" outlineLevel="5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3">
        <v>151622</v>
      </c>
      <c r="H3" s="73" t="s">
        <v>31</v>
      </c>
      <c r="I3" s="73"/>
      <c r="J3" s="11" t="s">
        <v>24</v>
      </c>
      <c r="K3" s="12">
        <f>SUBTOTAL(9,K2:K2)</f>
        <v>60</v>
      </c>
      <c r="L3" s="12">
        <f>SUBTOTAL(9,L2:L2)</f>
        <v>8</v>
      </c>
      <c r="M3" s="13">
        <f>Tabela6[[#This Row],[Neg_Ano5]]/Tabela6[[#This Row],[Alunos_Ano5]]</f>
        <v>0.13333333333333333</v>
      </c>
      <c r="N3" s="12">
        <f>SUBTOTAL(9,N2:N2)</f>
        <v>58</v>
      </c>
      <c r="O3" s="12">
        <f>SUBTOTAL(9,O2:O2)</f>
        <v>17</v>
      </c>
      <c r="P3" s="13">
        <f>Tabela6[[#This Row],[Neg_Ano6]]/Tabela6[[#This Row],[Alunos_Ano6]]</f>
        <v>0.29310344827586204</v>
      </c>
      <c r="Q3" s="12">
        <f>SUBTOTAL(9,Q2:Q2)</f>
        <v>118</v>
      </c>
      <c r="R3" s="12">
        <f>SUBTOTAL(9,R2:R2)</f>
        <v>25</v>
      </c>
      <c r="S3" s="14">
        <f>Tabela6[[#This Row],[Níveis negat. ]]/Tabela6[[#This Row],[Alunos_2º ciclo]]</f>
        <v>0.21186440677966101</v>
      </c>
    </row>
    <row r="4" spans="1:19" outlineLevel="5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3">
        <v>151634</v>
      </c>
      <c r="H4" s="73" t="s">
        <v>33</v>
      </c>
      <c r="I4" s="73">
        <v>104358</v>
      </c>
      <c r="J4" s="7" t="s">
        <v>34</v>
      </c>
      <c r="K4" s="8">
        <v>161</v>
      </c>
      <c r="L4" s="8">
        <v>49</v>
      </c>
      <c r="M4" s="9">
        <f>Tabela6[[#This Row],[Neg_Ano5]]/Tabela6[[#This Row],[Alunos_Ano5]]</f>
        <v>0.30434782608695654</v>
      </c>
      <c r="N4" s="8">
        <v>165</v>
      </c>
      <c r="O4" s="8">
        <v>38</v>
      </c>
      <c r="P4" s="9">
        <f>Tabela6[[#This Row],[Neg_Ano6]]/Tabela6[[#This Row],[Alunos_Ano6]]</f>
        <v>0.23030303030303031</v>
      </c>
      <c r="Q4" s="8">
        <f>K4+N4</f>
        <v>326</v>
      </c>
      <c r="R4" s="8">
        <f>L4+O4</f>
        <v>87</v>
      </c>
      <c r="S4" s="10">
        <f>Tabela6[[#This Row],[Níveis negat. ]]/Tabela6[[#This Row],[Alunos_2º ciclo]]</f>
        <v>0.26687116564417179</v>
      </c>
    </row>
    <row r="5" spans="1:19" outlineLevel="5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3">
        <v>151634</v>
      </c>
      <c r="H5" s="73" t="s">
        <v>33</v>
      </c>
      <c r="I5" s="73"/>
      <c r="J5" s="11" t="s">
        <v>24</v>
      </c>
      <c r="K5" s="12">
        <f>SUBTOTAL(9,K4:K4)</f>
        <v>161</v>
      </c>
      <c r="L5" s="12">
        <f>SUBTOTAL(9,L4:L4)</f>
        <v>49</v>
      </c>
      <c r="M5" s="13">
        <f>Tabela6[[#This Row],[Neg_Ano5]]/Tabela6[[#This Row],[Alunos_Ano5]]</f>
        <v>0.30434782608695654</v>
      </c>
      <c r="N5" s="12">
        <f>SUBTOTAL(9,N4:N4)</f>
        <v>165</v>
      </c>
      <c r="O5" s="12">
        <f>SUBTOTAL(9,O4:O4)</f>
        <v>38</v>
      </c>
      <c r="P5" s="13">
        <f>Tabela6[[#This Row],[Neg_Ano6]]/Tabela6[[#This Row],[Alunos_Ano6]]</f>
        <v>0.23030303030303031</v>
      </c>
      <c r="Q5" s="12">
        <f>SUBTOTAL(9,Q4:Q4)</f>
        <v>326</v>
      </c>
      <c r="R5" s="12">
        <f>SUBTOTAL(9,R4:R4)</f>
        <v>87</v>
      </c>
      <c r="S5" s="14">
        <f>Tabela6[[#This Row],[Níveis negat. ]]/Tabela6[[#This Row],[Alunos_2º ciclo]]</f>
        <v>0.26687116564417179</v>
      </c>
    </row>
    <row r="6" spans="1:19" outlineLevel="4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3"/>
      <c r="H6" s="73"/>
      <c r="I6" s="73"/>
      <c r="J6" s="15" t="s">
        <v>25</v>
      </c>
      <c r="K6" s="16">
        <f>SUBTOTAL(9,K2:K4)</f>
        <v>221</v>
      </c>
      <c r="L6" s="16">
        <f>SUBTOTAL(9,L2:L4)</f>
        <v>57</v>
      </c>
      <c r="M6" s="17">
        <f>Tabela6[[#This Row],[Neg_Ano5]]/Tabela6[[#This Row],[Alunos_Ano5]]</f>
        <v>0.25791855203619912</v>
      </c>
      <c r="N6" s="16">
        <f>SUBTOTAL(9,N2:N4)</f>
        <v>223</v>
      </c>
      <c r="O6" s="16">
        <f>SUBTOTAL(9,O2:O4)</f>
        <v>55</v>
      </c>
      <c r="P6" s="17">
        <f>Tabela6[[#This Row],[Neg_Ano6]]/Tabela6[[#This Row],[Alunos_Ano6]]</f>
        <v>0.24663677130044842</v>
      </c>
      <c r="Q6" s="16">
        <f>SUBTOTAL(9,Q2:Q4)</f>
        <v>444</v>
      </c>
      <c r="R6" s="16">
        <f>SUBTOTAL(9,R2:R4)</f>
        <v>112</v>
      </c>
      <c r="S6" s="18">
        <f>Tabela6[[#This Row],[Níveis negat. ]]/Tabela6[[#This Row],[Alunos_2º ciclo]]</f>
        <v>0.25225225225225223</v>
      </c>
    </row>
    <row r="7" spans="1:19" outlineLevel="5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107</v>
      </c>
      <c r="F7" s="7" t="s">
        <v>35</v>
      </c>
      <c r="G7" s="73">
        <v>151336</v>
      </c>
      <c r="H7" s="73" t="s">
        <v>36</v>
      </c>
      <c r="I7" s="73">
        <v>107743</v>
      </c>
      <c r="J7" s="7" t="s">
        <v>37</v>
      </c>
      <c r="K7" s="8">
        <v>193</v>
      </c>
      <c r="L7" s="8">
        <v>51</v>
      </c>
      <c r="M7" s="9">
        <f>Tabela6[[#This Row],[Neg_Ano5]]/Tabela6[[#This Row],[Alunos_Ano5]]</f>
        <v>0.26424870466321243</v>
      </c>
      <c r="N7" s="8">
        <v>196</v>
      </c>
      <c r="O7" s="8">
        <v>51</v>
      </c>
      <c r="P7" s="9">
        <f>Tabela6[[#This Row],[Neg_Ano6]]/Tabela6[[#This Row],[Alunos_Ano6]]</f>
        <v>0.26020408163265307</v>
      </c>
      <c r="Q7" s="8">
        <f>K7+N7</f>
        <v>389</v>
      </c>
      <c r="R7" s="8">
        <f>L7+O7</f>
        <v>102</v>
      </c>
      <c r="S7" s="10">
        <f>Tabela6[[#This Row],[Níveis negat. ]]/Tabela6[[#This Row],[Alunos_2º ciclo]]</f>
        <v>0.26221079691516708</v>
      </c>
    </row>
    <row r="8" spans="1:19" outlineLevel="5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3">
        <v>151336</v>
      </c>
      <c r="H8" s="73" t="s">
        <v>36</v>
      </c>
      <c r="I8" s="73">
        <v>107850</v>
      </c>
      <c r="J8" s="7" t="s">
        <v>38</v>
      </c>
      <c r="K8" s="8">
        <v>13</v>
      </c>
      <c r="L8" s="8">
        <v>9</v>
      </c>
      <c r="M8" s="9">
        <f>Tabela6[[#This Row],[Neg_Ano5]]/Tabela6[[#This Row],[Alunos_Ano5]]</f>
        <v>0.69230769230769229</v>
      </c>
      <c r="N8" s="8">
        <v>36</v>
      </c>
      <c r="O8" s="8">
        <v>21</v>
      </c>
      <c r="P8" s="9">
        <f>Tabela6[[#This Row],[Neg_Ano6]]/Tabela6[[#This Row],[Alunos_Ano6]]</f>
        <v>0.58333333333333337</v>
      </c>
      <c r="Q8" s="8">
        <f>K8+N8</f>
        <v>49</v>
      </c>
      <c r="R8" s="8">
        <f>L8+O8</f>
        <v>30</v>
      </c>
      <c r="S8" s="10">
        <f>Tabela6[[#This Row],[Níveis negat. ]]/Tabela6[[#This Row],[Alunos_2º ciclo]]</f>
        <v>0.61224489795918369</v>
      </c>
    </row>
    <row r="9" spans="1:19" outlineLevel="5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3">
        <v>151336</v>
      </c>
      <c r="H9" s="73" t="s">
        <v>36</v>
      </c>
      <c r="I9" s="73"/>
      <c r="J9" s="11" t="s">
        <v>24</v>
      </c>
      <c r="K9" s="12">
        <f>SUBTOTAL(9,K7:K8)</f>
        <v>206</v>
      </c>
      <c r="L9" s="12">
        <f>SUBTOTAL(9,L7:L8)</f>
        <v>60</v>
      </c>
      <c r="M9" s="13">
        <f>Tabela6[[#This Row],[Neg_Ano5]]/Tabela6[[#This Row],[Alunos_Ano5]]</f>
        <v>0.29126213592233008</v>
      </c>
      <c r="N9" s="12">
        <f>SUBTOTAL(9,N7:N8)</f>
        <v>232</v>
      </c>
      <c r="O9" s="12">
        <f>SUBTOTAL(9,O7:O8)</f>
        <v>72</v>
      </c>
      <c r="P9" s="13">
        <f>Tabela6[[#This Row],[Neg_Ano6]]/Tabela6[[#This Row],[Alunos_Ano6]]</f>
        <v>0.31034482758620691</v>
      </c>
      <c r="Q9" s="12">
        <f>SUBTOTAL(9,Q7:Q8)</f>
        <v>438</v>
      </c>
      <c r="R9" s="12">
        <f>SUBTOTAL(9,R7:R8)</f>
        <v>132</v>
      </c>
      <c r="S9" s="14">
        <f>Tabela6[[#This Row],[Níveis negat. ]]/Tabela6[[#This Row],[Alunos_2º ciclo]]</f>
        <v>0.30136986301369861</v>
      </c>
    </row>
    <row r="10" spans="1:19" outlineLevel="5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3">
        <v>151361</v>
      </c>
      <c r="H10" s="73" t="s">
        <v>39</v>
      </c>
      <c r="I10" s="73">
        <v>107083</v>
      </c>
      <c r="J10" s="7" t="s">
        <v>40</v>
      </c>
      <c r="K10" s="8">
        <v>134</v>
      </c>
      <c r="L10" s="8">
        <v>35</v>
      </c>
      <c r="M10" s="9">
        <f>Tabela6[[#This Row],[Neg_Ano5]]/Tabela6[[#This Row],[Alunos_Ano5]]</f>
        <v>0.26119402985074625</v>
      </c>
      <c r="N10" s="8">
        <v>134</v>
      </c>
      <c r="O10" s="8">
        <v>20</v>
      </c>
      <c r="P10" s="9">
        <f>Tabela6[[#This Row],[Neg_Ano6]]/Tabela6[[#This Row],[Alunos_Ano6]]</f>
        <v>0.14925373134328357</v>
      </c>
      <c r="Q10" s="8">
        <f>K10+N10</f>
        <v>268</v>
      </c>
      <c r="R10" s="8">
        <f>L10+O10</f>
        <v>55</v>
      </c>
      <c r="S10" s="10">
        <f>Tabela6[[#This Row],[Níveis negat. ]]/Tabela6[[#This Row],[Alunos_2º ciclo]]</f>
        <v>0.20522388059701493</v>
      </c>
    </row>
    <row r="11" spans="1:19" outlineLevel="5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3">
        <v>151361</v>
      </c>
      <c r="H11" s="73" t="s">
        <v>39</v>
      </c>
      <c r="I11" s="73">
        <v>107812</v>
      </c>
      <c r="J11" s="7" t="s">
        <v>41</v>
      </c>
      <c r="K11" s="8">
        <v>52</v>
      </c>
      <c r="L11" s="8">
        <v>18</v>
      </c>
      <c r="M11" s="9">
        <f>Tabela6[[#This Row],[Neg_Ano5]]/Tabela6[[#This Row],[Alunos_Ano5]]</f>
        <v>0.34615384615384615</v>
      </c>
      <c r="N11" s="8">
        <v>51</v>
      </c>
      <c r="O11" s="8">
        <v>17</v>
      </c>
      <c r="P11" s="9">
        <f>Tabela6[[#This Row],[Neg_Ano6]]/Tabela6[[#This Row],[Alunos_Ano6]]</f>
        <v>0.33333333333333331</v>
      </c>
      <c r="Q11" s="8">
        <f>K11+N11</f>
        <v>103</v>
      </c>
      <c r="R11" s="8">
        <f>L11+O11</f>
        <v>35</v>
      </c>
      <c r="S11" s="10">
        <f>Tabela6[[#This Row],[Níveis negat. ]]/Tabela6[[#This Row],[Alunos_2º ciclo]]</f>
        <v>0.33980582524271846</v>
      </c>
    </row>
    <row r="12" spans="1:19" outlineLevel="5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3">
        <v>151361</v>
      </c>
      <c r="H12" s="73" t="s">
        <v>39</v>
      </c>
      <c r="I12" s="73"/>
      <c r="J12" s="11" t="s">
        <v>24</v>
      </c>
      <c r="K12" s="12">
        <f>SUBTOTAL(9,K10:K11)</f>
        <v>186</v>
      </c>
      <c r="L12" s="12">
        <f>SUBTOTAL(9,L10:L11)</f>
        <v>53</v>
      </c>
      <c r="M12" s="13">
        <f>Tabela6[[#This Row],[Neg_Ano5]]/Tabela6[[#This Row],[Alunos_Ano5]]</f>
        <v>0.28494623655913981</v>
      </c>
      <c r="N12" s="12">
        <f>SUBTOTAL(9,N10:N11)</f>
        <v>185</v>
      </c>
      <c r="O12" s="12">
        <f>SUBTOTAL(9,O10:O11)</f>
        <v>37</v>
      </c>
      <c r="P12" s="13">
        <f>Tabela6[[#This Row],[Neg_Ano6]]/Tabela6[[#This Row],[Alunos_Ano6]]</f>
        <v>0.2</v>
      </c>
      <c r="Q12" s="12">
        <f>SUBTOTAL(9,Q10:Q11)</f>
        <v>371</v>
      </c>
      <c r="R12" s="12">
        <f>SUBTOTAL(9,R10:R11)</f>
        <v>90</v>
      </c>
      <c r="S12" s="14">
        <f>Tabela6[[#This Row],[Níveis negat. ]]/Tabela6[[#This Row],[Alunos_2º ciclo]]</f>
        <v>0.24258760107816713</v>
      </c>
    </row>
    <row r="13" spans="1:19" outlineLevel="4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3"/>
      <c r="H13" s="73"/>
      <c r="I13" s="73"/>
      <c r="J13" s="15" t="s">
        <v>25</v>
      </c>
      <c r="K13" s="16">
        <f>SUBTOTAL(9,K7:K11)</f>
        <v>392</v>
      </c>
      <c r="L13" s="16">
        <f>SUBTOTAL(9,L7:L11)</f>
        <v>113</v>
      </c>
      <c r="M13" s="17">
        <f>Tabela6[[#This Row],[Neg_Ano5]]/Tabela6[[#This Row],[Alunos_Ano5]]</f>
        <v>0.28826530612244899</v>
      </c>
      <c r="N13" s="16">
        <f>SUBTOTAL(9,N7:N11)</f>
        <v>417</v>
      </c>
      <c r="O13" s="16">
        <f>SUBTOTAL(9,O7:O11)</f>
        <v>109</v>
      </c>
      <c r="P13" s="17">
        <f>Tabela6[[#This Row],[Neg_Ano6]]/Tabela6[[#This Row],[Alunos_Ano6]]</f>
        <v>0.26139088729016785</v>
      </c>
      <c r="Q13" s="16">
        <f>SUBTOTAL(9,Q7:Q11)</f>
        <v>809</v>
      </c>
      <c r="R13" s="16">
        <f>SUBTOTAL(9,R7:R11)</f>
        <v>222</v>
      </c>
      <c r="S13" s="18">
        <f>Tabela6[[#This Row],[Níveis negat. ]]/Tabela6[[#This Row],[Alunos_2º ciclo]]</f>
        <v>0.27441285537700866</v>
      </c>
    </row>
    <row r="14" spans="1:19" outlineLevel="5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109</v>
      </c>
      <c r="F14" s="7" t="s">
        <v>42</v>
      </c>
      <c r="G14" s="73">
        <v>150551</v>
      </c>
      <c r="H14" s="73" t="s">
        <v>43</v>
      </c>
      <c r="I14" s="73">
        <v>109570</v>
      </c>
      <c r="J14" s="7" t="s">
        <v>44</v>
      </c>
      <c r="K14" s="8">
        <v>45</v>
      </c>
      <c r="L14" s="8">
        <v>5</v>
      </c>
      <c r="M14" s="9">
        <f>Tabela6[[#This Row],[Neg_Ano5]]/Tabela6[[#This Row],[Alunos_Ano5]]</f>
        <v>0.1111111111111111</v>
      </c>
      <c r="N14" s="8">
        <v>34</v>
      </c>
      <c r="O14" s="8">
        <v>9</v>
      </c>
      <c r="P14" s="9">
        <f>Tabela6[[#This Row],[Neg_Ano6]]/Tabela6[[#This Row],[Alunos_Ano6]]</f>
        <v>0.26470588235294118</v>
      </c>
      <c r="Q14" s="8">
        <f>K14+N14</f>
        <v>79</v>
      </c>
      <c r="R14" s="8">
        <f>L14+O14</f>
        <v>14</v>
      </c>
      <c r="S14" s="10">
        <f>Tabela6[[#This Row],[Níveis negat. ]]/Tabela6[[#This Row],[Alunos_2º ciclo]]</f>
        <v>0.17721518987341772</v>
      </c>
    </row>
    <row r="15" spans="1:19" outlineLevel="5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3">
        <v>150551</v>
      </c>
      <c r="H15" s="73" t="s">
        <v>43</v>
      </c>
      <c r="I15" s="73">
        <v>109721</v>
      </c>
      <c r="J15" s="7" t="s">
        <v>45</v>
      </c>
      <c r="K15" s="8">
        <v>48</v>
      </c>
      <c r="L15" s="8">
        <v>4</v>
      </c>
      <c r="M15" s="9">
        <f>Tabela6[[#This Row],[Neg_Ano5]]/Tabela6[[#This Row],[Alunos_Ano5]]</f>
        <v>8.3333333333333329E-2</v>
      </c>
      <c r="N15" s="8">
        <v>41</v>
      </c>
      <c r="O15" s="8">
        <v>13</v>
      </c>
      <c r="P15" s="9">
        <f>Tabela6[[#This Row],[Neg_Ano6]]/Tabela6[[#This Row],[Alunos_Ano6]]</f>
        <v>0.31707317073170732</v>
      </c>
      <c r="Q15" s="8">
        <f>K15+N15</f>
        <v>89</v>
      </c>
      <c r="R15" s="8">
        <f>L15+O15</f>
        <v>17</v>
      </c>
      <c r="S15" s="10">
        <f>Tabela6[[#This Row],[Níveis negat. ]]/Tabela6[[#This Row],[Alunos_2º ciclo]]</f>
        <v>0.19101123595505617</v>
      </c>
    </row>
    <row r="16" spans="1:19" outlineLevel="5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3">
        <v>150551</v>
      </c>
      <c r="H16" s="73" t="s">
        <v>43</v>
      </c>
      <c r="I16" s="73"/>
      <c r="J16" s="11" t="s">
        <v>24</v>
      </c>
      <c r="K16" s="12">
        <f>SUBTOTAL(9,K14:K15)</f>
        <v>93</v>
      </c>
      <c r="L16" s="12">
        <f>SUBTOTAL(9,L14:L15)</f>
        <v>9</v>
      </c>
      <c r="M16" s="13">
        <f>Tabela6[[#This Row],[Neg_Ano5]]/Tabela6[[#This Row],[Alunos_Ano5]]</f>
        <v>9.6774193548387094E-2</v>
      </c>
      <c r="N16" s="12">
        <f>SUBTOTAL(9,N14:N15)</f>
        <v>75</v>
      </c>
      <c r="O16" s="12">
        <f>SUBTOTAL(9,O14:O15)</f>
        <v>22</v>
      </c>
      <c r="P16" s="13">
        <f>Tabela6[[#This Row],[Neg_Ano6]]/Tabela6[[#This Row],[Alunos_Ano6]]</f>
        <v>0.29333333333333333</v>
      </c>
      <c r="Q16" s="12">
        <f>SUBTOTAL(9,Q14:Q15)</f>
        <v>168</v>
      </c>
      <c r="R16" s="12">
        <f>SUBTOTAL(9,R14:R15)</f>
        <v>31</v>
      </c>
      <c r="S16" s="14">
        <f>Tabela6[[#This Row],[Níveis negat. ]]/Tabela6[[#This Row],[Alunos_2º ciclo]]</f>
        <v>0.18452380952380953</v>
      </c>
    </row>
    <row r="17" spans="1:19" outlineLevel="5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3">
        <v>150563</v>
      </c>
      <c r="H17" s="73" t="s">
        <v>46</v>
      </c>
      <c r="I17" s="73">
        <v>109976</v>
      </c>
      <c r="J17" s="7" t="s">
        <v>47</v>
      </c>
      <c r="K17" s="8">
        <v>130</v>
      </c>
      <c r="L17" s="8">
        <v>25</v>
      </c>
      <c r="M17" s="9">
        <f>Tabela6[[#This Row],[Neg_Ano5]]/Tabela6[[#This Row],[Alunos_Ano5]]</f>
        <v>0.19230769230769232</v>
      </c>
      <c r="N17" s="8">
        <v>72</v>
      </c>
      <c r="O17" s="8">
        <v>18</v>
      </c>
      <c r="P17" s="9">
        <f>Tabela6[[#This Row],[Neg_Ano6]]/Tabela6[[#This Row],[Alunos_Ano6]]</f>
        <v>0.25</v>
      </c>
      <c r="Q17" s="8">
        <f>K17+N17</f>
        <v>202</v>
      </c>
      <c r="R17" s="8">
        <f>L17+O17</f>
        <v>43</v>
      </c>
      <c r="S17" s="10">
        <f>Tabela6[[#This Row],[Níveis negat. ]]/Tabela6[[#This Row],[Alunos_2º ciclo]]</f>
        <v>0.21287128712871287</v>
      </c>
    </row>
    <row r="18" spans="1:19" outlineLevel="5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3">
        <v>150563</v>
      </c>
      <c r="H18" s="73" t="s">
        <v>46</v>
      </c>
      <c r="I18" s="73"/>
      <c r="J18" s="11" t="s">
        <v>24</v>
      </c>
      <c r="K18" s="12">
        <f>SUBTOTAL(9,K17:K17)</f>
        <v>130</v>
      </c>
      <c r="L18" s="12">
        <f>SUBTOTAL(9,L17:L17)</f>
        <v>25</v>
      </c>
      <c r="M18" s="13">
        <f>Tabela6[[#This Row],[Neg_Ano5]]/Tabela6[[#This Row],[Alunos_Ano5]]</f>
        <v>0.19230769230769232</v>
      </c>
      <c r="N18" s="12">
        <f>SUBTOTAL(9,N17:N17)</f>
        <v>72</v>
      </c>
      <c r="O18" s="12">
        <f>SUBTOTAL(9,O17:O17)</f>
        <v>18</v>
      </c>
      <c r="P18" s="13">
        <f>Tabela6[[#This Row],[Neg_Ano6]]/Tabela6[[#This Row],[Alunos_Ano6]]</f>
        <v>0.25</v>
      </c>
      <c r="Q18" s="12">
        <f>SUBTOTAL(9,Q17:Q17)</f>
        <v>202</v>
      </c>
      <c r="R18" s="12">
        <f>SUBTOTAL(9,R17:R17)</f>
        <v>43</v>
      </c>
      <c r="S18" s="14">
        <f>Tabela6[[#This Row],[Níveis negat. ]]/Tabela6[[#This Row],[Alunos_2º ciclo]]</f>
        <v>0.21287128712871287</v>
      </c>
    </row>
    <row r="19" spans="1:19" outlineLevel="5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3">
        <v>151178</v>
      </c>
      <c r="H19" s="73" t="s">
        <v>48</v>
      </c>
      <c r="I19" s="73">
        <v>109070</v>
      </c>
      <c r="J19" s="7" t="s">
        <v>49</v>
      </c>
      <c r="K19" s="8">
        <v>84</v>
      </c>
      <c r="L19" s="8">
        <v>10</v>
      </c>
      <c r="M19" s="9">
        <f>Tabela6[[#This Row],[Neg_Ano5]]/Tabela6[[#This Row],[Alunos_Ano5]]</f>
        <v>0.11904761904761904</v>
      </c>
      <c r="N19" s="8">
        <v>89</v>
      </c>
      <c r="O19" s="8">
        <v>27</v>
      </c>
      <c r="P19" s="9">
        <f>Tabela6[[#This Row],[Neg_Ano6]]/Tabela6[[#This Row],[Alunos_Ano6]]</f>
        <v>0.30337078651685395</v>
      </c>
      <c r="Q19" s="8">
        <f>K19+N19</f>
        <v>173</v>
      </c>
      <c r="R19" s="8">
        <f>L19+O19</f>
        <v>37</v>
      </c>
      <c r="S19" s="10">
        <f>Tabela6[[#This Row],[Níveis negat. ]]/Tabela6[[#This Row],[Alunos_2º ciclo]]</f>
        <v>0.2138728323699422</v>
      </c>
    </row>
    <row r="20" spans="1:19" outlineLevel="5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3">
        <v>151178</v>
      </c>
      <c r="H20" s="73" t="s">
        <v>48</v>
      </c>
      <c r="I20" s="73"/>
      <c r="J20" s="11" t="s">
        <v>24</v>
      </c>
      <c r="K20" s="12">
        <f>SUBTOTAL(9,K19:K19)</f>
        <v>84</v>
      </c>
      <c r="L20" s="12">
        <f>SUBTOTAL(9,L19:L19)</f>
        <v>10</v>
      </c>
      <c r="M20" s="13">
        <f>Tabela6[[#This Row],[Neg_Ano5]]/Tabela6[[#This Row],[Alunos_Ano5]]</f>
        <v>0.11904761904761904</v>
      </c>
      <c r="N20" s="12">
        <f>SUBTOTAL(9,N19:N19)</f>
        <v>89</v>
      </c>
      <c r="O20" s="12">
        <f>SUBTOTAL(9,O19:O19)</f>
        <v>27</v>
      </c>
      <c r="P20" s="13">
        <f>Tabela6[[#This Row],[Neg_Ano6]]/Tabela6[[#This Row],[Alunos_Ano6]]</f>
        <v>0.30337078651685395</v>
      </c>
      <c r="Q20" s="12">
        <f>SUBTOTAL(9,Q19:Q19)</f>
        <v>173</v>
      </c>
      <c r="R20" s="12">
        <f>SUBTOTAL(9,R19:R19)</f>
        <v>37</v>
      </c>
      <c r="S20" s="14">
        <f>Tabela6[[#This Row],[Níveis negat. ]]/Tabela6[[#This Row],[Alunos_2º ciclo]]</f>
        <v>0.2138728323699422</v>
      </c>
    </row>
    <row r="21" spans="1:19" outlineLevel="5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3">
        <v>151282</v>
      </c>
      <c r="H21" s="73" t="s">
        <v>50</v>
      </c>
      <c r="I21" s="73">
        <v>109681</v>
      </c>
      <c r="J21" s="7" t="s">
        <v>51</v>
      </c>
      <c r="K21" s="8">
        <v>114</v>
      </c>
      <c r="L21" s="8">
        <v>33</v>
      </c>
      <c r="M21" s="9">
        <f>Tabela6[[#This Row],[Neg_Ano5]]/Tabela6[[#This Row],[Alunos_Ano5]]</f>
        <v>0.28947368421052633</v>
      </c>
      <c r="N21" s="8">
        <v>66</v>
      </c>
      <c r="O21" s="8">
        <v>24</v>
      </c>
      <c r="P21" s="9">
        <f>Tabela6[[#This Row],[Neg_Ano6]]/Tabela6[[#This Row],[Alunos_Ano6]]</f>
        <v>0.36363636363636365</v>
      </c>
      <c r="Q21" s="8">
        <f>K21+N21</f>
        <v>180</v>
      </c>
      <c r="R21" s="8">
        <f>L21+O21</f>
        <v>57</v>
      </c>
      <c r="S21" s="10">
        <f>Tabela6[[#This Row],[Níveis negat. ]]/Tabela6[[#This Row],[Alunos_2º ciclo]]</f>
        <v>0.31666666666666665</v>
      </c>
    </row>
    <row r="22" spans="1:19" outlineLevel="5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3">
        <v>151282</v>
      </c>
      <c r="H22" s="73" t="s">
        <v>50</v>
      </c>
      <c r="I22" s="73"/>
      <c r="J22" s="11" t="s">
        <v>24</v>
      </c>
      <c r="K22" s="12">
        <f>SUBTOTAL(9,K21:K21)</f>
        <v>114</v>
      </c>
      <c r="L22" s="12">
        <f>SUBTOTAL(9,L21:L21)</f>
        <v>33</v>
      </c>
      <c r="M22" s="13">
        <f>Tabela6[[#This Row],[Neg_Ano5]]/Tabela6[[#This Row],[Alunos_Ano5]]</f>
        <v>0.28947368421052633</v>
      </c>
      <c r="N22" s="12">
        <f>SUBTOTAL(9,N21:N21)</f>
        <v>66</v>
      </c>
      <c r="O22" s="12">
        <f>SUBTOTAL(9,O21:O21)</f>
        <v>24</v>
      </c>
      <c r="P22" s="13">
        <f>Tabela6[[#This Row],[Neg_Ano6]]/Tabela6[[#This Row],[Alunos_Ano6]]</f>
        <v>0.36363636363636365</v>
      </c>
      <c r="Q22" s="12">
        <f>SUBTOTAL(9,Q21:Q21)</f>
        <v>180</v>
      </c>
      <c r="R22" s="12">
        <f>SUBTOTAL(9,R21:R21)</f>
        <v>57</v>
      </c>
      <c r="S22" s="14">
        <f>Tabela6[[#This Row],[Níveis negat. ]]/Tabela6[[#This Row],[Alunos_2º ciclo]]</f>
        <v>0.31666666666666665</v>
      </c>
    </row>
    <row r="23" spans="1:19" outlineLevel="5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3">
        <v>151294</v>
      </c>
      <c r="H23" s="73" t="s">
        <v>52</v>
      </c>
      <c r="I23" s="73">
        <v>109331</v>
      </c>
      <c r="J23" s="7" t="s">
        <v>53</v>
      </c>
      <c r="K23" s="8">
        <v>62</v>
      </c>
      <c r="L23" s="8">
        <v>16</v>
      </c>
      <c r="M23" s="9">
        <f>Tabela6[[#This Row],[Neg_Ano5]]/Tabela6[[#This Row],[Alunos_Ano5]]</f>
        <v>0.25806451612903225</v>
      </c>
      <c r="N23" s="8">
        <v>80</v>
      </c>
      <c r="O23" s="8">
        <v>9</v>
      </c>
      <c r="P23" s="9">
        <f>Tabela6[[#This Row],[Neg_Ano6]]/Tabela6[[#This Row],[Alunos_Ano6]]</f>
        <v>0.1125</v>
      </c>
      <c r="Q23" s="8">
        <f>K23+N23</f>
        <v>142</v>
      </c>
      <c r="R23" s="8">
        <f>L23+O23</f>
        <v>25</v>
      </c>
      <c r="S23" s="10">
        <f>Tabela6[[#This Row],[Níveis negat. ]]/Tabela6[[#This Row],[Alunos_2º ciclo]]</f>
        <v>0.176056338028169</v>
      </c>
    </row>
    <row r="24" spans="1:19" outlineLevel="5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3">
        <v>151294</v>
      </c>
      <c r="H24" s="73" t="s">
        <v>52</v>
      </c>
      <c r="I24" s="73"/>
      <c r="J24" s="11" t="s">
        <v>24</v>
      </c>
      <c r="K24" s="12">
        <f>SUBTOTAL(9,K23:K23)</f>
        <v>62</v>
      </c>
      <c r="L24" s="12">
        <f>SUBTOTAL(9,L23:L23)</f>
        <v>16</v>
      </c>
      <c r="M24" s="13">
        <f>Tabela6[[#This Row],[Neg_Ano5]]/Tabela6[[#This Row],[Alunos_Ano5]]</f>
        <v>0.25806451612903225</v>
      </c>
      <c r="N24" s="12">
        <f>SUBTOTAL(9,N23:N23)</f>
        <v>80</v>
      </c>
      <c r="O24" s="12">
        <f>SUBTOTAL(9,O23:O23)</f>
        <v>9</v>
      </c>
      <c r="P24" s="13">
        <f>Tabela6[[#This Row],[Neg_Ano6]]/Tabela6[[#This Row],[Alunos_Ano6]]</f>
        <v>0.1125</v>
      </c>
      <c r="Q24" s="12">
        <f>SUBTOTAL(9,Q23:Q23)</f>
        <v>142</v>
      </c>
      <c r="R24" s="12">
        <f>SUBTOTAL(9,R23:R23)</f>
        <v>25</v>
      </c>
      <c r="S24" s="14">
        <f>Tabela6[[#This Row],[Níveis negat. ]]/Tabela6[[#This Row],[Alunos_2º ciclo]]</f>
        <v>0.176056338028169</v>
      </c>
    </row>
    <row r="25" spans="1:19" outlineLevel="5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3">
        <v>151350</v>
      </c>
      <c r="H25" s="73" t="s">
        <v>54</v>
      </c>
      <c r="I25" s="73">
        <v>109632</v>
      </c>
      <c r="J25" s="7" t="s">
        <v>55</v>
      </c>
      <c r="K25" s="8">
        <v>97</v>
      </c>
      <c r="L25" s="8">
        <v>21</v>
      </c>
      <c r="M25" s="9">
        <f>Tabela6[[#This Row],[Neg_Ano5]]/Tabela6[[#This Row],[Alunos_Ano5]]</f>
        <v>0.21649484536082475</v>
      </c>
      <c r="N25" s="8">
        <v>96</v>
      </c>
      <c r="O25" s="8">
        <v>24</v>
      </c>
      <c r="P25" s="9">
        <f>Tabela6[[#This Row],[Neg_Ano6]]/Tabela6[[#This Row],[Alunos_Ano6]]</f>
        <v>0.25</v>
      </c>
      <c r="Q25" s="8">
        <f>K25+N25</f>
        <v>193</v>
      </c>
      <c r="R25" s="8">
        <f>L25+O25</f>
        <v>45</v>
      </c>
      <c r="S25" s="10">
        <f>Tabela6[[#This Row],[Níveis negat. ]]/Tabela6[[#This Row],[Alunos_2º ciclo]]</f>
        <v>0.23316062176165803</v>
      </c>
    </row>
    <row r="26" spans="1:19" outlineLevel="5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3">
        <v>151350</v>
      </c>
      <c r="H26" s="73" t="s">
        <v>54</v>
      </c>
      <c r="I26" s="73"/>
      <c r="J26" s="11" t="s">
        <v>24</v>
      </c>
      <c r="K26" s="12">
        <f>SUBTOTAL(9,K25:K25)</f>
        <v>97</v>
      </c>
      <c r="L26" s="12">
        <f>SUBTOTAL(9,L25:L25)</f>
        <v>21</v>
      </c>
      <c r="M26" s="13">
        <f>Tabela6[[#This Row],[Neg_Ano5]]/Tabela6[[#This Row],[Alunos_Ano5]]</f>
        <v>0.21649484536082475</v>
      </c>
      <c r="N26" s="12">
        <f>SUBTOTAL(9,N25:N25)</f>
        <v>96</v>
      </c>
      <c r="O26" s="12">
        <f>SUBTOTAL(9,O25:O25)</f>
        <v>24</v>
      </c>
      <c r="P26" s="13">
        <f>Tabela6[[#This Row],[Neg_Ano6]]/Tabela6[[#This Row],[Alunos_Ano6]]</f>
        <v>0.25</v>
      </c>
      <c r="Q26" s="12">
        <f>SUBTOTAL(9,Q25:Q25)</f>
        <v>193</v>
      </c>
      <c r="R26" s="12">
        <f>SUBTOTAL(9,R25:R25)</f>
        <v>45</v>
      </c>
      <c r="S26" s="14">
        <f>Tabela6[[#This Row],[Níveis negat. ]]/Tabela6[[#This Row],[Alunos_2º ciclo]]</f>
        <v>0.23316062176165803</v>
      </c>
    </row>
    <row r="27" spans="1:19" outlineLevel="5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3">
        <v>151660</v>
      </c>
      <c r="H27" s="73" t="s">
        <v>56</v>
      </c>
      <c r="I27" s="73">
        <v>109630</v>
      </c>
      <c r="J27" s="7" t="s">
        <v>57</v>
      </c>
      <c r="K27" s="8">
        <v>143</v>
      </c>
      <c r="L27" s="8">
        <v>36</v>
      </c>
      <c r="M27" s="9">
        <f>Tabela6[[#This Row],[Neg_Ano5]]/Tabela6[[#This Row],[Alunos_Ano5]]</f>
        <v>0.25174825174825177</v>
      </c>
      <c r="N27" s="8">
        <v>155</v>
      </c>
      <c r="O27" s="8">
        <v>17</v>
      </c>
      <c r="P27" s="9">
        <f>Tabela6[[#This Row],[Neg_Ano6]]/Tabela6[[#This Row],[Alunos_Ano6]]</f>
        <v>0.10967741935483871</v>
      </c>
      <c r="Q27" s="8">
        <f>K27+N27</f>
        <v>298</v>
      </c>
      <c r="R27" s="8">
        <f>L27+O27</f>
        <v>53</v>
      </c>
      <c r="S27" s="10">
        <f>Tabela6[[#This Row],[Níveis negat. ]]/Tabela6[[#This Row],[Alunos_2º ciclo]]</f>
        <v>0.17785234899328858</v>
      </c>
    </row>
    <row r="28" spans="1:19" outlineLevel="5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3">
        <v>151660</v>
      </c>
      <c r="H28" s="73" t="s">
        <v>56</v>
      </c>
      <c r="I28" s="73"/>
      <c r="J28" s="11" t="s">
        <v>24</v>
      </c>
      <c r="K28" s="12">
        <f>SUBTOTAL(9,K27:K27)</f>
        <v>143</v>
      </c>
      <c r="L28" s="12">
        <f>SUBTOTAL(9,L27:L27)</f>
        <v>36</v>
      </c>
      <c r="M28" s="13">
        <f>Tabela6[[#This Row],[Neg_Ano5]]/Tabela6[[#This Row],[Alunos_Ano5]]</f>
        <v>0.25174825174825177</v>
      </c>
      <c r="N28" s="12">
        <f>SUBTOTAL(9,N27:N27)</f>
        <v>155</v>
      </c>
      <c r="O28" s="12">
        <f>SUBTOTAL(9,O27:O27)</f>
        <v>17</v>
      </c>
      <c r="P28" s="13">
        <f>Tabela6[[#This Row],[Neg_Ano6]]/Tabela6[[#This Row],[Alunos_Ano6]]</f>
        <v>0.10967741935483871</v>
      </c>
      <c r="Q28" s="12">
        <f>SUBTOTAL(9,Q27:Q27)</f>
        <v>298</v>
      </c>
      <c r="R28" s="12">
        <f>SUBTOTAL(9,R27:R27)</f>
        <v>53</v>
      </c>
      <c r="S28" s="14">
        <f>Tabela6[[#This Row],[Níveis negat. ]]/Tabela6[[#This Row],[Alunos_2º ciclo]]</f>
        <v>0.17785234899328858</v>
      </c>
    </row>
    <row r="29" spans="1:19" outlineLevel="5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3">
        <v>151671</v>
      </c>
      <c r="H29" s="73" t="s">
        <v>58</v>
      </c>
      <c r="I29" s="73">
        <v>109663</v>
      </c>
      <c r="J29" s="7" t="s">
        <v>59</v>
      </c>
      <c r="K29" s="8">
        <v>258</v>
      </c>
      <c r="L29" s="8">
        <v>47</v>
      </c>
      <c r="M29" s="9">
        <f>Tabela6[[#This Row],[Neg_Ano5]]/Tabela6[[#This Row],[Alunos_Ano5]]</f>
        <v>0.18217054263565891</v>
      </c>
      <c r="N29" s="8">
        <v>228</v>
      </c>
      <c r="O29" s="8">
        <v>48</v>
      </c>
      <c r="P29" s="9">
        <f>Tabela6[[#This Row],[Neg_Ano6]]/Tabela6[[#This Row],[Alunos_Ano6]]</f>
        <v>0.21052631578947367</v>
      </c>
      <c r="Q29" s="8">
        <f>K29+N29</f>
        <v>486</v>
      </c>
      <c r="R29" s="8">
        <f>L29+O29</f>
        <v>95</v>
      </c>
      <c r="S29" s="10">
        <f>Tabela6[[#This Row],[Níveis negat. ]]/Tabela6[[#This Row],[Alunos_2º ciclo]]</f>
        <v>0.19547325102880658</v>
      </c>
    </row>
    <row r="30" spans="1:19" outlineLevel="5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3">
        <v>151671</v>
      </c>
      <c r="H30" s="73" t="s">
        <v>58</v>
      </c>
      <c r="I30" s="73"/>
      <c r="J30" s="11" t="s">
        <v>24</v>
      </c>
      <c r="K30" s="12">
        <f>SUBTOTAL(9,K29:K29)</f>
        <v>258</v>
      </c>
      <c r="L30" s="12">
        <f>SUBTOTAL(9,L29:L29)</f>
        <v>47</v>
      </c>
      <c r="M30" s="13">
        <f>Tabela6[[#This Row],[Neg_Ano5]]/Tabela6[[#This Row],[Alunos_Ano5]]</f>
        <v>0.18217054263565891</v>
      </c>
      <c r="N30" s="12">
        <f>SUBTOTAL(9,N29:N29)</f>
        <v>228</v>
      </c>
      <c r="O30" s="12">
        <f>SUBTOTAL(9,O29:O29)</f>
        <v>48</v>
      </c>
      <c r="P30" s="13">
        <f>Tabela6[[#This Row],[Neg_Ano6]]/Tabela6[[#This Row],[Alunos_Ano6]]</f>
        <v>0.21052631578947367</v>
      </c>
      <c r="Q30" s="12">
        <f>SUBTOTAL(9,Q29:Q29)</f>
        <v>486</v>
      </c>
      <c r="R30" s="12">
        <f>SUBTOTAL(9,R29:R29)</f>
        <v>95</v>
      </c>
      <c r="S30" s="14">
        <f>Tabela6[[#This Row],[Níveis negat. ]]/Tabela6[[#This Row],[Alunos_2º ciclo]]</f>
        <v>0.19547325102880658</v>
      </c>
    </row>
    <row r="31" spans="1:19" outlineLevel="4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3"/>
      <c r="H31" s="73"/>
      <c r="I31" s="73"/>
      <c r="J31" s="15" t="s">
        <v>25</v>
      </c>
      <c r="K31" s="16">
        <f>SUBTOTAL(9,K14:K29)</f>
        <v>981</v>
      </c>
      <c r="L31" s="16">
        <f>SUBTOTAL(9,L14:L29)</f>
        <v>197</v>
      </c>
      <c r="M31" s="17">
        <f>Tabela6[[#This Row],[Neg_Ano5]]/Tabela6[[#This Row],[Alunos_Ano5]]</f>
        <v>0.20081549439347604</v>
      </c>
      <c r="N31" s="16">
        <f>SUBTOTAL(9,N14:N29)</f>
        <v>861</v>
      </c>
      <c r="O31" s="16">
        <f>SUBTOTAL(9,O14:O29)</f>
        <v>189</v>
      </c>
      <c r="P31" s="17">
        <f>Tabela6[[#This Row],[Neg_Ano6]]/Tabela6[[#This Row],[Alunos_Ano6]]</f>
        <v>0.21951219512195122</v>
      </c>
      <c r="Q31" s="16">
        <f>SUBTOTAL(9,Q14:Q29)</f>
        <v>1842</v>
      </c>
      <c r="R31" s="16">
        <f>SUBTOTAL(9,R14:R29)</f>
        <v>386</v>
      </c>
      <c r="S31" s="18">
        <f>Tabela6[[#This Row],[Níveis negat. ]]/Tabela6[[#This Row],[Alunos_2º ciclo]]</f>
        <v>0.20955483170466885</v>
      </c>
    </row>
    <row r="32" spans="1:19" outlineLevel="5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113</v>
      </c>
      <c r="F32" s="7" t="s">
        <v>60</v>
      </c>
      <c r="G32" s="73">
        <v>151324</v>
      </c>
      <c r="H32" s="73" t="s">
        <v>61</v>
      </c>
      <c r="I32" s="73">
        <v>113176</v>
      </c>
      <c r="J32" s="7" t="s">
        <v>62</v>
      </c>
      <c r="K32" s="8">
        <v>53</v>
      </c>
      <c r="L32" s="8">
        <v>11</v>
      </c>
      <c r="M32" s="9">
        <f>Tabela6[[#This Row],[Neg_Ano5]]/Tabela6[[#This Row],[Alunos_Ano5]]</f>
        <v>0.20754716981132076</v>
      </c>
      <c r="N32" s="8">
        <v>62</v>
      </c>
      <c r="O32" s="8">
        <v>10</v>
      </c>
      <c r="P32" s="9">
        <f>Tabela6[[#This Row],[Neg_Ano6]]/Tabela6[[#This Row],[Alunos_Ano6]]</f>
        <v>0.16129032258064516</v>
      </c>
      <c r="Q32" s="8">
        <f>K32+N32</f>
        <v>115</v>
      </c>
      <c r="R32" s="8">
        <f>L32+O32</f>
        <v>21</v>
      </c>
      <c r="S32" s="10">
        <f>Tabela6[[#This Row],[Níveis negat. ]]/Tabela6[[#This Row],[Alunos_2º ciclo]]</f>
        <v>0.18260869565217391</v>
      </c>
    </row>
    <row r="33" spans="1:19" outlineLevel="5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113</v>
      </c>
      <c r="F33" s="7" t="s">
        <v>60</v>
      </c>
      <c r="G33" s="73">
        <v>151324</v>
      </c>
      <c r="H33" s="73" t="s">
        <v>61</v>
      </c>
      <c r="I33" s="73">
        <v>113513</v>
      </c>
      <c r="J33" s="7" t="s">
        <v>63</v>
      </c>
      <c r="K33" s="8">
        <v>50</v>
      </c>
      <c r="L33" s="8">
        <v>16</v>
      </c>
      <c r="M33" s="9">
        <f>Tabela6[[#This Row],[Neg_Ano5]]/Tabela6[[#This Row],[Alunos_Ano5]]</f>
        <v>0.32</v>
      </c>
      <c r="N33" s="8">
        <v>70</v>
      </c>
      <c r="O33" s="8">
        <v>20</v>
      </c>
      <c r="P33" s="9">
        <f>Tabela6[[#This Row],[Neg_Ano6]]/Tabela6[[#This Row],[Alunos_Ano6]]</f>
        <v>0.2857142857142857</v>
      </c>
      <c r="Q33" s="8">
        <f>K33+N33</f>
        <v>120</v>
      </c>
      <c r="R33" s="8">
        <f>L33+O33</f>
        <v>36</v>
      </c>
      <c r="S33" s="10">
        <f>Tabela6[[#This Row],[Níveis negat. ]]/Tabela6[[#This Row],[Alunos_2º ciclo]]</f>
        <v>0.3</v>
      </c>
    </row>
    <row r="34" spans="1:19" outlineLevel="5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113</v>
      </c>
      <c r="F34" s="7" t="s">
        <v>60</v>
      </c>
      <c r="G34" s="73">
        <v>151324</v>
      </c>
      <c r="H34" s="73" t="s">
        <v>61</v>
      </c>
      <c r="I34" s="73"/>
      <c r="J34" s="11" t="s">
        <v>24</v>
      </c>
      <c r="K34" s="12">
        <f>SUBTOTAL(9,K32:K33)</f>
        <v>103</v>
      </c>
      <c r="L34" s="12">
        <f>SUBTOTAL(9,L32:L33)</f>
        <v>27</v>
      </c>
      <c r="M34" s="13">
        <f>Tabela6[[#This Row],[Neg_Ano5]]/Tabela6[[#This Row],[Alunos_Ano5]]</f>
        <v>0.26213592233009708</v>
      </c>
      <c r="N34" s="12">
        <f>SUBTOTAL(9,N32:N33)</f>
        <v>132</v>
      </c>
      <c r="O34" s="12">
        <f>SUBTOTAL(9,O32:O33)</f>
        <v>30</v>
      </c>
      <c r="P34" s="13">
        <f>Tabela6[[#This Row],[Neg_Ano6]]/Tabela6[[#This Row],[Alunos_Ano6]]</f>
        <v>0.22727272727272727</v>
      </c>
      <c r="Q34" s="12">
        <f>SUBTOTAL(9,Q32:Q33)</f>
        <v>235</v>
      </c>
      <c r="R34" s="12">
        <f>SUBTOTAL(9,R32:R33)</f>
        <v>57</v>
      </c>
      <c r="S34" s="14">
        <f>Tabela6[[#This Row],[Níveis negat. ]]/Tabela6[[#This Row],[Alunos_2º ciclo]]</f>
        <v>0.24255319148936169</v>
      </c>
    </row>
    <row r="35" spans="1:19" outlineLevel="5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113</v>
      </c>
      <c r="F35" s="7" t="s">
        <v>60</v>
      </c>
      <c r="G35" s="73">
        <v>151348</v>
      </c>
      <c r="H35" s="73" t="s">
        <v>64</v>
      </c>
      <c r="I35" s="73">
        <v>113401</v>
      </c>
      <c r="J35" s="7" t="s">
        <v>65</v>
      </c>
      <c r="K35" s="8">
        <v>53</v>
      </c>
      <c r="L35" s="8">
        <v>8</v>
      </c>
      <c r="M35" s="9">
        <f>Tabela6[[#This Row],[Neg_Ano5]]/Tabela6[[#This Row],[Alunos_Ano5]]</f>
        <v>0.15094339622641509</v>
      </c>
      <c r="N35" s="8">
        <v>62</v>
      </c>
      <c r="O35" s="8">
        <v>15</v>
      </c>
      <c r="P35" s="9">
        <f>Tabela6[[#This Row],[Neg_Ano6]]/Tabela6[[#This Row],[Alunos_Ano6]]</f>
        <v>0.24193548387096775</v>
      </c>
      <c r="Q35" s="8">
        <f>K35+N35</f>
        <v>115</v>
      </c>
      <c r="R35" s="8">
        <f>L35+O35</f>
        <v>23</v>
      </c>
      <c r="S35" s="10">
        <f>Tabela6[[#This Row],[Níveis negat. ]]/Tabela6[[#This Row],[Alunos_2º ciclo]]</f>
        <v>0.2</v>
      </c>
    </row>
    <row r="36" spans="1:19" outlineLevel="5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3">
        <v>151348</v>
      </c>
      <c r="H36" s="73" t="s">
        <v>64</v>
      </c>
      <c r="I36" s="73">
        <v>113470</v>
      </c>
      <c r="J36" s="7" t="s">
        <v>66</v>
      </c>
      <c r="K36" s="8">
        <v>43</v>
      </c>
      <c r="L36" s="8">
        <v>14</v>
      </c>
      <c r="M36" s="9">
        <f>Tabela6[[#This Row],[Neg_Ano5]]/Tabela6[[#This Row],[Alunos_Ano5]]</f>
        <v>0.32558139534883723</v>
      </c>
      <c r="N36" s="8">
        <v>36</v>
      </c>
      <c r="O36" s="8">
        <v>10</v>
      </c>
      <c r="P36" s="9">
        <f>Tabela6[[#This Row],[Neg_Ano6]]/Tabela6[[#This Row],[Alunos_Ano6]]</f>
        <v>0.27777777777777779</v>
      </c>
      <c r="Q36" s="8">
        <f>K36+N36</f>
        <v>79</v>
      </c>
      <c r="R36" s="8">
        <f>L36+O36</f>
        <v>24</v>
      </c>
      <c r="S36" s="10">
        <f>Tabela6[[#This Row],[Níveis negat. ]]/Tabela6[[#This Row],[Alunos_2º ciclo]]</f>
        <v>0.30379746835443039</v>
      </c>
    </row>
    <row r="37" spans="1:19" outlineLevel="5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3">
        <v>151348</v>
      </c>
      <c r="H37" s="73" t="s">
        <v>64</v>
      </c>
      <c r="I37" s="73"/>
      <c r="J37" s="11" t="s">
        <v>24</v>
      </c>
      <c r="K37" s="12">
        <f>SUBTOTAL(9,K35:K36)</f>
        <v>96</v>
      </c>
      <c r="L37" s="12">
        <f>SUBTOTAL(9,L35:L36)</f>
        <v>22</v>
      </c>
      <c r="M37" s="13">
        <f>Tabela6[[#This Row],[Neg_Ano5]]/Tabela6[[#This Row],[Alunos_Ano5]]</f>
        <v>0.22916666666666666</v>
      </c>
      <c r="N37" s="12">
        <f>SUBTOTAL(9,N35:N36)</f>
        <v>98</v>
      </c>
      <c r="O37" s="12">
        <f>SUBTOTAL(9,O35:O36)</f>
        <v>25</v>
      </c>
      <c r="P37" s="13">
        <f>Tabela6[[#This Row],[Neg_Ano6]]/Tabela6[[#This Row],[Alunos_Ano6]]</f>
        <v>0.25510204081632654</v>
      </c>
      <c r="Q37" s="12">
        <f>SUBTOTAL(9,Q35:Q36)</f>
        <v>194</v>
      </c>
      <c r="R37" s="12">
        <f>SUBTOTAL(9,R35:R36)</f>
        <v>47</v>
      </c>
      <c r="S37" s="14">
        <f>Tabela6[[#This Row],[Níveis negat. ]]/Tabela6[[#This Row],[Alunos_2º ciclo]]</f>
        <v>0.2422680412371134</v>
      </c>
    </row>
    <row r="38" spans="1:19" outlineLevel="5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3">
        <v>151609</v>
      </c>
      <c r="H38" s="73" t="s">
        <v>67</v>
      </c>
      <c r="I38" s="73">
        <v>113009</v>
      </c>
      <c r="J38" s="7" t="s">
        <v>68</v>
      </c>
      <c r="K38" s="8">
        <v>44</v>
      </c>
      <c r="L38" s="8">
        <v>9</v>
      </c>
      <c r="M38" s="9">
        <f>Tabela6[[#This Row],[Neg_Ano5]]/Tabela6[[#This Row],[Alunos_Ano5]]</f>
        <v>0.20454545454545456</v>
      </c>
      <c r="N38" s="8">
        <v>44</v>
      </c>
      <c r="O38" s="8">
        <v>15</v>
      </c>
      <c r="P38" s="9">
        <f>Tabela6[[#This Row],[Neg_Ano6]]/Tabela6[[#This Row],[Alunos_Ano6]]</f>
        <v>0.34090909090909088</v>
      </c>
      <c r="Q38" s="8">
        <f>K38+N38</f>
        <v>88</v>
      </c>
      <c r="R38" s="8">
        <f>L38+O38</f>
        <v>24</v>
      </c>
      <c r="S38" s="10">
        <f>Tabela6[[#This Row],[Níveis negat. ]]/Tabela6[[#This Row],[Alunos_2º ciclo]]</f>
        <v>0.27272727272727271</v>
      </c>
    </row>
    <row r="39" spans="1:19" outlineLevel="5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3">
        <v>151609</v>
      </c>
      <c r="H39" s="73" t="s">
        <v>67</v>
      </c>
      <c r="I39" s="73">
        <v>113010</v>
      </c>
      <c r="J39" s="7" t="s">
        <v>69</v>
      </c>
      <c r="K39" s="8">
        <v>38</v>
      </c>
      <c r="L39" s="8">
        <v>10</v>
      </c>
      <c r="M39" s="9">
        <f>Tabela6[[#This Row],[Neg_Ano5]]/Tabela6[[#This Row],[Alunos_Ano5]]</f>
        <v>0.26315789473684209</v>
      </c>
      <c r="N39" s="8">
        <v>74</v>
      </c>
      <c r="O39" s="8">
        <v>22</v>
      </c>
      <c r="P39" s="9">
        <f>Tabela6[[#This Row],[Neg_Ano6]]/Tabela6[[#This Row],[Alunos_Ano6]]</f>
        <v>0.29729729729729731</v>
      </c>
      <c r="Q39" s="8">
        <f>K39+N39</f>
        <v>112</v>
      </c>
      <c r="R39" s="8">
        <f>L39+O39</f>
        <v>32</v>
      </c>
      <c r="S39" s="10">
        <f>Tabela6[[#This Row],[Níveis negat. ]]/Tabela6[[#This Row],[Alunos_2º ciclo]]</f>
        <v>0.2857142857142857</v>
      </c>
    </row>
    <row r="40" spans="1:19" outlineLevel="5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3">
        <v>151609</v>
      </c>
      <c r="H40" s="73" t="s">
        <v>67</v>
      </c>
      <c r="I40" s="73"/>
      <c r="J40" s="11" t="s">
        <v>24</v>
      </c>
      <c r="K40" s="12">
        <f>SUBTOTAL(9,K38:K39)</f>
        <v>82</v>
      </c>
      <c r="L40" s="12">
        <f>SUBTOTAL(9,L38:L39)</f>
        <v>19</v>
      </c>
      <c r="M40" s="13">
        <f>Tabela6[[#This Row],[Neg_Ano5]]/Tabela6[[#This Row],[Alunos_Ano5]]</f>
        <v>0.23170731707317074</v>
      </c>
      <c r="N40" s="12">
        <f>SUBTOTAL(9,N38:N39)</f>
        <v>118</v>
      </c>
      <c r="O40" s="12">
        <f>SUBTOTAL(9,O38:O39)</f>
        <v>37</v>
      </c>
      <c r="P40" s="13">
        <f>Tabela6[[#This Row],[Neg_Ano6]]/Tabela6[[#This Row],[Alunos_Ano6]]</f>
        <v>0.3135593220338983</v>
      </c>
      <c r="Q40" s="12">
        <f>SUBTOTAL(9,Q38:Q39)</f>
        <v>200</v>
      </c>
      <c r="R40" s="12">
        <f>SUBTOTAL(9,R38:R39)</f>
        <v>56</v>
      </c>
      <c r="S40" s="14">
        <f>Tabela6[[#This Row],[Níveis negat. ]]/Tabela6[[#This Row],[Alunos_2º ciclo]]</f>
        <v>0.28000000000000003</v>
      </c>
    </row>
    <row r="41" spans="1:19" outlineLevel="5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3">
        <v>151658</v>
      </c>
      <c r="H41" s="73" t="s">
        <v>70</v>
      </c>
      <c r="I41" s="73">
        <v>113278</v>
      </c>
      <c r="J41" s="7" t="s">
        <v>71</v>
      </c>
      <c r="K41" s="8">
        <v>165</v>
      </c>
      <c r="L41" s="8">
        <v>31</v>
      </c>
      <c r="M41" s="9">
        <f>Tabela6[[#This Row],[Neg_Ano5]]/Tabela6[[#This Row],[Alunos_Ano5]]</f>
        <v>0.18787878787878787</v>
      </c>
      <c r="N41" s="8">
        <v>138</v>
      </c>
      <c r="O41" s="8">
        <v>38</v>
      </c>
      <c r="P41" s="9">
        <f>Tabela6[[#This Row],[Neg_Ano6]]/Tabela6[[#This Row],[Alunos_Ano6]]</f>
        <v>0.27536231884057971</v>
      </c>
      <c r="Q41" s="8">
        <f>K41+N41</f>
        <v>303</v>
      </c>
      <c r="R41" s="8">
        <f>L41+O41</f>
        <v>69</v>
      </c>
      <c r="S41" s="10">
        <f>Tabela6[[#This Row],[Níveis negat. ]]/Tabela6[[#This Row],[Alunos_2º ciclo]]</f>
        <v>0.22772277227722773</v>
      </c>
    </row>
    <row r="42" spans="1:19" outlineLevel="5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3">
        <v>151658</v>
      </c>
      <c r="H42" s="73" t="s">
        <v>70</v>
      </c>
      <c r="I42" s="73"/>
      <c r="J42" s="11" t="s">
        <v>24</v>
      </c>
      <c r="K42" s="12">
        <f>SUBTOTAL(9,K41:K41)</f>
        <v>165</v>
      </c>
      <c r="L42" s="12">
        <f>SUBTOTAL(9,L41:L41)</f>
        <v>31</v>
      </c>
      <c r="M42" s="13">
        <f>Tabela6[[#This Row],[Neg_Ano5]]/Tabela6[[#This Row],[Alunos_Ano5]]</f>
        <v>0.18787878787878787</v>
      </c>
      <c r="N42" s="12">
        <f>SUBTOTAL(9,N41:N41)</f>
        <v>138</v>
      </c>
      <c r="O42" s="12">
        <f>SUBTOTAL(9,O41:O41)</f>
        <v>38</v>
      </c>
      <c r="P42" s="13">
        <f>Tabela6[[#This Row],[Neg_Ano6]]/Tabela6[[#This Row],[Alunos_Ano6]]</f>
        <v>0.27536231884057971</v>
      </c>
      <c r="Q42" s="12">
        <f>SUBTOTAL(9,Q41:Q41)</f>
        <v>303</v>
      </c>
      <c r="R42" s="12">
        <f>SUBTOTAL(9,R41:R41)</f>
        <v>69</v>
      </c>
      <c r="S42" s="14">
        <f>Tabela6[[#This Row],[Níveis negat. ]]/Tabela6[[#This Row],[Alunos_2º ciclo]]</f>
        <v>0.22772277227722773</v>
      </c>
    </row>
    <row r="43" spans="1:19" outlineLevel="5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3">
        <v>153047</v>
      </c>
      <c r="H43" s="73" t="s">
        <v>72</v>
      </c>
      <c r="I43" s="73">
        <v>113147</v>
      </c>
      <c r="J43" s="7" t="s">
        <v>73</v>
      </c>
      <c r="K43" s="8">
        <v>76</v>
      </c>
      <c r="L43" s="8">
        <v>6</v>
      </c>
      <c r="M43" s="9">
        <f>Tabela6[[#This Row],[Neg_Ano5]]/Tabela6[[#This Row],[Alunos_Ano5]]</f>
        <v>7.8947368421052627E-2</v>
      </c>
      <c r="N43" s="8">
        <v>89</v>
      </c>
      <c r="O43" s="8">
        <v>9</v>
      </c>
      <c r="P43" s="9">
        <f>Tabela6[[#This Row],[Neg_Ano6]]/Tabela6[[#This Row],[Alunos_Ano6]]</f>
        <v>0.10112359550561797</v>
      </c>
      <c r="Q43" s="8">
        <f>K43+N43</f>
        <v>165</v>
      </c>
      <c r="R43" s="8">
        <f>L43+O43</f>
        <v>15</v>
      </c>
      <c r="S43" s="10">
        <f>Tabela6[[#This Row],[Níveis negat. ]]/Tabela6[[#This Row],[Alunos_2º ciclo]]</f>
        <v>9.0909090909090912E-2</v>
      </c>
    </row>
    <row r="44" spans="1:19" outlineLevel="5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3">
        <v>153047</v>
      </c>
      <c r="H44" s="73" t="s">
        <v>72</v>
      </c>
      <c r="I44" s="73"/>
      <c r="J44" s="11" t="s">
        <v>24</v>
      </c>
      <c r="K44" s="12">
        <f>SUBTOTAL(9,K43:K43)</f>
        <v>76</v>
      </c>
      <c r="L44" s="12">
        <f>SUBTOTAL(9,L43:L43)</f>
        <v>6</v>
      </c>
      <c r="M44" s="13">
        <f>Tabela6[[#This Row],[Neg_Ano5]]/Tabela6[[#This Row],[Alunos_Ano5]]</f>
        <v>7.8947368421052627E-2</v>
      </c>
      <c r="N44" s="12">
        <f>SUBTOTAL(9,N43:N43)</f>
        <v>89</v>
      </c>
      <c r="O44" s="12">
        <f>SUBTOTAL(9,O43:O43)</f>
        <v>9</v>
      </c>
      <c r="P44" s="13">
        <f>Tabela6[[#This Row],[Neg_Ano6]]/Tabela6[[#This Row],[Alunos_Ano6]]</f>
        <v>0.10112359550561797</v>
      </c>
      <c r="Q44" s="12">
        <f>SUBTOTAL(9,Q43:Q43)</f>
        <v>165</v>
      </c>
      <c r="R44" s="12">
        <f>SUBTOTAL(9,R43:R43)</f>
        <v>15</v>
      </c>
      <c r="S44" s="14">
        <f>Tabela6[[#This Row],[Níveis negat. ]]/Tabela6[[#This Row],[Alunos_2º ciclo]]</f>
        <v>9.0909090909090912E-2</v>
      </c>
    </row>
    <row r="45" spans="1:19" outlineLevel="4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3"/>
      <c r="H45" s="73"/>
      <c r="I45" s="73"/>
      <c r="J45" s="15" t="s">
        <v>25</v>
      </c>
      <c r="K45" s="16">
        <f>SUBTOTAL(9,K32:K43)</f>
        <v>522</v>
      </c>
      <c r="L45" s="16">
        <f>SUBTOTAL(9,L32:L43)</f>
        <v>105</v>
      </c>
      <c r="M45" s="17">
        <f>Tabela6[[#This Row],[Neg_Ano5]]/Tabela6[[#This Row],[Alunos_Ano5]]</f>
        <v>0.20114942528735633</v>
      </c>
      <c r="N45" s="16">
        <f>SUBTOTAL(9,N32:N43)</f>
        <v>575</v>
      </c>
      <c r="O45" s="16">
        <f>SUBTOTAL(9,O32:O43)</f>
        <v>139</v>
      </c>
      <c r="P45" s="17">
        <f>Tabela6[[#This Row],[Neg_Ano6]]/Tabela6[[#This Row],[Alunos_Ano6]]</f>
        <v>0.2417391304347826</v>
      </c>
      <c r="Q45" s="16">
        <f>SUBTOTAL(9,Q32:Q43)</f>
        <v>1097</v>
      </c>
      <c r="R45" s="16">
        <f>SUBTOTAL(9,R32:R43)</f>
        <v>244</v>
      </c>
      <c r="S45" s="18">
        <f>Tabela6[[#This Row],[Níveis negat. ]]/Tabela6[[#This Row],[Alunos_2º ciclo]]</f>
        <v>0.22242479489516864</v>
      </c>
    </row>
    <row r="46" spans="1:19" outlineLevel="5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116</v>
      </c>
      <c r="F46" s="7" t="s">
        <v>74</v>
      </c>
      <c r="G46" s="73">
        <v>151683</v>
      </c>
      <c r="H46" s="73" t="s">
        <v>75</v>
      </c>
      <c r="I46" s="73">
        <v>116386</v>
      </c>
      <c r="J46" s="7" t="s">
        <v>76</v>
      </c>
      <c r="K46" s="8">
        <v>154</v>
      </c>
      <c r="L46" s="8">
        <v>25</v>
      </c>
      <c r="M46" s="9">
        <f>Tabela6[[#This Row],[Neg_Ano5]]/Tabela6[[#This Row],[Alunos_Ano5]]</f>
        <v>0.16233766233766234</v>
      </c>
      <c r="N46" s="8">
        <v>175</v>
      </c>
      <c r="O46" s="8">
        <v>22</v>
      </c>
      <c r="P46" s="9">
        <f>Tabela6[[#This Row],[Neg_Ano6]]/Tabela6[[#This Row],[Alunos_Ano6]]</f>
        <v>0.12571428571428572</v>
      </c>
      <c r="Q46" s="8">
        <f>K46+N46</f>
        <v>329</v>
      </c>
      <c r="R46" s="8">
        <f>L46+O46</f>
        <v>47</v>
      </c>
      <c r="S46" s="10">
        <f>Tabela6[[#This Row],[Níveis negat. ]]/Tabela6[[#This Row],[Alunos_2º ciclo]]</f>
        <v>0.14285714285714285</v>
      </c>
    </row>
    <row r="47" spans="1:19" outlineLevel="5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116</v>
      </c>
      <c r="F47" s="7" t="s">
        <v>74</v>
      </c>
      <c r="G47" s="73">
        <v>151683</v>
      </c>
      <c r="H47" s="73" t="s">
        <v>75</v>
      </c>
      <c r="I47" s="73"/>
      <c r="J47" s="11" t="s">
        <v>24</v>
      </c>
      <c r="K47" s="12">
        <f>SUBTOTAL(9,K46:K46)</f>
        <v>154</v>
      </c>
      <c r="L47" s="12">
        <f>SUBTOTAL(9,L46:L46)</f>
        <v>25</v>
      </c>
      <c r="M47" s="13">
        <f>Tabela6[[#This Row],[Neg_Ano5]]/Tabela6[[#This Row],[Alunos_Ano5]]</f>
        <v>0.16233766233766234</v>
      </c>
      <c r="N47" s="12">
        <f>SUBTOTAL(9,N46:N46)</f>
        <v>175</v>
      </c>
      <c r="O47" s="12">
        <f>SUBTOTAL(9,O46:O46)</f>
        <v>22</v>
      </c>
      <c r="P47" s="13">
        <f>Tabela6[[#This Row],[Neg_Ano6]]/Tabela6[[#This Row],[Alunos_Ano6]]</f>
        <v>0.12571428571428572</v>
      </c>
      <c r="Q47" s="12">
        <f>SUBTOTAL(9,Q46:Q46)</f>
        <v>329</v>
      </c>
      <c r="R47" s="12">
        <f>SUBTOTAL(9,R46:R46)</f>
        <v>47</v>
      </c>
      <c r="S47" s="14">
        <f>Tabela6[[#This Row],[Níveis negat. ]]/Tabela6[[#This Row],[Alunos_2º ciclo]]</f>
        <v>0.14285714285714285</v>
      </c>
    </row>
    <row r="48" spans="1:19" outlineLevel="5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116</v>
      </c>
      <c r="F48" s="7" t="s">
        <v>74</v>
      </c>
      <c r="G48" s="73">
        <v>152900</v>
      </c>
      <c r="H48" s="73" t="s">
        <v>77</v>
      </c>
      <c r="I48" s="73">
        <v>116374</v>
      </c>
      <c r="J48" s="7" t="s">
        <v>78</v>
      </c>
      <c r="K48" s="8">
        <v>138</v>
      </c>
      <c r="L48" s="8">
        <v>13</v>
      </c>
      <c r="M48" s="9">
        <f>Tabela6[[#This Row],[Neg_Ano5]]/Tabela6[[#This Row],[Alunos_Ano5]]</f>
        <v>9.420289855072464E-2</v>
      </c>
      <c r="N48" s="8">
        <v>121</v>
      </c>
      <c r="O48" s="8">
        <v>7</v>
      </c>
      <c r="P48" s="9">
        <f>Tabela6[[#This Row],[Neg_Ano6]]/Tabela6[[#This Row],[Alunos_Ano6]]</f>
        <v>5.7851239669421489E-2</v>
      </c>
      <c r="Q48" s="8">
        <f>K48+N48</f>
        <v>259</v>
      </c>
      <c r="R48" s="8">
        <f>L48+O48</f>
        <v>20</v>
      </c>
      <c r="S48" s="10">
        <f>Tabela6[[#This Row],[Níveis negat. ]]/Tabela6[[#This Row],[Alunos_2º ciclo]]</f>
        <v>7.7220077220077218E-2</v>
      </c>
    </row>
    <row r="49" spans="1:19" outlineLevel="5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116</v>
      </c>
      <c r="F49" s="7" t="s">
        <v>74</v>
      </c>
      <c r="G49" s="73">
        <v>152900</v>
      </c>
      <c r="H49" s="73" t="s">
        <v>77</v>
      </c>
      <c r="I49" s="73"/>
      <c r="J49" s="11" t="s">
        <v>24</v>
      </c>
      <c r="K49" s="12">
        <f>SUBTOTAL(9,K48:K48)</f>
        <v>138</v>
      </c>
      <c r="L49" s="12">
        <f>SUBTOTAL(9,L48:L48)</f>
        <v>13</v>
      </c>
      <c r="M49" s="13">
        <f>Tabela6[[#This Row],[Neg_Ano5]]/Tabela6[[#This Row],[Alunos_Ano5]]</f>
        <v>9.420289855072464E-2</v>
      </c>
      <c r="N49" s="12">
        <f>SUBTOTAL(9,N48:N48)</f>
        <v>121</v>
      </c>
      <c r="O49" s="12">
        <f>SUBTOTAL(9,O48:O48)</f>
        <v>7</v>
      </c>
      <c r="P49" s="13">
        <f>Tabela6[[#This Row],[Neg_Ano6]]/Tabela6[[#This Row],[Alunos_Ano6]]</f>
        <v>5.7851239669421489E-2</v>
      </c>
      <c r="Q49" s="12">
        <f>SUBTOTAL(9,Q48:Q48)</f>
        <v>259</v>
      </c>
      <c r="R49" s="12">
        <f>SUBTOTAL(9,R48:R48)</f>
        <v>20</v>
      </c>
      <c r="S49" s="14">
        <f>Tabela6[[#This Row],[Níveis negat. ]]/Tabela6[[#This Row],[Alunos_2º ciclo]]</f>
        <v>7.7220077220077218E-2</v>
      </c>
    </row>
    <row r="50" spans="1:19" outlineLevel="5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3">
        <v>153060</v>
      </c>
      <c r="H50" s="73" t="s">
        <v>79</v>
      </c>
      <c r="I50" s="73">
        <v>116413</v>
      </c>
      <c r="J50" s="7" t="s">
        <v>80</v>
      </c>
      <c r="K50" s="8">
        <v>49</v>
      </c>
      <c r="L50" s="8">
        <v>16</v>
      </c>
      <c r="M50" s="9">
        <f>Tabela6[[#This Row],[Neg_Ano5]]/Tabela6[[#This Row],[Alunos_Ano5]]</f>
        <v>0.32653061224489793</v>
      </c>
      <c r="N50" s="8">
        <v>63</v>
      </c>
      <c r="O50" s="8">
        <v>17</v>
      </c>
      <c r="P50" s="9">
        <f>Tabela6[[#This Row],[Neg_Ano6]]/Tabela6[[#This Row],[Alunos_Ano6]]</f>
        <v>0.26984126984126983</v>
      </c>
      <c r="Q50" s="8">
        <f>K50+N50</f>
        <v>112</v>
      </c>
      <c r="R50" s="8">
        <f>L50+O50</f>
        <v>33</v>
      </c>
      <c r="S50" s="10">
        <f>Tabela6[[#This Row],[Níveis negat. ]]/Tabela6[[#This Row],[Alunos_2º ciclo]]</f>
        <v>0.29464285714285715</v>
      </c>
    </row>
    <row r="51" spans="1:19" outlineLevel="5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3">
        <v>153060</v>
      </c>
      <c r="H51" s="73" t="s">
        <v>79</v>
      </c>
      <c r="I51" s="73"/>
      <c r="J51" s="11" t="s">
        <v>24</v>
      </c>
      <c r="K51" s="12">
        <f>SUBTOTAL(9,K50:K50)</f>
        <v>49</v>
      </c>
      <c r="L51" s="12">
        <f>SUBTOTAL(9,L50:L50)</f>
        <v>16</v>
      </c>
      <c r="M51" s="13">
        <f>Tabela6[[#This Row],[Neg_Ano5]]/Tabela6[[#This Row],[Alunos_Ano5]]</f>
        <v>0.32653061224489793</v>
      </c>
      <c r="N51" s="12">
        <f>SUBTOTAL(9,N50:N50)</f>
        <v>63</v>
      </c>
      <c r="O51" s="12">
        <f>SUBTOTAL(9,O50:O50)</f>
        <v>17</v>
      </c>
      <c r="P51" s="13">
        <f>Tabela6[[#This Row],[Neg_Ano6]]/Tabela6[[#This Row],[Alunos_Ano6]]</f>
        <v>0.26984126984126983</v>
      </c>
      <c r="Q51" s="12">
        <f>SUBTOTAL(9,Q50:Q50)</f>
        <v>112</v>
      </c>
      <c r="R51" s="12">
        <f>SUBTOTAL(9,R50:R50)</f>
        <v>33</v>
      </c>
      <c r="S51" s="14">
        <f>Tabela6[[#This Row],[Níveis negat. ]]/Tabela6[[#This Row],[Alunos_2º ciclo]]</f>
        <v>0.29464285714285715</v>
      </c>
    </row>
    <row r="52" spans="1:19" outlineLevel="4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3"/>
      <c r="H52" s="73"/>
      <c r="I52" s="73"/>
      <c r="J52" s="15" t="s">
        <v>25</v>
      </c>
      <c r="K52" s="16">
        <f>SUBTOTAL(9,K46:K50)</f>
        <v>341</v>
      </c>
      <c r="L52" s="16">
        <f>SUBTOTAL(9,L46:L50)</f>
        <v>54</v>
      </c>
      <c r="M52" s="17">
        <f>Tabela6[[#This Row],[Neg_Ano5]]/Tabela6[[#This Row],[Alunos_Ano5]]</f>
        <v>0.15835777126099707</v>
      </c>
      <c r="N52" s="16">
        <f>SUBTOTAL(9,N46:N50)</f>
        <v>359</v>
      </c>
      <c r="O52" s="16">
        <f>SUBTOTAL(9,O46:O50)</f>
        <v>46</v>
      </c>
      <c r="P52" s="17">
        <f>Tabela6[[#This Row],[Neg_Ano6]]/Tabela6[[#This Row],[Alunos_Ano6]]</f>
        <v>0.12813370473537605</v>
      </c>
      <c r="Q52" s="16">
        <f>SUBTOTAL(9,Q46:Q50)</f>
        <v>700</v>
      </c>
      <c r="R52" s="16">
        <f>SUBTOTAL(9,R46:R50)</f>
        <v>100</v>
      </c>
      <c r="S52" s="18">
        <f>Tabela6[[#This Row],[Níveis negat. ]]/Tabela6[[#This Row],[Alunos_2º ciclo]]</f>
        <v>0.14285714285714285</v>
      </c>
    </row>
    <row r="53" spans="1:19" outlineLevel="5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119</v>
      </c>
      <c r="F53" s="7" t="s">
        <v>81</v>
      </c>
      <c r="G53" s="73">
        <v>151701</v>
      </c>
      <c r="H53" s="73" t="s">
        <v>82</v>
      </c>
      <c r="I53" s="73">
        <v>119542</v>
      </c>
      <c r="J53" s="7" t="s">
        <v>83</v>
      </c>
      <c r="K53" s="8">
        <v>67</v>
      </c>
      <c r="L53" s="8">
        <v>16</v>
      </c>
      <c r="M53" s="9">
        <f>Tabela6[[#This Row],[Neg_Ano5]]/Tabela6[[#This Row],[Alunos_Ano5]]</f>
        <v>0.23880597014925373</v>
      </c>
      <c r="N53" s="8">
        <v>72</v>
      </c>
      <c r="O53" s="8">
        <v>23</v>
      </c>
      <c r="P53" s="9">
        <f>Tabela6[[#This Row],[Neg_Ano6]]/Tabela6[[#This Row],[Alunos_Ano6]]</f>
        <v>0.31944444444444442</v>
      </c>
      <c r="Q53" s="8">
        <f>K53+N53</f>
        <v>139</v>
      </c>
      <c r="R53" s="8">
        <f>L53+O53</f>
        <v>39</v>
      </c>
      <c r="S53" s="10">
        <f>Tabela6[[#This Row],[Níveis negat. ]]/Tabela6[[#This Row],[Alunos_2º ciclo]]</f>
        <v>0.2805755395683453</v>
      </c>
    </row>
    <row r="54" spans="1:19" outlineLevel="5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119</v>
      </c>
      <c r="F54" s="7" t="s">
        <v>81</v>
      </c>
      <c r="G54" s="73">
        <v>151701</v>
      </c>
      <c r="H54" s="73" t="s">
        <v>82</v>
      </c>
      <c r="I54" s="73">
        <v>119684</v>
      </c>
      <c r="J54" s="7" t="s">
        <v>84</v>
      </c>
      <c r="K54" s="8">
        <v>92</v>
      </c>
      <c r="L54" s="8">
        <v>21</v>
      </c>
      <c r="M54" s="9">
        <f>Tabela6[[#This Row],[Neg_Ano5]]/Tabela6[[#This Row],[Alunos_Ano5]]</f>
        <v>0.22826086956521738</v>
      </c>
      <c r="N54" s="8">
        <v>137</v>
      </c>
      <c r="O54" s="8">
        <v>51</v>
      </c>
      <c r="P54" s="9">
        <f>Tabela6[[#This Row],[Neg_Ano6]]/Tabela6[[#This Row],[Alunos_Ano6]]</f>
        <v>0.37226277372262773</v>
      </c>
      <c r="Q54" s="8">
        <f>K54+N54</f>
        <v>229</v>
      </c>
      <c r="R54" s="8">
        <f>L54+O54</f>
        <v>72</v>
      </c>
      <c r="S54" s="10">
        <f>Tabela6[[#This Row],[Níveis negat. ]]/Tabela6[[#This Row],[Alunos_2º ciclo]]</f>
        <v>0.31441048034934499</v>
      </c>
    </row>
    <row r="55" spans="1:19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119</v>
      </c>
      <c r="F55" s="7" t="s">
        <v>81</v>
      </c>
      <c r="G55" s="73">
        <v>151701</v>
      </c>
      <c r="H55" s="73" t="s">
        <v>82</v>
      </c>
      <c r="I55" s="73"/>
      <c r="J55" s="11" t="s">
        <v>24</v>
      </c>
      <c r="K55" s="12">
        <f>SUBTOTAL(9,K53:K54)</f>
        <v>159</v>
      </c>
      <c r="L55" s="12">
        <f>SUBTOTAL(9,L53:L54)</f>
        <v>37</v>
      </c>
      <c r="M55" s="13">
        <f>Tabela6[[#This Row],[Neg_Ano5]]/Tabela6[[#This Row],[Alunos_Ano5]]</f>
        <v>0.23270440251572327</v>
      </c>
      <c r="N55" s="12">
        <f>SUBTOTAL(9,N53:N54)</f>
        <v>209</v>
      </c>
      <c r="O55" s="12">
        <f>SUBTOTAL(9,O53:O54)</f>
        <v>74</v>
      </c>
      <c r="P55" s="13">
        <f>Tabela6[[#This Row],[Neg_Ano6]]/Tabela6[[#This Row],[Alunos_Ano6]]</f>
        <v>0.35406698564593303</v>
      </c>
      <c r="Q55" s="12">
        <f>SUBTOTAL(9,Q53:Q54)</f>
        <v>368</v>
      </c>
      <c r="R55" s="12">
        <f>SUBTOTAL(9,R53:R54)</f>
        <v>111</v>
      </c>
      <c r="S55" s="14">
        <f>Tabela6[[#This Row],[Níveis negat. ]]/Tabela6[[#This Row],[Alunos_2º ciclo]]</f>
        <v>0.3016304347826087</v>
      </c>
    </row>
    <row r="56" spans="1:19" outlineLevel="4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119</v>
      </c>
      <c r="F56" s="7" t="s">
        <v>81</v>
      </c>
      <c r="G56" s="73"/>
      <c r="H56" s="73"/>
      <c r="I56" s="73"/>
      <c r="J56" s="15" t="s">
        <v>25</v>
      </c>
      <c r="K56" s="16">
        <f>SUBTOTAL(9,K53:K54)</f>
        <v>159</v>
      </c>
      <c r="L56" s="16">
        <f>SUBTOTAL(9,L53:L54)</f>
        <v>37</v>
      </c>
      <c r="M56" s="17">
        <f>Tabela6[[#This Row],[Neg_Ano5]]/Tabela6[[#This Row],[Alunos_Ano5]]</f>
        <v>0.23270440251572327</v>
      </c>
      <c r="N56" s="16">
        <f>SUBTOTAL(9,N53:N54)</f>
        <v>209</v>
      </c>
      <c r="O56" s="16">
        <f>SUBTOTAL(9,O53:O54)</f>
        <v>74</v>
      </c>
      <c r="P56" s="17">
        <f>Tabela6[[#This Row],[Neg_Ano6]]/Tabela6[[#This Row],[Alunos_Ano6]]</f>
        <v>0.35406698564593303</v>
      </c>
      <c r="Q56" s="16">
        <f>SUBTOTAL(9,Q53:Q54)</f>
        <v>368</v>
      </c>
      <c r="R56" s="16">
        <f>SUBTOTAL(9,R53:R54)</f>
        <v>111</v>
      </c>
      <c r="S56" s="18">
        <f>Tabela6[[#This Row],[Níveis negat. ]]/Tabela6[[#This Row],[Alunos_2º ciclo]]</f>
        <v>0.3016304347826087</v>
      </c>
    </row>
    <row r="57" spans="1:19" outlineLevel="5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1304</v>
      </c>
      <c r="F57" s="7" t="s">
        <v>85</v>
      </c>
      <c r="G57" s="73">
        <v>150009</v>
      </c>
      <c r="H57" s="73" t="s">
        <v>86</v>
      </c>
      <c r="I57" s="73">
        <v>1304516</v>
      </c>
      <c r="J57" s="7" t="s">
        <v>87</v>
      </c>
      <c r="K57" s="8">
        <v>78</v>
      </c>
      <c r="L57" s="8">
        <v>24</v>
      </c>
      <c r="M57" s="9">
        <f>Tabela6[[#This Row],[Neg_Ano5]]/Tabela6[[#This Row],[Alunos_Ano5]]</f>
        <v>0.30769230769230771</v>
      </c>
      <c r="N57" s="8">
        <v>90</v>
      </c>
      <c r="O57" s="8">
        <v>22</v>
      </c>
      <c r="P57" s="9">
        <f>Tabela6[[#This Row],[Neg_Ano6]]/Tabela6[[#This Row],[Alunos_Ano6]]</f>
        <v>0.24444444444444444</v>
      </c>
      <c r="Q57" s="8">
        <f>K57+N57</f>
        <v>168</v>
      </c>
      <c r="R57" s="8">
        <f>L57+O57</f>
        <v>46</v>
      </c>
      <c r="S57" s="10">
        <f>Tabela6[[#This Row],[Níveis negat. ]]/Tabela6[[#This Row],[Alunos_2º ciclo]]</f>
        <v>0.27380952380952384</v>
      </c>
    </row>
    <row r="58" spans="1:19" outlineLevel="5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1304</v>
      </c>
      <c r="F58" s="7" t="s">
        <v>85</v>
      </c>
      <c r="G58" s="73">
        <v>150009</v>
      </c>
      <c r="H58" s="73" t="s">
        <v>86</v>
      </c>
      <c r="I58" s="73">
        <v>1304553</v>
      </c>
      <c r="J58" s="7" t="s">
        <v>88</v>
      </c>
      <c r="K58" s="8">
        <v>109</v>
      </c>
      <c r="L58" s="8">
        <v>26</v>
      </c>
      <c r="M58" s="9">
        <f>Tabela6[[#This Row],[Neg_Ano5]]/Tabela6[[#This Row],[Alunos_Ano5]]</f>
        <v>0.23853211009174313</v>
      </c>
      <c r="N58" s="8">
        <v>118</v>
      </c>
      <c r="O58" s="8">
        <v>36</v>
      </c>
      <c r="P58" s="9">
        <f>Tabela6[[#This Row],[Neg_Ano6]]/Tabela6[[#This Row],[Alunos_Ano6]]</f>
        <v>0.30508474576271188</v>
      </c>
      <c r="Q58" s="8">
        <f>K58+N58</f>
        <v>227</v>
      </c>
      <c r="R58" s="8">
        <f>L58+O58</f>
        <v>62</v>
      </c>
      <c r="S58" s="10">
        <f>Tabela6[[#This Row],[Níveis negat. ]]/Tabela6[[#This Row],[Alunos_2º ciclo]]</f>
        <v>0.27312775330396477</v>
      </c>
    </row>
    <row r="59" spans="1:19" outlineLevel="5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1304</v>
      </c>
      <c r="F59" s="7" t="s">
        <v>85</v>
      </c>
      <c r="G59" s="73">
        <v>150009</v>
      </c>
      <c r="H59" s="73" t="s">
        <v>86</v>
      </c>
      <c r="I59" s="73"/>
      <c r="J59" s="11" t="s">
        <v>24</v>
      </c>
      <c r="K59" s="12">
        <f>SUBTOTAL(9,K57:K58)</f>
        <v>187</v>
      </c>
      <c r="L59" s="12">
        <f>SUBTOTAL(9,L57:L58)</f>
        <v>50</v>
      </c>
      <c r="M59" s="13">
        <f>Tabela6[[#This Row],[Neg_Ano5]]/Tabela6[[#This Row],[Alunos_Ano5]]</f>
        <v>0.26737967914438504</v>
      </c>
      <c r="N59" s="12">
        <f>SUBTOTAL(9,N57:N58)</f>
        <v>208</v>
      </c>
      <c r="O59" s="12">
        <f>SUBTOTAL(9,O57:O58)</f>
        <v>58</v>
      </c>
      <c r="P59" s="13">
        <f>Tabela6[[#This Row],[Neg_Ano6]]/Tabela6[[#This Row],[Alunos_Ano6]]</f>
        <v>0.27884615384615385</v>
      </c>
      <c r="Q59" s="12">
        <f>SUBTOTAL(9,Q57:Q58)</f>
        <v>395</v>
      </c>
      <c r="R59" s="12">
        <f>SUBTOTAL(9,R57:R58)</f>
        <v>108</v>
      </c>
      <c r="S59" s="14">
        <f>Tabela6[[#This Row],[Níveis negat. ]]/Tabela6[[#This Row],[Alunos_2º ciclo]]</f>
        <v>0.27341772151898736</v>
      </c>
    </row>
    <row r="60" spans="1:19" outlineLevel="5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1304</v>
      </c>
      <c r="F60" s="7" t="s">
        <v>85</v>
      </c>
      <c r="G60" s="73">
        <v>151105</v>
      </c>
      <c r="H60" s="73" t="s">
        <v>89</v>
      </c>
      <c r="I60" s="73">
        <v>1304679</v>
      </c>
      <c r="J60" s="7" t="s">
        <v>90</v>
      </c>
      <c r="K60" s="8">
        <v>83</v>
      </c>
      <c r="L60" s="8">
        <v>32</v>
      </c>
      <c r="M60" s="9">
        <f>Tabela6[[#This Row],[Neg_Ano5]]/Tabela6[[#This Row],[Alunos_Ano5]]</f>
        <v>0.38554216867469882</v>
      </c>
      <c r="N60" s="8">
        <v>101</v>
      </c>
      <c r="O60" s="8">
        <v>21</v>
      </c>
      <c r="P60" s="9">
        <f>Tabela6[[#This Row],[Neg_Ano6]]/Tabela6[[#This Row],[Alunos_Ano6]]</f>
        <v>0.20792079207920791</v>
      </c>
      <c r="Q60" s="8">
        <f>K60+N60</f>
        <v>184</v>
      </c>
      <c r="R60" s="8">
        <f>L60+O60</f>
        <v>53</v>
      </c>
      <c r="S60" s="10">
        <f>Tabela6[[#This Row],[Níveis negat. ]]/Tabela6[[#This Row],[Alunos_2º ciclo]]</f>
        <v>0.28804347826086957</v>
      </c>
    </row>
    <row r="61" spans="1:19" outlineLevel="5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1304</v>
      </c>
      <c r="F61" s="7" t="s">
        <v>85</v>
      </c>
      <c r="G61" s="73">
        <v>151105</v>
      </c>
      <c r="H61" s="73" t="s">
        <v>89</v>
      </c>
      <c r="I61" s="73"/>
      <c r="J61" s="11" t="s">
        <v>24</v>
      </c>
      <c r="K61" s="12">
        <f>SUBTOTAL(9,K60:K60)</f>
        <v>83</v>
      </c>
      <c r="L61" s="12">
        <f>SUBTOTAL(9,L60:L60)</f>
        <v>32</v>
      </c>
      <c r="M61" s="13">
        <f>Tabela6[[#This Row],[Neg_Ano5]]/Tabela6[[#This Row],[Alunos_Ano5]]</f>
        <v>0.38554216867469882</v>
      </c>
      <c r="N61" s="12">
        <f>SUBTOTAL(9,N60:N60)</f>
        <v>101</v>
      </c>
      <c r="O61" s="12">
        <f>SUBTOTAL(9,O60:O60)</f>
        <v>21</v>
      </c>
      <c r="P61" s="13">
        <f>Tabela6[[#This Row],[Neg_Ano6]]/Tabela6[[#This Row],[Alunos_Ano6]]</f>
        <v>0.20792079207920791</v>
      </c>
      <c r="Q61" s="12">
        <f>SUBTOTAL(9,Q60:Q60)</f>
        <v>184</v>
      </c>
      <c r="R61" s="12">
        <f>SUBTOTAL(9,R60:R60)</f>
        <v>53</v>
      </c>
      <c r="S61" s="14">
        <f>Tabela6[[#This Row],[Níveis negat. ]]/Tabela6[[#This Row],[Alunos_2º ciclo]]</f>
        <v>0.28804347826086957</v>
      </c>
    </row>
    <row r="62" spans="1:19" outlineLevel="5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3">
        <v>151956</v>
      </c>
      <c r="H62" s="73" t="s">
        <v>91</v>
      </c>
      <c r="I62" s="73">
        <v>1304322</v>
      </c>
      <c r="J62" s="7" t="s">
        <v>92</v>
      </c>
      <c r="K62" s="8">
        <v>150</v>
      </c>
      <c r="L62" s="8">
        <v>71</v>
      </c>
      <c r="M62" s="9">
        <f>Tabela6[[#This Row],[Neg_Ano5]]/Tabela6[[#This Row],[Alunos_Ano5]]</f>
        <v>0.47333333333333333</v>
      </c>
      <c r="N62" s="8">
        <v>139</v>
      </c>
      <c r="O62" s="8">
        <v>53</v>
      </c>
      <c r="P62" s="9">
        <f>Tabela6[[#This Row],[Neg_Ano6]]/Tabela6[[#This Row],[Alunos_Ano6]]</f>
        <v>0.38129496402877699</v>
      </c>
      <c r="Q62" s="8">
        <f>K62+N62</f>
        <v>289</v>
      </c>
      <c r="R62" s="8">
        <f>L62+O62</f>
        <v>124</v>
      </c>
      <c r="S62" s="10">
        <f>Tabela6[[#This Row],[Níveis negat. ]]/Tabela6[[#This Row],[Alunos_2º ciclo]]</f>
        <v>0.4290657439446367</v>
      </c>
    </row>
    <row r="63" spans="1:19" outlineLevel="5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3">
        <v>151956</v>
      </c>
      <c r="H63" s="73" t="s">
        <v>91</v>
      </c>
      <c r="I63" s="73"/>
      <c r="J63" s="11" t="s">
        <v>24</v>
      </c>
      <c r="K63" s="12">
        <f>SUBTOTAL(9,K62:K62)</f>
        <v>150</v>
      </c>
      <c r="L63" s="12">
        <f>SUBTOTAL(9,L62:L62)</f>
        <v>71</v>
      </c>
      <c r="M63" s="13">
        <f>Tabela6[[#This Row],[Neg_Ano5]]/Tabela6[[#This Row],[Alunos_Ano5]]</f>
        <v>0.47333333333333333</v>
      </c>
      <c r="N63" s="12">
        <f>SUBTOTAL(9,N62:N62)</f>
        <v>139</v>
      </c>
      <c r="O63" s="12">
        <f>SUBTOTAL(9,O62:O62)</f>
        <v>53</v>
      </c>
      <c r="P63" s="13">
        <f>Tabela6[[#This Row],[Neg_Ano6]]/Tabela6[[#This Row],[Alunos_Ano6]]</f>
        <v>0.38129496402877699</v>
      </c>
      <c r="Q63" s="12">
        <f>SUBTOTAL(9,Q62:Q62)</f>
        <v>289</v>
      </c>
      <c r="R63" s="12">
        <f>SUBTOTAL(9,R62:R62)</f>
        <v>124</v>
      </c>
      <c r="S63" s="14">
        <f>Tabela6[[#This Row],[Níveis negat. ]]/Tabela6[[#This Row],[Alunos_2º ciclo]]</f>
        <v>0.4290657439446367</v>
      </c>
    </row>
    <row r="64" spans="1:19" outlineLevel="5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3">
        <v>151968</v>
      </c>
      <c r="H64" s="73" t="s">
        <v>93</v>
      </c>
      <c r="I64" s="73">
        <v>1304335</v>
      </c>
      <c r="J64" s="7" t="s">
        <v>94</v>
      </c>
      <c r="K64" s="8">
        <v>270</v>
      </c>
      <c r="L64" s="8">
        <v>82</v>
      </c>
      <c r="M64" s="9">
        <f>Tabela6[[#This Row],[Neg_Ano5]]/Tabela6[[#This Row],[Alunos_Ano5]]</f>
        <v>0.3037037037037037</v>
      </c>
      <c r="N64" s="8">
        <v>259</v>
      </c>
      <c r="O64" s="8">
        <v>63</v>
      </c>
      <c r="P64" s="9">
        <f>Tabela6[[#This Row],[Neg_Ano6]]/Tabela6[[#This Row],[Alunos_Ano6]]</f>
        <v>0.24324324324324326</v>
      </c>
      <c r="Q64" s="8">
        <f>K64+N64</f>
        <v>529</v>
      </c>
      <c r="R64" s="8">
        <f>L64+O64</f>
        <v>145</v>
      </c>
      <c r="S64" s="10">
        <f>Tabela6[[#This Row],[Níveis negat. ]]/Tabela6[[#This Row],[Alunos_2º ciclo]]</f>
        <v>0.27410207939508507</v>
      </c>
    </row>
    <row r="65" spans="1:19" outlineLevel="5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3">
        <v>151968</v>
      </c>
      <c r="H65" s="73" t="s">
        <v>93</v>
      </c>
      <c r="I65" s="73"/>
      <c r="J65" s="11" t="s">
        <v>24</v>
      </c>
      <c r="K65" s="12">
        <f>SUBTOTAL(9,K64:K64)</f>
        <v>270</v>
      </c>
      <c r="L65" s="12">
        <f>SUBTOTAL(9,L64:L64)</f>
        <v>82</v>
      </c>
      <c r="M65" s="13">
        <f>Tabela6[[#This Row],[Neg_Ano5]]/Tabela6[[#This Row],[Alunos_Ano5]]</f>
        <v>0.3037037037037037</v>
      </c>
      <c r="N65" s="12">
        <f>SUBTOTAL(9,N64:N64)</f>
        <v>259</v>
      </c>
      <c r="O65" s="12">
        <f>SUBTOTAL(9,O64:O64)</f>
        <v>63</v>
      </c>
      <c r="P65" s="13">
        <f>Tabela6[[#This Row],[Neg_Ano6]]/Tabela6[[#This Row],[Alunos_Ano6]]</f>
        <v>0.24324324324324326</v>
      </c>
      <c r="Q65" s="12">
        <f>SUBTOTAL(9,Q64:Q64)</f>
        <v>529</v>
      </c>
      <c r="R65" s="12">
        <f>SUBTOTAL(9,R64:R64)</f>
        <v>145</v>
      </c>
      <c r="S65" s="14">
        <f>Tabela6[[#This Row],[Níveis negat. ]]/Tabela6[[#This Row],[Alunos_2º ciclo]]</f>
        <v>0.27410207939508507</v>
      </c>
    </row>
    <row r="66" spans="1:19" outlineLevel="5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3">
        <v>151970</v>
      </c>
      <c r="H66" s="73" t="s">
        <v>95</v>
      </c>
      <c r="I66" s="73">
        <v>1304727</v>
      </c>
      <c r="J66" s="7" t="s">
        <v>96</v>
      </c>
      <c r="K66" s="8">
        <v>76</v>
      </c>
      <c r="L66" s="8">
        <v>19</v>
      </c>
      <c r="M66" s="9">
        <f>Tabela6[[#This Row],[Neg_Ano5]]/Tabela6[[#This Row],[Alunos_Ano5]]</f>
        <v>0.25</v>
      </c>
      <c r="N66" s="8">
        <v>110</v>
      </c>
      <c r="O66" s="8">
        <v>36</v>
      </c>
      <c r="P66" s="9">
        <f>Tabela6[[#This Row],[Neg_Ano6]]/Tabela6[[#This Row],[Alunos_Ano6]]</f>
        <v>0.32727272727272727</v>
      </c>
      <c r="Q66" s="8">
        <f>K66+N66</f>
        <v>186</v>
      </c>
      <c r="R66" s="8">
        <f>L66+O66</f>
        <v>55</v>
      </c>
      <c r="S66" s="10">
        <f>Tabela6[[#This Row],[Níveis negat. ]]/Tabela6[[#This Row],[Alunos_2º ciclo]]</f>
        <v>0.29569892473118281</v>
      </c>
    </row>
    <row r="67" spans="1:19" outlineLevel="5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3">
        <v>151970</v>
      </c>
      <c r="H67" s="73" t="s">
        <v>95</v>
      </c>
      <c r="I67" s="73"/>
      <c r="J67" s="11" t="s">
        <v>24</v>
      </c>
      <c r="K67" s="12">
        <f>SUBTOTAL(9,K66:K66)</f>
        <v>76</v>
      </c>
      <c r="L67" s="12">
        <f>SUBTOTAL(9,L66:L66)</f>
        <v>19</v>
      </c>
      <c r="M67" s="13">
        <f>Tabela6[[#This Row],[Neg_Ano5]]/Tabela6[[#This Row],[Alunos_Ano5]]</f>
        <v>0.25</v>
      </c>
      <c r="N67" s="12">
        <f>SUBTOTAL(9,N66:N66)</f>
        <v>110</v>
      </c>
      <c r="O67" s="12">
        <f>SUBTOTAL(9,O66:O66)</f>
        <v>36</v>
      </c>
      <c r="P67" s="13">
        <f>Tabela6[[#This Row],[Neg_Ano6]]/Tabela6[[#This Row],[Alunos_Ano6]]</f>
        <v>0.32727272727272727</v>
      </c>
      <c r="Q67" s="12">
        <f>SUBTOTAL(9,Q66:Q66)</f>
        <v>186</v>
      </c>
      <c r="R67" s="12">
        <f>SUBTOTAL(9,R66:R66)</f>
        <v>55</v>
      </c>
      <c r="S67" s="14">
        <f>Tabela6[[#This Row],[Níveis negat. ]]/Tabela6[[#This Row],[Alunos_2º ciclo]]</f>
        <v>0.29569892473118281</v>
      </c>
    </row>
    <row r="68" spans="1:19" outlineLevel="5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3">
        <v>151981</v>
      </c>
      <c r="H68" s="73" t="s">
        <v>97</v>
      </c>
      <c r="I68" s="73">
        <v>1304775</v>
      </c>
      <c r="J68" s="7" t="s">
        <v>98</v>
      </c>
      <c r="K68" s="8">
        <v>152</v>
      </c>
      <c r="L68" s="8">
        <v>59</v>
      </c>
      <c r="M68" s="9">
        <f>Tabela6[[#This Row],[Neg_Ano5]]/Tabela6[[#This Row],[Alunos_Ano5]]</f>
        <v>0.38815789473684209</v>
      </c>
      <c r="N68" s="8">
        <v>164</v>
      </c>
      <c r="O68" s="8">
        <v>58</v>
      </c>
      <c r="P68" s="9">
        <f>Tabela6[[#This Row],[Neg_Ano6]]/Tabela6[[#This Row],[Alunos_Ano6]]</f>
        <v>0.35365853658536583</v>
      </c>
      <c r="Q68" s="8">
        <f>K68+N68</f>
        <v>316</v>
      </c>
      <c r="R68" s="8">
        <f>L68+O68</f>
        <v>117</v>
      </c>
      <c r="S68" s="10">
        <f>Tabela6[[#This Row],[Níveis negat. ]]/Tabela6[[#This Row],[Alunos_2º ciclo]]</f>
        <v>0.370253164556962</v>
      </c>
    </row>
    <row r="69" spans="1:19" outlineLevel="5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3">
        <v>151981</v>
      </c>
      <c r="H69" s="73" t="s">
        <v>97</v>
      </c>
      <c r="I69" s="73"/>
      <c r="J69" s="11" t="s">
        <v>24</v>
      </c>
      <c r="K69" s="12">
        <f>SUBTOTAL(9,K68:K68)</f>
        <v>152</v>
      </c>
      <c r="L69" s="12">
        <f>SUBTOTAL(9,L68:L68)</f>
        <v>59</v>
      </c>
      <c r="M69" s="13">
        <f>Tabela6[[#This Row],[Neg_Ano5]]/Tabela6[[#This Row],[Alunos_Ano5]]</f>
        <v>0.38815789473684209</v>
      </c>
      <c r="N69" s="12">
        <f>SUBTOTAL(9,N68:N68)</f>
        <v>164</v>
      </c>
      <c r="O69" s="12">
        <f>SUBTOTAL(9,O68:O68)</f>
        <v>58</v>
      </c>
      <c r="P69" s="13">
        <f>Tabela6[[#This Row],[Neg_Ano6]]/Tabela6[[#This Row],[Alunos_Ano6]]</f>
        <v>0.35365853658536583</v>
      </c>
      <c r="Q69" s="12">
        <f>SUBTOTAL(9,Q68:Q68)</f>
        <v>316</v>
      </c>
      <c r="R69" s="12">
        <f>SUBTOTAL(9,R68:R68)</f>
        <v>117</v>
      </c>
      <c r="S69" s="14">
        <f>Tabela6[[#This Row],[Níveis negat. ]]/Tabela6[[#This Row],[Alunos_2º ciclo]]</f>
        <v>0.370253164556962</v>
      </c>
    </row>
    <row r="70" spans="1:19" outlineLevel="5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3">
        <v>151993</v>
      </c>
      <c r="H70" s="73" t="s">
        <v>99</v>
      </c>
      <c r="I70" s="73">
        <v>1304279</v>
      </c>
      <c r="J70" s="7" t="s">
        <v>100</v>
      </c>
      <c r="K70" s="8">
        <v>0</v>
      </c>
      <c r="L70" s="8">
        <v>0</v>
      </c>
      <c r="M70" s="9" t="s">
        <v>28</v>
      </c>
      <c r="N70" s="8">
        <v>63</v>
      </c>
      <c r="O70" s="8">
        <v>30</v>
      </c>
      <c r="P70" s="9">
        <f>Tabela6[[#This Row],[Neg_Ano6]]/Tabela6[[#This Row],[Alunos_Ano6]]</f>
        <v>0.47619047619047616</v>
      </c>
      <c r="Q70" s="8">
        <f>K70+N70</f>
        <v>63</v>
      </c>
      <c r="R70" s="8">
        <f>L70+O70</f>
        <v>30</v>
      </c>
      <c r="S70" s="10">
        <f>Tabela6[[#This Row],[Níveis negat. ]]/Tabela6[[#This Row],[Alunos_2º ciclo]]</f>
        <v>0.47619047619047616</v>
      </c>
    </row>
    <row r="71" spans="1:19" outlineLevel="5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3">
        <v>151993</v>
      </c>
      <c r="H71" s="73" t="s">
        <v>99</v>
      </c>
      <c r="I71" s="73"/>
      <c r="J71" s="11" t="s">
        <v>24</v>
      </c>
      <c r="K71" s="12">
        <f>SUBTOTAL(9,K70:K70)</f>
        <v>0</v>
      </c>
      <c r="L71" s="12">
        <f>SUBTOTAL(9,L70:L70)</f>
        <v>0</v>
      </c>
      <c r="M71" s="13" t="s">
        <v>28</v>
      </c>
      <c r="N71" s="12">
        <f>SUBTOTAL(9,N70:N70)</f>
        <v>63</v>
      </c>
      <c r="O71" s="12">
        <f>SUBTOTAL(9,O70:O70)</f>
        <v>30</v>
      </c>
      <c r="P71" s="13">
        <f>Tabela6[[#This Row],[Neg_Ano6]]/Tabela6[[#This Row],[Alunos_Ano6]]</f>
        <v>0.47619047619047616</v>
      </c>
      <c r="Q71" s="12">
        <f>SUBTOTAL(9,Q70:Q70)</f>
        <v>63</v>
      </c>
      <c r="R71" s="12">
        <f>SUBTOTAL(9,R70:R70)</f>
        <v>30</v>
      </c>
      <c r="S71" s="14">
        <f>Tabela6[[#This Row],[Níveis negat. ]]/Tabela6[[#This Row],[Alunos_2º ciclo]]</f>
        <v>0.47619047619047616</v>
      </c>
    </row>
    <row r="72" spans="1:19" outlineLevel="5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3">
        <v>152006</v>
      </c>
      <c r="H72" s="73" t="s">
        <v>101</v>
      </c>
      <c r="I72" s="73">
        <v>1304823</v>
      </c>
      <c r="J72" s="7" t="s">
        <v>102</v>
      </c>
      <c r="K72" s="8">
        <v>168</v>
      </c>
      <c r="L72" s="8">
        <v>47</v>
      </c>
      <c r="M72" s="9">
        <f>Tabela6[[#This Row],[Neg_Ano5]]/Tabela6[[#This Row],[Alunos_Ano5]]</f>
        <v>0.27976190476190477</v>
      </c>
      <c r="N72" s="8">
        <v>143</v>
      </c>
      <c r="O72" s="8">
        <v>39</v>
      </c>
      <c r="P72" s="9">
        <f>Tabela6[[#This Row],[Neg_Ano6]]/Tabela6[[#This Row],[Alunos_Ano6]]</f>
        <v>0.27272727272727271</v>
      </c>
      <c r="Q72" s="8">
        <f>K72+N72</f>
        <v>311</v>
      </c>
      <c r="R72" s="8">
        <f>L72+O72</f>
        <v>86</v>
      </c>
      <c r="S72" s="10">
        <f>Tabela6[[#This Row],[Níveis negat. ]]/Tabela6[[#This Row],[Alunos_2º ciclo]]</f>
        <v>0.27652733118971062</v>
      </c>
    </row>
    <row r="73" spans="1:19" outlineLevel="5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3">
        <v>152006</v>
      </c>
      <c r="H73" s="73" t="s">
        <v>101</v>
      </c>
      <c r="I73" s="73"/>
      <c r="J73" s="11" t="s">
        <v>24</v>
      </c>
      <c r="K73" s="12">
        <f>SUBTOTAL(9,K72:K72)</f>
        <v>168</v>
      </c>
      <c r="L73" s="12">
        <f>SUBTOTAL(9,L72:L72)</f>
        <v>47</v>
      </c>
      <c r="M73" s="13">
        <f>Tabela6[[#This Row],[Neg_Ano5]]/Tabela6[[#This Row],[Alunos_Ano5]]</f>
        <v>0.27976190476190477</v>
      </c>
      <c r="N73" s="12">
        <f>SUBTOTAL(9,N72:N72)</f>
        <v>143</v>
      </c>
      <c r="O73" s="12">
        <f>SUBTOTAL(9,O72:O72)</f>
        <v>39</v>
      </c>
      <c r="P73" s="13">
        <f>Tabela6[[#This Row],[Neg_Ano6]]/Tabela6[[#This Row],[Alunos_Ano6]]</f>
        <v>0.27272727272727271</v>
      </c>
      <c r="Q73" s="12">
        <f>SUBTOTAL(9,Q72:Q72)</f>
        <v>311</v>
      </c>
      <c r="R73" s="12">
        <f>SUBTOTAL(9,R72:R72)</f>
        <v>86</v>
      </c>
      <c r="S73" s="14">
        <f>Tabela6[[#This Row],[Níveis negat. ]]/Tabela6[[#This Row],[Alunos_2º ciclo]]</f>
        <v>0.27652733118971062</v>
      </c>
    </row>
    <row r="74" spans="1:19" outlineLevel="5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3">
        <v>152018</v>
      </c>
      <c r="H74" s="73" t="s">
        <v>103</v>
      </c>
      <c r="I74" s="73">
        <v>1304945</v>
      </c>
      <c r="J74" s="7" t="s">
        <v>104</v>
      </c>
      <c r="K74" s="8">
        <v>132</v>
      </c>
      <c r="L74" s="8">
        <v>39</v>
      </c>
      <c r="M74" s="9">
        <f>Tabela6[[#This Row],[Neg_Ano5]]/Tabela6[[#This Row],[Alunos_Ano5]]</f>
        <v>0.29545454545454547</v>
      </c>
      <c r="N74" s="8">
        <v>111</v>
      </c>
      <c r="O74" s="8">
        <v>42</v>
      </c>
      <c r="P74" s="9">
        <f>Tabela6[[#This Row],[Neg_Ano6]]/Tabela6[[#This Row],[Alunos_Ano6]]</f>
        <v>0.3783783783783784</v>
      </c>
      <c r="Q74" s="8">
        <f>K74+N74</f>
        <v>243</v>
      </c>
      <c r="R74" s="8">
        <f>L74+O74</f>
        <v>81</v>
      </c>
      <c r="S74" s="10">
        <f>Tabela6[[#This Row],[Níveis negat. ]]/Tabela6[[#This Row],[Alunos_2º ciclo]]</f>
        <v>0.33333333333333331</v>
      </c>
    </row>
    <row r="75" spans="1:19" outlineLevel="5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3">
        <v>152018</v>
      </c>
      <c r="H75" s="73" t="s">
        <v>103</v>
      </c>
      <c r="I75" s="73"/>
      <c r="J75" s="11" t="s">
        <v>24</v>
      </c>
      <c r="K75" s="12">
        <f>SUBTOTAL(9,K74:K74)</f>
        <v>132</v>
      </c>
      <c r="L75" s="12">
        <f>SUBTOTAL(9,L74:L74)</f>
        <v>39</v>
      </c>
      <c r="M75" s="13">
        <f>Tabela6[[#This Row],[Neg_Ano5]]/Tabela6[[#This Row],[Alunos_Ano5]]</f>
        <v>0.29545454545454547</v>
      </c>
      <c r="N75" s="12">
        <f>SUBTOTAL(9,N74:N74)</f>
        <v>111</v>
      </c>
      <c r="O75" s="12">
        <f>SUBTOTAL(9,O74:O74)</f>
        <v>42</v>
      </c>
      <c r="P75" s="13">
        <f>Tabela6[[#This Row],[Neg_Ano6]]/Tabela6[[#This Row],[Alunos_Ano6]]</f>
        <v>0.3783783783783784</v>
      </c>
      <c r="Q75" s="12">
        <f>SUBTOTAL(9,Q74:Q74)</f>
        <v>243</v>
      </c>
      <c r="R75" s="12">
        <f>SUBTOTAL(9,R74:R74)</f>
        <v>81</v>
      </c>
      <c r="S75" s="14">
        <f>Tabela6[[#This Row],[Níveis negat. ]]/Tabela6[[#This Row],[Alunos_2º ciclo]]</f>
        <v>0.33333333333333331</v>
      </c>
    </row>
    <row r="76" spans="1:19" outlineLevel="4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1304</v>
      </c>
      <c r="F76" s="7" t="s">
        <v>85</v>
      </c>
      <c r="G76" s="73"/>
      <c r="H76" s="73"/>
      <c r="I76" s="73"/>
      <c r="J76" s="15" t="s">
        <v>25</v>
      </c>
      <c r="K76" s="16">
        <f>SUBTOTAL(9,K57:K74)</f>
        <v>1218</v>
      </c>
      <c r="L76" s="16">
        <f>SUBTOTAL(9,L57:L74)</f>
        <v>399</v>
      </c>
      <c r="M76" s="17">
        <f>Tabela6[[#This Row],[Neg_Ano5]]/Tabela6[[#This Row],[Alunos_Ano5]]</f>
        <v>0.32758620689655171</v>
      </c>
      <c r="N76" s="16">
        <f>SUBTOTAL(9,N57:N74)</f>
        <v>1298</v>
      </c>
      <c r="O76" s="16">
        <f>SUBTOTAL(9,O57:O74)</f>
        <v>400</v>
      </c>
      <c r="P76" s="17">
        <f>Tabela6[[#This Row],[Neg_Ano6]]/Tabela6[[#This Row],[Alunos_Ano6]]</f>
        <v>0.3081664098613251</v>
      </c>
      <c r="Q76" s="16">
        <f>SUBTOTAL(9,Q57:Q74)</f>
        <v>2516</v>
      </c>
      <c r="R76" s="16">
        <f>SUBTOTAL(9,R57:R74)</f>
        <v>799</v>
      </c>
      <c r="S76" s="18">
        <f>Tabela6[[#This Row],[Níveis negat. ]]/Tabela6[[#This Row],[Alunos_2º ciclo]]</f>
        <v>0.31756756756756754</v>
      </c>
    </row>
    <row r="77" spans="1:19" outlineLevel="5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1306</v>
      </c>
      <c r="F77" s="7" t="s">
        <v>105</v>
      </c>
      <c r="G77" s="73">
        <v>152020</v>
      </c>
      <c r="H77" s="73" t="s">
        <v>106</v>
      </c>
      <c r="I77" s="73">
        <v>1306561</v>
      </c>
      <c r="J77" s="7" t="s">
        <v>107</v>
      </c>
      <c r="K77" s="8">
        <v>163</v>
      </c>
      <c r="L77" s="8">
        <v>46</v>
      </c>
      <c r="M77" s="9">
        <f>Tabela6[[#This Row],[Neg_Ano5]]/Tabela6[[#This Row],[Alunos_Ano5]]</f>
        <v>0.2822085889570552</v>
      </c>
      <c r="N77" s="8">
        <v>125</v>
      </c>
      <c r="O77" s="8">
        <v>50</v>
      </c>
      <c r="P77" s="9">
        <f>Tabela6[[#This Row],[Neg_Ano6]]/Tabela6[[#This Row],[Alunos_Ano6]]</f>
        <v>0.4</v>
      </c>
      <c r="Q77" s="8">
        <f>K77+N77</f>
        <v>288</v>
      </c>
      <c r="R77" s="8">
        <f>L77+O77</f>
        <v>96</v>
      </c>
      <c r="S77" s="10">
        <f>Tabela6[[#This Row],[Níveis negat. ]]/Tabela6[[#This Row],[Alunos_2º ciclo]]</f>
        <v>0.33333333333333331</v>
      </c>
    </row>
    <row r="78" spans="1:19" outlineLevel="5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1306</v>
      </c>
      <c r="F78" s="7" t="s">
        <v>105</v>
      </c>
      <c r="G78" s="73">
        <v>152020</v>
      </c>
      <c r="H78" s="73" t="s">
        <v>106</v>
      </c>
      <c r="I78" s="73"/>
      <c r="J78" s="11" t="s">
        <v>24</v>
      </c>
      <c r="K78" s="12">
        <f>SUBTOTAL(9,K77:K77)</f>
        <v>163</v>
      </c>
      <c r="L78" s="12">
        <f>SUBTOTAL(9,L77:L77)</f>
        <v>46</v>
      </c>
      <c r="M78" s="13">
        <f>Tabela6[[#This Row],[Neg_Ano5]]/Tabela6[[#This Row],[Alunos_Ano5]]</f>
        <v>0.2822085889570552</v>
      </c>
      <c r="N78" s="12">
        <f>SUBTOTAL(9,N77:N77)</f>
        <v>125</v>
      </c>
      <c r="O78" s="12">
        <f>SUBTOTAL(9,O77:O77)</f>
        <v>50</v>
      </c>
      <c r="P78" s="13">
        <f>Tabela6[[#This Row],[Neg_Ano6]]/Tabela6[[#This Row],[Alunos_Ano6]]</f>
        <v>0.4</v>
      </c>
      <c r="Q78" s="12">
        <f>SUBTOTAL(9,Q77:Q77)</f>
        <v>288</v>
      </c>
      <c r="R78" s="12">
        <f>SUBTOTAL(9,R77:R77)</f>
        <v>96</v>
      </c>
      <c r="S78" s="14">
        <f>Tabela6[[#This Row],[Níveis negat. ]]/Tabela6[[#This Row],[Alunos_2º ciclo]]</f>
        <v>0.33333333333333331</v>
      </c>
    </row>
    <row r="79" spans="1:19" outlineLevel="5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1306</v>
      </c>
      <c r="F79" s="7" t="s">
        <v>105</v>
      </c>
      <c r="G79" s="73">
        <v>152031</v>
      </c>
      <c r="H79" s="73" t="s">
        <v>108</v>
      </c>
      <c r="I79" s="73">
        <v>1306342</v>
      </c>
      <c r="J79" s="7" t="s">
        <v>109</v>
      </c>
      <c r="K79" s="8">
        <v>280</v>
      </c>
      <c r="L79" s="8">
        <v>43</v>
      </c>
      <c r="M79" s="9">
        <f>Tabela6[[#This Row],[Neg_Ano5]]/Tabela6[[#This Row],[Alunos_Ano5]]</f>
        <v>0.15357142857142858</v>
      </c>
      <c r="N79" s="8">
        <v>280</v>
      </c>
      <c r="O79" s="8">
        <v>51</v>
      </c>
      <c r="P79" s="9">
        <f>Tabela6[[#This Row],[Neg_Ano6]]/Tabela6[[#This Row],[Alunos_Ano6]]</f>
        <v>0.18214285714285713</v>
      </c>
      <c r="Q79" s="8">
        <f>K79+N79</f>
        <v>560</v>
      </c>
      <c r="R79" s="8">
        <f>L79+O79</f>
        <v>94</v>
      </c>
      <c r="S79" s="10">
        <f>Tabela6[[#This Row],[Níveis negat. ]]/Tabela6[[#This Row],[Alunos_2º ciclo]]</f>
        <v>0.16785714285714284</v>
      </c>
    </row>
    <row r="80" spans="1:19" outlineLevel="5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1306</v>
      </c>
      <c r="F80" s="7" t="s">
        <v>105</v>
      </c>
      <c r="G80" s="73">
        <v>152031</v>
      </c>
      <c r="H80" s="73" t="s">
        <v>108</v>
      </c>
      <c r="I80" s="73"/>
      <c r="J80" s="11" t="s">
        <v>24</v>
      </c>
      <c r="K80" s="12">
        <f>SUBTOTAL(9,K79:K79)</f>
        <v>280</v>
      </c>
      <c r="L80" s="12">
        <f>SUBTOTAL(9,L79:L79)</f>
        <v>43</v>
      </c>
      <c r="M80" s="13">
        <f>Tabela6[[#This Row],[Neg_Ano5]]/Tabela6[[#This Row],[Alunos_Ano5]]</f>
        <v>0.15357142857142858</v>
      </c>
      <c r="N80" s="12">
        <f>SUBTOTAL(9,N79:N79)</f>
        <v>280</v>
      </c>
      <c r="O80" s="12">
        <f>SUBTOTAL(9,O79:O79)</f>
        <v>51</v>
      </c>
      <c r="P80" s="13">
        <f>Tabela6[[#This Row],[Neg_Ano6]]/Tabela6[[#This Row],[Alunos_Ano6]]</f>
        <v>0.18214285714285713</v>
      </c>
      <c r="Q80" s="12">
        <f>SUBTOTAL(9,Q79:Q79)</f>
        <v>560</v>
      </c>
      <c r="R80" s="12">
        <f>SUBTOTAL(9,R79:R79)</f>
        <v>94</v>
      </c>
      <c r="S80" s="14">
        <f>Tabela6[[#This Row],[Níveis negat. ]]/Tabela6[[#This Row],[Alunos_2º ciclo]]</f>
        <v>0.16785714285714284</v>
      </c>
    </row>
    <row r="81" spans="1:19" outlineLevel="5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1306</v>
      </c>
      <c r="F81" s="7" t="s">
        <v>105</v>
      </c>
      <c r="G81" s="73">
        <v>152043</v>
      </c>
      <c r="H81" s="73" t="s">
        <v>110</v>
      </c>
      <c r="I81" s="73">
        <v>1306753</v>
      </c>
      <c r="J81" s="7" t="s">
        <v>111</v>
      </c>
      <c r="K81" s="8">
        <v>148</v>
      </c>
      <c r="L81" s="8">
        <v>69</v>
      </c>
      <c r="M81" s="9">
        <f>Tabela6[[#This Row],[Neg_Ano5]]/Tabela6[[#This Row],[Alunos_Ano5]]</f>
        <v>0.46621621621621623</v>
      </c>
      <c r="N81" s="8">
        <v>156</v>
      </c>
      <c r="O81" s="8">
        <v>66</v>
      </c>
      <c r="P81" s="9">
        <f>Tabela6[[#This Row],[Neg_Ano6]]/Tabela6[[#This Row],[Alunos_Ano6]]</f>
        <v>0.42307692307692307</v>
      </c>
      <c r="Q81" s="8">
        <f>K81+N81</f>
        <v>304</v>
      </c>
      <c r="R81" s="8">
        <f>L81+O81</f>
        <v>135</v>
      </c>
      <c r="S81" s="10">
        <f>Tabela6[[#This Row],[Níveis negat. ]]/Tabela6[[#This Row],[Alunos_2º ciclo]]</f>
        <v>0.44407894736842107</v>
      </c>
    </row>
    <row r="82" spans="1:19" outlineLevel="5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1306</v>
      </c>
      <c r="F82" s="7" t="s">
        <v>105</v>
      </c>
      <c r="G82" s="73">
        <v>152043</v>
      </c>
      <c r="H82" s="73" t="s">
        <v>110</v>
      </c>
      <c r="I82" s="73"/>
      <c r="J82" s="11" t="s">
        <v>24</v>
      </c>
      <c r="K82" s="12">
        <f>SUBTOTAL(9,K81:K81)</f>
        <v>148</v>
      </c>
      <c r="L82" s="12">
        <f>SUBTOTAL(9,L81:L81)</f>
        <v>69</v>
      </c>
      <c r="M82" s="13">
        <f>Tabela6[[#This Row],[Neg_Ano5]]/Tabela6[[#This Row],[Alunos_Ano5]]</f>
        <v>0.46621621621621623</v>
      </c>
      <c r="N82" s="12">
        <f>SUBTOTAL(9,N81:N81)</f>
        <v>156</v>
      </c>
      <c r="O82" s="12">
        <f>SUBTOTAL(9,O81:O81)</f>
        <v>66</v>
      </c>
      <c r="P82" s="13">
        <f>Tabela6[[#This Row],[Neg_Ano6]]/Tabela6[[#This Row],[Alunos_Ano6]]</f>
        <v>0.42307692307692307</v>
      </c>
      <c r="Q82" s="12">
        <f>SUBTOTAL(9,Q81:Q81)</f>
        <v>304</v>
      </c>
      <c r="R82" s="12">
        <f>SUBTOTAL(9,R81:R81)</f>
        <v>135</v>
      </c>
      <c r="S82" s="14">
        <f>Tabela6[[#This Row],[Níveis negat. ]]/Tabela6[[#This Row],[Alunos_2º ciclo]]</f>
        <v>0.44407894736842107</v>
      </c>
    </row>
    <row r="83" spans="1:19" outlineLevel="5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1306</v>
      </c>
      <c r="F83" s="7" t="s">
        <v>105</v>
      </c>
      <c r="G83" s="73">
        <v>152055</v>
      </c>
      <c r="H83" s="73" t="s">
        <v>112</v>
      </c>
      <c r="I83" s="73">
        <v>1306564</v>
      </c>
      <c r="J83" s="7" t="s">
        <v>113</v>
      </c>
      <c r="K83" s="8">
        <v>146</v>
      </c>
      <c r="L83" s="8">
        <v>29</v>
      </c>
      <c r="M83" s="9">
        <f>Tabela6[[#This Row],[Neg_Ano5]]/Tabela6[[#This Row],[Alunos_Ano5]]</f>
        <v>0.19863013698630136</v>
      </c>
      <c r="N83" s="8">
        <v>168</v>
      </c>
      <c r="O83" s="8">
        <v>27</v>
      </c>
      <c r="P83" s="9">
        <f>Tabela6[[#This Row],[Neg_Ano6]]/Tabela6[[#This Row],[Alunos_Ano6]]</f>
        <v>0.16071428571428573</v>
      </c>
      <c r="Q83" s="8">
        <f>K83+N83</f>
        <v>314</v>
      </c>
      <c r="R83" s="8">
        <f>L83+O83</f>
        <v>56</v>
      </c>
      <c r="S83" s="10">
        <f>Tabela6[[#This Row],[Níveis negat. ]]/Tabela6[[#This Row],[Alunos_2º ciclo]]</f>
        <v>0.17834394904458598</v>
      </c>
    </row>
    <row r="84" spans="1:19" outlineLevel="5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1306</v>
      </c>
      <c r="F84" s="7" t="s">
        <v>105</v>
      </c>
      <c r="G84" s="73">
        <v>152055</v>
      </c>
      <c r="H84" s="73" t="s">
        <v>112</v>
      </c>
      <c r="I84" s="73"/>
      <c r="J84" s="11" t="s">
        <v>24</v>
      </c>
      <c r="K84" s="12">
        <f>SUBTOTAL(9,K83:K83)</f>
        <v>146</v>
      </c>
      <c r="L84" s="12">
        <f>SUBTOTAL(9,L83:L83)</f>
        <v>29</v>
      </c>
      <c r="M84" s="13">
        <f>Tabela6[[#This Row],[Neg_Ano5]]/Tabela6[[#This Row],[Alunos_Ano5]]</f>
        <v>0.19863013698630136</v>
      </c>
      <c r="N84" s="12">
        <f>SUBTOTAL(9,N83:N83)</f>
        <v>168</v>
      </c>
      <c r="O84" s="12">
        <f>SUBTOTAL(9,O83:O83)</f>
        <v>27</v>
      </c>
      <c r="P84" s="13">
        <f>Tabela6[[#This Row],[Neg_Ano6]]/Tabela6[[#This Row],[Alunos_Ano6]]</f>
        <v>0.16071428571428573</v>
      </c>
      <c r="Q84" s="12">
        <f>SUBTOTAL(9,Q83:Q83)</f>
        <v>314</v>
      </c>
      <c r="R84" s="12">
        <f>SUBTOTAL(9,R83:R83)</f>
        <v>56</v>
      </c>
      <c r="S84" s="14">
        <f>Tabela6[[#This Row],[Níveis negat. ]]/Tabela6[[#This Row],[Alunos_2º ciclo]]</f>
        <v>0.17834394904458598</v>
      </c>
    </row>
    <row r="85" spans="1:19" outlineLevel="5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1306</v>
      </c>
      <c r="F85" s="7" t="s">
        <v>105</v>
      </c>
      <c r="G85" s="73">
        <v>152067</v>
      </c>
      <c r="H85" s="73" t="s">
        <v>114</v>
      </c>
      <c r="I85" s="73">
        <v>1306058</v>
      </c>
      <c r="J85" s="7" t="s">
        <v>115</v>
      </c>
      <c r="K85" s="8">
        <v>196</v>
      </c>
      <c r="L85" s="8">
        <v>71</v>
      </c>
      <c r="M85" s="9">
        <f>Tabela6[[#This Row],[Neg_Ano5]]/Tabela6[[#This Row],[Alunos_Ano5]]</f>
        <v>0.36224489795918369</v>
      </c>
      <c r="N85" s="8">
        <v>257</v>
      </c>
      <c r="O85" s="8">
        <v>68</v>
      </c>
      <c r="P85" s="9">
        <f>Tabela6[[#This Row],[Neg_Ano6]]/Tabela6[[#This Row],[Alunos_Ano6]]</f>
        <v>0.26459143968871596</v>
      </c>
      <c r="Q85" s="8">
        <f>K85+N85</f>
        <v>453</v>
      </c>
      <c r="R85" s="8">
        <f>L85+O85</f>
        <v>139</v>
      </c>
      <c r="S85" s="10">
        <f>Tabela6[[#This Row],[Níveis negat. ]]/Tabela6[[#This Row],[Alunos_2º ciclo]]</f>
        <v>0.30684326710816778</v>
      </c>
    </row>
    <row r="86" spans="1:19" outlineLevel="5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3">
        <v>152067</v>
      </c>
      <c r="H86" s="73" t="s">
        <v>114</v>
      </c>
      <c r="I86" s="73"/>
      <c r="J86" s="11" t="s">
        <v>24</v>
      </c>
      <c r="K86" s="12">
        <f>SUBTOTAL(9,K85:K85)</f>
        <v>196</v>
      </c>
      <c r="L86" s="12">
        <f>SUBTOTAL(9,L85:L85)</f>
        <v>71</v>
      </c>
      <c r="M86" s="13">
        <f>Tabela6[[#This Row],[Neg_Ano5]]/Tabela6[[#This Row],[Alunos_Ano5]]</f>
        <v>0.36224489795918369</v>
      </c>
      <c r="N86" s="12">
        <f>SUBTOTAL(9,N85:N85)</f>
        <v>257</v>
      </c>
      <c r="O86" s="12">
        <f>SUBTOTAL(9,O85:O85)</f>
        <v>68</v>
      </c>
      <c r="P86" s="13">
        <f>Tabela6[[#This Row],[Neg_Ano6]]/Tabela6[[#This Row],[Alunos_Ano6]]</f>
        <v>0.26459143968871596</v>
      </c>
      <c r="Q86" s="12">
        <f>SUBTOTAL(9,Q85:Q85)</f>
        <v>453</v>
      </c>
      <c r="R86" s="12">
        <f>SUBTOTAL(9,R85:R85)</f>
        <v>139</v>
      </c>
      <c r="S86" s="14">
        <f>Tabela6[[#This Row],[Níveis negat. ]]/Tabela6[[#This Row],[Alunos_2º ciclo]]</f>
        <v>0.30684326710816778</v>
      </c>
    </row>
    <row r="87" spans="1:19" outlineLevel="5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3">
        <v>152079</v>
      </c>
      <c r="H87" s="73" t="s">
        <v>116</v>
      </c>
      <c r="I87" s="73">
        <v>1306933</v>
      </c>
      <c r="J87" s="7" t="s">
        <v>117</v>
      </c>
      <c r="K87" s="8">
        <v>107</v>
      </c>
      <c r="L87" s="8">
        <v>40</v>
      </c>
      <c r="M87" s="9">
        <f>Tabela6[[#This Row],[Neg_Ano5]]/Tabela6[[#This Row],[Alunos_Ano5]]</f>
        <v>0.37383177570093457</v>
      </c>
      <c r="N87" s="8">
        <v>90</v>
      </c>
      <c r="O87" s="8">
        <v>24</v>
      </c>
      <c r="P87" s="9">
        <f>Tabela6[[#This Row],[Neg_Ano6]]/Tabela6[[#This Row],[Alunos_Ano6]]</f>
        <v>0.26666666666666666</v>
      </c>
      <c r="Q87" s="8">
        <f>K87+N87</f>
        <v>197</v>
      </c>
      <c r="R87" s="8">
        <f>L87+O87</f>
        <v>64</v>
      </c>
      <c r="S87" s="10">
        <f>Tabela6[[#This Row],[Níveis negat. ]]/Tabela6[[#This Row],[Alunos_2º ciclo]]</f>
        <v>0.32487309644670048</v>
      </c>
    </row>
    <row r="88" spans="1:19" outlineLevel="5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3">
        <v>152079</v>
      </c>
      <c r="H88" s="73" t="s">
        <v>116</v>
      </c>
      <c r="I88" s="73"/>
      <c r="J88" s="11" t="s">
        <v>24</v>
      </c>
      <c r="K88" s="12">
        <f>SUBTOTAL(9,K87:K87)</f>
        <v>107</v>
      </c>
      <c r="L88" s="12">
        <f>SUBTOTAL(9,L87:L87)</f>
        <v>40</v>
      </c>
      <c r="M88" s="13">
        <f>Tabela6[[#This Row],[Neg_Ano5]]/Tabela6[[#This Row],[Alunos_Ano5]]</f>
        <v>0.37383177570093457</v>
      </c>
      <c r="N88" s="12">
        <f>SUBTOTAL(9,N87:N87)</f>
        <v>90</v>
      </c>
      <c r="O88" s="12">
        <f>SUBTOTAL(9,O87:O87)</f>
        <v>24</v>
      </c>
      <c r="P88" s="13">
        <f>Tabela6[[#This Row],[Neg_Ano6]]/Tabela6[[#This Row],[Alunos_Ano6]]</f>
        <v>0.26666666666666666</v>
      </c>
      <c r="Q88" s="12">
        <f>SUBTOTAL(9,Q87:Q87)</f>
        <v>197</v>
      </c>
      <c r="R88" s="12">
        <f>SUBTOTAL(9,R87:R87)</f>
        <v>64</v>
      </c>
      <c r="S88" s="14">
        <f>Tabela6[[#This Row],[Níveis negat. ]]/Tabela6[[#This Row],[Alunos_2º ciclo]]</f>
        <v>0.32487309644670048</v>
      </c>
    </row>
    <row r="89" spans="1:19" outlineLevel="5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3">
        <v>152961</v>
      </c>
      <c r="H89" s="73" t="s">
        <v>118</v>
      </c>
      <c r="I89" s="73">
        <v>1306934</v>
      </c>
      <c r="J89" s="7" t="s">
        <v>119</v>
      </c>
      <c r="K89" s="8">
        <v>240</v>
      </c>
      <c r="L89" s="8">
        <v>69</v>
      </c>
      <c r="M89" s="9">
        <f>Tabela6[[#This Row],[Neg_Ano5]]/Tabela6[[#This Row],[Alunos_Ano5]]</f>
        <v>0.28749999999999998</v>
      </c>
      <c r="N89" s="8">
        <v>286</v>
      </c>
      <c r="O89" s="8">
        <v>100</v>
      </c>
      <c r="P89" s="9">
        <f>Tabela6[[#This Row],[Neg_Ano6]]/Tabela6[[#This Row],[Alunos_Ano6]]</f>
        <v>0.34965034965034963</v>
      </c>
      <c r="Q89" s="8">
        <f>K89+N89</f>
        <v>526</v>
      </c>
      <c r="R89" s="8">
        <f>L89+O89</f>
        <v>169</v>
      </c>
      <c r="S89" s="10">
        <f>Tabela6[[#This Row],[Níveis negat. ]]/Tabela6[[#This Row],[Alunos_2º ciclo]]</f>
        <v>0.32129277566539927</v>
      </c>
    </row>
    <row r="90" spans="1:19" outlineLevel="5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3">
        <v>152961</v>
      </c>
      <c r="H90" s="73" t="s">
        <v>118</v>
      </c>
      <c r="I90" s="73"/>
      <c r="J90" s="11" t="s">
        <v>24</v>
      </c>
      <c r="K90" s="12">
        <f>SUBTOTAL(9,K89:K89)</f>
        <v>240</v>
      </c>
      <c r="L90" s="12">
        <f>SUBTOTAL(9,L89:L89)</f>
        <v>69</v>
      </c>
      <c r="M90" s="13">
        <f>Tabela6[[#This Row],[Neg_Ano5]]/Tabela6[[#This Row],[Alunos_Ano5]]</f>
        <v>0.28749999999999998</v>
      </c>
      <c r="N90" s="12">
        <f>SUBTOTAL(9,N89:N89)</f>
        <v>286</v>
      </c>
      <c r="O90" s="12">
        <f>SUBTOTAL(9,O89:O89)</f>
        <v>100</v>
      </c>
      <c r="P90" s="13">
        <f>Tabela6[[#This Row],[Neg_Ano6]]/Tabela6[[#This Row],[Alunos_Ano6]]</f>
        <v>0.34965034965034963</v>
      </c>
      <c r="Q90" s="12">
        <f>SUBTOTAL(9,Q89:Q89)</f>
        <v>526</v>
      </c>
      <c r="R90" s="12">
        <f>SUBTOTAL(9,R89:R89)</f>
        <v>169</v>
      </c>
      <c r="S90" s="14">
        <f>Tabela6[[#This Row],[Níveis negat. ]]/Tabela6[[#This Row],[Alunos_2º ciclo]]</f>
        <v>0.32129277566539927</v>
      </c>
    </row>
    <row r="91" spans="1:19" outlineLevel="4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1306</v>
      </c>
      <c r="F91" s="7" t="s">
        <v>105</v>
      </c>
      <c r="G91" s="73"/>
      <c r="H91" s="73"/>
      <c r="I91" s="73"/>
      <c r="J91" s="15" t="s">
        <v>25</v>
      </c>
      <c r="K91" s="16">
        <f>SUBTOTAL(9,K77:K89)</f>
        <v>1280</v>
      </c>
      <c r="L91" s="16">
        <f>SUBTOTAL(9,L77:L89)</f>
        <v>367</v>
      </c>
      <c r="M91" s="17">
        <f>Tabela6[[#This Row],[Neg_Ano5]]/Tabela6[[#This Row],[Alunos_Ano5]]</f>
        <v>0.28671875000000002</v>
      </c>
      <c r="N91" s="16">
        <f>SUBTOTAL(9,N77:N89)</f>
        <v>1362</v>
      </c>
      <c r="O91" s="16">
        <f>SUBTOTAL(9,O77:O89)</f>
        <v>386</v>
      </c>
      <c r="P91" s="17">
        <f>Tabela6[[#This Row],[Neg_Ano6]]/Tabela6[[#This Row],[Alunos_Ano6]]</f>
        <v>0.28340675477239352</v>
      </c>
      <c r="Q91" s="16">
        <f>SUBTOTAL(9,Q77:Q89)</f>
        <v>2642</v>
      </c>
      <c r="R91" s="16">
        <f>SUBTOTAL(9,R77:R89)</f>
        <v>753</v>
      </c>
      <c r="S91" s="18">
        <f>Tabela6[[#This Row],[Níveis negat. ]]/Tabela6[[#This Row],[Alunos_2º ciclo]]</f>
        <v>0.28501135503406511</v>
      </c>
    </row>
    <row r="92" spans="1:19" outlineLevel="5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1308</v>
      </c>
      <c r="F92" s="7" t="s">
        <v>120</v>
      </c>
      <c r="G92" s="73">
        <v>150393</v>
      </c>
      <c r="H92" s="73" t="s">
        <v>121</v>
      </c>
      <c r="I92" s="73">
        <v>1308280</v>
      </c>
      <c r="J92" s="7" t="s">
        <v>122</v>
      </c>
      <c r="K92" s="8">
        <v>108</v>
      </c>
      <c r="L92" s="8">
        <v>23</v>
      </c>
      <c r="M92" s="9">
        <f>Tabela6[[#This Row],[Neg_Ano5]]/Tabela6[[#This Row],[Alunos_Ano5]]</f>
        <v>0.21296296296296297</v>
      </c>
      <c r="N92" s="8">
        <v>110</v>
      </c>
      <c r="O92" s="8">
        <v>34</v>
      </c>
      <c r="P92" s="9">
        <f>Tabela6[[#This Row],[Neg_Ano6]]/Tabela6[[#This Row],[Alunos_Ano6]]</f>
        <v>0.30909090909090908</v>
      </c>
      <c r="Q92" s="8">
        <f>K92+N92</f>
        <v>218</v>
      </c>
      <c r="R92" s="8">
        <f>L92+O92</f>
        <v>57</v>
      </c>
      <c r="S92" s="10">
        <f>Tabela6[[#This Row],[Níveis negat. ]]/Tabela6[[#This Row],[Alunos_2º ciclo]]</f>
        <v>0.26146788990825687</v>
      </c>
    </row>
    <row r="93" spans="1:19" outlineLevel="5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1308</v>
      </c>
      <c r="F93" s="7" t="s">
        <v>120</v>
      </c>
      <c r="G93" s="73">
        <v>150393</v>
      </c>
      <c r="H93" s="73" t="s">
        <v>121</v>
      </c>
      <c r="I93" s="73"/>
      <c r="J93" s="11" t="s">
        <v>24</v>
      </c>
      <c r="K93" s="12">
        <f>SUBTOTAL(9,K92:K92)</f>
        <v>108</v>
      </c>
      <c r="L93" s="12">
        <f>SUBTOTAL(9,L92:L92)</f>
        <v>23</v>
      </c>
      <c r="M93" s="13">
        <f>Tabela6[[#This Row],[Neg_Ano5]]/Tabela6[[#This Row],[Alunos_Ano5]]</f>
        <v>0.21296296296296297</v>
      </c>
      <c r="N93" s="12">
        <f>SUBTOTAL(9,N92:N92)</f>
        <v>110</v>
      </c>
      <c r="O93" s="12">
        <f>SUBTOTAL(9,O92:O92)</f>
        <v>34</v>
      </c>
      <c r="P93" s="13">
        <f>Tabela6[[#This Row],[Neg_Ano6]]/Tabela6[[#This Row],[Alunos_Ano6]]</f>
        <v>0.30909090909090908</v>
      </c>
      <c r="Q93" s="12">
        <f>SUBTOTAL(9,Q92:Q92)</f>
        <v>218</v>
      </c>
      <c r="R93" s="12">
        <f>SUBTOTAL(9,R92:R92)</f>
        <v>57</v>
      </c>
      <c r="S93" s="14">
        <f>Tabela6[[#This Row],[Níveis negat. ]]/Tabela6[[#This Row],[Alunos_2º ciclo]]</f>
        <v>0.26146788990825687</v>
      </c>
    </row>
    <row r="94" spans="1:19" outlineLevel="5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1308</v>
      </c>
      <c r="F94" s="7" t="s">
        <v>120</v>
      </c>
      <c r="G94" s="73">
        <v>150757</v>
      </c>
      <c r="H94" s="73" t="s">
        <v>123</v>
      </c>
      <c r="I94" s="73">
        <v>1308693</v>
      </c>
      <c r="J94" s="7" t="s">
        <v>124</v>
      </c>
      <c r="K94" s="8">
        <v>96</v>
      </c>
      <c r="L94" s="8">
        <v>38</v>
      </c>
      <c r="M94" s="9">
        <f>Tabela6[[#This Row],[Neg_Ano5]]/Tabela6[[#This Row],[Alunos_Ano5]]</f>
        <v>0.39583333333333331</v>
      </c>
      <c r="N94" s="8">
        <v>96</v>
      </c>
      <c r="O94" s="8">
        <v>39</v>
      </c>
      <c r="P94" s="9">
        <f>Tabela6[[#This Row],[Neg_Ano6]]/Tabela6[[#This Row],[Alunos_Ano6]]</f>
        <v>0.40625</v>
      </c>
      <c r="Q94" s="8">
        <f>K94+N94</f>
        <v>192</v>
      </c>
      <c r="R94" s="8">
        <f>L94+O94</f>
        <v>77</v>
      </c>
      <c r="S94" s="10">
        <f>Tabela6[[#This Row],[Níveis negat. ]]/Tabela6[[#This Row],[Alunos_2º ciclo]]</f>
        <v>0.40104166666666669</v>
      </c>
    </row>
    <row r="95" spans="1:19" outlineLevel="5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1308</v>
      </c>
      <c r="F95" s="7" t="s">
        <v>120</v>
      </c>
      <c r="G95" s="73">
        <v>150757</v>
      </c>
      <c r="H95" s="73" t="s">
        <v>123</v>
      </c>
      <c r="I95" s="73"/>
      <c r="J95" s="11" t="s">
        <v>24</v>
      </c>
      <c r="K95" s="12">
        <f>SUBTOTAL(9,K94:K94)</f>
        <v>96</v>
      </c>
      <c r="L95" s="12">
        <f>SUBTOTAL(9,L94:L94)</f>
        <v>38</v>
      </c>
      <c r="M95" s="13">
        <f>Tabela6[[#This Row],[Neg_Ano5]]/Tabela6[[#This Row],[Alunos_Ano5]]</f>
        <v>0.39583333333333331</v>
      </c>
      <c r="N95" s="12">
        <f>SUBTOTAL(9,N94:N94)</f>
        <v>96</v>
      </c>
      <c r="O95" s="12">
        <f>SUBTOTAL(9,O94:O94)</f>
        <v>39</v>
      </c>
      <c r="P95" s="13">
        <f>Tabela6[[#This Row],[Neg_Ano6]]/Tabela6[[#This Row],[Alunos_Ano6]]</f>
        <v>0.40625</v>
      </c>
      <c r="Q95" s="12">
        <f>SUBTOTAL(9,Q94:Q94)</f>
        <v>192</v>
      </c>
      <c r="R95" s="12">
        <f>SUBTOTAL(9,R94:R94)</f>
        <v>77</v>
      </c>
      <c r="S95" s="14">
        <f>Tabela6[[#This Row],[Níveis negat. ]]/Tabela6[[#This Row],[Alunos_2º ciclo]]</f>
        <v>0.40104166666666669</v>
      </c>
    </row>
    <row r="96" spans="1:19" outlineLevel="5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1308</v>
      </c>
      <c r="F96" s="7" t="s">
        <v>120</v>
      </c>
      <c r="G96" s="73">
        <v>151403</v>
      </c>
      <c r="H96" s="73" t="s">
        <v>125</v>
      </c>
      <c r="I96" s="73">
        <v>1308245</v>
      </c>
      <c r="J96" s="7" t="s">
        <v>126</v>
      </c>
      <c r="K96" s="8">
        <v>68</v>
      </c>
      <c r="L96" s="8">
        <v>19</v>
      </c>
      <c r="M96" s="9">
        <f>Tabela6[[#This Row],[Neg_Ano5]]/Tabela6[[#This Row],[Alunos_Ano5]]</f>
        <v>0.27941176470588236</v>
      </c>
      <c r="N96" s="8">
        <v>62</v>
      </c>
      <c r="O96" s="8">
        <v>16</v>
      </c>
      <c r="P96" s="9">
        <f>Tabela6[[#This Row],[Neg_Ano6]]/Tabela6[[#This Row],[Alunos_Ano6]]</f>
        <v>0.25806451612903225</v>
      </c>
      <c r="Q96" s="8">
        <f>K96+N96</f>
        <v>130</v>
      </c>
      <c r="R96" s="8">
        <f>L96+O96</f>
        <v>35</v>
      </c>
      <c r="S96" s="10">
        <f>Tabela6[[#This Row],[Níveis negat. ]]/Tabela6[[#This Row],[Alunos_2º ciclo]]</f>
        <v>0.26923076923076922</v>
      </c>
    </row>
    <row r="97" spans="1:19" outlineLevel="5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1308</v>
      </c>
      <c r="F97" s="7" t="s">
        <v>120</v>
      </c>
      <c r="G97" s="73">
        <v>151403</v>
      </c>
      <c r="H97" s="73" t="s">
        <v>125</v>
      </c>
      <c r="I97" s="73">
        <v>1308261</v>
      </c>
      <c r="J97" s="7" t="s">
        <v>127</v>
      </c>
      <c r="K97" s="8">
        <v>83</v>
      </c>
      <c r="L97" s="8">
        <v>27</v>
      </c>
      <c r="M97" s="9">
        <f>Tabela6[[#This Row],[Neg_Ano5]]/Tabela6[[#This Row],[Alunos_Ano5]]</f>
        <v>0.3253012048192771</v>
      </c>
      <c r="N97" s="8">
        <v>91</v>
      </c>
      <c r="O97" s="8">
        <v>20</v>
      </c>
      <c r="P97" s="9">
        <f>Tabela6[[#This Row],[Neg_Ano6]]/Tabela6[[#This Row],[Alunos_Ano6]]</f>
        <v>0.21978021978021978</v>
      </c>
      <c r="Q97" s="8">
        <f>K97+N97</f>
        <v>174</v>
      </c>
      <c r="R97" s="8">
        <f>L97+O97</f>
        <v>47</v>
      </c>
      <c r="S97" s="10">
        <f>Tabela6[[#This Row],[Níveis negat. ]]/Tabela6[[#This Row],[Alunos_2º ciclo]]</f>
        <v>0.27011494252873564</v>
      </c>
    </row>
    <row r="98" spans="1:19" outlineLevel="5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1308</v>
      </c>
      <c r="F98" s="7" t="s">
        <v>120</v>
      </c>
      <c r="G98" s="73">
        <v>151403</v>
      </c>
      <c r="H98" s="73" t="s">
        <v>125</v>
      </c>
      <c r="I98" s="73"/>
      <c r="J98" s="11" t="s">
        <v>24</v>
      </c>
      <c r="K98" s="12">
        <f>SUBTOTAL(9,K96:K97)</f>
        <v>151</v>
      </c>
      <c r="L98" s="12">
        <f>SUBTOTAL(9,L96:L97)</f>
        <v>46</v>
      </c>
      <c r="M98" s="13">
        <f>Tabela6[[#This Row],[Neg_Ano5]]/Tabela6[[#This Row],[Alunos_Ano5]]</f>
        <v>0.30463576158940397</v>
      </c>
      <c r="N98" s="12">
        <f>SUBTOTAL(9,N96:N97)</f>
        <v>153</v>
      </c>
      <c r="O98" s="12">
        <f>SUBTOTAL(9,O96:O97)</f>
        <v>36</v>
      </c>
      <c r="P98" s="13">
        <f>Tabela6[[#This Row],[Neg_Ano6]]/Tabela6[[#This Row],[Alunos_Ano6]]</f>
        <v>0.23529411764705882</v>
      </c>
      <c r="Q98" s="12">
        <f>SUBTOTAL(9,Q96:Q97)</f>
        <v>304</v>
      </c>
      <c r="R98" s="12">
        <f>SUBTOTAL(9,R96:R97)</f>
        <v>82</v>
      </c>
      <c r="S98" s="14">
        <f>Tabela6[[#This Row],[Níveis negat. ]]/Tabela6[[#This Row],[Alunos_2º ciclo]]</f>
        <v>0.26973684210526316</v>
      </c>
    </row>
    <row r="99" spans="1:19" outlineLevel="5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1308</v>
      </c>
      <c r="F99" s="7" t="s">
        <v>120</v>
      </c>
      <c r="G99" s="73">
        <v>151610</v>
      </c>
      <c r="H99" s="73" t="s">
        <v>128</v>
      </c>
      <c r="I99" s="73">
        <v>1308021</v>
      </c>
      <c r="J99" s="7" t="s">
        <v>129</v>
      </c>
      <c r="K99" s="8">
        <v>153</v>
      </c>
      <c r="L99" s="8">
        <v>49</v>
      </c>
      <c r="M99" s="9">
        <f>Tabela6[[#This Row],[Neg_Ano5]]/Tabela6[[#This Row],[Alunos_Ano5]]</f>
        <v>0.3202614379084967</v>
      </c>
      <c r="N99" s="8">
        <v>166</v>
      </c>
      <c r="O99" s="8">
        <v>43</v>
      </c>
      <c r="P99" s="9">
        <f>Tabela6[[#This Row],[Neg_Ano6]]/Tabela6[[#This Row],[Alunos_Ano6]]</f>
        <v>0.25903614457831325</v>
      </c>
      <c r="Q99" s="8">
        <f>K99+N99</f>
        <v>319</v>
      </c>
      <c r="R99" s="8">
        <f>L99+O99</f>
        <v>92</v>
      </c>
      <c r="S99" s="10">
        <f>Tabela6[[#This Row],[Níveis negat. ]]/Tabela6[[#This Row],[Alunos_2º ciclo]]</f>
        <v>0.2884012539184953</v>
      </c>
    </row>
    <row r="100" spans="1:19" outlineLevel="5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1308</v>
      </c>
      <c r="F100" s="7" t="s">
        <v>120</v>
      </c>
      <c r="G100" s="73">
        <v>151610</v>
      </c>
      <c r="H100" s="73" t="s">
        <v>128</v>
      </c>
      <c r="I100" s="73"/>
      <c r="J100" s="11" t="s">
        <v>24</v>
      </c>
      <c r="K100" s="12">
        <f>SUBTOTAL(9,K99:K99)</f>
        <v>153</v>
      </c>
      <c r="L100" s="12">
        <f>SUBTOTAL(9,L99:L99)</f>
        <v>49</v>
      </c>
      <c r="M100" s="13">
        <f>Tabela6[[#This Row],[Neg_Ano5]]/Tabela6[[#This Row],[Alunos_Ano5]]</f>
        <v>0.3202614379084967</v>
      </c>
      <c r="N100" s="12">
        <f>SUBTOTAL(9,N99:N99)</f>
        <v>166</v>
      </c>
      <c r="O100" s="12">
        <f>SUBTOTAL(9,O99:O99)</f>
        <v>43</v>
      </c>
      <c r="P100" s="13">
        <f>Tabela6[[#This Row],[Neg_Ano6]]/Tabela6[[#This Row],[Alunos_Ano6]]</f>
        <v>0.25903614457831325</v>
      </c>
      <c r="Q100" s="12">
        <f>SUBTOTAL(9,Q99:Q99)</f>
        <v>319</v>
      </c>
      <c r="R100" s="12">
        <f>SUBTOTAL(9,R99:R99)</f>
        <v>92</v>
      </c>
      <c r="S100" s="14">
        <f>Tabela6[[#This Row],[Níveis negat. ]]/Tabela6[[#This Row],[Alunos_2º ciclo]]</f>
        <v>0.2884012539184953</v>
      </c>
    </row>
    <row r="101" spans="1:19" outlineLevel="5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1308</v>
      </c>
      <c r="F101" s="7" t="s">
        <v>120</v>
      </c>
      <c r="G101" s="73">
        <v>152080</v>
      </c>
      <c r="H101" s="73" t="s">
        <v>130</v>
      </c>
      <c r="I101" s="73">
        <v>1308069</v>
      </c>
      <c r="J101" s="7" t="s">
        <v>131</v>
      </c>
      <c r="K101" s="8">
        <v>71</v>
      </c>
      <c r="L101" s="8">
        <v>5</v>
      </c>
      <c r="M101" s="9">
        <f>Tabela6[[#This Row],[Neg_Ano5]]/Tabela6[[#This Row],[Alunos_Ano5]]</f>
        <v>7.0422535211267609E-2</v>
      </c>
      <c r="N101" s="8">
        <v>156</v>
      </c>
      <c r="O101" s="8">
        <v>56</v>
      </c>
      <c r="P101" s="9">
        <f>Tabela6[[#This Row],[Neg_Ano6]]/Tabela6[[#This Row],[Alunos_Ano6]]</f>
        <v>0.35897435897435898</v>
      </c>
      <c r="Q101" s="8">
        <f>K101+N101</f>
        <v>227</v>
      </c>
      <c r="R101" s="8">
        <f>L101+O101</f>
        <v>61</v>
      </c>
      <c r="S101" s="10">
        <f>Tabela6[[#This Row],[Níveis negat. ]]/Tabela6[[#This Row],[Alunos_2º ciclo]]</f>
        <v>0.2687224669603524</v>
      </c>
    </row>
    <row r="102" spans="1:19" outlineLevel="5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3">
        <v>152080</v>
      </c>
      <c r="H102" s="73" t="s">
        <v>130</v>
      </c>
      <c r="I102" s="73">
        <v>1308627</v>
      </c>
      <c r="J102" s="7" t="s">
        <v>132</v>
      </c>
      <c r="K102" s="8">
        <v>20</v>
      </c>
      <c r="L102" s="8" t="s">
        <v>23</v>
      </c>
      <c r="M102" s="9" t="s">
        <v>28</v>
      </c>
      <c r="N102" s="8">
        <v>85</v>
      </c>
      <c r="O102" s="8">
        <v>31</v>
      </c>
      <c r="P102" s="9">
        <f>Tabela6[[#This Row],[Neg_Ano6]]/Tabela6[[#This Row],[Alunos_Ano6]]</f>
        <v>0.36470588235294116</v>
      </c>
      <c r="Q102" s="8">
        <f>K102+N102</f>
        <v>105</v>
      </c>
      <c r="R102" s="8" t="s">
        <v>23</v>
      </c>
      <c r="S102" s="9" t="s">
        <v>28</v>
      </c>
    </row>
    <row r="103" spans="1:19" outlineLevel="5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3">
        <v>152080</v>
      </c>
      <c r="H103" s="73" t="s">
        <v>130</v>
      </c>
      <c r="I103" s="73"/>
      <c r="J103" s="11" t="s">
        <v>24</v>
      </c>
      <c r="K103" s="12">
        <f>SUBTOTAL(9,K101:K102)</f>
        <v>91</v>
      </c>
      <c r="L103" s="12">
        <f>SUBTOTAL(9,L101:L102)</f>
        <v>5</v>
      </c>
      <c r="M103" s="13">
        <f>Tabela6[[#This Row],[Neg_Ano5]]/Tabela6[[#This Row],[Alunos_Ano5]]</f>
        <v>5.4945054945054944E-2</v>
      </c>
      <c r="N103" s="12">
        <f>SUBTOTAL(9,N101:N102)</f>
        <v>241</v>
      </c>
      <c r="O103" s="12">
        <f>SUBTOTAL(9,O101:O102)</f>
        <v>87</v>
      </c>
      <c r="P103" s="13">
        <f>Tabela6[[#This Row],[Neg_Ano6]]/Tabela6[[#This Row],[Alunos_Ano6]]</f>
        <v>0.36099585062240663</v>
      </c>
      <c r="Q103" s="12">
        <f>SUBTOTAL(9,Q101:Q102)</f>
        <v>332</v>
      </c>
      <c r="R103" s="12">
        <f>SUBTOTAL(9,R101:R102)</f>
        <v>61</v>
      </c>
      <c r="S103" s="14">
        <f>Tabela6[[#This Row],[Níveis negat. ]]/Tabela6[[#This Row],[Alunos_2º ciclo]]</f>
        <v>0.18373493975903615</v>
      </c>
    </row>
    <row r="104" spans="1:19" outlineLevel="5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3">
        <v>152092</v>
      </c>
      <c r="H104" s="73" t="s">
        <v>133</v>
      </c>
      <c r="I104" s="73">
        <v>1308615</v>
      </c>
      <c r="J104" s="7" t="s">
        <v>134</v>
      </c>
      <c r="K104" s="8">
        <v>239</v>
      </c>
      <c r="L104" s="8">
        <v>75</v>
      </c>
      <c r="M104" s="9">
        <f>Tabela6[[#This Row],[Neg_Ano5]]/Tabela6[[#This Row],[Alunos_Ano5]]</f>
        <v>0.31380753138075312</v>
      </c>
      <c r="N104" s="8">
        <v>255</v>
      </c>
      <c r="O104" s="8">
        <v>78</v>
      </c>
      <c r="P104" s="9">
        <f>Tabela6[[#This Row],[Neg_Ano6]]/Tabela6[[#This Row],[Alunos_Ano6]]</f>
        <v>0.30588235294117649</v>
      </c>
      <c r="Q104" s="8">
        <f>K104+N104</f>
        <v>494</v>
      </c>
      <c r="R104" s="8">
        <f>L104+O104</f>
        <v>153</v>
      </c>
      <c r="S104" s="10">
        <f>Tabela6[[#This Row],[Níveis negat. ]]/Tabela6[[#This Row],[Alunos_2º ciclo]]</f>
        <v>0.30971659919028338</v>
      </c>
    </row>
    <row r="105" spans="1:19" outlineLevel="5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3">
        <v>152092</v>
      </c>
      <c r="H105" s="73" t="s">
        <v>133</v>
      </c>
      <c r="I105" s="73"/>
      <c r="J105" s="11" t="s">
        <v>24</v>
      </c>
      <c r="K105" s="12">
        <f>SUBTOTAL(9,K104:K104)</f>
        <v>239</v>
      </c>
      <c r="L105" s="12">
        <f>SUBTOTAL(9,L104:L104)</f>
        <v>75</v>
      </c>
      <c r="M105" s="13">
        <f>Tabela6[[#This Row],[Neg_Ano5]]/Tabela6[[#This Row],[Alunos_Ano5]]</f>
        <v>0.31380753138075312</v>
      </c>
      <c r="N105" s="12">
        <f>SUBTOTAL(9,N104:N104)</f>
        <v>255</v>
      </c>
      <c r="O105" s="12">
        <f>SUBTOTAL(9,O104:O104)</f>
        <v>78</v>
      </c>
      <c r="P105" s="13">
        <f>Tabela6[[#This Row],[Neg_Ano6]]/Tabela6[[#This Row],[Alunos_Ano6]]</f>
        <v>0.30588235294117649</v>
      </c>
      <c r="Q105" s="12">
        <f>SUBTOTAL(9,Q104:Q104)</f>
        <v>494</v>
      </c>
      <c r="R105" s="12">
        <f>SUBTOTAL(9,R104:R104)</f>
        <v>153</v>
      </c>
      <c r="S105" s="14">
        <f>Tabela6[[#This Row],[Níveis negat. ]]/Tabela6[[#This Row],[Alunos_2º ciclo]]</f>
        <v>0.30971659919028338</v>
      </c>
    </row>
    <row r="106" spans="1:19" outlineLevel="5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3">
        <v>152109</v>
      </c>
      <c r="H106" s="73" t="s">
        <v>135</v>
      </c>
      <c r="I106" s="73">
        <v>1308930</v>
      </c>
      <c r="J106" s="7" t="s">
        <v>136</v>
      </c>
      <c r="K106" s="8">
        <v>226</v>
      </c>
      <c r="L106" s="8">
        <v>58</v>
      </c>
      <c r="M106" s="9">
        <f>Tabela6[[#This Row],[Neg_Ano5]]/Tabela6[[#This Row],[Alunos_Ano5]]</f>
        <v>0.25663716814159293</v>
      </c>
      <c r="N106" s="8">
        <v>271</v>
      </c>
      <c r="O106" s="8">
        <v>86</v>
      </c>
      <c r="P106" s="9">
        <f>Tabela6[[#This Row],[Neg_Ano6]]/Tabela6[[#This Row],[Alunos_Ano6]]</f>
        <v>0.31734317343173429</v>
      </c>
      <c r="Q106" s="8">
        <f>K106+N106</f>
        <v>497</v>
      </c>
      <c r="R106" s="8">
        <f>L106+O106</f>
        <v>144</v>
      </c>
      <c r="S106" s="10">
        <f>Tabela6[[#This Row],[Níveis negat. ]]/Tabela6[[#This Row],[Alunos_2º ciclo]]</f>
        <v>0.28973843058350102</v>
      </c>
    </row>
    <row r="107" spans="1:19" outlineLevel="5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3">
        <v>152109</v>
      </c>
      <c r="H107" s="73" t="s">
        <v>135</v>
      </c>
      <c r="I107" s="73"/>
      <c r="J107" s="11" t="s">
        <v>24</v>
      </c>
      <c r="K107" s="12">
        <f>SUBTOTAL(9,K106:K106)</f>
        <v>226</v>
      </c>
      <c r="L107" s="12">
        <f>SUBTOTAL(9,L106:L106)</f>
        <v>58</v>
      </c>
      <c r="M107" s="13">
        <f>Tabela6[[#This Row],[Neg_Ano5]]/Tabela6[[#This Row],[Alunos_Ano5]]</f>
        <v>0.25663716814159293</v>
      </c>
      <c r="N107" s="12">
        <f>SUBTOTAL(9,N106:N106)</f>
        <v>271</v>
      </c>
      <c r="O107" s="12">
        <f>SUBTOTAL(9,O106:O106)</f>
        <v>86</v>
      </c>
      <c r="P107" s="13">
        <f>Tabela6[[#This Row],[Neg_Ano6]]/Tabela6[[#This Row],[Alunos_Ano6]]</f>
        <v>0.31734317343173429</v>
      </c>
      <c r="Q107" s="12">
        <f>SUBTOTAL(9,Q106:Q106)</f>
        <v>497</v>
      </c>
      <c r="R107" s="12">
        <f>SUBTOTAL(9,R106:R106)</f>
        <v>144</v>
      </c>
      <c r="S107" s="14">
        <f>Tabela6[[#This Row],[Níveis negat. ]]/Tabela6[[#This Row],[Alunos_2º ciclo]]</f>
        <v>0.28973843058350102</v>
      </c>
    </row>
    <row r="108" spans="1:19" outlineLevel="5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3">
        <v>152110</v>
      </c>
      <c r="H108" s="73" t="s">
        <v>137</v>
      </c>
      <c r="I108" s="73">
        <v>1308589</v>
      </c>
      <c r="J108" s="7" t="s">
        <v>138</v>
      </c>
      <c r="K108" s="8">
        <v>88</v>
      </c>
      <c r="L108" s="8">
        <v>37</v>
      </c>
      <c r="M108" s="9">
        <f>Tabela6[[#This Row],[Neg_Ano5]]/Tabela6[[#This Row],[Alunos_Ano5]]</f>
        <v>0.42045454545454547</v>
      </c>
      <c r="N108" s="8">
        <v>90</v>
      </c>
      <c r="O108" s="8">
        <v>22</v>
      </c>
      <c r="P108" s="9">
        <f>Tabela6[[#This Row],[Neg_Ano6]]/Tabela6[[#This Row],[Alunos_Ano6]]</f>
        <v>0.24444444444444444</v>
      </c>
      <c r="Q108" s="8">
        <f>K108+N108</f>
        <v>178</v>
      </c>
      <c r="R108" s="8">
        <f>L108+O108</f>
        <v>59</v>
      </c>
      <c r="S108" s="10">
        <f>Tabela6[[#This Row],[Níveis negat. ]]/Tabela6[[#This Row],[Alunos_2º ciclo]]</f>
        <v>0.33146067415730335</v>
      </c>
    </row>
    <row r="109" spans="1:19" outlineLevel="5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3">
        <v>152110</v>
      </c>
      <c r="H109" s="73" t="s">
        <v>137</v>
      </c>
      <c r="I109" s="73">
        <v>1308641</v>
      </c>
      <c r="J109" s="7" t="s">
        <v>139</v>
      </c>
      <c r="K109" s="8">
        <v>79</v>
      </c>
      <c r="L109" s="8">
        <v>40</v>
      </c>
      <c r="M109" s="9">
        <f>Tabela6[[#This Row],[Neg_Ano5]]/Tabela6[[#This Row],[Alunos_Ano5]]</f>
        <v>0.50632911392405067</v>
      </c>
      <c r="N109" s="8">
        <v>72</v>
      </c>
      <c r="O109" s="8">
        <v>34</v>
      </c>
      <c r="P109" s="9">
        <f>Tabela6[[#This Row],[Neg_Ano6]]/Tabela6[[#This Row],[Alunos_Ano6]]</f>
        <v>0.47222222222222221</v>
      </c>
      <c r="Q109" s="8">
        <f>K109+N109</f>
        <v>151</v>
      </c>
      <c r="R109" s="8">
        <f>L109+O109</f>
        <v>74</v>
      </c>
      <c r="S109" s="10">
        <f>Tabela6[[#This Row],[Níveis negat. ]]/Tabela6[[#This Row],[Alunos_2º ciclo]]</f>
        <v>0.49006622516556292</v>
      </c>
    </row>
    <row r="110" spans="1:19" outlineLevel="5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3">
        <v>152110</v>
      </c>
      <c r="H110" s="73" t="s">
        <v>137</v>
      </c>
      <c r="I110" s="73"/>
      <c r="J110" s="11" t="s">
        <v>24</v>
      </c>
      <c r="K110" s="12">
        <f>SUBTOTAL(9,K108:K109)</f>
        <v>167</v>
      </c>
      <c r="L110" s="12">
        <f>SUBTOTAL(9,L108:L109)</f>
        <v>77</v>
      </c>
      <c r="M110" s="13">
        <f>Tabela6[[#This Row],[Neg_Ano5]]/Tabela6[[#This Row],[Alunos_Ano5]]</f>
        <v>0.46107784431137727</v>
      </c>
      <c r="N110" s="12">
        <f>SUBTOTAL(9,N108:N109)</f>
        <v>162</v>
      </c>
      <c r="O110" s="12">
        <f>SUBTOTAL(9,O108:O109)</f>
        <v>56</v>
      </c>
      <c r="P110" s="13">
        <f>Tabela6[[#This Row],[Neg_Ano6]]/Tabela6[[#This Row],[Alunos_Ano6]]</f>
        <v>0.34567901234567899</v>
      </c>
      <c r="Q110" s="12">
        <f>SUBTOTAL(9,Q108:Q109)</f>
        <v>329</v>
      </c>
      <c r="R110" s="12">
        <f>SUBTOTAL(9,R108:R109)</f>
        <v>133</v>
      </c>
      <c r="S110" s="14">
        <f>Tabela6[[#This Row],[Níveis negat. ]]/Tabela6[[#This Row],[Alunos_2º ciclo]]</f>
        <v>0.40425531914893614</v>
      </c>
    </row>
    <row r="111" spans="1:19" outlineLevel="5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3">
        <v>152122</v>
      </c>
      <c r="H111" s="73" t="s">
        <v>140</v>
      </c>
      <c r="I111" s="73">
        <v>1308100</v>
      </c>
      <c r="J111" s="7" t="s">
        <v>141</v>
      </c>
      <c r="K111" s="8">
        <v>37</v>
      </c>
      <c r="L111" s="8">
        <v>20</v>
      </c>
      <c r="M111" s="9">
        <f>Tabela6[[#This Row],[Neg_Ano5]]/Tabela6[[#This Row],[Alunos_Ano5]]</f>
        <v>0.54054054054054057</v>
      </c>
      <c r="N111" s="8">
        <v>40</v>
      </c>
      <c r="O111" s="8">
        <v>32</v>
      </c>
      <c r="P111" s="9">
        <f>Tabela6[[#This Row],[Neg_Ano6]]/Tabela6[[#This Row],[Alunos_Ano6]]</f>
        <v>0.8</v>
      </c>
      <c r="Q111" s="8">
        <f>K111+N111</f>
        <v>77</v>
      </c>
      <c r="R111" s="8">
        <f>L111+O111</f>
        <v>52</v>
      </c>
      <c r="S111" s="10">
        <f>Tabela6[[#This Row],[Níveis negat. ]]/Tabela6[[#This Row],[Alunos_2º ciclo]]</f>
        <v>0.67532467532467533</v>
      </c>
    </row>
    <row r="112" spans="1:19" outlineLevel="5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3">
        <v>152122</v>
      </c>
      <c r="H112" s="73" t="s">
        <v>140</v>
      </c>
      <c r="I112" s="73"/>
      <c r="J112" s="11" t="s">
        <v>24</v>
      </c>
      <c r="K112" s="12">
        <f>SUBTOTAL(9,K111:K111)</f>
        <v>37</v>
      </c>
      <c r="L112" s="12">
        <f>SUBTOTAL(9,L111:L111)</f>
        <v>20</v>
      </c>
      <c r="M112" s="13">
        <f>Tabela6[[#This Row],[Neg_Ano5]]/Tabela6[[#This Row],[Alunos_Ano5]]</f>
        <v>0.54054054054054057</v>
      </c>
      <c r="N112" s="12">
        <f>SUBTOTAL(9,N111:N111)</f>
        <v>40</v>
      </c>
      <c r="O112" s="12">
        <f>SUBTOTAL(9,O111:O111)</f>
        <v>32</v>
      </c>
      <c r="P112" s="13">
        <f>Tabela6[[#This Row],[Neg_Ano6]]/Tabela6[[#This Row],[Alunos_Ano6]]</f>
        <v>0.8</v>
      </c>
      <c r="Q112" s="12">
        <f>SUBTOTAL(9,Q111:Q111)</f>
        <v>77</v>
      </c>
      <c r="R112" s="12">
        <f>SUBTOTAL(9,R111:R111)</f>
        <v>52</v>
      </c>
      <c r="S112" s="14">
        <f>Tabela6[[#This Row],[Níveis negat. ]]/Tabela6[[#This Row],[Alunos_2º ciclo]]</f>
        <v>0.67532467532467533</v>
      </c>
    </row>
    <row r="113" spans="1:19" outlineLevel="4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1308</v>
      </c>
      <c r="F113" s="7" t="s">
        <v>120</v>
      </c>
      <c r="G113" s="73"/>
      <c r="H113" s="73"/>
      <c r="I113" s="73"/>
      <c r="J113" s="15" t="s">
        <v>25</v>
      </c>
      <c r="K113" s="16">
        <f>SUBTOTAL(9,K92:K111)</f>
        <v>1268</v>
      </c>
      <c r="L113" s="16">
        <f>SUBTOTAL(9,L92:L111)</f>
        <v>391</v>
      </c>
      <c r="M113" s="17">
        <f>Tabela6[[#This Row],[Neg_Ano5]]/Tabela6[[#This Row],[Alunos_Ano5]]</f>
        <v>0.30835962145110413</v>
      </c>
      <c r="N113" s="16">
        <f>SUBTOTAL(9,N92:N111)</f>
        <v>1494</v>
      </c>
      <c r="O113" s="16">
        <f>SUBTOTAL(9,O92:O111)</f>
        <v>491</v>
      </c>
      <c r="P113" s="17">
        <f>Tabela6[[#This Row],[Neg_Ano6]]/Tabela6[[#This Row],[Alunos_Ano6]]</f>
        <v>0.32864792503346718</v>
      </c>
      <c r="Q113" s="16">
        <f>SUBTOTAL(9,Q92:Q111)</f>
        <v>2762</v>
      </c>
      <c r="R113" s="16">
        <f>SUBTOTAL(9,R92:R111)</f>
        <v>851</v>
      </c>
      <c r="S113" s="18">
        <f>Tabela6[[#This Row],[Níveis negat. ]]/Tabela6[[#This Row],[Alunos_2º ciclo]]</f>
        <v>0.30811006517016654</v>
      </c>
    </row>
    <row r="114" spans="1:19" outlineLevel="5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1310</v>
      </c>
      <c r="F114" s="7" t="s">
        <v>142</v>
      </c>
      <c r="G114" s="73">
        <v>150770</v>
      </c>
      <c r="H114" s="73" t="s">
        <v>143</v>
      </c>
      <c r="I114" s="73">
        <v>1310041</v>
      </c>
      <c r="J114" s="7" t="s">
        <v>144</v>
      </c>
      <c r="K114" s="8">
        <v>99</v>
      </c>
      <c r="L114" s="8">
        <v>15</v>
      </c>
      <c r="M114" s="9">
        <f>Tabela6[[#This Row],[Neg_Ano5]]/Tabela6[[#This Row],[Alunos_Ano5]]</f>
        <v>0.15151515151515152</v>
      </c>
      <c r="N114" s="8">
        <v>105</v>
      </c>
      <c r="O114" s="8">
        <v>29</v>
      </c>
      <c r="P114" s="9">
        <f>Tabela6[[#This Row],[Neg_Ano6]]/Tabela6[[#This Row],[Alunos_Ano6]]</f>
        <v>0.27619047619047621</v>
      </c>
      <c r="Q114" s="8">
        <f>K114+N114</f>
        <v>204</v>
      </c>
      <c r="R114" s="8">
        <f>L114+O114</f>
        <v>44</v>
      </c>
      <c r="S114" s="10">
        <f>Tabela6[[#This Row],[Níveis negat. ]]/Tabela6[[#This Row],[Alunos_2º ciclo]]</f>
        <v>0.21568627450980393</v>
      </c>
    </row>
    <row r="115" spans="1:19" outlineLevel="5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1310</v>
      </c>
      <c r="F115" s="7" t="s">
        <v>142</v>
      </c>
      <c r="G115" s="73">
        <v>150770</v>
      </c>
      <c r="H115" s="73" t="s">
        <v>143</v>
      </c>
      <c r="I115" s="73"/>
      <c r="J115" s="11" t="s">
        <v>24</v>
      </c>
      <c r="K115" s="12">
        <f>SUBTOTAL(9,K114:K114)</f>
        <v>99</v>
      </c>
      <c r="L115" s="12">
        <f>SUBTOTAL(9,L114:L114)</f>
        <v>15</v>
      </c>
      <c r="M115" s="13">
        <f>Tabela6[[#This Row],[Neg_Ano5]]/Tabela6[[#This Row],[Alunos_Ano5]]</f>
        <v>0.15151515151515152</v>
      </c>
      <c r="N115" s="12">
        <f>SUBTOTAL(9,N114:N114)</f>
        <v>105</v>
      </c>
      <c r="O115" s="12">
        <f>SUBTOTAL(9,O114:O114)</f>
        <v>29</v>
      </c>
      <c r="P115" s="13">
        <f>Tabela6[[#This Row],[Neg_Ano6]]/Tabela6[[#This Row],[Alunos_Ano6]]</f>
        <v>0.27619047619047621</v>
      </c>
      <c r="Q115" s="12">
        <f>SUBTOTAL(9,Q114:Q114)</f>
        <v>204</v>
      </c>
      <c r="R115" s="12">
        <f>SUBTOTAL(9,R114:R114)</f>
        <v>44</v>
      </c>
      <c r="S115" s="14">
        <f>Tabela6[[#This Row],[Níveis negat. ]]/Tabela6[[#This Row],[Alunos_2º ciclo]]</f>
        <v>0.21568627450980393</v>
      </c>
    </row>
    <row r="116" spans="1:19" outlineLevel="5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1310</v>
      </c>
      <c r="F116" s="7" t="s">
        <v>142</v>
      </c>
      <c r="G116" s="73">
        <v>150782</v>
      </c>
      <c r="H116" s="73" t="s">
        <v>145</v>
      </c>
      <c r="I116" s="73">
        <v>1310115</v>
      </c>
      <c r="J116" s="7" t="s">
        <v>146</v>
      </c>
      <c r="K116" s="8">
        <v>111</v>
      </c>
      <c r="L116" s="8">
        <v>61</v>
      </c>
      <c r="M116" s="9">
        <f>Tabela6[[#This Row],[Neg_Ano5]]/Tabela6[[#This Row],[Alunos_Ano5]]</f>
        <v>0.5495495495495496</v>
      </c>
      <c r="N116" s="8">
        <v>105</v>
      </c>
      <c r="O116" s="8">
        <v>51</v>
      </c>
      <c r="P116" s="9">
        <f>Tabela6[[#This Row],[Neg_Ano6]]/Tabela6[[#This Row],[Alunos_Ano6]]</f>
        <v>0.48571428571428571</v>
      </c>
      <c r="Q116" s="8">
        <f>K116+N116</f>
        <v>216</v>
      </c>
      <c r="R116" s="8">
        <f>L116+O116</f>
        <v>112</v>
      </c>
      <c r="S116" s="10">
        <f>Tabela6[[#This Row],[Níveis negat. ]]/Tabela6[[#This Row],[Alunos_2º ciclo]]</f>
        <v>0.51851851851851849</v>
      </c>
    </row>
    <row r="117" spans="1:19" outlineLevel="5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1310</v>
      </c>
      <c r="F117" s="7" t="s">
        <v>142</v>
      </c>
      <c r="G117" s="73">
        <v>150782</v>
      </c>
      <c r="H117" s="73" t="s">
        <v>145</v>
      </c>
      <c r="I117" s="73"/>
      <c r="J117" s="11" t="s">
        <v>24</v>
      </c>
      <c r="K117" s="12">
        <f>SUBTOTAL(9,K116:K116)</f>
        <v>111</v>
      </c>
      <c r="L117" s="12">
        <f>SUBTOTAL(9,L116:L116)</f>
        <v>61</v>
      </c>
      <c r="M117" s="13">
        <f>Tabela6[[#This Row],[Neg_Ano5]]/Tabela6[[#This Row],[Alunos_Ano5]]</f>
        <v>0.5495495495495496</v>
      </c>
      <c r="N117" s="12">
        <f>SUBTOTAL(9,N116:N116)</f>
        <v>105</v>
      </c>
      <c r="O117" s="12">
        <f>SUBTOTAL(9,O116:O116)</f>
        <v>51</v>
      </c>
      <c r="P117" s="13">
        <f>Tabela6[[#This Row],[Neg_Ano6]]/Tabela6[[#This Row],[Alunos_Ano6]]</f>
        <v>0.48571428571428571</v>
      </c>
      <c r="Q117" s="12">
        <f>SUBTOTAL(9,Q116:Q116)</f>
        <v>216</v>
      </c>
      <c r="R117" s="12">
        <f>SUBTOTAL(9,R116:R116)</f>
        <v>112</v>
      </c>
      <c r="S117" s="14">
        <f>Tabela6[[#This Row],[Níveis negat. ]]/Tabela6[[#This Row],[Alunos_2º ciclo]]</f>
        <v>0.51851851851851849</v>
      </c>
    </row>
    <row r="118" spans="1:19" outlineLevel="5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1310</v>
      </c>
      <c r="F118" s="7" t="s">
        <v>142</v>
      </c>
      <c r="G118" s="73">
        <v>150861</v>
      </c>
      <c r="H118" s="73" t="s">
        <v>147</v>
      </c>
      <c r="I118" s="73">
        <v>1310046</v>
      </c>
      <c r="J118" s="7" t="s">
        <v>148</v>
      </c>
      <c r="K118" s="8">
        <v>95</v>
      </c>
      <c r="L118" s="8">
        <v>27</v>
      </c>
      <c r="M118" s="9">
        <f>Tabela6[[#This Row],[Neg_Ano5]]/Tabela6[[#This Row],[Alunos_Ano5]]</f>
        <v>0.28421052631578947</v>
      </c>
      <c r="N118" s="8">
        <v>87</v>
      </c>
      <c r="O118" s="8">
        <v>14</v>
      </c>
      <c r="P118" s="9">
        <f>Tabela6[[#This Row],[Neg_Ano6]]/Tabela6[[#This Row],[Alunos_Ano6]]</f>
        <v>0.16091954022988506</v>
      </c>
      <c r="Q118" s="8">
        <f>K118+N118</f>
        <v>182</v>
      </c>
      <c r="R118" s="8">
        <f>L118+O118</f>
        <v>41</v>
      </c>
      <c r="S118" s="10">
        <f>Tabela6[[#This Row],[Níveis negat. ]]/Tabela6[[#This Row],[Alunos_2º ciclo]]</f>
        <v>0.22527472527472528</v>
      </c>
    </row>
    <row r="119" spans="1:19" outlineLevel="5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1310</v>
      </c>
      <c r="F119" s="7" t="s">
        <v>142</v>
      </c>
      <c r="G119" s="73">
        <v>150861</v>
      </c>
      <c r="H119" s="73" t="s">
        <v>147</v>
      </c>
      <c r="I119" s="73"/>
      <c r="J119" s="11" t="s">
        <v>24</v>
      </c>
      <c r="K119" s="12">
        <f>SUBTOTAL(9,K118:K118)</f>
        <v>95</v>
      </c>
      <c r="L119" s="12">
        <f>SUBTOTAL(9,L118:L118)</f>
        <v>27</v>
      </c>
      <c r="M119" s="13">
        <f>Tabela6[[#This Row],[Neg_Ano5]]/Tabela6[[#This Row],[Alunos_Ano5]]</f>
        <v>0.28421052631578947</v>
      </c>
      <c r="N119" s="12">
        <f>SUBTOTAL(9,N118:N118)</f>
        <v>87</v>
      </c>
      <c r="O119" s="12">
        <f>SUBTOTAL(9,O118:O118)</f>
        <v>14</v>
      </c>
      <c r="P119" s="13">
        <f>Tabela6[[#This Row],[Neg_Ano6]]/Tabela6[[#This Row],[Alunos_Ano6]]</f>
        <v>0.16091954022988506</v>
      </c>
      <c r="Q119" s="12">
        <f>SUBTOTAL(9,Q118:Q118)</f>
        <v>182</v>
      </c>
      <c r="R119" s="12">
        <f>SUBTOTAL(9,R118:R118)</f>
        <v>41</v>
      </c>
      <c r="S119" s="14">
        <f>Tabela6[[#This Row],[Níveis negat. ]]/Tabela6[[#This Row],[Alunos_2º ciclo]]</f>
        <v>0.22527472527472528</v>
      </c>
    </row>
    <row r="120" spans="1:19" outlineLevel="5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1310</v>
      </c>
      <c r="F120" s="7" t="s">
        <v>142</v>
      </c>
      <c r="G120" s="73">
        <v>151452</v>
      </c>
      <c r="H120" s="73" t="s">
        <v>149</v>
      </c>
      <c r="I120" s="73">
        <v>1310869</v>
      </c>
      <c r="J120" s="7" t="s">
        <v>150</v>
      </c>
      <c r="K120" s="8">
        <v>160</v>
      </c>
      <c r="L120" s="8">
        <v>41</v>
      </c>
      <c r="M120" s="9">
        <f>Tabela6[[#This Row],[Neg_Ano5]]/Tabela6[[#This Row],[Alunos_Ano5]]</f>
        <v>0.25624999999999998</v>
      </c>
      <c r="N120" s="8">
        <v>190</v>
      </c>
      <c r="O120" s="8">
        <v>57</v>
      </c>
      <c r="P120" s="9">
        <f>Tabela6[[#This Row],[Neg_Ano6]]/Tabela6[[#This Row],[Alunos_Ano6]]</f>
        <v>0.3</v>
      </c>
      <c r="Q120" s="8">
        <f>K120+N120</f>
        <v>350</v>
      </c>
      <c r="R120" s="8">
        <f>L120+O120</f>
        <v>98</v>
      </c>
      <c r="S120" s="10">
        <f>Tabela6[[#This Row],[Níveis negat. ]]/Tabela6[[#This Row],[Alunos_2º ciclo]]</f>
        <v>0.28000000000000003</v>
      </c>
    </row>
    <row r="121" spans="1:19" outlineLevel="5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1310</v>
      </c>
      <c r="F121" s="7" t="s">
        <v>142</v>
      </c>
      <c r="G121" s="73">
        <v>151452</v>
      </c>
      <c r="H121" s="73" t="s">
        <v>149</v>
      </c>
      <c r="I121" s="73"/>
      <c r="J121" s="11" t="s">
        <v>24</v>
      </c>
      <c r="K121" s="12">
        <f>SUBTOTAL(9,K120:K120)</f>
        <v>160</v>
      </c>
      <c r="L121" s="12">
        <f>SUBTOTAL(9,L120:L120)</f>
        <v>41</v>
      </c>
      <c r="M121" s="13">
        <f>Tabela6[[#This Row],[Neg_Ano5]]/Tabela6[[#This Row],[Alunos_Ano5]]</f>
        <v>0.25624999999999998</v>
      </c>
      <c r="N121" s="12">
        <f>SUBTOTAL(9,N120:N120)</f>
        <v>190</v>
      </c>
      <c r="O121" s="12">
        <f>SUBTOTAL(9,O120:O120)</f>
        <v>57</v>
      </c>
      <c r="P121" s="13">
        <f>Tabela6[[#This Row],[Neg_Ano6]]/Tabela6[[#This Row],[Alunos_Ano6]]</f>
        <v>0.3</v>
      </c>
      <c r="Q121" s="12">
        <f>SUBTOTAL(9,Q120:Q120)</f>
        <v>350</v>
      </c>
      <c r="R121" s="12">
        <f>SUBTOTAL(9,R120:R120)</f>
        <v>98</v>
      </c>
      <c r="S121" s="14">
        <f>Tabela6[[#This Row],[Níveis negat. ]]/Tabela6[[#This Row],[Alunos_2º ciclo]]</f>
        <v>0.28000000000000003</v>
      </c>
    </row>
    <row r="122" spans="1:19" outlineLevel="5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1310</v>
      </c>
      <c r="F122" s="7" t="s">
        <v>142</v>
      </c>
      <c r="G122" s="73">
        <v>151543</v>
      </c>
      <c r="H122" s="73" t="s">
        <v>151</v>
      </c>
      <c r="I122" s="73">
        <v>1310500</v>
      </c>
      <c r="J122" s="7" t="s">
        <v>152</v>
      </c>
      <c r="K122" s="8">
        <v>266</v>
      </c>
      <c r="L122" s="8">
        <v>56</v>
      </c>
      <c r="M122" s="9">
        <f>Tabela6[[#This Row],[Neg_Ano5]]/Tabela6[[#This Row],[Alunos_Ano5]]</f>
        <v>0.21052631578947367</v>
      </c>
      <c r="N122" s="8">
        <v>293</v>
      </c>
      <c r="O122" s="8">
        <v>56</v>
      </c>
      <c r="P122" s="9">
        <f>Tabela6[[#This Row],[Neg_Ano6]]/Tabela6[[#This Row],[Alunos_Ano6]]</f>
        <v>0.19112627986348124</v>
      </c>
      <c r="Q122" s="8">
        <f>K122+N122</f>
        <v>559</v>
      </c>
      <c r="R122" s="8">
        <f>L122+O122</f>
        <v>112</v>
      </c>
      <c r="S122" s="10">
        <f>Tabela6[[#This Row],[Níveis negat. ]]/Tabela6[[#This Row],[Alunos_2º ciclo]]</f>
        <v>0.2003577817531306</v>
      </c>
    </row>
    <row r="123" spans="1:19" outlineLevel="5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1310</v>
      </c>
      <c r="F123" s="7" t="s">
        <v>142</v>
      </c>
      <c r="G123" s="73">
        <v>151543</v>
      </c>
      <c r="H123" s="73" t="s">
        <v>151</v>
      </c>
      <c r="I123" s="73"/>
      <c r="J123" s="11" t="s">
        <v>24</v>
      </c>
      <c r="K123" s="12">
        <f>SUBTOTAL(9,K122:K122)</f>
        <v>266</v>
      </c>
      <c r="L123" s="12">
        <f>SUBTOTAL(9,L122:L122)</f>
        <v>56</v>
      </c>
      <c r="M123" s="13">
        <f>Tabela6[[#This Row],[Neg_Ano5]]/Tabela6[[#This Row],[Alunos_Ano5]]</f>
        <v>0.21052631578947367</v>
      </c>
      <c r="N123" s="12">
        <f>SUBTOTAL(9,N122:N122)</f>
        <v>293</v>
      </c>
      <c r="O123" s="12">
        <f>SUBTOTAL(9,O122:O122)</f>
        <v>56</v>
      </c>
      <c r="P123" s="13">
        <f>Tabela6[[#This Row],[Neg_Ano6]]/Tabela6[[#This Row],[Alunos_Ano6]]</f>
        <v>0.19112627986348124</v>
      </c>
      <c r="Q123" s="12">
        <f>SUBTOTAL(9,Q122:Q122)</f>
        <v>559</v>
      </c>
      <c r="R123" s="12">
        <f>SUBTOTAL(9,R122:R122)</f>
        <v>112</v>
      </c>
      <c r="S123" s="14">
        <f>Tabela6[[#This Row],[Níveis negat. ]]/Tabela6[[#This Row],[Alunos_2º ciclo]]</f>
        <v>0.2003577817531306</v>
      </c>
    </row>
    <row r="124" spans="1:19" outlineLevel="5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1310</v>
      </c>
      <c r="F124" s="7" t="s">
        <v>142</v>
      </c>
      <c r="G124" s="73">
        <v>151555</v>
      </c>
      <c r="H124" s="73" t="s">
        <v>153</v>
      </c>
      <c r="I124" s="73">
        <v>1310758</v>
      </c>
      <c r="J124" s="7" t="s">
        <v>154</v>
      </c>
      <c r="K124" s="8">
        <v>96</v>
      </c>
      <c r="L124" s="8">
        <v>19</v>
      </c>
      <c r="M124" s="9">
        <f>Tabela6[[#This Row],[Neg_Ano5]]/Tabela6[[#This Row],[Alunos_Ano5]]</f>
        <v>0.19791666666666666</v>
      </c>
      <c r="N124" s="8">
        <v>96</v>
      </c>
      <c r="O124" s="8">
        <v>31</v>
      </c>
      <c r="P124" s="9">
        <f>Tabela6[[#This Row],[Neg_Ano6]]/Tabela6[[#This Row],[Alunos_Ano6]]</f>
        <v>0.32291666666666669</v>
      </c>
      <c r="Q124" s="8">
        <f>K124+N124</f>
        <v>192</v>
      </c>
      <c r="R124" s="8">
        <f>L124+O124</f>
        <v>50</v>
      </c>
      <c r="S124" s="10">
        <f>Tabela6[[#This Row],[Níveis negat. ]]/Tabela6[[#This Row],[Alunos_2º ciclo]]</f>
        <v>0.26041666666666669</v>
      </c>
    </row>
    <row r="125" spans="1:19" outlineLevel="5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1310</v>
      </c>
      <c r="F125" s="7" t="s">
        <v>142</v>
      </c>
      <c r="G125" s="73">
        <v>151555</v>
      </c>
      <c r="H125" s="73" t="s">
        <v>153</v>
      </c>
      <c r="I125" s="73">
        <v>1310955</v>
      </c>
      <c r="J125" s="7" t="s">
        <v>155</v>
      </c>
      <c r="K125" s="8">
        <v>68</v>
      </c>
      <c r="L125" s="8">
        <v>12</v>
      </c>
      <c r="M125" s="9">
        <f>Tabela6[[#This Row],[Neg_Ano5]]/Tabela6[[#This Row],[Alunos_Ano5]]</f>
        <v>0.17647058823529413</v>
      </c>
      <c r="N125" s="8">
        <v>63</v>
      </c>
      <c r="O125" s="8">
        <v>10</v>
      </c>
      <c r="P125" s="9">
        <f>Tabela6[[#This Row],[Neg_Ano6]]/Tabela6[[#This Row],[Alunos_Ano6]]</f>
        <v>0.15873015873015872</v>
      </c>
      <c r="Q125" s="8">
        <f>K125+N125</f>
        <v>131</v>
      </c>
      <c r="R125" s="8">
        <f>L125+O125</f>
        <v>22</v>
      </c>
      <c r="S125" s="10">
        <f>Tabela6[[#This Row],[Níveis negat. ]]/Tabela6[[#This Row],[Alunos_2º ciclo]]</f>
        <v>0.16793893129770993</v>
      </c>
    </row>
    <row r="126" spans="1:19" outlineLevel="5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1310</v>
      </c>
      <c r="F126" s="7" t="s">
        <v>142</v>
      </c>
      <c r="G126" s="73">
        <v>151555</v>
      </c>
      <c r="H126" s="73" t="s">
        <v>153</v>
      </c>
      <c r="I126" s="73"/>
      <c r="J126" s="11" t="s">
        <v>24</v>
      </c>
      <c r="K126" s="12">
        <f>SUBTOTAL(9,K124:K125)</f>
        <v>164</v>
      </c>
      <c r="L126" s="12">
        <f>SUBTOTAL(9,L124:L125)</f>
        <v>31</v>
      </c>
      <c r="M126" s="13">
        <f>Tabela6[[#This Row],[Neg_Ano5]]/Tabela6[[#This Row],[Alunos_Ano5]]</f>
        <v>0.18902439024390244</v>
      </c>
      <c r="N126" s="12">
        <f>SUBTOTAL(9,N124:N125)</f>
        <v>159</v>
      </c>
      <c r="O126" s="12">
        <f>SUBTOTAL(9,O124:O125)</f>
        <v>41</v>
      </c>
      <c r="P126" s="13">
        <f>Tabela6[[#This Row],[Neg_Ano6]]/Tabela6[[#This Row],[Alunos_Ano6]]</f>
        <v>0.25786163522012578</v>
      </c>
      <c r="Q126" s="12">
        <f>SUBTOTAL(9,Q124:Q125)</f>
        <v>323</v>
      </c>
      <c r="R126" s="12">
        <f>SUBTOTAL(9,R124:R125)</f>
        <v>72</v>
      </c>
      <c r="S126" s="14">
        <f>Tabela6[[#This Row],[Níveis negat. ]]/Tabela6[[#This Row],[Alunos_2º ciclo]]</f>
        <v>0.22291021671826625</v>
      </c>
    </row>
    <row r="127" spans="1:19" outlineLevel="4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1310</v>
      </c>
      <c r="F127" s="7" t="s">
        <v>142</v>
      </c>
      <c r="G127" s="73"/>
      <c r="H127" s="73"/>
      <c r="I127" s="73"/>
      <c r="J127" s="15" t="s">
        <v>25</v>
      </c>
      <c r="K127" s="16">
        <f>SUBTOTAL(9,K114:K125)</f>
        <v>895</v>
      </c>
      <c r="L127" s="16">
        <f>SUBTOTAL(9,L114:L125)</f>
        <v>231</v>
      </c>
      <c r="M127" s="17">
        <f>Tabela6[[#This Row],[Neg_Ano5]]/Tabela6[[#This Row],[Alunos_Ano5]]</f>
        <v>0.25810055865921788</v>
      </c>
      <c r="N127" s="16">
        <f>SUBTOTAL(9,N114:N125)</f>
        <v>939</v>
      </c>
      <c r="O127" s="16">
        <f>SUBTOTAL(9,O114:O125)</f>
        <v>248</v>
      </c>
      <c r="P127" s="17">
        <f>Tabela6[[#This Row],[Neg_Ano6]]/Tabela6[[#This Row],[Alunos_Ano6]]</f>
        <v>0.26411075612353568</v>
      </c>
      <c r="Q127" s="16">
        <f>SUBTOTAL(9,Q114:Q125)</f>
        <v>1834</v>
      </c>
      <c r="R127" s="16">
        <f>SUBTOTAL(9,R114:R125)</f>
        <v>479</v>
      </c>
      <c r="S127" s="18">
        <f>Tabela6[[#This Row],[Níveis negat. ]]/Tabela6[[#This Row],[Alunos_2º ciclo]]</f>
        <v>0.26117775354416578</v>
      </c>
    </row>
    <row r="128" spans="1:19" outlineLevel="5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1312</v>
      </c>
      <c r="F128" s="7" t="s">
        <v>156</v>
      </c>
      <c r="G128" s="73">
        <v>150400</v>
      </c>
      <c r="H128" s="73" t="s">
        <v>157</v>
      </c>
      <c r="I128" s="73">
        <v>1312553</v>
      </c>
      <c r="J128" s="7" t="s">
        <v>158</v>
      </c>
      <c r="K128" s="8">
        <v>53</v>
      </c>
      <c r="L128" s="8">
        <v>24</v>
      </c>
      <c r="M128" s="9">
        <f>Tabela6[[#This Row],[Neg_Ano5]]/Tabela6[[#This Row],[Alunos_Ano5]]</f>
        <v>0.45283018867924529</v>
      </c>
      <c r="N128" s="8">
        <v>62</v>
      </c>
      <c r="O128" s="8">
        <v>38</v>
      </c>
      <c r="P128" s="9">
        <f>Tabela6[[#This Row],[Neg_Ano6]]/Tabela6[[#This Row],[Alunos_Ano6]]</f>
        <v>0.61290322580645162</v>
      </c>
      <c r="Q128" s="8">
        <f>K128+N128</f>
        <v>115</v>
      </c>
      <c r="R128" s="8">
        <f>L128+O128</f>
        <v>62</v>
      </c>
      <c r="S128" s="10">
        <f>Tabela6[[#This Row],[Níveis negat. ]]/Tabela6[[#This Row],[Alunos_2º ciclo]]</f>
        <v>0.53913043478260869</v>
      </c>
    </row>
    <row r="129" spans="1:19" outlineLevel="5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1312</v>
      </c>
      <c r="F129" s="7" t="s">
        <v>156</v>
      </c>
      <c r="G129" s="73">
        <v>150400</v>
      </c>
      <c r="H129" s="73" t="s">
        <v>157</v>
      </c>
      <c r="I129" s="73"/>
      <c r="J129" s="11" t="s">
        <v>24</v>
      </c>
      <c r="K129" s="12">
        <f>SUBTOTAL(9,K128:K128)</f>
        <v>53</v>
      </c>
      <c r="L129" s="12">
        <f>SUBTOTAL(9,L128:L128)</f>
        <v>24</v>
      </c>
      <c r="M129" s="13">
        <f>Tabela6[[#This Row],[Neg_Ano5]]/Tabela6[[#This Row],[Alunos_Ano5]]</f>
        <v>0.45283018867924529</v>
      </c>
      <c r="N129" s="12">
        <f>SUBTOTAL(9,N128:N128)</f>
        <v>62</v>
      </c>
      <c r="O129" s="12">
        <f>SUBTOTAL(9,O128:O128)</f>
        <v>38</v>
      </c>
      <c r="P129" s="13">
        <f>Tabela6[[#This Row],[Neg_Ano6]]/Tabela6[[#This Row],[Alunos_Ano6]]</f>
        <v>0.61290322580645162</v>
      </c>
      <c r="Q129" s="12">
        <f>SUBTOTAL(9,Q128:Q128)</f>
        <v>115</v>
      </c>
      <c r="R129" s="12">
        <f>SUBTOTAL(9,R128:R128)</f>
        <v>62</v>
      </c>
      <c r="S129" s="14">
        <f>Tabela6[[#This Row],[Níveis negat. ]]/Tabela6[[#This Row],[Alunos_2º ciclo]]</f>
        <v>0.53913043478260869</v>
      </c>
    </row>
    <row r="130" spans="1:19" outlineLevel="5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1312</v>
      </c>
      <c r="F130" s="7" t="s">
        <v>156</v>
      </c>
      <c r="G130" s="73">
        <v>150873</v>
      </c>
      <c r="H130" s="73" t="s">
        <v>159</v>
      </c>
      <c r="I130" s="73">
        <v>1312511</v>
      </c>
      <c r="J130" s="7" t="s">
        <v>160</v>
      </c>
      <c r="K130" s="8">
        <v>111</v>
      </c>
      <c r="L130" s="8">
        <v>29</v>
      </c>
      <c r="M130" s="9">
        <f>Tabela6[[#This Row],[Neg_Ano5]]/Tabela6[[#This Row],[Alunos_Ano5]]</f>
        <v>0.26126126126126126</v>
      </c>
      <c r="N130" s="8">
        <v>163</v>
      </c>
      <c r="O130" s="8">
        <v>46</v>
      </c>
      <c r="P130" s="9">
        <f>Tabela6[[#This Row],[Neg_Ano6]]/Tabela6[[#This Row],[Alunos_Ano6]]</f>
        <v>0.2822085889570552</v>
      </c>
      <c r="Q130" s="8">
        <f>K130+N130</f>
        <v>274</v>
      </c>
      <c r="R130" s="8">
        <f>L130+O130</f>
        <v>75</v>
      </c>
      <c r="S130" s="10">
        <f>Tabela6[[#This Row],[Níveis negat. ]]/Tabela6[[#This Row],[Alunos_2º ciclo]]</f>
        <v>0.27372262773722628</v>
      </c>
    </row>
    <row r="131" spans="1:19" outlineLevel="5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1312</v>
      </c>
      <c r="F131" s="7" t="s">
        <v>156</v>
      </c>
      <c r="G131" s="73">
        <v>150873</v>
      </c>
      <c r="H131" s="73" t="s">
        <v>159</v>
      </c>
      <c r="I131" s="73">
        <v>1312563</v>
      </c>
      <c r="J131" s="7" t="s">
        <v>161</v>
      </c>
      <c r="K131" s="8">
        <v>48</v>
      </c>
      <c r="L131" s="8">
        <v>22</v>
      </c>
      <c r="M131" s="9">
        <f>Tabela6[[#This Row],[Neg_Ano5]]/Tabela6[[#This Row],[Alunos_Ano5]]</f>
        <v>0.45833333333333331</v>
      </c>
      <c r="N131" s="8">
        <v>57</v>
      </c>
      <c r="O131" s="8">
        <v>28</v>
      </c>
      <c r="P131" s="9">
        <f>Tabela6[[#This Row],[Neg_Ano6]]/Tabela6[[#This Row],[Alunos_Ano6]]</f>
        <v>0.49122807017543857</v>
      </c>
      <c r="Q131" s="8">
        <f>K131+N131</f>
        <v>105</v>
      </c>
      <c r="R131" s="8">
        <f>L131+O131</f>
        <v>50</v>
      </c>
      <c r="S131" s="10">
        <f>Tabela6[[#This Row],[Níveis negat. ]]/Tabela6[[#This Row],[Alunos_2º ciclo]]</f>
        <v>0.47619047619047616</v>
      </c>
    </row>
    <row r="132" spans="1:19" outlineLevel="5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1312</v>
      </c>
      <c r="F132" s="7" t="s">
        <v>156</v>
      </c>
      <c r="G132" s="73">
        <v>150873</v>
      </c>
      <c r="H132" s="73" t="s">
        <v>159</v>
      </c>
      <c r="I132" s="73"/>
      <c r="J132" s="11" t="s">
        <v>24</v>
      </c>
      <c r="K132" s="12">
        <f>SUBTOTAL(9,K130:K131)</f>
        <v>159</v>
      </c>
      <c r="L132" s="12">
        <f>SUBTOTAL(9,L130:L131)</f>
        <v>51</v>
      </c>
      <c r="M132" s="13">
        <f>Tabela6[[#This Row],[Neg_Ano5]]/Tabela6[[#This Row],[Alunos_Ano5]]</f>
        <v>0.32075471698113206</v>
      </c>
      <c r="N132" s="12">
        <f>SUBTOTAL(9,N130:N131)</f>
        <v>220</v>
      </c>
      <c r="O132" s="12">
        <f>SUBTOTAL(9,O130:O131)</f>
        <v>74</v>
      </c>
      <c r="P132" s="13">
        <f>Tabela6[[#This Row],[Neg_Ano6]]/Tabela6[[#This Row],[Alunos_Ano6]]</f>
        <v>0.33636363636363636</v>
      </c>
      <c r="Q132" s="12">
        <f>SUBTOTAL(9,Q130:Q131)</f>
        <v>379</v>
      </c>
      <c r="R132" s="12">
        <f>SUBTOTAL(9,R130:R131)</f>
        <v>125</v>
      </c>
      <c r="S132" s="14">
        <f>Tabela6[[#This Row],[Níveis negat. ]]/Tabela6[[#This Row],[Alunos_2º ciclo]]</f>
        <v>0.32981530343007914</v>
      </c>
    </row>
    <row r="133" spans="1:19" outlineLevel="5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1312</v>
      </c>
      <c r="F133" s="7" t="s">
        <v>156</v>
      </c>
      <c r="G133" s="73">
        <v>151385</v>
      </c>
      <c r="H133" s="73" t="s">
        <v>162</v>
      </c>
      <c r="I133" s="73">
        <v>1312113</v>
      </c>
      <c r="J133" s="7" t="s">
        <v>163</v>
      </c>
      <c r="K133" s="8">
        <v>114</v>
      </c>
      <c r="L133" s="8">
        <v>35</v>
      </c>
      <c r="M133" s="9">
        <f>Tabela6[[#This Row],[Neg_Ano5]]/Tabela6[[#This Row],[Alunos_Ano5]]</f>
        <v>0.30701754385964913</v>
      </c>
      <c r="N133" s="8">
        <v>149</v>
      </c>
      <c r="O133" s="8">
        <v>68</v>
      </c>
      <c r="P133" s="9">
        <f>Tabela6[[#This Row],[Neg_Ano6]]/Tabela6[[#This Row],[Alunos_Ano6]]</f>
        <v>0.4563758389261745</v>
      </c>
      <c r="Q133" s="8">
        <f>K133+N133</f>
        <v>263</v>
      </c>
      <c r="R133" s="8">
        <f>L133+O133</f>
        <v>103</v>
      </c>
      <c r="S133" s="10">
        <f>Tabela6[[#This Row],[Níveis negat. ]]/Tabela6[[#This Row],[Alunos_2º ciclo]]</f>
        <v>0.39163498098859317</v>
      </c>
    </row>
    <row r="134" spans="1:19" outlineLevel="5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1312</v>
      </c>
      <c r="F134" s="7" t="s">
        <v>156</v>
      </c>
      <c r="G134" s="73">
        <v>151385</v>
      </c>
      <c r="H134" s="73" t="s">
        <v>162</v>
      </c>
      <c r="I134" s="73"/>
      <c r="J134" s="11" t="s">
        <v>24</v>
      </c>
      <c r="K134" s="12">
        <f>SUBTOTAL(9,K133:K133)</f>
        <v>114</v>
      </c>
      <c r="L134" s="12">
        <f>SUBTOTAL(9,L133:L133)</f>
        <v>35</v>
      </c>
      <c r="M134" s="13">
        <f>Tabela6[[#This Row],[Neg_Ano5]]/Tabela6[[#This Row],[Alunos_Ano5]]</f>
        <v>0.30701754385964913</v>
      </c>
      <c r="N134" s="12">
        <f>SUBTOTAL(9,N133:N133)</f>
        <v>149</v>
      </c>
      <c r="O134" s="12">
        <f>SUBTOTAL(9,O133:O133)</f>
        <v>68</v>
      </c>
      <c r="P134" s="13">
        <f>Tabela6[[#This Row],[Neg_Ano6]]/Tabela6[[#This Row],[Alunos_Ano6]]</f>
        <v>0.4563758389261745</v>
      </c>
      <c r="Q134" s="12">
        <f>SUBTOTAL(9,Q133:Q133)</f>
        <v>263</v>
      </c>
      <c r="R134" s="12">
        <f>SUBTOTAL(9,R133:R133)</f>
        <v>103</v>
      </c>
      <c r="S134" s="14">
        <f>Tabela6[[#This Row],[Níveis negat. ]]/Tabela6[[#This Row],[Alunos_2º ciclo]]</f>
        <v>0.39163498098859317</v>
      </c>
    </row>
    <row r="135" spans="1:19" outlineLevel="5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1312</v>
      </c>
      <c r="F135" s="7" t="s">
        <v>156</v>
      </c>
      <c r="G135" s="73">
        <v>152158</v>
      </c>
      <c r="H135" s="73" t="s">
        <v>164</v>
      </c>
      <c r="I135" s="73">
        <v>1312346</v>
      </c>
      <c r="J135" s="7" t="s">
        <v>165</v>
      </c>
      <c r="K135" s="8">
        <v>164</v>
      </c>
      <c r="L135" s="8">
        <v>88</v>
      </c>
      <c r="M135" s="9">
        <f>Tabela6[[#This Row],[Neg_Ano5]]/Tabela6[[#This Row],[Alunos_Ano5]]</f>
        <v>0.53658536585365857</v>
      </c>
      <c r="N135" s="8">
        <v>131</v>
      </c>
      <c r="O135" s="8">
        <v>69</v>
      </c>
      <c r="P135" s="9">
        <f>Tabela6[[#This Row],[Neg_Ano6]]/Tabela6[[#This Row],[Alunos_Ano6]]</f>
        <v>0.52671755725190839</v>
      </c>
      <c r="Q135" s="8">
        <f>K135+N135</f>
        <v>295</v>
      </c>
      <c r="R135" s="8">
        <f>L135+O135</f>
        <v>157</v>
      </c>
      <c r="S135" s="10">
        <f>Tabela6[[#This Row],[Níveis negat. ]]/Tabela6[[#This Row],[Alunos_2º ciclo]]</f>
        <v>0.53220338983050852</v>
      </c>
    </row>
    <row r="136" spans="1:19" outlineLevel="5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1312</v>
      </c>
      <c r="F136" s="7" t="s">
        <v>156</v>
      </c>
      <c r="G136" s="73">
        <v>152158</v>
      </c>
      <c r="H136" s="73" t="s">
        <v>164</v>
      </c>
      <c r="I136" s="73"/>
      <c r="J136" s="11" t="s">
        <v>24</v>
      </c>
      <c r="K136" s="12">
        <f>SUBTOTAL(9,K135:K135)</f>
        <v>164</v>
      </c>
      <c r="L136" s="12">
        <f>SUBTOTAL(9,L135:L135)</f>
        <v>88</v>
      </c>
      <c r="M136" s="13">
        <f>Tabela6[[#This Row],[Neg_Ano5]]/Tabela6[[#This Row],[Alunos_Ano5]]</f>
        <v>0.53658536585365857</v>
      </c>
      <c r="N136" s="12">
        <f>SUBTOTAL(9,N135:N135)</f>
        <v>131</v>
      </c>
      <c r="O136" s="12">
        <f>SUBTOTAL(9,O135:O135)</f>
        <v>69</v>
      </c>
      <c r="P136" s="13">
        <f>Tabela6[[#This Row],[Neg_Ano6]]/Tabela6[[#This Row],[Alunos_Ano6]]</f>
        <v>0.52671755725190839</v>
      </c>
      <c r="Q136" s="12">
        <f>SUBTOTAL(9,Q135:Q135)</f>
        <v>295</v>
      </c>
      <c r="R136" s="12">
        <f>SUBTOTAL(9,R135:R135)</f>
        <v>157</v>
      </c>
      <c r="S136" s="14">
        <f>Tabela6[[#This Row],[Níveis negat. ]]/Tabela6[[#This Row],[Alunos_2º ciclo]]</f>
        <v>0.53220338983050852</v>
      </c>
    </row>
    <row r="137" spans="1:19" outlineLevel="5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1312</v>
      </c>
      <c r="F137" s="7" t="s">
        <v>156</v>
      </c>
      <c r="G137" s="73">
        <v>152160</v>
      </c>
      <c r="H137" s="73" t="s">
        <v>166</v>
      </c>
      <c r="I137" s="73">
        <v>1312811</v>
      </c>
      <c r="J137" s="7" t="s">
        <v>167</v>
      </c>
      <c r="K137" s="8">
        <v>84</v>
      </c>
      <c r="L137" s="8">
        <v>30</v>
      </c>
      <c r="M137" s="9">
        <f>Tabela6[[#This Row],[Neg_Ano5]]/Tabela6[[#This Row],[Alunos_Ano5]]</f>
        <v>0.35714285714285715</v>
      </c>
      <c r="N137" s="8">
        <v>78</v>
      </c>
      <c r="O137" s="8">
        <v>43</v>
      </c>
      <c r="P137" s="9">
        <f>Tabela6[[#This Row],[Neg_Ano6]]/Tabela6[[#This Row],[Alunos_Ano6]]</f>
        <v>0.55128205128205132</v>
      </c>
      <c r="Q137" s="8">
        <f>K137+N137</f>
        <v>162</v>
      </c>
      <c r="R137" s="8">
        <f>L137+O137</f>
        <v>73</v>
      </c>
      <c r="S137" s="10">
        <f>Tabela6[[#This Row],[Níveis negat. ]]/Tabela6[[#This Row],[Alunos_2º ciclo]]</f>
        <v>0.45061728395061729</v>
      </c>
    </row>
    <row r="138" spans="1:19" outlineLevel="5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1312</v>
      </c>
      <c r="F138" s="7" t="s">
        <v>156</v>
      </c>
      <c r="G138" s="73">
        <v>152160</v>
      </c>
      <c r="H138" s="73" t="s">
        <v>166</v>
      </c>
      <c r="I138" s="73"/>
      <c r="J138" s="11" t="s">
        <v>24</v>
      </c>
      <c r="K138" s="12">
        <f>SUBTOTAL(9,K137:K137)</f>
        <v>84</v>
      </c>
      <c r="L138" s="12">
        <f>SUBTOTAL(9,L137:L137)</f>
        <v>30</v>
      </c>
      <c r="M138" s="13">
        <f>Tabela6[[#This Row],[Neg_Ano5]]/Tabela6[[#This Row],[Alunos_Ano5]]</f>
        <v>0.35714285714285715</v>
      </c>
      <c r="N138" s="12">
        <f>SUBTOTAL(9,N137:N137)</f>
        <v>78</v>
      </c>
      <c r="O138" s="12">
        <f>SUBTOTAL(9,O137:O137)</f>
        <v>43</v>
      </c>
      <c r="P138" s="13">
        <f>Tabela6[[#This Row],[Neg_Ano6]]/Tabela6[[#This Row],[Alunos_Ano6]]</f>
        <v>0.55128205128205132</v>
      </c>
      <c r="Q138" s="12">
        <f>SUBTOTAL(9,Q137:Q137)</f>
        <v>162</v>
      </c>
      <c r="R138" s="12">
        <f>SUBTOTAL(9,R137:R137)</f>
        <v>73</v>
      </c>
      <c r="S138" s="14">
        <f>Tabela6[[#This Row],[Níveis negat. ]]/Tabela6[[#This Row],[Alunos_2º ciclo]]</f>
        <v>0.45061728395061729</v>
      </c>
    </row>
    <row r="139" spans="1:19" outlineLevel="5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1312</v>
      </c>
      <c r="F139" s="7" t="s">
        <v>156</v>
      </c>
      <c r="G139" s="73">
        <v>152171</v>
      </c>
      <c r="H139" s="73" t="s">
        <v>168</v>
      </c>
      <c r="I139" s="73">
        <v>1312414</v>
      </c>
      <c r="J139" s="7" t="s">
        <v>169</v>
      </c>
      <c r="K139" s="8">
        <v>65</v>
      </c>
      <c r="L139" s="8">
        <v>31</v>
      </c>
      <c r="M139" s="9">
        <f>Tabela6[[#This Row],[Neg_Ano5]]/Tabela6[[#This Row],[Alunos_Ano5]]</f>
        <v>0.47692307692307695</v>
      </c>
      <c r="N139" s="8">
        <v>77</v>
      </c>
      <c r="O139" s="8">
        <v>40</v>
      </c>
      <c r="P139" s="9">
        <f>Tabela6[[#This Row],[Neg_Ano6]]/Tabela6[[#This Row],[Alunos_Ano6]]</f>
        <v>0.51948051948051943</v>
      </c>
      <c r="Q139" s="8">
        <f>K139+N139</f>
        <v>142</v>
      </c>
      <c r="R139" s="8">
        <f>L139+O139</f>
        <v>71</v>
      </c>
      <c r="S139" s="10">
        <f>Tabela6[[#This Row],[Níveis negat. ]]/Tabela6[[#This Row],[Alunos_2º ciclo]]</f>
        <v>0.5</v>
      </c>
    </row>
    <row r="140" spans="1:19" outlineLevel="5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1312</v>
      </c>
      <c r="F140" s="7" t="s">
        <v>156</v>
      </c>
      <c r="G140" s="73">
        <v>152171</v>
      </c>
      <c r="H140" s="73" t="s">
        <v>168</v>
      </c>
      <c r="I140" s="73"/>
      <c r="J140" s="11" t="s">
        <v>24</v>
      </c>
      <c r="K140" s="12">
        <f>SUBTOTAL(9,K139:K139)</f>
        <v>65</v>
      </c>
      <c r="L140" s="12">
        <f>SUBTOTAL(9,L139:L139)</f>
        <v>31</v>
      </c>
      <c r="M140" s="13">
        <f>Tabela6[[#This Row],[Neg_Ano5]]/Tabela6[[#This Row],[Alunos_Ano5]]</f>
        <v>0.47692307692307695</v>
      </c>
      <c r="N140" s="12">
        <f>SUBTOTAL(9,N139:N139)</f>
        <v>77</v>
      </c>
      <c r="O140" s="12">
        <f>SUBTOTAL(9,O139:O139)</f>
        <v>40</v>
      </c>
      <c r="P140" s="13">
        <f>Tabela6[[#This Row],[Neg_Ano6]]/Tabela6[[#This Row],[Alunos_Ano6]]</f>
        <v>0.51948051948051943</v>
      </c>
      <c r="Q140" s="12">
        <f>SUBTOTAL(9,Q139:Q139)</f>
        <v>142</v>
      </c>
      <c r="R140" s="12">
        <f>SUBTOTAL(9,R139:R139)</f>
        <v>71</v>
      </c>
      <c r="S140" s="14">
        <f>Tabela6[[#This Row],[Níveis negat. ]]/Tabela6[[#This Row],[Alunos_2º ciclo]]</f>
        <v>0.5</v>
      </c>
    </row>
    <row r="141" spans="1:19" outlineLevel="5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1312</v>
      </c>
      <c r="F141" s="7" t="s">
        <v>156</v>
      </c>
      <c r="G141" s="73">
        <v>152183</v>
      </c>
      <c r="H141" s="73" t="s">
        <v>170</v>
      </c>
      <c r="I141" s="73">
        <v>1312054</v>
      </c>
      <c r="J141" s="7" t="s">
        <v>171</v>
      </c>
      <c r="K141" s="8">
        <v>0</v>
      </c>
      <c r="L141" s="8">
        <v>0</v>
      </c>
      <c r="M141" s="9" t="s">
        <v>28</v>
      </c>
      <c r="N141" s="8">
        <v>88</v>
      </c>
      <c r="O141" s="8">
        <v>27</v>
      </c>
      <c r="P141" s="9">
        <f>Tabela6[[#This Row],[Neg_Ano6]]/Tabela6[[#This Row],[Alunos_Ano6]]</f>
        <v>0.30681818181818182</v>
      </c>
      <c r="Q141" s="8">
        <f>K141+N141</f>
        <v>88</v>
      </c>
      <c r="R141" s="8">
        <f>L141+O141</f>
        <v>27</v>
      </c>
      <c r="S141" s="10">
        <f>Tabela6[[#This Row],[Níveis negat. ]]/Tabela6[[#This Row],[Alunos_2º ciclo]]</f>
        <v>0.30681818181818182</v>
      </c>
    </row>
    <row r="142" spans="1:19" outlineLevel="5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1312</v>
      </c>
      <c r="F142" s="7" t="s">
        <v>156</v>
      </c>
      <c r="G142" s="73">
        <v>152183</v>
      </c>
      <c r="H142" s="73" t="s">
        <v>170</v>
      </c>
      <c r="I142" s="73">
        <v>1312840</v>
      </c>
      <c r="J142" s="7" t="s">
        <v>172</v>
      </c>
      <c r="K142" s="8">
        <v>21</v>
      </c>
      <c r="L142" s="8">
        <v>0</v>
      </c>
      <c r="M142" s="9" t="s">
        <v>28</v>
      </c>
      <c r="N142" s="8">
        <v>76</v>
      </c>
      <c r="O142" s="8">
        <v>12</v>
      </c>
      <c r="P142" s="9">
        <f>Tabela6[[#This Row],[Neg_Ano6]]/Tabela6[[#This Row],[Alunos_Ano6]]</f>
        <v>0.15789473684210525</v>
      </c>
      <c r="Q142" s="8">
        <f>K142+N142</f>
        <v>97</v>
      </c>
      <c r="R142" s="8">
        <f>L142+O142</f>
        <v>12</v>
      </c>
      <c r="S142" s="10">
        <f>Tabela6[[#This Row],[Níveis negat. ]]/Tabela6[[#This Row],[Alunos_2º ciclo]]</f>
        <v>0.12371134020618557</v>
      </c>
    </row>
    <row r="143" spans="1:19" outlineLevel="5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1312</v>
      </c>
      <c r="F143" s="7" t="s">
        <v>156</v>
      </c>
      <c r="G143" s="73">
        <v>152183</v>
      </c>
      <c r="H143" s="73" t="s">
        <v>170</v>
      </c>
      <c r="I143" s="73"/>
      <c r="J143" s="11" t="s">
        <v>24</v>
      </c>
      <c r="K143" s="12">
        <f>SUBTOTAL(9,K141:K142)</f>
        <v>21</v>
      </c>
      <c r="L143" s="12">
        <f>SUBTOTAL(9,L141:L142)</f>
        <v>0</v>
      </c>
      <c r="M143" s="13" t="s">
        <v>28</v>
      </c>
      <c r="N143" s="12">
        <f>SUBTOTAL(9,N141:N142)</f>
        <v>164</v>
      </c>
      <c r="O143" s="12">
        <f>SUBTOTAL(9,O141:O142)</f>
        <v>39</v>
      </c>
      <c r="P143" s="13">
        <f>Tabela6[[#This Row],[Neg_Ano6]]/Tabela6[[#This Row],[Alunos_Ano6]]</f>
        <v>0.23780487804878048</v>
      </c>
      <c r="Q143" s="12">
        <f>SUBTOTAL(9,Q141:Q142)</f>
        <v>185</v>
      </c>
      <c r="R143" s="12">
        <f>SUBTOTAL(9,R141:R142)</f>
        <v>39</v>
      </c>
      <c r="S143" s="14">
        <f>Tabela6[[#This Row],[Níveis negat. ]]/Tabela6[[#This Row],[Alunos_2º ciclo]]</f>
        <v>0.21081081081081082</v>
      </c>
    </row>
    <row r="144" spans="1:19" outlineLevel="5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1312</v>
      </c>
      <c r="F144" s="7" t="s">
        <v>156</v>
      </c>
      <c r="G144" s="73">
        <v>152195</v>
      </c>
      <c r="H144" s="73" t="s">
        <v>173</v>
      </c>
      <c r="I144" s="73">
        <v>1312010</v>
      </c>
      <c r="J144" s="7" t="s">
        <v>174</v>
      </c>
      <c r="K144" s="8">
        <v>52</v>
      </c>
      <c r="L144" s="8">
        <v>28</v>
      </c>
      <c r="M144" s="9">
        <f>Tabela6[[#This Row],[Neg_Ano5]]/Tabela6[[#This Row],[Alunos_Ano5]]</f>
        <v>0.53846153846153844</v>
      </c>
      <c r="N144" s="8">
        <v>59</v>
      </c>
      <c r="O144" s="8">
        <v>27</v>
      </c>
      <c r="P144" s="9">
        <f>Tabela6[[#This Row],[Neg_Ano6]]/Tabela6[[#This Row],[Alunos_Ano6]]</f>
        <v>0.4576271186440678</v>
      </c>
      <c r="Q144" s="8">
        <f>K144+N144</f>
        <v>111</v>
      </c>
      <c r="R144" s="8">
        <f>L144+O144</f>
        <v>55</v>
      </c>
      <c r="S144" s="10">
        <f>Tabela6[[#This Row],[Níveis negat. ]]/Tabela6[[#This Row],[Alunos_2º ciclo]]</f>
        <v>0.49549549549549549</v>
      </c>
    </row>
    <row r="145" spans="1:19" outlineLevel="5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1312</v>
      </c>
      <c r="F145" s="7" t="s">
        <v>156</v>
      </c>
      <c r="G145" s="73">
        <v>152195</v>
      </c>
      <c r="H145" s="73" t="s">
        <v>173</v>
      </c>
      <c r="I145" s="73"/>
      <c r="J145" s="11" t="s">
        <v>24</v>
      </c>
      <c r="K145" s="12">
        <f>SUBTOTAL(9,K144:K144)</f>
        <v>52</v>
      </c>
      <c r="L145" s="12">
        <f>SUBTOTAL(9,L144:L144)</f>
        <v>28</v>
      </c>
      <c r="M145" s="13">
        <f>Tabela6[[#This Row],[Neg_Ano5]]/Tabela6[[#This Row],[Alunos_Ano5]]</f>
        <v>0.53846153846153844</v>
      </c>
      <c r="N145" s="12">
        <f>SUBTOTAL(9,N144:N144)</f>
        <v>59</v>
      </c>
      <c r="O145" s="12">
        <f>SUBTOTAL(9,O144:O144)</f>
        <v>27</v>
      </c>
      <c r="P145" s="13">
        <f>Tabela6[[#This Row],[Neg_Ano6]]/Tabela6[[#This Row],[Alunos_Ano6]]</f>
        <v>0.4576271186440678</v>
      </c>
      <c r="Q145" s="12">
        <f>SUBTOTAL(9,Q144:Q144)</f>
        <v>111</v>
      </c>
      <c r="R145" s="12">
        <f>SUBTOTAL(9,R144:R144)</f>
        <v>55</v>
      </c>
      <c r="S145" s="14">
        <f>Tabela6[[#This Row],[Níveis negat. ]]/Tabela6[[#This Row],[Alunos_2º ciclo]]</f>
        <v>0.49549549549549549</v>
      </c>
    </row>
    <row r="146" spans="1:19" outlineLevel="5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1312</v>
      </c>
      <c r="F146" s="7" t="s">
        <v>156</v>
      </c>
      <c r="G146" s="73">
        <v>152201</v>
      </c>
      <c r="H146" s="73" t="s">
        <v>175</v>
      </c>
      <c r="I146" s="73">
        <v>1312592</v>
      </c>
      <c r="J146" s="7" t="s">
        <v>176</v>
      </c>
      <c r="K146" s="8">
        <v>0</v>
      </c>
      <c r="L146" s="8">
        <v>0</v>
      </c>
      <c r="M146" s="9" t="s">
        <v>28</v>
      </c>
      <c r="N146" s="8">
        <v>240</v>
      </c>
      <c r="O146" s="8">
        <v>45</v>
      </c>
      <c r="P146" s="9">
        <f>Tabela6[[#This Row],[Neg_Ano6]]/Tabela6[[#This Row],[Alunos_Ano6]]</f>
        <v>0.1875</v>
      </c>
      <c r="Q146" s="8">
        <f>K146+N146</f>
        <v>240</v>
      </c>
      <c r="R146" s="8">
        <f>L146+O146</f>
        <v>45</v>
      </c>
      <c r="S146" s="10">
        <f>Tabela6[[#This Row],[Níveis negat. ]]/Tabela6[[#This Row],[Alunos_2º ciclo]]</f>
        <v>0.1875</v>
      </c>
    </row>
    <row r="147" spans="1:19" outlineLevel="5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1312</v>
      </c>
      <c r="F147" s="7" t="s">
        <v>156</v>
      </c>
      <c r="G147" s="73">
        <v>152201</v>
      </c>
      <c r="H147" s="73" t="s">
        <v>175</v>
      </c>
      <c r="I147" s="73"/>
      <c r="J147" s="11" t="s">
        <v>24</v>
      </c>
      <c r="K147" s="12">
        <f>SUBTOTAL(9,K146:K146)</f>
        <v>0</v>
      </c>
      <c r="L147" s="12">
        <f>SUBTOTAL(9,L146:L146)</f>
        <v>0</v>
      </c>
      <c r="M147" s="13" t="s">
        <v>28</v>
      </c>
      <c r="N147" s="12">
        <f>SUBTOTAL(9,N146:N146)</f>
        <v>240</v>
      </c>
      <c r="O147" s="12">
        <f>SUBTOTAL(9,O146:O146)</f>
        <v>45</v>
      </c>
      <c r="P147" s="13">
        <f>Tabela6[[#This Row],[Neg_Ano6]]/Tabela6[[#This Row],[Alunos_Ano6]]</f>
        <v>0.1875</v>
      </c>
      <c r="Q147" s="12">
        <f>SUBTOTAL(9,Q146:Q146)</f>
        <v>240</v>
      </c>
      <c r="R147" s="12">
        <f>SUBTOTAL(9,R146:R146)</f>
        <v>45</v>
      </c>
      <c r="S147" s="14">
        <f>Tabela6[[#This Row],[Níveis negat. ]]/Tabela6[[#This Row],[Alunos_2º ciclo]]</f>
        <v>0.1875</v>
      </c>
    </row>
    <row r="148" spans="1:19" outlineLevel="5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3">
        <v>152213</v>
      </c>
      <c r="H148" s="73" t="s">
        <v>177</v>
      </c>
      <c r="I148" s="73">
        <v>1312289</v>
      </c>
      <c r="J148" s="7" t="s">
        <v>178</v>
      </c>
      <c r="K148" s="8">
        <v>62</v>
      </c>
      <c r="L148" s="8">
        <v>40</v>
      </c>
      <c r="M148" s="9">
        <f>Tabela6[[#This Row],[Neg_Ano5]]/Tabela6[[#This Row],[Alunos_Ano5]]</f>
        <v>0.64516129032258063</v>
      </c>
      <c r="N148" s="8">
        <v>61</v>
      </c>
      <c r="O148" s="8">
        <v>40</v>
      </c>
      <c r="P148" s="9">
        <f>Tabela6[[#This Row],[Neg_Ano6]]/Tabela6[[#This Row],[Alunos_Ano6]]</f>
        <v>0.65573770491803274</v>
      </c>
      <c r="Q148" s="8">
        <f>K148+N148</f>
        <v>123</v>
      </c>
      <c r="R148" s="8">
        <f>L148+O148</f>
        <v>80</v>
      </c>
      <c r="S148" s="10">
        <f>Tabela6[[#This Row],[Níveis negat. ]]/Tabela6[[#This Row],[Alunos_2º ciclo]]</f>
        <v>0.65040650406504064</v>
      </c>
    </row>
    <row r="149" spans="1:19" outlineLevel="5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3">
        <v>152213</v>
      </c>
      <c r="H149" s="73" t="s">
        <v>177</v>
      </c>
      <c r="I149" s="73"/>
      <c r="J149" s="11" t="s">
        <v>24</v>
      </c>
      <c r="K149" s="12">
        <f>SUBTOTAL(9,K148:K148)</f>
        <v>62</v>
      </c>
      <c r="L149" s="12">
        <f>SUBTOTAL(9,L148:L148)</f>
        <v>40</v>
      </c>
      <c r="M149" s="13">
        <f>Tabela6[[#This Row],[Neg_Ano5]]/Tabela6[[#This Row],[Alunos_Ano5]]</f>
        <v>0.64516129032258063</v>
      </c>
      <c r="N149" s="12">
        <f>SUBTOTAL(9,N148:N148)</f>
        <v>61</v>
      </c>
      <c r="O149" s="12">
        <f>SUBTOTAL(9,O148:O148)</f>
        <v>40</v>
      </c>
      <c r="P149" s="13">
        <f>Tabela6[[#This Row],[Neg_Ano6]]/Tabela6[[#This Row],[Alunos_Ano6]]</f>
        <v>0.65573770491803274</v>
      </c>
      <c r="Q149" s="12">
        <f>SUBTOTAL(9,Q148:Q148)</f>
        <v>123</v>
      </c>
      <c r="R149" s="12">
        <f>SUBTOTAL(9,R148:R148)</f>
        <v>80</v>
      </c>
      <c r="S149" s="14">
        <f>Tabela6[[#This Row],[Níveis negat. ]]/Tabela6[[#This Row],[Alunos_2º ciclo]]</f>
        <v>0.65040650406504064</v>
      </c>
    </row>
    <row r="150" spans="1:19" outlineLevel="5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3">
        <v>152225</v>
      </c>
      <c r="H150" s="73" t="s">
        <v>179</v>
      </c>
      <c r="I150" s="73">
        <v>1312351</v>
      </c>
      <c r="J150" s="7" t="s">
        <v>180</v>
      </c>
      <c r="K150" s="8">
        <v>130</v>
      </c>
      <c r="L150" s="8">
        <v>48</v>
      </c>
      <c r="M150" s="9">
        <f>Tabela6[[#This Row],[Neg_Ano5]]/Tabela6[[#This Row],[Alunos_Ano5]]</f>
        <v>0.36923076923076925</v>
      </c>
      <c r="N150" s="8">
        <v>117</v>
      </c>
      <c r="O150" s="8">
        <v>48</v>
      </c>
      <c r="P150" s="9">
        <f>Tabela6[[#This Row],[Neg_Ano6]]/Tabela6[[#This Row],[Alunos_Ano6]]</f>
        <v>0.41025641025641024</v>
      </c>
      <c r="Q150" s="8">
        <f>K150+N150</f>
        <v>247</v>
      </c>
      <c r="R150" s="8">
        <f>L150+O150</f>
        <v>96</v>
      </c>
      <c r="S150" s="10">
        <f>Tabela6[[#This Row],[Níveis negat. ]]/Tabela6[[#This Row],[Alunos_2º ciclo]]</f>
        <v>0.38866396761133604</v>
      </c>
    </row>
    <row r="151" spans="1:19" outlineLevel="5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3">
        <v>152225</v>
      </c>
      <c r="H151" s="73" t="s">
        <v>179</v>
      </c>
      <c r="I151" s="73"/>
      <c r="J151" s="11" t="s">
        <v>24</v>
      </c>
      <c r="K151" s="12">
        <f>SUBTOTAL(9,K150:K150)</f>
        <v>130</v>
      </c>
      <c r="L151" s="12">
        <f>SUBTOTAL(9,L150:L150)</f>
        <v>48</v>
      </c>
      <c r="M151" s="13">
        <f>Tabela6[[#This Row],[Neg_Ano5]]/Tabela6[[#This Row],[Alunos_Ano5]]</f>
        <v>0.36923076923076925</v>
      </c>
      <c r="N151" s="12">
        <f>SUBTOTAL(9,N150:N150)</f>
        <v>117</v>
      </c>
      <c r="O151" s="12">
        <f>SUBTOTAL(9,O150:O150)</f>
        <v>48</v>
      </c>
      <c r="P151" s="13">
        <f>Tabela6[[#This Row],[Neg_Ano6]]/Tabela6[[#This Row],[Alunos_Ano6]]</f>
        <v>0.41025641025641024</v>
      </c>
      <c r="Q151" s="12">
        <f>SUBTOTAL(9,Q150:Q150)</f>
        <v>247</v>
      </c>
      <c r="R151" s="12">
        <f>SUBTOTAL(9,R150:R150)</f>
        <v>96</v>
      </c>
      <c r="S151" s="14">
        <f>Tabela6[[#This Row],[Níveis negat. ]]/Tabela6[[#This Row],[Alunos_2º ciclo]]</f>
        <v>0.38866396761133604</v>
      </c>
    </row>
    <row r="152" spans="1:19" outlineLevel="5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3">
        <v>152237</v>
      </c>
      <c r="H152" s="73" t="s">
        <v>181</v>
      </c>
      <c r="I152" s="73">
        <v>1312027</v>
      </c>
      <c r="J152" s="7" t="s">
        <v>182</v>
      </c>
      <c r="K152" s="8">
        <v>34</v>
      </c>
      <c r="L152" s="8">
        <v>23</v>
      </c>
      <c r="M152" s="9">
        <f>Tabela6[[#This Row],[Neg_Ano5]]/Tabela6[[#This Row],[Alunos_Ano5]]</f>
        <v>0.67647058823529416</v>
      </c>
      <c r="N152" s="8">
        <v>21</v>
      </c>
      <c r="O152" s="8">
        <v>19</v>
      </c>
      <c r="P152" s="9">
        <f>Tabela6[[#This Row],[Neg_Ano6]]/Tabela6[[#This Row],[Alunos_Ano6]]</f>
        <v>0.90476190476190477</v>
      </c>
      <c r="Q152" s="8">
        <f>K152+N152</f>
        <v>55</v>
      </c>
      <c r="R152" s="8">
        <f>L152+O152</f>
        <v>42</v>
      </c>
      <c r="S152" s="10">
        <f>Tabela6[[#This Row],[Níveis negat. ]]/Tabela6[[#This Row],[Alunos_2º ciclo]]</f>
        <v>0.76363636363636367</v>
      </c>
    </row>
    <row r="153" spans="1:19" outlineLevel="5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3">
        <v>152237</v>
      </c>
      <c r="H153" s="73" t="s">
        <v>181</v>
      </c>
      <c r="I153" s="73">
        <v>1312833</v>
      </c>
      <c r="J153" s="7" t="s">
        <v>183</v>
      </c>
      <c r="K153" s="8">
        <v>90</v>
      </c>
      <c r="L153" s="8">
        <v>38</v>
      </c>
      <c r="M153" s="9">
        <f>Tabela6[[#This Row],[Neg_Ano5]]/Tabela6[[#This Row],[Alunos_Ano5]]</f>
        <v>0.42222222222222222</v>
      </c>
      <c r="N153" s="8">
        <v>94</v>
      </c>
      <c r="O153" s="8">
        <v>30</v>
      </c>
      <c r="P153" s="9">
        <f>Tabela6[[#This Row],[Neg_Ano6]]/Tabela6[[#This Row],[Alunos_Ano6]]</f>
        <v>0.31914893617021278</v>
      </c>
      <c r="Q153" s="8">
        <f>K153+N153</f>
        <v>184</v>
      </c>
      <c r="R153" s="8">
        <f>L153+O153</f>
        <v>68</v>
      </c>
      <c r="S153" s="10">
        <f>Tabela6[[#This Row],[Níveis negat. ]]/Tabela6[[#This Row],[Alunos_2º ciclo]]</f>
        <v>0.36956521739130432</v>
      </c>
    </row>
    <row r="154" spans="1:19" outlineLevel="5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3">
        <v>152237</v>
      </c>
      <c r="H154" s="73" t="s">
        <v>181</v>
      </c>
      <c r="I154" s="73"/>
      <c r="J154" s="11" t="s">
        <v>24</v>
      </c>
      <c r="K154" s="12">
        <f>SUBTOTAL(9,K152:K153)</f>
        <v>124</v>
      </c>
      <c r="L154" s="12">
        <f>SUBTOTAL(9,L152:L153)</f>
        <v>61</v>
      </c>
      <c r="M154" s="13">
        <f>Tabela6[[#This Row],[Neg_Ano5]]/Tabela6[[#This Row],[Alunos_Ano5]]</f>
        <v>0.49193548387096775</v>
      </c>
      <c r="N154" s="12">
        <f>SUBTOTAL(9,N152:N153)</f>
        <v>115</v>
      </c>
      <c r="O154" s="12">
        <f>SUBTOTAL(9,O152:O153)</f>
        <v>49</v>
      </c>
      <c r="P154" s="13">
        <f>Tabela6[[#This Row],[Neg_Ano6]]/Tabela6[[#This Row],[Alunos_Ano6]]</f>
        <v>0.42608695652173911</v>
      </c>
      <c r="Q154" s="12">
        <f>SUBTOTAL(9,Q152:Q153)</f>
        <v>239</v>
      </c>
      <c r="R154" s="12">
        <f>SUBTOTAL(9,R152:R153)</f>
        <v>110</v>
      </c>
      <c r="S154" s="14">
        <f>Tabela6[[#This Row],[Níveis negat. ]]/Tabela6[[#This Row],[Alunos_2º ciclo]]</f>
        <v>0.46025104602510458</v>
      </c>
    </row>
    <row r="155" spans="1:19" outlineLevel="5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3">
        <v>152870</v>
      </c>
      <c r="H155" s="73" t="s">
        <v>184</v>
      </c>
      <c r="I155" s="73">
        <v>1312002</v>
      </c>
      <c r="J155" s="7" t="s">
        <v>185</v>
      </c>
      <c r="K155" s="8">
        <v>194</v>
      </c>
      <c r="L155" s="8">
        <v>46</v>
      </c>
      <c r="M155" s="9">
        <f>Tabela6[[#This Row],[Neg_Ano5]]/Tabela6[[#This Row],[Alunos_Ano5]]</f>
        <v>0.23711340206185566</v>
      </c>
      <c r="N155" s="8">
        <v>171</v>
      </c>
      <c r="O155" s="8">
        <v>52</v>
      </c>
      <c r="P155" s="9">
        <f>Tabela6[[#This Row],[Neg_Ano6]]/Tabela6[[#This Row],[Alunos_Ano6]]</f>
        <v>0.30409356725146197</v>
      </c>
      <c r="Q155" s="8">
        <f>K155+N155</f>
        <v>365</v>
      </c>
      <c r="R155" s="8">
        <f>L155+O155</f>
        <v>98</v>
      </c>
      <c r="S155" s="10">
        <f>Tabela6[[#This Row],[Níveis negat. ]]/Tabela6[[#This Row],[Alunos_2º ciclo]]</f>
        <v>0.26849315068493151</v>
      </c>
    </row>
    <row r="156" spans="1:19" outlineLevel="5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3">
        <v>152870</v>
      </c>
      <c r="H156" s="73" t="s">
        <v>184</v>
      </c>
      <c r="I156" s="73"/>
      <c r="J156" s="11" t="s">
        <v>24</v>
      </c>
      <c r="K156" s="12">
        <f>SUBTOTAL(9,K155:K155)</f>
        <v>194</v>
      </c>
      <c r="L156" s="12">
        <f>SUBTOTAL(9,L155:L155)</f>
        <v>46</v>
      </c>
      <c r="M156" s="13">
        <f>Tabela6[[#This Row],[Neg_Ano5]]/Tabela6[[#This Row],[Alunos_Ano5]]</f>
        <v>0.23711340206185566</v>
      </c>
      <c r="N156" s="12">
        <f>SUBTOTAL(9,N155:N155)</f>
        <v>171</v>
      </c>
      <c r="O156" s="12">
        <f>SUBTOTAL(9,O155:O155)</f>
        <v>52</v>
      </c>
      <c r="P156" s="13">
        <f>Tabela6[[#This Row],[Neg_Ano6]]/Tabela6[[#This Row],[Alunos_Ano6]]</f>
        <v>0.30409356725146197</v>
      </c>
      <c r="Q156" s="12">
        <f>SUBTOTAL(9,Q155:Q155)</f>
        <v>365</v>
      </c>
      <c r="R156" s="12">
        <f>SUBTOTAL(9,R155:R155)</f>
        <v>98</v>
      </c>
      <c r="S156" s="14">
        <f>Tabela6[[#This Row],[Níveis negat. ]]/Tabela6[[#This Row],[Alunos_2º ciclo]]</f>
        <v>0.26849315068493151</v>
      </c>
    </row>
    <row r="157" spans="1:19" outlineLevel="5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3">
        <v>152950</v>
      </c>
      <c r="H157" s="73" t="s">
        <v>186</v>
      </c>
      <c r="I157" s="73">
        <v>1312958</v>
      </c>
      <c r="J157" s="7" t="s">
        <v>187</v>
      </c>
      <c r="K157" s="8">
        <v>25</v>
      </c>
      <c r="L157" s="8">
        <v>9</v>
      </c>
      <c r="M157" s="9">
        <f>Tabela6[[#This Row],[Neg_Ano5]]/Tabela6[[#This Row],[Alunos_Ano5]]</f>
        <v>0.36</v>
      </c>
      <c r="N157" s="8">
        <v>109</v>
      </c>
      <c r="O157" s="8">
        <v>30</v>
      </c>
      <c r="P157" s="9">
        <f>Tabela6[[#This Row],[Neg_Ano6]]/Tabela6[[#This Row],[Alunos_Ano6]]</f>
        <v>0.27522935779816515</v>
      </c>
      <c r="Q157" s="8">
        <f>K157+N157</f>
        <v>134</v>
      </c>
      <c r="R157" s="8">
        <f>L157+O157</f>
        <v>39</v>
      </c>
      <c r="S157" s="10">
        <f>Tabela6[[#This Row],[Níveis negat. ]]/Tabela6[[#This Row],[Alunos_2º ciclo]]</f>
        <v>0.29104477611940299</v>
      </c>
    </row>
    <row r="158" spans="1:19" outlineLevel="5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3">
        <v>152950</v>
      </c>
      <c r="H158" s="73" t="s">
        <v>186</v>
      </c>
      <c r="I158" s="73"/>
      <c r="J158" s="11" t="s">
        <v>24</v>
      </c>
      <c r="K158" s="12">
        <f>SUBTOTAL(9,K157:K157)</f>
        <v>25</v>
      </c>
      <c r="L158" s="12">
        <f>SUBTOTAL(9,L157:L157)</f>
        <v>9</v>
      </c>
      <c r="M158" s="13">
        <f>Tabela6[[#This Row],[Neg_Ano5]]/Tabela6[[#This Row],[Alunos_Ano5]]</f>
        <v>0.36</v>
      </c>
      <c r="N158" s="12">
        <f>SUBTOTAL(9,N157:N157)</f>
        <v>109</v>
      </c>
      <c r="O158" s="12">
        <f>SUBTOTAL(9,O157:O157)</f>
        <v>30</v>
      </c>
      <c r="P158" s="13">
        <f>Tabela6[[#This Row],[Neg_Ano6]]/Tabela6[[#This Row],[Alunos_Ano6]]</f>
        <v>0.27522935779816515</v>
      </c>
      <c r="Q158" s="12">
        <f>SUBTOTAL(9,Q157:Q157)</f>
        <v>134</v>
      </c>
      <c r="R158" s="12">
        <f>SUBTOTAL(9,R157:R157)</f>
        <v>39</v>
      </c>
      <c r="S158" s="14">
        <f>Tabela6[[#This Row],[Níveis negat. ]]/Tabela6[[#This Row],[Alunos_2º ciclo]]</f>
        <v>0.29104477611940299</v>
      </c>
    </row>
    <row r="159" spans="1:19" outlineLevel="5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3">
        <v>153000</v>
      </c>
      <c r="H159" s="73" t="s">
        <v>188</v>
      </c>
      <c r="I159" s="73">
        <v>1312149</v>
      </c>
      <c r="J159" s="7" t="s">
        <v>189</v>
      </c>
      <c r="K159" s="8">
        <v>87</v>
      </c>
      <c r="L159" s="8">
        <v>21</v>
      </c>
      <c r="M159" s="9">
        <f>Tabela6[[#This Row],[Neg_Ano5]]/Tabela6[[#This Row],[Alunos_Ano5]]</f>
        <v>0.2413793103448276</v>
      </c>
      <c r="N159" s="8">
        <v>118</v>
      </c>
      <c r="O159" s="8">
        <v>53</v>
      </c>
      <c r="P159" s="9">
        <f>Tabela6[[#This Row],[Neg_Ano6]]/Tabela6[[#This Row],[Alunos_Ano6]]</f>
        <v>0.44915254237288138</v>
      </c>
      <c r="Q159" s="8">
        <f>K159+N159</f>
        <v>205</v>
      </c>
      <c r="R159" s="8">
        <f>L159+O159</f>
        <v>74</v>
      </c>
      <c r="S159" s="10">
        <f>Tabela6[[#This Row],[Níveis negat. ]]/Tabela6[[#This Row],[Alunos_2º ciclo]]</f>
        <v>0.36097560975609755</v>
      </c>
    </row>
    <row r="160" spans="1:19" outlineLevel="5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3">
        <v>153000</v>
      </c>
      <c r="H160" s="73" t="s">
        <v>188</v>
      </c>
      <c r="I160" s="73"/>
      <c r="J160" s="11" t="s">
        <v>24</v>
      </c>
      <c r="K160" s="12">
        <f>SUBTOTAL(9,K159:K159)</f>
        <v>87</v>
      </c>
      <c r="L160" s="12">
        <f>SUBTOTAL(9,L159:L159)</f>
        <v>21</v>
      </c>
      <c r="M160" s="13">
        <f>Tabela6[[#This Row],[Neg_Ano5]]/Tabela6[[#This Row],[Alunos_Ano5]]</f>
        <v>0.2413793103448276</v>
      </c>
      <c r="N160" s="12">
        <f>SUBTOTAL(9,N159:N159)</f>
        <v>118</v>
      </c>
      <c r="O160" s="12">
        <f>SUBTOTAL(9,O159:O159)</f>
        <v>53</v>
      </c>
      <c r="P160" s="13">
        <f>Tabela6[[#This Row],[Neg_Ano6]]/Tabela6[[#This Row],[Alunos_Ano6]]</f>
        <v>0.44915254237288138</v>
      </c>
      <c r="Q160" s="12">
        <f>SUBTOTAL(9,Q159:Q159)</f>
        <v>205</v>
      </c>
      <c r="R160" s="12">
        <f>SUBTOTAL(9,R159:R159)</f>
        <v>74</v>
      </c>
      <c r="S160" s="14">
        <f>Tabela6[[#This Row],[Níveis negat. ]]/Tabela6[[#This Row],[Alunos_2º ciclo]]</f>
        <v>0.36097560975609755</v>
      </c>
    </row>
    <row r="161" spans="1:19" outlineLevel="4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1312</v>
      </c>
      <c r="F161" s="7" t="s">
        <v>156</v>
      </c>
      <c r="G161" s="73"/>
      <c r="H161" s="73"/>
      <c r="I161" s="73"/>
      <c r="J161" s="15" t="s">
        <v>25</v>
      </c>
      <c r="K161" s="16">
        <f>SUBTOTAL(9,K128:K159)</f>
        <v>1334</v>
      </c>
      <c r="L161" s="16">
        <f>SUBTOTAL(9,L128:L159)</f>
        <v>512</v>
      </c>
      <c r="M161" s="17">
        <f>Tabela6[[#This Row],[Neg_Ano5]]/Tabela6[[#This Row],[Alunos_Ano5]]</f>
        <v>0.38380809595202398</v>
      </c>
      <c r="N161" s="16">
        <f>SUBTOTAL(9,N128:N159)</f>
        <v>1871</v>
      </c>
      <c r="O161" s="16">
        <f>SUBTOTAL(9,O128:O159)</f>
        <v>715</v>
      </c>
      <c r="P161" s="17">
        <f>Tabela6[[#This Row],[Neg_Ano6]]/Tabela6[[#This Row],[Alunos_Ano6]]</f>
        <v>0.38214858364510956</v>
      </c>
      <c r="Q161" s="16">
        <f>SUBTOTAL(9,Q128:Q159)</f>
        <v>3205</v>
      </c>
      <c r="R161" s="16">
        <f>SUBTOTAL(9,R128:R159)</f>
        <v>1227</v>
      </c>
      <c r="S161" s="18">
        <f>Tabela6[[#This Row],[Níveis negat. ]]/Tabela6[[#This Row],[Alunos_2º ciclo]]</f>
        <v>0.38283931357254292</v>
      </c>
    </row>
    <row r="162" spans="1:19" outlineLevel="5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1313</v>
      </c>
      <c r="F162" s="7" t="s">
        <v>190</v>
      </c>
      <c r="G162" s="73">
        <v>152249</v>
      </c>
      <c r="H162" s="73" t="s">
        <v>191</v>
      </c>
      <c r="I162" s="73">
        <v>1313649</v>
      </c>
      <c r="J162" s="7" t="s">
        <v>192</v>
      </c>
      <c r="K162" s="8">
        <v>128</v>
      </c>
      <c r="L162" s="8">
        <v>46</v>
      </c>
      <c r="M162" s="9">
        <f>Tabela6[[#This Row],[Neg_Ano5]]/Tabela6[[#This Row],[Alunos_Ano5]]</f>
        <v>0.359375</v>
      </c>
      <c r="N162" s="8">
        <v>261</v>
      </c>
      <c r="O162" s="8">
        <v>61</v>
      </c>
      <c r="P162" s="9">
        <f>Tabela6[[#This Row],[Neg_Ano6]]/Tabela6[[#This Row],[Alunos_Ano6]]</f>
        <v>0.23371647509578544</v>
      </c>
      <c r="Q162" s="8">
        <f>K162+N162</f>
        <v>389</v>
      </c>
      <c r="R162" s="8">
        <f>L162+O162</f>
        <v>107</v>
      </c>
      <c r="S162" s="10">
        <f>Tabela6[[#This Row],[Níveis negat. ]]/Tabela6[[#This Row],[Alunos_2º ciclo]]</f>
        <v>0.27506426735218509</v>
      </c>
    </row>
    <row r="163" spans="1:19" outlineLevel="5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1313</v>
      </c>
      <c r="F163" s="7" t="s">
        <v>190</v>
      </c>
      <c r="G163" s="73">
        <v>152249</v>
      </c>
      <c r="H163" s="73" t="s">
        <v>191</v>
      </c>
      <c r="I163" s="73"/>
      <c r="J163" s="11" t="s">
        <v>24</v>
      </c>
      <c r="K163" s="12">
        <f>SUBTOTAL(9,K162:K162)</f>
        <v>128</v>
      </c>
      <c r="L163" s="12">
        <f>SUBTOTAL(9,L162:L162)</f>
        <v>46</v>
      </c>
      <c r="M163" s="13">
        <f>Tabela6[[#This Row],[Neg_Ano5]]/Tabela6[[#This Row],[Alunos_Ano5]]</f>
        <v>0.359375</v>
      </c>
      <c r="N163" s="12">
        <f>SUBTOTAL(9,N162:N162)</f>
        <v>261</v>
      </c>
      <c r="O163" s="12">
        <f>SUBTOTAL(9,O162:O162)</f>
        <v>61</v>
      </c>
      <c r="P163" s="13">
        <f>Tabela6[[#This Row],[Neg_Ano6]]/Tabela6[[#This Row],[Alunos_Ano6]]</f>
        <v>0.23371647509578544</v>
      </c>
      <c r="Q163" s="12">
        <f>SUBTOTAL(9,Q162:Q162)</f>
        <v>389</v>
      </c>
      <c r="R163" s="12">
        <f>SUBTOTAL(9,R162:R162)</f>
        <v>107</v>
      </c>
      <c r="S163" s="14">
        <f>Tabela6[[#This Row],[Níveis negat. ]]/Tabela6[[#This Row],[Alunos_2º ciclo]]</f>
        <v>0.27506426735218509</v>
      </c>
    </row>
    <row r="164" spans="1:19" outlineLevel="5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1313</v>
      </c>
      <c r="F164" s="7" t="s">
        <v>190</v>
      </c>
      <c r="G164" s="73">
        <v>152250</v>
      </c>
      <c r="H164" s="73" t="s">
        <v>193</v>
      </c>
      <c r="I164" s="73">
        <v>1313691</v>
      </c>
      <c r="J164" s="7" t="s">
        <v>194</v>
      </c>
      <c r="K164" s="8">
        <v>259</v>
      </c>
      <c r="L164" s="8">
        <v>83</v>
      </c>
      <c r="M164" s="9">
        <f>Tabela6[[#This Row],[Neg_Ano5]]/Tabela6[[#This Row],[Alunos_Ano5]]</f>
        <v>0.32046332046332049</v>
      </c>
      <c r="N164" s="8">
        <v>116</v>
      </c>
      <c r="O164" s="8">
        <v>36</v>
      </c>
      <c r="P164" s="9">
        <f>Tabela6[[#This Row],[Neg_Ano6]]/Tabela6[[#This Row],[Alunos_Ano6]]</f>
        <v>0.31034482758620691</v>
      </c>
      <c r="Q164" s="8">
        <f>K164+N164</f>
        <v>375</v>
      </c>
      <c r="R164" s="8">
        <f>L164+O164</f>
        <v>119</v>
      </c>
      <c r="S164" s="10">
        <f>Tabela6[[#This Row],[Níveis negat. ]]/Tabela6[[#This Row],[Alunos_2º ciclo]]</f>
        <v>0.31733333333333336</v>
      </c>
    </row>
    <row r="165" spans="1:19" outlineLevel="5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1313</v>
      </c>
      <c r="F165" s="7" t="s">
        <v>190</v>
      </c>
      <c r="G165" s="73">
        <v>152250</v>
      </c>
      <c r="H165" s="73" t="s">
        <v>193</v>
      </c>
      <c r="I165" s="73"/>
      <c r="J165" s="11" t="s">
        <v>24</v>
      </c>
      <c r="K165" s="12">
        <f>SUBTOTAL(9,K164:K164)</f>
        <v>259</v>
      </c>
      <c r="L165" s="12">
        <f>SUBTOTAL(9,L164:L164)</f>
        <v>83</v>
      </c>
      <c r="M165" s="13">
        <f>Tabela6[[#This Row],[Neg_Ano5]]/Tabela6[[#This Row],[Alunos_Ano5]]</f>
        <v>0.32046332046332049</v>
      </c>
      <c r="N165" s="12">
        <f>SUBTOTAL(9,N164:N164)</f>
        <v>116</v>
      </c>
      <c r="O165" s="12">
        <f>SUBTOTAL(9,O164:O164)</f>
        <v>36</v>
      </c>
      <c r="P165" s="13">
        <f>Tabela6[[#This Row],[Neg_Ano6]]/Tabela6[[#This Row],[Alunos_Ano6]]</f>
        <v>0.31034482758620691</v>
      </c>
      <c r="Q165" s="12">
        <f>SUBTOTAL(9,Q164:Q164)</f>
        <v>375</v>
      </c>
      <c r="R165" s="12">
        <f>SUBTOTAL(9,R164:R164)</f>
        <v>119</v>
      </c>
      <c r="S165" s="14">
        <f>Tabela6[[#This Row],[Níveis negat. ]]/Tabela6[[#This Row],[Alunos_2º ciclo]]</f>
        <v>0.31733333333333336</v>
      </c>
    </row>
    <row r="166" spans="1:19" outlineLevel="5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1313</v>
      </c>
      <c r="F166" s="7" t="s">
        <v>190</v>
      </c>
      <c r="G166" s="73">
        <v>152262</v>
      </c>
      <c r="H166" s="73" t="s">
        <v>195</v>
      </c>
      <c r="I166" s="73">
        <v>1313365</v>
      </c>
      <c r="J166" s="7" t="s">
        <v>196</v>
      </c>
      <c r="K166" s="8">
        <v>130</v>
      </c>
      <c r="L166" s="8">
        <v>17</v>
      </c>
      <c r="M166" s="9">
        <f>Tabela6[[#This Row],[Neg_Ano5]]/Tabela6[[#This Row],[Alunos_Ano5]]</f>
        <v>0.13076923076923078</v>
      </c>
      <c r="N166" s="8">
        <v>135</v>
      </c>
      <c r="O166" s="8">
        <v>12</v>
      </c>
      <c r="P166" s="9">
        <f>Tabela6[[#This Row],[Neg_Ano6]]/Tabela6[[#This Row],[Alunos_Ano6]]</f>
        <v>8.8888888888888892E-2</v>
      </c>
      <c r="Q166" s="8">
        <f>K166+N166</f>
        <v>265</v>
      </c>
      <c r="R166" s="8">
        <f>L166+O166</f>
        <v>29</v>
      </c>
      <c r="S166" s="10">
        <f>Tabela6[[#This Row],[Níveis negat. ]]/Tabela6[[#This Row],[Alunos_2º ciclo]]</f>
        <v>0.10943396226415095</v>
      </c>
    </row>
    <row r="167" spans="1:19" outlineLevel="5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1313</v>
      </c>
      <c r="F167" s="7" t="s">
        <v>190</v>
      </c>
      <c r="G167" s="73">
        <v>152262</v>
      </c>
      <c r="H167" s="73" t="s">
        <v>195</v>
      </c>
      <c r="I167" s="73"/>
      <c r="J167" s="11" t="s">
        <v>24</v>
      </c>
      <c r="K167" s="12">
        <f>SUBTOTAL(9,K166:K166)</f>
        <v>130</v>
      </c>
      <c r="L167" s="12">
        <f>SUBTOTAL(9,L166:L166)</f>
        <v>17</v>
      </c>
      <c r="M167" s="13">
        <f>Tabela6[[#This Row],[Neg_Ano5]]/Tabela6[[#This Row],[Alunos_Ano5]]</f>
        <v>0.13076923076923078</v>
      </c>
      <c r="N167" s="12">
        <f>SUBTOTAL(9,N166:N166)</f>
        <v>135</v>
      </c>
      <c r="O167" s="12">
        <f>SUBTOTAL(9,O166:O166)</f>
        <v>12</v>
      </c>
      <c r="P167" s="13">
        <f>Tabela6[[#This Row],[Neg_Ano6]]/Tabela6[[#This Row],[Alunos_Ano6]]</f>
        <v>8.8888888888888892E-2</v>
      </c>
      <c r="Q167" s="12">
        <f>SUBTOTAL(9,Q166:Q166)</f>
        <v>265</v>
      </c>
      <c r="R167" s="12">
        <f>SUBTOTAL(9,R166:R166)</f>
        <v>29</v>
      </c>
      <c r="S167" s="14">
        <f>Tabela6[[#This Row],[Níveis negat. ]]/Tabela6[[#This Row],[Alunos_2º ciclo]]</f>
        <v>0.10943396226415095</v>
      </c>
    </row>
    <row r="168" spans="1:19" outlineLevel="5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1313</v>
      </c>
      <c r="F168" s="7" t="s">
        <v>190</v>
      </c>
      <c r="G168" s="73">
        <v>152274</v>
      </c>
      <c r="H168" s="73" t="s">
        <v>197</v>
      </c>
      <c r="I168" s="73">
        <v>1313186</v>
      </c>
      <c r="J168" s="7" t="s">
        <v>198</v>
      </c>
      <c r="K168" s="8">
        <v>90</v>
      </c>
      <c r="L168" s="8">
        <v>13</v>
      </c>
      <c r="M168" s="9">
        <f>Tabela6[[#This Row],[Neg_Ano5]]/Tabela6[[#This Row],[Alunos_Ano5]]</f>
        <v>0.14444444444444443</v>
      </c>
      <c r="N168" s="8">
        <v>92</v>
      </c>
      <c r="O168" s="8">
        <v>13</v>
      </c>
      <c r="P168" s="9">
        <f>Tabela6[[#This Row],[Neg_Ano6]]/Tabela6[[#This Row],[Alunos_Ano6]]</f>
        <v>0.14130434782608695</v>
      </c>
      <c r="Q168" s="8">
        <f>K168+N168</f>
        <v>182</v>
      </c>
      <c r="R168" s="8">
        <f>L168+O168</f>
        <v>26</v>
      </c>
      <c r="S168" s="10">
        <f>Tabela6[[#This Row],[Níveis negat. ]]/Tabela6[[#This Row],[Alunos_2º ciclo]]</f>
        <v>0.14285714285714285</v>
      </c>
    </row>
    <row r="169" spans="1:19" outlineLevel="5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1313</v>
      </c>
      <c r="F169" s="7" t="s">
        <v>190</v>
      </c>
      <c r="G169" s="73">
        <v>152274</v>
      </c>
      <c r="H169" s="73" t="s">
        <v>197</v>
      </c>
      <c r="I169" s="73"/>
      <c r="J169" s="11" t="s">
        <v>24</v>
      </c>
      <c r="K169" s="12">
        <f>SUBTOTAL(9,K168:K168)</f>
        <v>90</v>
      </c>
      <c r="L169" s="12">
        <f>SUBTOTAL(9,L168:L168)</f>
        <v>13</v>
      </c>
      <c r="M169" s="13">
        <f>Tabela6[[#This Row],[Neg_Ano5]]/Tabela6[[#This Row],[Alunos_Ano5]]</f>
        <v>0.14444444444444443</v>
      </c>
      <c r="N169" s="12">
        <f>SUBTOTAL(9,N168:N168)</f>
        <v>92</v>
      </c>
      <c r="O169" s="12">
        <f>SUBTOTAL(9,O168:O168)</f>
        <v>13</v>
      </c>
      <c r="P169" s="13">
        <f>Tabela6[[#This Row],[Neg_Ano6]]/Tabela6[[#This Row],[Alunos_Ano6]]</f>
        <v>0.14130434782608695</v>
      </c>
      <c r="Q169" s="12">
        <f>SUBTOTAL(9,Q168:Q168)</f>
        <v>182</v>
      </c>
      <c r="R169" s="12">
        <f>SUBTOTAL(9,R168:R168)</f>
        <v>26</v>
      </c>
      <c r="S169" s="14">
        <f>Tabela6[[#This Row],[Níveis negat. ]]/Tabela6[[#This Row],[Alunos_2º ciclo]]</f>
        <v>0.14285714285714285</v>
      </c>
    </row>
    <row r="170" spans="1:19" outlineLevel="5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1313</v>
      </c>
      <c r="F170" s="7" t="s">
        <v>190</v>
      </c>
      <c r="G170" s="73">
        <v>152286</v>
      </c>
      <c r="H170" s="73" t="s">
        <v>199</v>
      </c>
      <c r="I170" s="73">
        <v>1313333</v>
      </c>
      <c r="J170" s="7" t="s">
        <v>200</v>
      </c>
      <c r="K170" s="8">
        <v>105</v>
      </c>
      <c r="L170" s="8">
        <v>50</v>
      </c>
      <c r="M170" s="9">
        <f>Tabela6[[#This Row],[Neg_Ano5]]/Tabela6[[#This Row],[Alunos_Ano5]]</f>
        <v>0.47619047619047616</v>
      </c>
      <c r="N170" s="8">
        <v>93</v>
      </c>
      <c r="O170" s="8">
        <v>40</v>
      </c>
      <c r="P170" s="9">
        <f>Tabela6[[#This Row],[Neg_Ano6]]/Tabela6[[#This Row],[Alunos_Ano6]]</f>
        <v>0.43010752688172044</v>
      </c>
      <c r="Q170" s="8">
        <f>K170+N170</f>
        <v>198</v>
      </c>
      <c r="R170" s="8">
        <f>L170+O170</f>
        <v>90</v>
      </c>
      <c r="S170" s="10">
        <f>Tabela6[[#This Row],[Níveis negat. ]]/Tabela6[[#This Row],[Alunos_2º ciclo]]</f>
        <v>0.45454545454545453</v>
      </c>
    </row>
    <row r="171" spans="1:19" outlineLevel="5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1313</v>
      </c>
      <c r="F171" s="7" t="s">
        <v>190</v>
      </c>
      <c r="G171" s="73">
        <v>152286</v>
      </c>
      <c r="H171" s="73" t="s">
        <v>199</v>
      </c>
      <c r="I171" s="73"/>
      <c r="J171" s="11" t="s">
        <v>24</v>
      </c>
      <c r="K171" s="12">
        <f>SUBTOTAL(9,K170:K170)</f>
        <v>105</v>
      </c>
      <c r="L171" s="12">
        <f>SUBTOTAL(9,L170:L170)</f>
        <v>50</v>
      </c>
      <c r="M171" s="13">
        <f>Tabela6[[#This Row],[Neg_Ano5]]/Tabela6[[#This Row],[Alunos_Ano5]]</f>
        <v>0.47619047619047616</v>
      </c>
      <c r="N171" s="12">
        <f>SUBTOTAL(9,N170:N170)</f>
        <v>93</v>
      </c>
      <c r="O171" s="12">
        <f>SUBTOTAL(9,O170:O170)</f>
        <v>40</v>
      </c>
      <c r="P171" s="13">
        <f>Tabela6[[#This Row],[Neg_Ano6]]/Tabela6[[#This Row],[Alunos_Ano6]]</f>
        <v>0.43010752688172044</v>
      </c>
      <c r="Q171" s="12">
        <f>SUBTOTAL(9,Q170:Q170)</f>
        <v>198</v>
      </c>
      <c r="R171" s="12">
        <f>SUBTOTAL(9,R170:R170)</f>
        <v>90</v>
      </c>
      <c r="S171" s="14">
        <f>Tabela6[[#This Row],[Níveis negat. ]]/Tabela6[[#This Row],[Alunos_2º ciclo]]</f>
        <v>0.45454545454545453</v>
      </c>
    </row>
    <row r="172" spans="1:19" outlineLevel="4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1313</v>
      </c>
      <c r="F172" s="7" t="s">
        <v>190</v>
      </c>
      <c r="G172" s="73"/>
      <c r="H172" s="73"/>
      <c r="I172" s="73"/>
      <c r="J172" s="15" t="s">
        <v>25</v>
      </c>
      <c r="K172" s="16">
        <f>SUBTOTAL(9,K162:K170)</f>
        <v>712</v>
      </c>
      <c r="L172" s="16">
        <f>SUBTOTAL(9,L162:L170)</f>
        <v>209</v>
      </c>
      <c r="M172" s="17">
        <f>Tabela6[[#This Row],[Neg_Ano5]]/Tabela6[[#This Row],[Alunos_Ano5]]</f>
        <v>0.29353932584269665</v>
      </c>
      <c r="N172" s="16">
        <f>SUBTOTAL(9,N162:N170)</f>
        <v>697</v>
      </c>
      <c r="O172" s="16">
        <f>SUBTOTAL(9,O162:O170)</f>
        <v>162</v>
      </c>
      <c r="P172" s="17">
        <f>Tabela6[[#This Row],[Neg_Ano6]]/Tabela6[[#This Row],[Alunos_Ano6]]</f>
        <v>0.23242467718794835</v>
      </c>
      <c r="Q172" s="16">
        <f>SUBTOTAL(9,Q162:Q170)</f>
        <v>1409</v>
      </c>
      <c r="R172" s="16">
        <f>SUBTOTAL(9,R162:R170)</f>
        <v>371</v>
      </c>
      <c r="S172" s="18">
        <f>Tabela6[[#This Row],[Níveis negat. ]]/Tabela6[[#This Row],[Alunos_2º ciclo]]</f>
        <v>0.26330731014904185</v>
      </c>
    </row>
    <row r="173" spans="1:19" outlineLevel="5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1314</v>
      </c>
      <c r="F173" s="7" t="s">
        <v>201</v>
      </c>
      <c r="G173" s="73">
        <v>151130</v>
      </c>
      <c r="H173" s="73" t="s">
        <v>202</v>
      </c>
      <c r="I173" s="73">
        <v>1314002</v>
      </c>
      <c r="J173" s="7" t="s">
        <v>203</v>
      </c>
      <c r="K173" s="8">
        <v>61</v>
      </c>
      <c r="L173" s="8">
        <v>6</v>
      </c>
      <c r="M173" s="9">
        <f>Tabela6[[#This Row],[Neg_Ano5]]/Tabela6[[#This Row],[Alunos_Ano5]]</f>
        <v>9.8360655737704916E-2</v>
      </c>
      <c r="N173" s="8">
        <v>55</v>
      </c>
      <c r="O173" s="8">
        <v>12</v>
      </c>
      <c r="P173" s="9">
        <f>Tabela6[[#This Row],[Neg_Ano6]]/Tabela6[[#This Row],[Alunos_Ano6]]</f>
        <v>0.21818181818181817</v>
      </c>
      <c r="Q173" s="8">
        <f>K173+N173</f>
        <v>116</v>
      </c>
      <c r="R173" s="8">
        <f>L173+O173</f>
        <v>18</v>
      </c>
      <c r="S173" s="10">
        <f>Tabela6[[#This Row],[Níveis negat. ]]/Tabela6[[#This Row],[Alunos_2º ciclo]]</f>
        <v>0.15517241379310345</v>
      </c>
    </row>
    <row r="174" spans="1:19" outlineLevel="5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1314</v>
      </c>
      <c r="F174" s="7" t="s">
        <v>201</v>
      </c>
      <c r="G174" s="73">
        <v>151130</v>
      </c>
      <c r="H174" s="73" t="s">
        <v>202</v>
      </c>
      <c r="I174" s="73">
        <v>1314554</v>
      </c>
      <c r="J174" s="7" t="s">
        <v>204</v>
      </c>
      <c r="K174" s="8">
        <v>54</v>
      </c>
      <c r="L174" s="8">
        <v>18</v>
      </c>
      <c r="M174" s="9">
        <f>Tabela6[[#This Row],[Neg_Ano5]]/Tabela6[[#This Row],[Alunos_Ano5]]</f>
        <v>0.33333333333333331</v>
      </c>
      <c r="N174" s="8">
        <v>54</v>
      </c>
      <c r="O174" s="8">
        <v>13</v>
      </c>
      <c r="P174" s="9">
        <f>Tabela6[[#This Row],[Neg_Ano6]]/Tabela6[[#This Row],[Alunos_Ano6]]</f>
        <v>0.24074074074074073</v>
      </c>
      <c r="Q174" s="8">
        <f>K174+N174</f>
        <v>108</v>
      </c>
      <c r="R174" s="8">
        <f>L174+O174</f>
        <v>31</v>
      </c>
      <c r="S174" s="10">
        <f>Tabela6[[#This Row],[Níveis negat. ]]/Tabela6[[#This Row],[Alunos_2º ciclo]]</f>
        <v>0.28703703703703703</v>
      </c>
    </row>
    <row r="175" spans="1:19" outlineLevel="5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1314</v>
      </c>
      <c r="F175" s="7" t="s">
        <v>201</v>
      </c>
      <c r="G175" s="73">
        <v>151130</v>
      </c>
      <c r="H175" s="73" t="s">
        <v>202</v>
      </c>
      <c r="I175" s="73"/>
      <c r="J175" s="11" t="s">
        <v>24</v>
      </c>
      <c r="K175" s="12">
        <f>SUBTOTAL(9,K173:K174)</f>
        <v>115</v>
      </c>
      <c r="L175" s="12">
        <f>SUBTOTAL(9,L173:L174)</f>
        <v>24</v>
      </c>
      <c r="M175" s="13">
        <f>Tabela6[[#This Row],[Neg_Ano5]]/Tabela6[[#This Row],[Alunos_Ano5]]</f>
        <v>0.20869565217391303</v>
      </c>
      <c r="N175" s="12">
        <f>SUBTOTAL(9,N173:N174)</f>
        <v>109</v>
      </c>
      <c r="O175" s="12">
        <f>SUBTOTAL(9,O173:O174)</f>
        <v>25</v>
      </c>
      <c r="P175" s="13">
        <f>Tabela6[[#This Row],[Neg_Ano6]]/Tabela6[[#This Row],[Alunos_Ano6]]</f>
        <v>0.22935779816513763</v>
      </c>
      <c r="Q175" s="12">
        <f>SUBTOTAL(9,Q173:Q174)</f>
        <v>224</v>
      </c>
      <c r="R175" s="12">
        <f>SUBTOTAL(9,R173:R174)</f>
        <v>49</v>
      </c>
      <c r="S175" s="14">
        <f>Tabela6[[#This Row],[Níveis negat. ]]/Tabela6[[#This Row],[Alunos_2º ciclo]]</f>
        <v>0.21875</v>
      </c>
    </row>
    <row r="176" spans="1:19" outlineLevel="5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1314</v>
      </c>
      <c r="F176" s="7" t="s">
        <v>201</v>
      </c>
      <c r="G176" s="73">
        <v>151142</v>
      </c>
      <c r="H176" s="73" t="s">
        <v>205</v>
      </c>
      <c r="I176" s="73">
        <v>1314011</v>
      </c>
      <c r="J176" s="7" t="s">
        <v>206</v>
      </c>
      <c r="K176" s="8">
        <v>80</v>
      </c>
      <c r="L176" s="8">
        <v>31</v>
      </c>
      <c r="M176" s="9">
        <f>Tabela6[[#This Row],[Neg_Ano5]]/Tabela6[[#This Row],[Alunos_Ano5]]</f>
        <v>0.38750000000000001</v>
      </c>
      <c r="N176" s="8">
        <v>105</v>
      </c>
      <c r="O176" s="8">
        <v>52</v>
      </c>
      <c r="P176" s="9">
        <f>Tabela6[[#This Row],[Neg_Ano6]]/Tabela6[[#This Row],[Alunos_Ano6]]</f>
        <v>0.49523809523809526</v>
      </c>
      <c r="Q176" s="8">
        <f>K176+N176</f>
        <v>185</v>
      </c>
      <c r="R176" s="8">
        <f>L176+O176</f>
        <v>83</v>
      </c>
      <c r="S176" s="10">
        <f>Tabela6[[#This Row],[Níveis negat. ]]/Tabela6[[#This Row],[Alunos_2º ciclo]]</f>
        <v>0.44864864864864867</v>
      </c>
    </row>
    <row r="177" spans="1:19" outlineLevel="5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1314</v>
      </c>
      <c r="F177" s="7" t="s">
        <v>201</v>
      </c>
      <c r="G177" s="73">
        <v>151142</v>
      </c>
      <c r="H177" s="73" t="s">
        <v>205</v>
      </c>
      <c r="I177" s="73"/>
      <c r="J177" s="11" t="s">
        <v>24</v>
      </c>
      <c r="K177" s="12">
        <f>SUBTOTAL(9,K176:K176)</f>
        <v>80</v>
      </c>
      <c r="L177" s="12">
        <f>SUBTOTAL(9,L176:L176)</f>
        <v>31</v>
      </c>
      <c r="M177" s="13">
        <f>Tabela6[[#This Row],[Neg_Ano5]]/Tabela6[[#This Row],[Alunos_Ano5]]</f>
        <v>0.38750000000000001</v>
      </c>
      <c r="N177" s="12">
        <f>SUBTOTAL(9,N176:N176)</f>
        <v>105</v>
      </c>
      <c r="O177" s="12">
        <f>SUBTOTAL(9,O176:O176)</f>
        <v>52</v>
      </c>
      <c r="P177" s="13">
        <f>Tabela6[[#This Row],[Neg_Ano6]]/Tabela6[[#This Row],[Alunos_Ano6]]</f>
        <v>0.49523809523809526</v>
      </c>
      <c r="Q177" s="12">
        <f>SUBTOTAL(9,Q176:Q176)</f>
        <v>185</v>
      </c>
      <c r="R177" s="12">
        <f>SUBTOTAL(9,R176:R176)</f>
        <v>83</v>
      </c>
      <c r="S177" s="14">
        <f>Tabela6[[#This Row],[Níveis negat. ]]/Tabela6[[#This Row],[Alunos_2º ciclo]]</f>
        <v>0.44864864864864867</v>
      </c>
    </row>
    <row r="178" spans="1:19" outlineLevel="5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1314</v>
      </c>
      <c r="F178" s="7" t="s">
        <v>201</v>
      </c>
      <c r="G178" s="73">
        <v>152298</v>
      </c>
      <c r="H178" s="73" t="s">
        <v>207</v>
      </c>
      <c r="I178" s="73">
        <v>1314529</v>
      </c>
      <c r="J178" s="7" t="s">
        <v>208</v>
      </c>
      <c r="K178" s="8">
        <v>62</v>
      </c>
      <c r="L178" s="8">
        <v>16</v>
      </c>
      <c r="M178" s="9">
        <f>Tabela6[[#This Row],[Neg_Ano5]]/Tabela6[[#This Row],[Alunos_Ano5]]</f>
        <v>0.25806451612903225</v>
      </c>
      <c r="N178" s="8">
        <v>82</v>
      </c>
      <c r="O178" s="8">
        <v>18</v>
      </c>
      <c r="P178" s="9">
        <f>Tabela6[[#This Row],[Neg_Ano6]]/Tabela6[[#This Row],[Alunos_Ano6]]</f>
        <v>0.21951219512195122</v>
      </c>
      <c r="Q178" s="8">
        <f>K178+N178</f>
        <v>144</v>
      </c>
      <c r="R178" s="8">
        <f>L178+O178</f>
        <v>34</v>
      </c>
      <c r="S178" s="10">
        <f>Tabela6[[#This Row],[Níveis negat. ]]/Tabela6[[#This Row],[Alunos_2º ciclo]]</f>
        <v>0.2361111111111111</v>
      </c>
    </row>
    <row r="179" spans="1:19" outlineLevel="5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1314</v>
      </c>
      <c r="F179" s="7" t="s">
        <v>201</v>
      </c>
      <c r="G179" s="73">
        <v>152298</v>
      </c>
      <c r="H179" s="73" t="s">
        <v>207</v>
      </c>
      <c r="I179" s="73">
        <v>1314986</v>
      </c>
      <c r="J179" s="7" t="s">
        <v>209</v>
      </c>
      <c r="K179" s="8">
        <v>154</v>
      </c>
      <c r="L179" s="8">
        <v>34</v>
      </c>
      <c r="M179" s="9">
        <f>Tabela6[[#This Row],[Neg_Ano5]]/Tabela6[[#This Row],[Alunos_Ano5]]</f>
        <v>0.22077922077922077</v>
      </c>
      <c r="N179" s="8">
        <v>95</v>
      </c>
      <c r="O179" s="8">
        <v>28</v>
      </c>
      <c r="P179" s="9">
        <f>Tabela6[[#This Row],[Neg_Ano6]]/Tabela6[[#This Row],[Alunos_Ano6]]</f>
        <v>0.29473684210526313</v>
      </c>
      <c r="Q179" s="8">
        <f>K179+N179</f>
        <v>249</v>
      </c>
      <c r="R179" s="8">
        <f>L179+O179</f>
        <v>62</v>
      </c>
      <c r="S179" s="10">
        <f>Tabela6[[#This Row],[Níveis negat. ]]/Tabela6[[#This Row],[Alunos_2º ciclo]]</f>
        <v>0.24899598393574296</v>
      </c>
    </row>
    <row r="180" spans="1:19" outlineLevel="5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1314</v>
      </c>
      <c r="F180" s="7" t="s">
        <v>201</v>
      </c>
      <c r="G180" s="73">
        <v>152298</v>
      </c>
      <c r="H180" s="73" t="s">
        <v>207</v>
      </c>
      <c r="I180" s="73"/>
      <c r="J180" s="11" t="s">
        <v>24</v>
      </c>
      <c r="K180" s="12">
        <f>SUBTOTAL(9,K178:K179)</f>
        <v>216</v>
      </c>
      <c r="L180" s="12">
        <f>SUBTOTAL(9,L178:L179)</f>
        <v>50</v>
      </c>
      <c r="M180" s="13">
        <f>Tabela6[[#This Row],[Neg_Ano5]]/Tabela6[[#This Row],[Alunos_Ano5]]</f>
        <v>0.23148148148148148</v>
      </c>
      <c r="N180" s="12">
        <f>SUBTOTAL(9,N178:N179)</f>
        <v>177</v>
      </c>
      <c r="O180" s="12">
        <f>SUBTOTAL(9,O178:O179)</f>
        <v>46</v>
      </c>
      <c r="P180" s="13">
        <f>Tabela6[[#This Row],[Neg_Ano6]]/Tabela6[[#This Row],[Alunos_Ano6]]</f>
        <v>0.25988700564971751</v>
      </c>
      <c r="Q180" s="12">
        <f>SUBTOTAL(9,Q178:Q179)</f>
        <v>393</v>
      </c>
      <c r="R180" s="12">
        <f>SUBTOTAL(9,R178:R179)</f>
        <v>96</v>
      </c>
      <c r="S180" s="14">
        <f>Tabela6[[#This Row],[Níveis negat. ]]/Tabela6[[#This Row],[Alunos_2º ciclo]]</f>
        <v>0.24427480916030533</v>
      </c>
    </row>
    <row r="181" spans="1:19" outlineLevel="5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1314</v>
      </c>
      <c r="F181" s="7" t="s">
        <v>201</v>
      </c>
      <c r="G181" s="73">
        <v>152304</v>
      </c>
      <c r="H181" s="73" t="s">
        <v>210</v>
      </c>
      <c r="I181" s="73">
        <v>1314807</v>
      </c>
      <c r="J181" s="7" t="s">
        <v>211</v>
      </c>
      <c r="K181" s="8">
        <v>0</v>
      </c>
      <c r="L181" s="8">
        <v>0</v>
      </c>
      <c r="M181" s="9" t="s">
        <v>28</v>
      </c>
      <c r="N181" s="8">
        <v>84</v>
      </c>
      <c r="O181" s="8">
        <v>16</v>
      </c>
      <c r="P181" s="9">
        <f>Tabela6[[#This Row],[Neg_Ano6]]/Tabela6[[#This Row],[Alunos_Ano6]]</f>
        <v>0.19047619047619047</v>
      </c>
      <c r="Q181" s="8">
        <f>K181+N181</f>
        <v>84</v>
      </c>
      <c r="R181" s="8">
        <f>L181+O181</f>
        <v>16</v>
      </c>
      <c r="S181" s="10">
        <f>Tabela6[[#This Row],[Níveis negat. ]]/Tabela6[[#This Row],[Alunos_2º ciclo]]</f>
        <v>0.19047619047619047</v>
      </c>
    </row>
    <row r="182" spans="1:19" outlineLevel="5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1314</v>
      </c>
      <c r="F182" s="7" t="s">
        <v>201</v>
      </c>
      <c r="G182" s="73">
        <v>152304</v>
      </c>
      <c r="H182" s="73" t="s">
        <v>210</v>
      </c>
      <c r="I182" s="73"/>
      <c r="J182" s="11" t="s">
        <v>24</v>
      </c>
      <c r="K182" s="12">
        <f>SUBTOTAL(9,K181:K181)</f>
        <v>0</v>
      </c>
      <c r="L182" s="12">
        <f>SUBTOTAL(9,L181:L181)</f>
        <v>0</v>
      </c>
      <c r="M182" s="13" t="s">
        <v>28</v>
      </c>
      <c r="N182" s="12">
        <f>SUBTOTAL(9,N181:N181)</f>
        <v>84</v>
      </c>
      <c r="O182" s="12">
        <f>SUBTOTAL(9,O181:O181)</f>
        <v>16</v>
      </c>
      <c r="P182" s="13">
        <f>Tabela6[[#This Row],[Neg_Ano6]]/Tabela6[[#This Row],[Alunos_Ano6]]</f>
        <v>0.19047619047619047</v>
      </c>
      <c r="Q182" s="12">
        <f>SUBTOTAL(9,Q181:Q181)</f>
        <v>84</v>
      </c>
      <c r="R182" s="12">
        <f>SUBTOTAL(9,R181:R181)</f>
        <v>16</v>
      </c>
      <c r="S182" s="14">
        <f>Tabela6[[#This Row],[Níveis negat. ]]/Tabela6[[#This Row],[Alunos_2º ciclo]]</f>
        <v>0.19047619047619047</v>
      </c>
    </row>
    <row r="183" spans="1:19" outlineLevel="5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1314</v>
      </c>
      <c r="F183" s="7" t="s">
        <v>201</v>
      </c>
      <c r="G183" s="73">
        <v>330838</v>
      </c>
      <c r="H183" s="73" t="s">
        <v>212</v>
      </c>
      <c r="I183" s="73">
        <v>1314797</v>
      </c>
      <c r="J183" s="7" t="s">
        <v>212</v>
      </c>
      <c r="K183" s="8">
        <v>23</v>
      </c>
      <c r="L183" s="8">
        <v>7</v>
      </c>
      <c r="M183" s="9">
        <f>Tabela6[[#This Row],[Neg_Ano5]]/Tabela6[[#This Row],[Alunos_Ano5]]</f>
        <v>0.30434782608695654</v>
      </c>
      <c r="N183" s="8">
        <v>18</v>
      </c>
      <c r="O183" s="8">
        <v>3</v>
      </c>
      <c r="P183" s="9">
        <f>Tabela6[[#This Row],[Neg_Ano6]]/Tabela6[[#This Row],[Alunos_Ano6]]</f>
        <v>0.16666666666666666</v>
      </c>
      <c r="Q183" s="8">
        <f>K183+N183</f>
        <v>41</v>
      </c>
      <c r="R183" s="8">
        <f>L183+O183</f>
        <v>10</v>
      </c>
      <c r="S183" s="10">
        <f>Tabela6[[#This Row],[Níveis negat. ]]/Tabela6[[#This Row],[Alunos_2º ciclo]]</f>
        <v>0.24390243902439024</v>
      </c>
    </row>
    <row r="184" spans="1:19" outlineLevel="5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1314</v>
      </c>
      <c r="F184" s="7" t="s">
        <v>201</v>
      </c>
      <c r="G184" s="73">
        <v>330838</v>
      </c>
      <c r="H184" s="73" t="s">
        <v>212</v>
      </c>
      <c r="I184" s="73"/>
      <c r="J184" s="11" t="s">
        <v>24</v>
      </c>
      <c r="K184" s="12">
        <f>SUBTOTAL(9,K183:K183)</f>
        <v>23</v>
      </c>
      <c r="L184" s="12">
        <f>SUBTOTAL(9,L183:L183)</f>
        <v>7</v>
      </c>
      <c r="M184" s="13">
        <f>Tabela6[[#This Row],[Neg_Ano5]]/Tabela6[[#This Row],[Alunos_Ano5]]</f>
        <v>0.30434782608695654</v>
      </c>
      <c r="N184" s="12">
        <f>SUBTOTAL(9,N183:N183)</f>
        <v>18</v>
      </c>
      <c r="O184" s="12">
        <f>SUBTOTAL(9,O183:O183)</f>
        <v>3</v>
      </c>
      <c r="P184" s="13">
        <f>Tabela6[[#This Row],[Neg_Ano6]]/Tabela6[[#This Row],[Alunos_Ano6]]</f>
        <v>0.16666666666666666</v>
      </c>
      <c r="Q184" s="12">
        <f>SUBTOTAL(9,Q183:Q183)</f>
        <v>41</v>
      </c>
      <c r="R184" s="12">
        <f>SUBTOTAL(9,R183:R183)</f>
        <v>10</v>
      </c>
      <c r="S184" s="14">
        <f>Tabela6[[#This Row],[Níveis negat. ]]/Tabela6[[#This Row],[Alunos_2º ciclo]]</f>
        <v>0.24390243902439024</v>
      </c>
    </row>
    <row r="185" spans="1:19" outlineLevel="4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1314</v>
      </c>
      <c r="F185" s="7" t="s">
        <v>201</v>
      </c>
      <c r="G185" s="73"/>
      <c r="H185" s="73"/>
      <c r="I185" s="73"/>
      <c r="J185" s="15" t="s">
        <v>25</v>
      </c>
      <c r="K185" s="16">
        <f>SUBTOTAL(9,K173:K183)</f>
        <v>434</v>
      </c>
      <c r="L185" s="16">
        <f>SUBTOTAL(9,L173:L183)</f>
        <v>112</v>
      </c>
      <c r="M185" s="17">
        <f>Tabela6[[#This Row],[Neg_Ano5]]/Tabela6[[#This Row],[Alunos_Ano5]]</f>
        <v>0.25806451612903225</v>
      </c>
      <c r="N185" s="16">
        <f>SUBTOTAL(9,N173:N183)</f>
        <v>493</v>
      </c>
      <c r="O185" s="16">
        <f>SUBTOTAL(9,O173:O183)</f>
        <v>142</v>
      </c>
      <c r="P185" s="17">
        <f>Tabela6[[#This Row],[Neg_Ano6]]/Tabela6[[#This Row],[Alunos_Ano6]]</f>
        <v>0.28803245436105479</v>
      </c>
      <c r="Q185" s="16">
        <f>SUBTOTAL(9,Q173:Q183)</f>
        <v>927</v>
      </c>
      <c r="R185" s="16">
        <f>SUBTOTAL(9,R173:R183)</f>
        <v>254</v>
      </c>
      <c r="S185" s="18">
        <f>Tabela6[[#This Row],[Níveis negat. ]]/Tabela6[[#This Row],[Alunos_2º ciclo]]</f>
        <v>0.27400215749730311</v>
      </c>
    </row>
    <row r="186" spans="1:19" outlineLevel="5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1315</v>
      </c>
      <c r="F186" s="7" t="s">
        <v>213</v>
      </c>
      <c r="G186" s="73">
        <v>152328</v>
      </c>
      <c r="H186" s="73" t="s">
        <v>214</v>
      </c>
      <c r="I186" s="73">
        <v>1315189</v>
      </c>
      <c r="J186" s="7" t="s">
        <v>215</v>
      </c>
      <c r="K186" s="8">
        <v>94</v>
      </c>
      <c r="L186" s="8">
        <v>29</v>
      </c>
      <c r="M186" s="9">
        <f>Tabela6[[#This Row],[Neg_Ano5]]/Tabela6[[#This Row],[Alunos_Ano5]]</f>
        <v>0.30851063829787234</v>
      </c>
      <c r="N186" s="8">
        <v>130</v>
      </c>
      <c r="O186" s="8">
        <v>40</v>
      </c>
      <c r="P186" s="9">
        <f>Tabela6[[#This Row],[Neg_Ano6]]/Tabela6[[#This Row],[Alunos_Ano6]]</f>
        <v>0.30769230769230771</v>
      </c>
      <c r="Q186" s="8">
        <f>K186+N186</f>
        <v>224</v>
      </c>
      <c r="R186" s="8">
        <f>L186+O186</f>
        <v>69</v>
      </c>
      <c r="S186" s="10">
        <f>Tabela6[[#This Row],[Níveis negat. ]]/Tabela6[[#This Row],[Alunos_2º ciclo]]</f>
        <v>0.3080357142857143</v>
      </c>
    </row>
    <row r="187" spans="1:19" outlineLevel="5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1315</v>
      </c>
      <c r="F187" s="7" t="s">
        <v>213</v>
      </c>
      <c r="G187" s="73">
        <v>152328</v>
      </c>
      <c r="H187" s="73" t="s">
        <v>214</v>
      </c>
      <c r="I187" s="73"/>
      <c r="J187" s="11" t="s">
        <v>24</v>
      </c>
      <c r="K187" s="12">
        <f>SUBTOTAL(9,K186:K186)</f>
        <v>94</v>
      </c>
      <c r="L187" s="12">
        <f>SUBTOTAL(9,L186:L186)</f>
        <v>29</v>
      </c>
      <c r="M187" s="13">
        <f>Tabela6[[#This Row],[Neg_Ano5]]/Tabela6[[#This Row],[Alunos_Ano5]]</f>
        <v>0.30851063829787234</v>
      </c>
      <c r="N187" s="12">
        <f>SUBTOTAL(9,N186:N186)</f>
        <v>130</v>
      </c>
      <c r="O187" s="12">
        <f>SUBTOTAL(9,O186:O186)</f>
        <v>40</v>
      </c>
      <c r="P187" s="13">
        <f>Tabela6[[#This Row],[Neg_Ano6]]/Tabela6[[#This Row],[Alunos_Ano6]]</f>
        <v>0.30769230769230771</v>
      </c>
      <c r="Q187" s="12">
        <f>SUBTOTAL(9,Q186:Q186)</f>
        <v>224</v>
      </c>
      <c r="R187" s="12">
        <f>SUBTOTAL(9,R186:R186)</f>
        <v>69</v>
      </c>
      <c r="S187" s="14">
        <f>Tabela6[[#This Row],[Níveis negat. ]]/Tabela6[[#This Row],[Alunos_2º ciclo]]</f>
        <v>0.3080357142857143</v>
      </c>
    </row>
    <row r="188" spans="1:19" outlineLevel="5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1315</v>
      </c>
      <c r="F188" s="7" t="s">
        <v>213</v>
      </c>
      <c r="G188" s="73">
        <v>152330</v>
      </c>
      <c r="H188" s="73" t="s">
        <v>216</v>
      </c>
      <c r="I188" s="73">
        <v>1315595</v>
      </c>
      <c r="J188" s="7" t="s">
        <v>217</v>
      </c>
      <c r="K188" s="8">
        <v>280</v>
      </c>
      <c r="L188" s="8">
        <v>63</v>
      </c>
      <c r="M188" s="9">
        <f>Tabela6[[#This Row],[Neg_Ano5]]/Tabela6[[#This Row],[Alunos_Ano5]]</f>
        <v>0.22500000000000001</v>
      </c>
      <c r="N188" s="8">
        <v>256</v>
      </c>
      <c r="O188" s="8">
        <v>63</v>
      </c>
      <c r="P188" s="9">
        <f>Tabela6[[#This Row],[Neg_Ano6]]/Tabela6[[#This Row],[Alunos_Ano6]]</f>
        <v>0.24609375</v>
      </c>
      <c r="Q188" s="8">
        <f>K188+N188</f>
        <v>536</v>
      </c>
      <c r="R188" s="8">
        <f>L188+O188</f>
        <v>126</v>
      </c>
      <c r="S188" s="10">
        <f>Tabela6[[#This Row],[Níveis negat. ]]/Tabela6[[#This Row],[Alunos_2º ciclo]]</f>
        <v>0.23507462686567165</v>
      </c>
    </row>
    <row r="189" spans="1:19" outlineLevel="5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1315</v>
      </c>
      <c r="F189" s="7" t="s">
        <v>213</v>
      </c>
      <c r="G189" s="73">
        <v>152330</v>
      </c>
      <c r="H189" s="73" t="s">
        <v>216</v>
      </c>
      <c r="I189" s="73"/>
      <c r="J189" s="11" t="s">
        <v>24</v>
      </c>
      <c r="K189" s="12">
        <f>SUBTOTAL(9,K188:K188)</f>
        <v>280</v>
      </c>
      <c r="L189" s="12">
        <f>SUBTOTAL(9,L188:L188)</f>
        <v>63</v>
      </c>
      <c r="M189" s="13">
        <f>Tabela6[[#This Row],[Neg_Ano5]]/Tabela6[[#This Row],[Alunos_Ano5]]</f>
        <v>0.22500000000000001</v>
      </c>
      <c r="N189" s="12">
        <f>SUBTOTAL(9,N188:N188)</f>
        <v>256</v>
      </c>
      <c r="O189" s="12">
        <f>SUBTOTAL(9,O188:O188)</f>
        <v>63</v>
      </c>
      <c r="P189" s="13">
        <f>Tabela6[[#This Row],[Neg_Ano6]]/Tabela6[[#This Row],[Alunos_Ano6]]</f>
        <v>0.24609375</v>
      </c>
      <c r="Q189" s="12">
        <f>SUBTOTAL(9,Q188:Q188)</f>
        <v>536</v>
      </c>
      <c r="R189" s="12">
        <f>SUBTOTAL(9,R188:R188)</f>
        <v>126</v>
      </c>
      <c r="S189" s="14">
        <f>Tabela6[[#This Row],[Níveis negat. ]]/Tabela6[[#This Row],[Alunos_2º ciclo]]</f>
        <v>0.23507462686567165</v>
      </c>
    </row>
    <row r="190" spans="1:19" outlineLevel="5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1315</v>
      </c>
      <c r="F190" s="7" t="s">
        <v>213</v>
      </c>
      <c r="G190" s="73">
        <v>152341</v>
      </c>
      <c r="H190" s="73" t="s">
        <v>218</v>
      </c>
      <c r="I190" s="73">
        <v>1315577</v>
      </c>
      <c r="J190" s="7" t="s">
        <v>219</v>
      </c>
      <c r="K190" s="8">
        <v>71</v>
      </c>
      <c r="L190" s="8">
        <v>22</v>
      </c>
      <c r="M190" s="9">
        <f>Tabela6[[#This Row],[Neg_Ano5]]/Tabela6[[#This Row],[Alunos_Ano5]]</f>
        <v>0.30985915492957744</v>
      </c>
      <c r="N190" s="8">
        <v>98</v>
      </c>
      <c r="O190" s="8">
        <v>23</v>
      </c>
      <c r="P190" s="9">
        <f>Tabela6[[#This Row],[Neg_Ano6]]/Tabela6[[#This Row],[Alunos_Ano6]]</f>
        <v>0.23469387755102042</v>
      </c>
      <c r="Q190" s="8">
        <f>K190+N190</f>
        <v>169</v>
      </c>
      <c r="R190" s="8">
        <f>L190+O190</f>
        <v>45</v>
      </c>
      <c r="S190" s="10">
        <f>Tabela6[[#This Row],[Níveis negat. ]]/Tabela6[[#This Row],[Alunos_2º ciclo]]</f>
        <v>0.26627218934911245</v>
      </c>
    </row>
    <row r="191" spans="1:19" outlineLevel="5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1315</v>
      </c>
      <c r="F191" s="7" t="s">
        <v>213</v>
      </c>
      <c r="G191" s="73">
        <v>152341</v>
      </c>
      <c r="H191" s="73" t="s">
        <v>218</v>
      </c>
      <c r="I191" s="73"/>
      <c r="J191" s="11" t="s">
        <v>24</v>
      </c>
      <c r="K191" s="12">
        <f>SUBTOTAL(9,K190:K190)</f>
        <v>71</v>
      </c>
      <c r="L191" s="12">
        <f>SUBTOTAL(9,L190:L190)</f>
        <v>22</v>
      </c>
      <c r="M191" s="13">
        <f>Tabela6[[#This Row],[Neg_Ano5]]/Tabela6[[#This Row],[Alunos_Ano5]]</f>
        <v>0.30985915492957744</v>
      </c>
      <c r="N191" s="12">
        <f>SUBTOTAL(9,N190:N190)</f>
        <v>98</v>
      </c>
      <c r="O191" s="12">
        <f>SUBTOTAL(9,O190:O190)</f>
        <v>23</v>
      </c>
      <c r="P191" s="13">
        <f>Tabela6[[#This Row],[Neg_Ano6]]/Tabela6[[#This Row],[Alunos_Ano6]]</f>
        <v>0.23469387755102042</v>
      </c>
      <c r="Q191" s="12">
        <f>SUBTOTAL(9,Q190:Q190)</f>
        <v>169</v>
      </c>
      <c r="R191" s="12">
        <f>SUBTOTAL(9,R190:R190)</f>
        <v>45</v>
      </c>
      <c r="S191" s="14">
        <f>Tabela6[[#This Row],[Níveis negat. ]]/Tabela6[[#This Row],[Alunos_2º ciclo]]</f>
        <v>0.26627218934911245</v>
      </c>
    </row>
    <row r="192" spans="1:19" outlineLevel="5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1315</v>
      </c>
      <c r="F192" s="7" t="s">
        <v>213</v>
      </c>
      <c r="G192" s="73">
        <v>152353</v>
      </c>
      <c r="H192" s="73" t="s">
        <v>220</v>
      </c>
      <c r="I192" s="73">
        <v>1315777</v>
      </c>
      <c r="J192" s="7" t="s">
        <v>221</v>
      </c>
      <c r="K192" s="8">
        <v>0</v>
      </c>
      <c r="L192" s="8">
        <v>0</v>
      </c>
      <c r="M192" s="9" t="s">
        <v>28</v>
      </c>
      <c r="N192" s="8">
        <v>71</v>
      </c>
      <c r="O192" s="8">
        <v>15</v>
      </c>
      <c r="P192" s="9">
        <f>Tabela6[[#This Row],[Neg_Ano6]]/Tabela6[[#This Row],[Alunos_Ano6]]</f>
        <v>0.21126760563380281</v>
      </c>
      <c r="Q192" s="8">
        <f>K192+N192</f>
        <v>71</v>
      </c>
      <c r="R192" s="8">
        <f>L192+O192</f>
        <v>15</v>
      </c>
      <c r="S192" s="10">
        <f>Tabela6[[#This Row],[Níveis negat. ]]/Tabela6[[#This Row],[Alunos_2º ciclo]]</f>
        <v>0.21126760563380281</v>
      </c>
    </row>
    <row r="193" spans="1:19" outlineLevel="5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1315</v>
      </c>
      <c r="F193" s="7" t="s">
        <v>213</v>
      </c>
      <c r="G193" s="73">
        <v>152353</v>
      </c>
      <c r="H193" s="73" t="s">
        <v>220</v>
      </c>
      <c r="I193" s="73"/>
      <c r="J193" s="11" t="s">
        <v>24</v>
      </c>
      <c r="K193" s="12">
        <f>SUBTOTAL(9,K192:K192)</f>
        <v>0</v>
      </c>
      <c r="L193" s="12">
        <f>SUBTOTAL(9,L192:L192)</f>
        <v>0</v>
      </c>
      <c r="M193" s="13" t="s">
        <v>28</v>
      </c>
      <c r="N193" s="12">
        <f>SUBTOTAL(9,N192:N192)</f>
        <v>71</v>
      </c>
      <c r="O193" s="12">
        <f>SUBTOTAL(9,O192:O192)</f>
        <v>15</v>
      </c>
      <c r="P193" s="13">
        <f>Tabela6[[#This Row],[Neg_Ano6]]/Tabela6[[#This Row],[Alunos_Ano6]]</f>
        <v>0.21126760563380281</v>
      </c>
      <c r="Q193" s="12">
        <f>SUBTOTAL(9,Q192:Q192)</f>
        <v>71</v>
      </c>
      <c r="R193" s="12">
        <f>SUBTOTAL(9,R192:R192)</f>
        <v>15</v>
      </c>
      <c r="S193" s="14">
        <f>Tabela6[[#This Row],[Níveis negat. ]]/Tabela6[[#This Row],[Alunos_2º ciclo]]</f>
        <v>0.21126760563380281</v>
      </c>
    </row>
    <row r="194" spans="1:19" outlineLevel="5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1315</v>
      </c>
      <c r="F194" s="7" t="s">
        <v>213</v>
      </c>
      <c r="G194" s="73">
        <v>152365</v>
      </c>
      <c r="H194" s="73" t="s">
        <v>222</v>
      </c>
      <c r="I194" s="73">
        <v>1315153</v>
      </c>
      <c r="J194" s="7" t="s">
        <v>223</v>
      </c>
      <c r="K194" s="8">
        <v>163</v>
      </c>
      <c r="L194" s="8">
        <v>36</v>
      </c>
      <c r="M194" s="9">
        <f>Tabela6[[#This Row],[Neg_Ano5]]/Tabela6[[#This Row],[Alunos_Ano5]]</f>
        <v>0.22085889570552147</v>
      </c>
      <c r="N194" s="8">
        <v>109</v>
      </c>
      <c r="O194" s="8">
        <v>33</v>
      </c>
      <c r="P194" s="9">
        <f>Tabela6[[#This Row],[Neg_Ano6]]/Tabela6[[#This Row],[Alunos_Ano6]]</f>
        <v>0.30275229357798167</v>
      </c>
      <c r="Q194" s="8">
        <f>K194+N194</f>
        <v>272</v>
      </c>
      <c r="R194" s="8">
        <f>L194+O194</f>
        <v>69</v>
      </c>
      <c r="S194" s="10">
        <f>Tabela6[[#This Row],[Níveis negat. ]]/Tabela6[[#This Row],[Alunos_2º ciclo]]</f>
        <v>0.25367647058823528</v>
      </c>
    </row>
    <row r="195" spans="1:19" outlineLevel="5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1315</v>
      </c>
      <c r="F195" s="7" t="s">
        <v>213</v>
      </c>
      <c r="G195" s="73">
        <v>152365</v>
      </c>
      <c r="H195" s="73" t="s">
        <v>222</v>
      </c>
      <c r="I195" s="73"/>
      <c r="J195" s="11" t="s">
        <v>24</v>
      </c>
      <c r="K195" s="12">
        <f>SUBTOTAL(9,K194:K194)</f>
        <v>163</v>
      </c>
      <c r="L195" s="12">
        <f>SUBTOTAL(9,L194:L194)</f>
        <v>36</v>
      </c>
      <c r="M195" s="13">
        <f>Tabela6[[#This Row],[Neg_Ano5]]/Tabela6[[#This Row],[Alunos_Ano5]]</f>
        <v>0.22085889570552147</v>
      </c>
      <c r="N195" s="12">
        <f>SUBTOTAL(9,N194:N194)</f>
        <v>109</v>
      </c>
      <c r="O195" s="12">
        <f>SUBTOTAL(9,O194:O194)</f>
        <v>33</v>
      </c>
      <c r="P195" s="13">
        <f>Tabela6[[#This Row],[Neg_Ano6]]/Tabela6[[#This Row],[Alunos_Ano6]]</f>
        <v>0.30275229357798167</v>
      </c>
      <c r="Q195" s="12">
        <f>SUBTOTAL(9,Q194:Q194)</f>
        <v>272</v>
      </c>
      <c r="R195" s="12">
        <f>SUBTOTAL(9,R194:R194)</f>
        <v>69</v>
      </c>
      <c r="S195" s="14">
        <f>Tabela6[[#This Row],[Níveis negat. ]]/Tabela6[[#This Row],[Alunos_2º ciclo]]</f>
        <v>0.25367647058823528</v>
      </c>
    </row>
    <row r="196" spans="1:19" outlineLevel="5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1315</v>
      </c>
      <c r="F196" s="7" t="s">
        <v>213</v>
      </c>
      <c r="G196" s="73">
        <v>152377</v>
      </c>
      <c r="H196" s="73" t="s">
        <v>224</v>
      </c>
      <c r="I196" s="73">
        <v>1315042</v>
      </c>
      <c r="J196" s="7" t="s">
        <v>225</v>
      </c>
      <c r="K196" s="8">
        <v>149</v>
      </c>
      <c r="L196" s="8">
        <v>58</v>
      </c>
      <c r="M196" s="9">
        <f>Tabela6[[#This Row],[Neg_Ano5]]/Tabela6[[#This Row],[Alunos_Ano5]]</f>
        <v>0.38926174496644295</v>
      </c>
      <c r="N196" s="8">
        <v>144</v>
      </c>
      <c r="O196" s="8">
        <v>60</v>
      </c>
      <c r="P196" s="9">
        <f>Tabela6[[#This Row],[Neg_Ano6]]/Tabela6[[#This Row],[Alunos_Ano6]]</f>
        <v>0.41666666666666669</v>
      </c>
      <c r="Q196" s="8">
        <f>K196+N196</f>
        <v>293</v>
      </c>
      <c r="R196" s="8">
        <f>L196+O196</f>
        <v>118</v>
      </c>
      <c r="S196" s="10">
        <f>Tabela6[[#This Row],[Níveis negat. ]]/Tabela6[[#This Row],[Alunos_2º ciclo]]</f>
        <v>0.40273037542662116</v>
      </c>
    </row>
    <row r="197" spans="1:19" outlineLevel="5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1315</v>
      </c>
      <c r="F197" s="7" t="s">
        <v>213</v>
      </c>
      <c r="G197" s="73">
        <v>152377</v>
      </c>
      <c r="H197" s="73" t="s">
        <v>224</v>
      </c>
      <c r="I197" s="73">
        <v>1315058</v>
      </c>
      <c r="J197" s="7" t="s">
        <v>226</v>
      </c>
      <c r="K197" s="8">
        <v>53</v>
      </c>
      <c r="L197" s="8">
        <v>23</v>
      </c>
      <c r="M197" s="9">
        <f>Tabela6[[#This Row],[Neg_Ano5]]/Tabela6[[#This Row],[Alunos_Ano5]]</f>
        <v>0.43396226415094341</v>
      </c>
      <c r="N197" s="8">
        <v>70</v>
      </c>
      <c r="O197" s="8">
        <v>30</v>
      </c>
      <c r="P197" s="9">
        <f>Tabela6[[#This Row],[Neg_Ano6]]/Tabela6[[#This Row],[Alunos_Ano6]]</f>
        <v>0.42857142857142855</v>
      </c>
      <c r="Q197" s="8">
        <f>K197+N197</f>
        <v>123</v>
      </c>
      <c r="R197" s="8">
        <f>L197+O197</f>
        <v>53</v>
      </c>
      <c r="S197" s="10">
        <f>Tabela6[[#This Row],[Níveis negat. ]]/Tabela6[[#This Row],[Alunos_2º ciclo]]</f>
        <v>0.43089430894308944</v>
      </c>
    </row>
    <row r="198" spans="1:19" outlineLevel="5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1315</v>
      </c>
      <c r="F198" s="7" t="s">
        <v>213</v>
      </c>
      <c r="G198" s="73">
        <v>152377</v>
      </c>
      <c r="H198" s="73" t="s">
        <v>224</v>
      </c>
      <c r="I198" s="73"/>
      <c r="J198" s="11" t="s">
        <v>24</v>
      </c>
      <c r="K198" s="12">
        <f>SUBTOTAL(9,K196:K197)</f>
        <v>202</v>
      </c>
      <c r="L198" s="12">
        <f>SUBTOTAL(9,L196:L197)</f>
        <v>81</v>
      </c>
      <c r="M198" s="13">
        <f>Tabela6[[#This Row],[Neg_Ano5]]/Tabela6[[#This Row],[Alunos_Ano5]]</f>
        <v>0.40099009900990101</v>
      </c>
      <c r="N198" s="12">
        <f>SUBTOTAL(9,N196:N197)</f>
        <v>214</v>
      </c>
      <c r="O198" s="12">
        <f>SUBTOTAL(9,O196:O197)</f>
        <v>90</v>
      </c>
      <c r="P198" s="13">
        <f>Tabela6[[#This Row],[Neg_Ano6]]/Tabela6[[#This Row],[Alunos_Ano6]]</f>
        <v>0.42056074766355139</v>
      </c>
      <c r="Q198" s="12">
        <f>SUBTOTAL(9,Q196:Q197)</f>
        <v>416</v>
      </c>
      <c r="R198" s="12">
        <f>SUBTOTAL(9,R196:R197)</f>
        <v>171</v>
      </c>
      <c r="S198" s="14">
        <f>Tabela6[[#This Row],[Níveis negat. ]]/Tabela6[[#This Row],[Alunos_2º ciclo]]</f>
        <v>0.41105769230769229</v>
      </c>
    </row>
    <row r="199" spans="1:19" outlineLevel="4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1315</v>
      </c>
      <c r="F199" s="7" t="s">
        <v>213</v>
      </c>
      <c r="G199" s="73"/>
      <c r="H199" s="73"/>
      <c r="I199" s="73"/>
      <c r="J199" s="15" t="s">
        <v>25</v>
      </c>
      <c r="K199" s="16">
        <f>SUBTOTAL(9,K186:K197)</f>
        <v>810</v>
      </c>
      <c r="L199" s="16">
        <f>SUBTOTAL(9,L186:L197)</f>
        <v>231</v>
      </c>
      <c r="M199" s="17">
        <f>Tabela6[[#This Row],[Neg_Ano5]]/Tabela6[[#This Row],[Alunos_Ano5]]</f>
        <v>0.28518518518518521</v>
      </c>
      <c r="N199" s="16">
        <f>SUBTOTAL(9,N186:N197)</f>
        <v>878</v>
      </c>
      <c r="O199" s="16">
        <f>SUBTOTAL(9,O186:O197)</f>
        <v>264</v>
      </c>
      <c r="P199" s="17">
        <f>Tabela6[[#This Row],[Neg_Ano6]]/Tabela6[[#This Row],[Alunos_Ano6]]</f>
        <v>0.30068337129840544</v>
      </c>
      <c r="Q199" s="16">
        <f>SUBTOTAL(9,Q186:Q197)</f>
        <v>1688</v>
      </c>
      <c r="R199" s="16">
        <f>SUBTOTAL(9,R186:R197)</f>
        <v>495</v>
      </c>
      <c r="S199" s="18">
        <f>Tabela6[[#This Row],[Níveis negat. ]]/Tabela6[[#This Row],[Alunos_2º ciclo]]</f>
        <v>0.29324644549763035</v>
      </c>
    </row>
    <row r="200" spans="1:19" outlineLevel="5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1316</v>
      </c>
      <c r="F200" s="7" t="s">
        <v>227</v>
      </c>
      <c r="G200" s="73">
        <v>150411</v>
      </c>
      <c r="H200" s="73" t="s">
        <v>228</v>
      </c>
      <c r="I200" s="73">
        <v>1316922</v>
      </c>
      <c r="J200" s="7" t="s">
        <v>229</v>
      </c>
      <c r="K200" s="8">
        <v>90</v>
      </c>
      <c r="L200" s="8">
        <v>23</v>
      </c>
      <c r="M200" s="9">
        <f>Tabela6[[#This Row],[Neg_Ano5]]/Tabela6[[#This Row],[Alunos_Ano5]]</f>
        <v>0.25555555555555554</v>
      </c>
      <c r="N200" s="8">
        <v>100</v>
      </c>
      <c r="O200" s="8">
        <v>42</v>
      </c>
      <c r="P200" s="9">
        <f>Tabela6[[#This Row],[Neg_Ano6]]/Tabela6[[#This Row],[Alunos_Ano6]]</f>
        <v>0.42</v>
      </c>
      <c r="Q200" s="8">
        <f>K200+N200</f>
        <v>190</v>
      </c>
      <c r="R200" s="8">
        <f>L200+O200</f>
        <v>65</v>
      </c>
      <c r="S200" s="10">
        <f>Tabela6[[#This Row],[Níveis negat. ]]/Tabela6[[#This Row],[Alunos_2º ciclo]]</f>
        <v>0.34210526315789475</v>
      </c>
    </row>
    <row r="201" spans="1:19" outlineLevel="5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1316</v>
      </c>
      <c r="F201" s="7" t="s">
        <v>227</v>
      </c>
      <c r="G201" s="73">
        <v>150411</v>
      </c>
      <c r="H201" s="73" t="s">
        <v>228</v>
      </c>
      <c r="I201" s="73"/>
      <c r="J201" s="11" t="s">
        <v>24</v>
      </c>
      <c r="K201" s="12">
        <f>SUBTOTAL(9,K200:K200)</f>
        <v>90</v>
      </c>
      <c r="L201" s="12">
        <f>SUBTOTAL(9,L200:L200)</f>
        <v>23</v>
      </c>
      <c r="M201" s="13">
        <f>Tabela6[[#This Row],[Neg_Ano5]]/Tabela6[[#This Row],[Alunos_Ano5]]</f>
        <v>0.25555555555555554</v>
      </c>
      <c r="N201" s="12">
        <f>SUBTOTAL(9,N200:N200)</f>
        <v>100</v>
      </c>
      <c r="O201" s="12">
        <f>SUBTOTAL(9,O200:O200)</f>
        <v>42</v>
      </c>
      <c r="P201" s="13">
        <f>Tabela6[[#This Row],[Neg_Ano6]]/Tabela6[[#This Row],[Alunos_Ano6]]</f>
        <v>0.42</v>
      </c>
      <c r="Q201" s="12">
        <f>SUBTOTAL(9,Q200:Q200)</f>
        <v>190</v>
      </c>
      <c r="R201" s="12">
        <f>SUBTOTAL(9,R200:R200)</f>
        <v>65</v>
      </c>
      <c r="S201" s="14">
        <f>Tabela6[[#This Row],[Níveis negat. ]]/Tabela6[[#This Row],[Alunos_2º ciclo]]</f>
        <v>0.34210526315789475</v>
      </c>
    </row>
    <row r="202" spans="1:19" outlineLevel="5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1316</v>
      </c>
      <c r="F202" s="7" t="s">
        <v>227</v>
      </c>
      <c r="G202" s="73">
        <v>150848</v>
      </c>
      <c r="H202" s="73" t="s">
        <v>230</v>
      </c>
      <c r="I202" s="73">
        <v>1316010</v>
      </c>
      <c r="J202" s="7" t="s">
        <v>231</v>
      </c>
      <c r="K202" s="8">
        <v>109</v>
      </c>
      <c r="L202" s="8">
        <v>24</v>
      </c>
      <c r="M202" s="9">
        <f>Tabela6[[#This Row],[Neg_Ano5]]/Tabela6[[#This Row],[Alunos_Ano5]]</f>
        <v>0.22018348623853212</v>
      </c>
      <c r="N202" s="8">
        <v>112</v>
      </c>
      <c r="O202" s="8">
        <v>27</v>
      </c>
      <c r="P202" s="9">
        <f>Tabela6[[#This Row],[Neg_Ano6]]/Tabela6[[#This Row],[Alunos_Ano6]]</f>
        <v>0.24107142857142858</v>
      </c>
      <c r="Q202" s="8">
        <f>K202+N202</f>
        <v>221</v>
      </c>
      <c r="R202" s="8">
        <f>L202+O202</f>
        <v>51</v>
      </c>
      <c r="S202" s="10">
        <f>Tabela6[[#This Row],[Níveis negat. ]]/Tabela6[[#This Row],[Alunos_2º ciclo]]</f>
        <v>0.23076923076923078</v>
      </c>
    </row>
    <row r="203" spans="1:19" outlineLevel="5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1316</v>
      </c>
      <c r="F203" s="7" t="s">
        <v>227</v>
      </c>
      <c r="G203" s="73">
        <v>150848</v>
      </c>
      <c r="H203" s="73" t="s">
        <v>230</v>
      </c>
      <c r="I203" s="73">
        <v>1316798</v>
      </c>
      <c r="J203" s="7" t="s">
        <v>232</v>
      </c>
      <c r="K203" s="8">
        <v>107</v>
      </c>
      <c r="L203" s="8">
        <v>42</v>
      </c>
      <c r="M203" s="9">
        <f>Tabela6[[#This Row],[Neg_Ano5]]/Tabela6[[#This Row],[Alunos_Ano5]]</f>
        <v>0.3925233644859813</v>
      </c>
      <c r="N203" s="8">
        <v>108</v>
      </c>
      <c r="O203" s="8">
        <v>24</v>
      </c>
      <c r="P203" s="9">
        <f>Tabela6[[#This Row],[Neg_Ano6]]/Tabela6[[#This Row],[Alunos_Ano6]]</f>
        <v>0.22222222222222221</v>
      </c>
      <c r="Q203" s="8">
        <f>K203+N203</f>
        <v>215</v>
      </c>
      <c r="R203" s="8">
        <f>L203+O203</f>
        <v>66</v>
      </c>
      <c r="S203" s="10">
        <f>Tabela6[[#This Row],[Níveis negat. ]]/Tabela6[[#This Row],[Alunos_2º ciclo]]</f>
        <v>0.30697674418604654</v>
      </c>
    </row>
    <row r="204" spans="1:19" outlineLevel="5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1316</v>
      </c>
      <c r="F204" s="7" t="s">
        <v>227</v>
      </c>
      <c r="G204" s="73">
        <v>150848</v>
      </c>
      <c r="H204" s="73" t="s">
        <v>230</v>
      </c>
      <c r="I204" s="73"/>
      <c r="J204" s="11" t="s">
        <v>24</v>
      </c>
      <c r="K204" s="12">
        <f>SUBTOTAL(9,K202:K203)</f>
        <v>216</v>
      </c>
      <c r="L204" s="12">
        <f>SUBTOTAL(9,L202:L203)</f>
        <v>66</v>
      </c>
      <c r="M204" s="13">
        <f>Tabela6[[#This Row],[Neg_Ano5]]/Tabela6[[#This Row],[Alunos_Ano5]]</f>
        <v>0.30555555555555558</v>
      </c>
      <c r="N204" s="12">
        <f>SUBTOTAL(9,N202:N203)</f>
        <v>220</v>
      </c>
      <c r="O204" s="12">
        <f>SUBTOTAL(9,O202:O203)</f>
        <v>51</v>
      </c>
      <c r="P204" s="13">
        <f>Tabela6[[#This Row],[Neg_Ano6]]/Tabela6[[#This Row],[Alunos_Ano6]]</f>
        <v>0.23181818181818181</v>
      </c>
      <c r="Q204" s="12">
        <f>SUBTOTAL(9,Q202:Q203)</f>
        <v>436</v>
      </c>
      <c r="R204" s="12">
        <f>SUBTOTAL(9,R202:R203)</f>
        <v>117</v>
      </c>
      <c r="S204" s="14">
        <f>Tabela6[[#This Row],[Níveis negat. ]]/Tabela6[[#This Row],[Alunos_2º ciclo]]</f>
        <v>0.26834862385321101</v>
      </c>
    </row>
    <row r="205" spans="1:19" outlineLevel="5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1316</v>
      </c>
      <c r="F205" s="7" t="s">
        <v>227</v>
      </c>
      <c r="G205" s="73">
        <v>152389</v>
      </c>
      <c r="H205" s="73" t="s">
        <v>233</v>
      </c>
      <c r="I205" s="73">
        <v>1316517</v>
      </c>
      <c r="J205" s="7" t="s">
        <v>234</v>
      </c>
      <c r="K205" s="8">
        <v>299</v>
      </c>
      <c r="L205" s="8">
        <v>102</v>
      </c>
      <c r="M205" s="9">
        <f>Tabela6[[#This Row],[Neg_Ano5]]/Tabela6[[#This Row],[Alunos_Ano5]]</f>
        <v>0.34113712374581939</v>
      </c>
      <c r="N205" s="8">
        <v>295</v>
      </c>
      <c r="O205" s="8">
        <v>113</v>
      </c>
      <c r="P205" s="9">
        <f>Tabela6[[#This Row],[Neg_Ano6]]/Tabela6[[#This Row],[Alunos_Ano6]]</f>
        <v>0.38305084745762713</v>
      </c>
      <c r="Q205" s="8">
        <f>K205+N205</f>
        <v>594</v>
      </c>
      <c r="R205" s="8">
        <f>L205+O205</f>
        <v>215</v>
      </c>
      <c r="S205" s="10">
        <f>Tabela6[[#This Row],[Níveis negat. ]]/Tabela6[[#This Row],[Alunos_2º ciclo]]</f>
        <v>0.36195286195286197</v>
      </c>
    </row>
    <row r="206" spans="1:19" outlineLevel="5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1316</v>
      </c>
      <c r="F206" s="7" t="s">
        <v>227</v>
      </c>
      <c r="G206" s="73">
        <v>152389</v>
      </c>
      <c r="H206" s="73" t="s">
        <v>233</v>
      </c>
      <c r="I206" s="73"/>
      <c r="J206" s="11" t="s">
        <v>24</v>
      </c>
      <c r="K206" s="12">
        <f>SUBTOTAL(9,K205:K205)</f>
        <v>299</v>
      </c>
      <c r="L206" s="12">
        <f>SUBTOTAL(9,L205:L205)</f>
        <v>102</v>
      </c>
      <c r="M206" s="13">
        <f>Tabela6[[#This Row],[Neg_Ano5]]/Tabela6[[#This Row],[Alunos_Ano5]]</f>
        <v>0.34113712374581939</v>
      </c>
      <c r="N206" s="12">
        <f>SUBTOTAL(9,N205:N205)</f>
        <v>295</v>
      </c>
      <c r="O206" s="12">
        <f>SUBTOTAL(9,O205:O205)</f>
        <v>113</v>
      </c>
      <c r="P206" s="13">
        <f>Tabela6[[#This Row],[Neg_Ano6]]/Tabela6[[#This Row],[Alunos_Ano6]]</f>
        <v>0.38305084745762713</v>
      </c>
      <c r="Q206" s="12">
        <f>SUBTOTAL(9,Q205:Q205)</f>
        <v>594</v>
      </c>
      <c r="R206" s="12">
        <f>SUBTOTAL(9,R205:R205)</f>
        <v>215</v>
      </c>
      <c r="S206" s="14">
        <f>Tabela6[[#This Row],[Níveis negat. ]]/Tabela6[[#This Row],[Alunos_2º ciclo]]</f>
        <v>0.36195286195286197</v>
      </c>
    </row>
    <row r="207" spans="1:19" outlineLevel="4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1316</v>
      </c>
      <c r="F207" s="7" t="s">
        <v>227</v>
      </c>
      <c r="G207" s="73"/>
      <c r="H207" s="73"/>
      <c r="I207" s="73"/>
      <c r="J207" s="15" t="s">
        <v>25</v>
      </c>
      <c r="K207" s="16">
        <f>SUBTOTAL(9,K200:K205)</f>
        <v>605</v>
      </c>
      <c r="L207" s="16">
        <f>SUBTOTAL(9,L200:L205)</f>
        <v>191</v>
      </c>
      <c r="M207" s="17">
        <f>Tabela6[[#This Row],[Neg_Ano5]]/Tabela6[[#This Row],[Alunos_Ano5]]</f>
        <v>0.31570247933884299</v>
      </c>
      <c r="N207" s="16">
        <f>SUBTOTAL(9,N200:N205)</f>
        <v>615</v>
      </c>
      <c r="O207" s="16">
        <f>SUBTOTAL(9,O200:O205)</f>
        <v>206</v>
      </c>
      <c r="P207" s="17">
        <f>Tabela6[[#This Row],[Neg_Ano6]]/Tabela6[[#This Row],[Alunos_Ano6]]</f>
        <v>0.33495934959349594</v>
      </c>
      <c r="Q207" s="16">
        <f>SUBTOTAL(9,Q200:Q205)</f>
        <v>1220</v>
      </c>
      <c r="R207" s="16">
        <f>SUBTOTAL(9,R200:R205)</f>
        <v>397</v>
      </c>
      <c r="S207" s="18">
        <f>Tabela6[[#This Row],[Níveis negat. ]]/Tabela6[[#This Row],[Alunos_2º ciclo]]</f>
        <v>0.32540983606557378</v>
      </c>
    </row>
    <row r="208" spans="1:19" outlineLevel="5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1317</v>
      </c>
      <c r="F208" s="7" t="s">
        <v>235</v>
      </c>
      <c r="G208" s="73">
        <v>151397</v>
      </c>
      <c r="H208" s="73" t="s">
        <v>236</v>
      </c>
      <c r="I208" s="73">
        <v>1317790</v>
      </c>
      <c r="J208" s="7" t="s">
        <v>237</v>
      </c>
      <c r="K208" s="8">
        <v>100</v>
      </c>
      <c r="L208" s="8">
        <v>45</v>
      </c>
      <c r="M208" s="9">
        <f>Tabela6[[#This Row],[Neg_Ano5]]/Tabela6[[#This Row],[Alunos_Ano5]]</f>
        <v>0.45</v>
      </c>
      <c r="N208" s="8">
        <v>91</v>
      </c>
      <c r="O208" s="8">
        <v>41</v>
      </c>
      <c r="P208" s="9">
        <f>Tabela6[[#This Row],[Neg_Ano6]]/Tabela6[[#This Row],[Alunos_Ano6]]</f>
        <v>0.45054945054945056</v>
      </c>
      <c r="Q208" s="8">
        <f>K208+N208</f>
        <v>191</v>
      </c>
      <c r="R208" s="8">
        <f>L208+O208</f>
        <v>86</v>
      </c>
      <c r="S208" s="10">
        <f>Tabela6[[#This Row],[Níveis negat. ]]/Tabela6[[#This Row],[Alunos_2º ciclo]]</f>
        <v>0.45026178010471202</v>
      </c>
    </row>
    <row r="209" spans="1:19" outlineLevel="5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1317</v>
      </c>
      <c r="F209" s="7" t="s">
        <v>235</v>
      </c>
      <c r="G209" s="73">
        <v>151397</v>
      </c>
      <c r="H209" s="73" t="s">
        <v>236</v>
      </c>
      <c r="I209" s="73"/>
      <c r="J209" s="11" t="s">
        <v>24</v>
      </c>
      <c r="K209" s="12">
        <f>SUBTOTAL(9,K208:K208)</f>
        <v>100</v>
      </c>
      <c r="L209" s="12">
        <f>SUBTOTAL(9,L208:L208)</f>
        <v>45</v>
      </c>
      <c r="M209" s="13">
        <f>Tabela6[[#This Row],[Neg_Ano5]]/Tabela6[[#This Row],[Alunos_Ano5]]</f>
        <v>0.45</v>
      </c>
      <c r="N209" s="12">
        <f>SUBTOTAL(9,N208:N208)</f>
        <v>91</v>
      </c>
      <c r="O209" s="12">
        <f>SUBTOTAL(9,O208:O208)</f>
        <v>41</v>
      </c>
      <c r="P209" s="13">
        <f>Tabela6[[#This Row],[Neg_Ano6]]/Tabela6[[#This Row],[Alunos_Ano6]]</f>
        <v>0.45054945054945056</v>
      </c>
      <c r="Q209" s="12">
        <f>SUBTOTAL(9,Q208:Q208)</f>
        <v>191</v>
      </c>
      <c r="R209" s="12">
        <f>SUBTOTAL(9,R208:R208)</f>
        <v>86</v>
      </c>
      <c r="S209" s="14">
        <f>Tabela6[[#This Row],[Níveis negat. ]]/Tabela6[[#This Row],[Alunos_2º ciclo]]</f>
        <v>0.45026178010471202</v>
      </c>
    </row>
    <row r="210" spans="1:19" outlineLevel="5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1317</v>
      </c>
      <c r="F210" s="7" t="s">
        <v>235</v>
      </c>
      <c r="G210" s="73">
        <v>151427</v>
      </c>
      <c r="H210" s="73" t="s">
        <v>238</v>
      </c>
      <c r="I210" s="73">
        <v>1317651</v>
      </c>
      <c r="J210" s="7" t="s">
        <v>239</v>
      </c>
      <c r="K210" s="8">
        <v>226</v>
      </c>
      <c r="L210" s="8">
        <v>54</v>
      </c>
      <c r="M210" s="9">
        <f>Tabela6[[#This Row],[Neg_Ano5]]/Tabela6[[#This Row],[Alunos_Ano5]]</f>
        <v>0.23893805309734514</v>
      </c>
      <c r="N210" s="8">
        <v>233</v>
      </c>
      <c r="O210" s="8">
        <v>79</v>
      </c>
      <c r="P210" s="9">
        <f>Tabela6[[#This Row],[Neg_Ano6]]/Tabela6[[#This Row],[Alunos_Ano6]]</f>
        <v>0.33905579399141633</v>
      </c>
      <c r="Q210" s="8">
        <f>K210+N210</f>
        <v>459</v>
      </c>
      <c r="R210" s="8">
        <f>L210+O210</f>
        <v>133</v>
      </c>
      <c r="S210" s="10">
        <f>Tabela6[[#This Row],[Níveis negat. ]]/Tabela6[[#This Row],[Alunos_2º ciclo]]</f>
        <v>0.289760348583878</v>
      </c>
    </row>
    <row r="211" spans="1:19" outlineLevel="5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1317</v>
      </c>
      <c r="F211" s="7" t="s">
        <v>235</v>
      </c>
      <c r="G211" s="73">
        <v>151427</v>
      </c>
      <c r="H211" s="73" t="s">
        <v>238</v>
      </c>
      <c r="I211" s="73"/>
      <c r="J211" s="11" t="s">
        <v>24</v>
      </c>
      <c r="K211" s="12">
        <f>SUBTOTAL(9,K210:K210)</f>
        <v>226</v>
      </c>
      <c r="L211" s="12">
        <f>SUBTOTAL(9,L210:L210)</f>
        <v>54</v>
      </c>
      <c r="M211" s="13">
        <f>Tabela6[[#This Row],[Neg_Ano5]]/Tabela6[[#This Row],[Alunos_Ano5]]</f>
        <v>0.23893805309734514</v>
      </c>
      <c r="N211" s="12">
        <f>SUBTOTAL(9,N210:N210)</f>
        <v>233</v>
      </c>
      <c r="O211" s="12">
        <f>SUBTOTAL(9,O210:O210)</f>
        <v>79</v>
      </c>
      <c r="P211" s="13">
        <f>Tabela6[[#This Row],[Neg_Ano6]]/Tabela6[[#This Row],[Alunos_Ano6]]</f>
        <v>0.33905579399141633</v>
      </c>
      <c r="Q211" s="12">
        <f>SUBTOTAL(9,Q210:Q210)</f>
        <v>459</v>
      </c>
      <c r="R211" s="12">
        <f>SUBTOTAL(9,R210:R210)</f>
        <v>133</v>
      </c>
      <c r="S211" s="14">
        <f>Tabela6[[#This Row],[Níveis negat. ]]/Tabela6[[#This Row],[Alunos_2º ciclo]]</f>
        <v>0.289760348583878</v>
      </c>
    </row>
    <row r="212" spans="1:19" outlineLevel="5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1317</v>
      </c>
      <c r="F212" s="7" t="s">
        <v>235</v>
      </c>
      <c r="G212" s="73">
        <v>152419</v>
      </c>
      <c r="H212" s="73" t="s">
        <v>240</v>
      </c>
      <c r="I212" s="73">
        <v>1317187</v>
      </c>
      <c r="J212" s="7" t="s">
        <v>241</v>
      </c>
      <c r="K212" s="8">
        <v>83</v>
      </c>
      <c r="L212" s="8">
        <v>18</v>
      </c>
      <c r="M212" s="9">
        <f>Tabela6[[#This Row],[Neg_Ano5]]/Tabela6[[#This Row],[Alunos_Ano5]]</f>
        <v>0.21686746987951808</v>
      </c>
      <c r="N212" s="8">
        <v>87</v>
      </c>
      <c r="O212" s="8">
        <v>19</v>
      </c>
      <c r="P212" s="9">
        <f>Tabela6[[#This Row],[Neg_Ano6]]/Tabela6[[#This Row],[Alunos_Ano6]]</f>
        <v>0.21839080459770116</v>
      </c>
      <c r="Q212" s="8">
        <f>K212+N212</f>
        <v>170</v>
      </c>
      <c r="R212" s="8">
        <f>L212+O212</f>
        <v>37</v>
      </c>
      <c r="S212" s="10">
        <f>Tabela6[[#This Row],[Níveis negat. ]]/Tabela6[[#This Row],[Alunos_2º ciclo]]</f>
        <v>0.21764705882352942</v>
      </c>
    </row>
    <row r="213" spans="1:19" outlineLevel="5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1317</v>
      </c>
      <c r="F213" s="7" t="s">
        <v>235</v>
      </c>
      <c r="G213" s="73">
        <v>152419</v>
      </c>
      <c r="H213" s="73" t="s">
        <v>240</v>
      </c>
      <c r="I213" s="73"/>
      <c r="J213" s="11" t="s">
        <v>24</v>
      </c>
      <c r="K213" s="12">
        <f>SUBTOTAL(9,K212:K212)</f>
        <v>83</v>
      </c>
      <c r="L213" s="12">
        <f>SUBTOTAL(9,L212:L212)</f>
        <v>18</v>
      </c>
      <c r="M213" s="13">
        <f>Tabela6[[#This Row],[Neg_Ano5]]/Tabela6[[#This Row],[Alunos_Ano5]]</f>
        <v>0.21686746987951808</v>
      </c>
      <c r="N213" s="12">
        <f>SUBTOTAL(9,N212:N212)</f>
        <v>87</v>
      </c>
      <c r="O213" s="12">
        <f>SUBTOTAL(9,O212:O212)</f>
        <v>19</v>
      </c>
      <c r="P213" s="13">
        <f>Tabela6[[#This Row],[Neg_Ano6]]/Tabela6[[#This Row],[Alunos_Ano6]]</f>
        <v>0.21839080459770116</v>
      </c>
      <c r="Q213" s="12">
        <f>SUBTOTAL(9,Q212:Q212)</f>
        <v>170</v>
      </c>
      <c r="R213" s="12">
        <f>SUBTOTAL(9,R212:R212)</f>
        <v>37</v>
      </c>
      <c r="S213" s="14">
        <f>Tabela6[[#This Row],[Níveis negat. ]]/Tabela6[[#This Row],[Alunos_2º ciclo]]</f>
        <v>0.21764705882352942</v>
      </c>
    </row>
    <row r="214" spans="1:19" outlineLevel="5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1317</v>
      </c>
      <c r="F214" s="7" t="s">
        <v>235</v>
      </c>
      <c r="G214" s="73">
        <v>152420</v>
      </c>
      <c r="H214" s="73" t="s">
        <v>242</v>
      </c>
      <c r="I214" s="73">
        <v>1317245</v>
      </c>
      <c r="J214" s="7" t="s">
        <v>243</v>
      </c>
      <c r="K214" s="8">
        <v>147</v>
      </c>
      <c r="L214" s="8">
        <v>50</v>
      </c>
      <c r="M214" s="9">
        <f>Tabela6[[#This Row],[Neg_Ano5]]/Tabela6[[#This Row],[Alunos_Ano5]]</f>
        <v>0.3401360544217687</v>
      </c>
      <c r="N214" s="8">
        <v>157</v>
      </c>
      <c r="O214" s="8">
        <v>44</v>
      </c>
      <c r="P214" s="9">
        <f>Tabela6[[#This Row],[Neg_Ano6]]/Tabela6[[#This Row],[Alunos_Ano6]]</f>
        <v>0.28025477707006369</v>
      </c>
      <c r="Q214" s="8">
        <f>K214+N214</f>
        <v>304</v>
      </c>
      <c r="R214" s="8">
        <f>L214+O214</f>
        <v>94</v>
      </c>
      <c r="S214" s="10">
        <f>Tabela6[[#This Row],[Níveis negat. ]]/Tabela6[[#This Row],[Alunos_2º ciclo]]</f>
        <v>0.30921052631578949</v>
      </c>
    </row>
    <row r="215" spans="1:19" outlineLevel="5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1317</v>
      </c>
      <c r="F215" s="7" t="s">
        <v>235</v>
      </c>
      <c r="G215" s="73">
        <v>152420</v>
      </c>
      <c r="H215" s="73" t="s">
        <v>242</v>
      </c>
      <c r="I215" s="73"/>
      <c r="J215" s="11" t="s">
        <v>24</v>
      </c>
      <c r="K215" s="12">
        <f>SUBTOTAL(9,K214:K214)</f>
        <v>147</v>
      </c>
      <c r="L215" s="12">
        <f>SUBTOTAL(9,L214:L214)</f>
        <v>50</v>
      </c>
      <c r="M215" s="13">
        <f>Tabela6[[#This Row],[Neg_Ano5]]/Tabela6[[#This Row],[Alunos_Ano5]]</f>
        <v>0.3401360544217687</v>
      </c>
      <c r="N215" s="12">
        <f>SUBTOTAL(9,N214:N214)</f>
        <v>157</v>
      </c>
      <c r="O215" s="12">
        <f>SUBTOTAL(9,O214:O214)</f>
        <v>44</v>
      </c>
      <c r="P215" s="13">
        <f>Tabela6[[#This Row],[Neg_Ano6]]/Tabela6[[#This Row],[Alunos_Ano6]]</f>
        <v>0.28025477707006369</v>
      </c>
      <c r="Q215" s="12">
        <f>SUBTOTAL(9,Q214:Q214)</f>
        <v>304</v>
      </c>
      <c r="R215" s="12">
        <f>SUBTOTAL(9,R214:R214)</f>
        <v>94</v>
      </c>
      <c r="S215" s="14">
        <f>Tabela6[[#This Row],[Níveis negat. ]]/Tabela6[[#This Row],[Alunos_2º ciclo]]</f>
        <v>0.30921052631578949</v>
      </c>
    </row>
    <row r="216" spans="1:19" outlineLevel="5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1317</v>
      </c>
      <c r="F216" s="7" t="s">
        <v>235</v>
      </c>
      <c r="G216" s="73">
        <v>152432</v>
      </c>
      <c r="H216" s="73" t="s">
        <v>244</v>
      </c>
      <c r="I216" s="73">
        <v>1317689</v>
      </c>
      <c r="J216" s="7" t="s">
        <v>245</v>
      </c>
      <c r="K216" s="8">
        <v>115</v>
      </c>
      <c r="L216" s="8">
        <v>54</v>
      </c>
      <c r="M216" s="9">
        <f>Tabela6[[#This Row],[Neg_Ano5]]/Tabela6[[#This Row],[Alunos_Ano5]]</f>
        <v>0.46956521739130436</v>
      </c>
      <c r="N216" s="8">
        <v>145</v>
      </c>
      <c r="O216" s="8">
        <v>56</v>
      </c>
      <c r="P216" s="9">
        <f>Tabela6[[#This Row],[Neg_Ano6]]/Tabela6[[#This Row],[Alunos_Ano6]]</f>
        <v>0.38620689655172413</v>
      </c>
      <c r="Q216" s="8">
        <f>K216+N216</f>
        <v>260</v>
      </c>
      <c r="R216" s="8">
        <f>L216+O216</f>
        <v>110</v>
      </c>
      <c r="S216" s="10">
        <f>Tabela6[[#This Row],[Níveis negat. ]]/Tabela6[[#This Row],[Alunos_2º ciclo]]</f>
        <v>0.42307692307692307</v>
      </c>
    </row>
    <row r="217" spans="1:19" outlineLevel="5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1317</v>
      </c>
      <c r="F217" s="7" t="s">
        <v>235</v>
      </c>
      <c r="G217" s="73">
        <v>152432</v>
      </c>
      <c r="H217" s="73" t="s">
        <v>244</v>
      </c>
      <c r="I217" s="73"/>
      <c r="J217" s="11" t="s">
        <v>24</v>
      </c>
      <c r="K217" s="12">
        <f>SUBTOTAL(9,K216:K216)</f>
        <v>115</v>
      </c>
      <c r="L217" s="12">
        <f>SUBTOTAL(9,L216:L216)</f>
        <v>54</v>
      </c>
      <c r="M217" s="13">
        <f>Tabela6[[#This Row],[Neg_Ano5]]/Tabela6[[#This Row],[Alunos_Ano5]]</f>
        <v>0.46956521739130436</v>
      </c>
      <c r="N217" s="12">
        <f>SUBTOTAL(9,N216:N216)</f>
        <v>145</v>
      </c>
      <c r="O217" s="12">
        <f>SUBTOTAL(9,O216:O216)</f>
        <v>56</v>
      </c>
      <c r="P217" s="13">
        <f>Tabela6[[#This Row],[Neg_Ano6]]/Tabela6[[#This Row],[Alunos_Ano6]]</f>
        <v>0.38620689655172413</v>
      </c>
      <c r="Q217" s="12">
        <f>SUBTOTAL(9,Q216:Q216)</f>
        <v>260</v>
      </c>
      <c r="R217" s="12">
        <f>SUBTOTAL(9,R216:R216)</f>
        <v>110</v>
      </c>
      <c r="S217" s="14">
        <f>Tabela6[[#This Row],[Níveis negat. ]]/Tabela6[[#This Row],[Alunos_2º ciclo]]</f>
        <v>0.42307692307692307</v>
      </c>
    </row>
    <row r="218" spans="1:19" outlineLevel="5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1317</v>
      </c>
      <c r="F218" s="7" t="s">
        <v>235</v>
      </c>
      <c r="G218" s="73">
        <v>152444</v>
      </c>
      <c r="H218" s="73" t="s">
        <v>246</v>
      </c>
      <c r="I218" s="73">
        <v>1317573</v>
      </c>
      <c r="J218" s="7" t="s">
        <v>247</v>
      </c>
      <c r="K218" s="8">
        <v>58</v>
      </c>
      <c r="L218" s="8">
        <v>33</v>
      </c>
      <c r="M218" s="9">
        <f>Tabela6[[#This Row],[Neg_Ano5]]/Tabela6[[#This Row],[Alunos_Ano5]]</f>
        <v>0.56896551724137934</v>
      </c>
      <c r="N218" s="8">
        <v>75</v>
      </c>
      <c r="O218" s="8">
        <v>45</v>
      </c>
      <c r="P218" s="9">
        <f>Tabela6[[#This Row],[Neg_Ano6]]/Tabela6[[#This Row],[Alunos_Ano6]]</f>
        <v>0.6</v>
      </c>
      <c r="Q218" s="8">
        <f>K218+N218</f>
        <v>133</v>
      </c>
      <c r="R218" s="8">
        <f>L218+O218</f>
        <v>78</v>
      </c>
      <c r="S218" s="10">
        <f>Tabela6[[#This Row],[Níveis negat. ]]/Tabela6[[#This Row],[Alunos_2º ciclo]]</f>
        <v>0.5864661654135338</v>
      </c>
    </row>
    <row r="219" spans="1:19" outlineLevel="5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1317</v>
      </c>
      <c r="F219" s="7" t="s">
        <v>235</v>
      </c>
      <c r="G219" s="73">
        <v>152444</v>
      </c>
      <c r="H219" s="73" t="s">
        <v>246</v>
      </c>
      <c r="I219" s="73"/>
      <c r="J219" s="11" t="s">
        <v>24</v>
      </c>
      <c r="K219" s="12">
        <f>SUBTOTAL(9,K218:K218)</f>
        <v>58</v>
      </c>
      <c r="L219" s="12">
        <f>SUBTOTAL(9,L218:L218)</f>
        <v>33</v>
      </c>
      <c r="M219" s="13">
        <f>Tabela6[[#This Row],[Neg_Ano5]]/Tabela6[[#This Row],[Alunos_Ano5]]</f>
        <v>0.56896551724137934</v>
      </c>
      <c r="N219" s="12">
        <f>SUBTOTAL(9,N218:N218)</f>
        <v>75</v>
      </c>
      <c r="O219" s="12">
        <f>SUBTOTAL(9,O218:O218)</f>
        <v>45</v>
      </c>
      <c r="P219" s="13">
        <f>Tabela6[[#This Row],[Neg_Ano6]]/Tabela6[[#This Row],[Alunos_Ano6]]</f>
        <v>0.6</v>
      </c>
      <c r="Q219" s="12">
        <f>SUBTOTAL(9,Q218:Q218)</f>
        <v>133</v>
      </c>
      <c r="R219" s="12">
        <f>SUBTOTAL(9,R218:R218)</f>
        <v>78</v>
      </c>
      <c r="S219" s="14">
        <f>Tabela6[[#This Row],[Níveis negat. ]]/Tabela6[[#This Row],[Alunos_2º ciclo]]</f>
        <v>0.5864661654135338</v>
      </c>
    </row>
    <row r="220" spans="1:19" outlineLevel="5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1317</v>
      </c>
      <c r="F220" s="7" t="s">
        <v>235</v>
      </c>
      <c r="G220" s="73">
        <v>152456</v>
      </c>
      <c r="H220" s="73" t="s">
        <v>248</v>
      </c>
      <c r="I220" s="73">
        <v>1317256</v>
      </c>
      <c r="J220" s="7" t="s">
        <v>249</v>
      </c>
      <c r="K220" s="8">
        <v>242</v>
      </c>
      <c r="L220" s="8">
        <v>71</v>
      </c>
      <c r="M220" s="9">
        <f>Tabela6[[#This Row],[Neg_Ano5]]/Tabela6[[#This Row],[Alunos_Ano5]]</f>
        <v>0.29338842975206614</v>
      </c>
      <c r="N220" s="8">
        <v>273</v>
      </c>
      <c r="O220" s="8">
        <v>101</v>
      </c>
      <c r="P220" s="9">
        <f>Tabela6[[#This Row],[Neg_Ano6]]/Tabela6[[#This Row],[Alunos_Ano6]]</f>
        <v>0.36996336996336998</v>
      </c>
      <c r="Q220" s="8">
        <f>K220+N220</f>
        <v>515</v>
      </c>
      <c r="R220" s="8">
        <f>L220+O220</f>
        <v>172</v>
      </c>
      <c r="S220" s="10">
        <f>Tabela6[[#This Row],[Níveis negat. ]]/Tabela6[[#This Row],[Alunos_2º ciclo]]</f>
        <v>0.33398058252427182</v>
      </c>
    </row>
    <row r="221" spans="1:19" outlineLevel="5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1317</v>
      </c>
      <c r="F221" s="7" t="s">
        <v>235</v>
      </c>
      <c r="G221" s="73">
        <v>152456</v>
      </c>
      <c r="H221" s="73" t="s">
        <v>248</v>
      </c>
      <c r="I221" s="73"/>
      <c r="J221" s="11" t="s">
        <v>24</v>
      </c>
      <c r="K221" s="12">
        <f>SUBTOTAL(9,K220:K220)</f>
        <v>242</v>
      </c>
      <c r="L221" s="12">
        <f>SUBTOTAL(9,L220:L220)</f>
        <v>71</v>
      </c>
      <c r="M221" s="13">
        <f>Tabela6[[#This Row],[Neg_Ano5]]/Tabela6[[#This Row],[Alunos_Ano5]]</f>
        <v>0.29338842975206614</v>
      </c>
      <c r="N221" s="12">
        <f>SUBTOTAL(9,N220:N220)</f>
        <v>273</v>
      </c>
      <c r="O221" s="12">
        <f>SUBTOTAL(9,O220:O220)</f>
        <v>101</v>
      </c>
      <c r="P221" s="13">
        <f>Tabela6[[#This Row],[Neg_Ano6]]/Tabela6[[#This Row],[Alunos_Ano6]]</f>
        <v>0.36996336996336998</v>
      </c>
      <c r="Q221" s="12">
        <f>SUBTOTAL(9,Q220:Q220)</f>
        <v>515</v>
      </c>
      <c r="R221" s="12">
        <f>SUBTOTAL(9,R220:R220)</f>
        <v>172</v>
      </c>
      <c r="S221" s="14">
        <f>Tabela6[[#This Row],[Níveis negat. ]]/Tabela6[[#This Row],[Alunos_2º ciclo]]</f>
        <v>0.33398058252427182</v>
      </c>
    </row>
    <row r="222" spans="1:19" outlineLevel="5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1317</v>
      </c>
      <c r="F222" s="7" t="s">
        <v>235</v>
      </c>
      <c r="G222" s="73">
        <v>152468</v>
      </c>
      <c r="H222" s="73" t="s">
        <v>250</v>
      </c>
      <c r="I222" s="73">
        <v>1317553</v>
      </c>
      <c r="J222" s="7" t="s">
        <v>251</v>
      </c>
      <c r="K222" s="8">
        <v>187</v>
      </c>
      <c r="L222" s="8">
        <v>73</v>
      </c>
      <c r="M222" s="9">
        <f>Tabela6[[#This Row],[Neg_Ano5]]/Tabela6[[#This Row],[Alunos_Ano5]]</f>
        <v>0.39037433155080214</v>
      </c>
      <c r="N222" s="8">
        <v>208</v>
      </c>
      <c r="O222" s="8">
        <v>66</v>
      </c>
      <c r="P222" s="9">
        <f>Tabela6[[#This Row],[Neg_Ano6]]/Tabela6[[#This Row],[Alunos_Ano6]]</f>
        <v>0.31730769230769229</v>
      </c>
      <c r="Q222" s="8">
        <f>K222+N222</f>
        <v>395</v>
      </c>
      <c r="R222" s="8">
        <f>L222+O222</f>
        <v>139</v>
      </c>
      <c r="S222" s="10">
        <f>Tabela6[[#This Row],[Níveis negat. ]]/Tabela6[[#This Row],[Alunos_2º ciclo]]</f>
        <v>0.35189873417721518</v>
      </c>
    </row>
    <row r="223" spans="1:19" outlineLevel="5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1317</v>
      </c>
      <c r="F223" s="7" t="s">
        <v>235</v>
      </c>
      <c r="G223" s="73">
        <v>152468</v>
      </c>
      <c r="H223" s="73" t="s">
        <v>250</v>
      </c>
      <c r="I223" s="73"/>
      <c r="J223" s="11" t="s">
        <v>24</v>
      </c>
      <c r="K223" s="12">
        <f>SUBTOTAL(9,K222:K222)</f>
        <v>187</v>
      </c>
      <c r="L223" s="12">
        <f>SUBTOTAL(9,L222:L222)</f>
        <v>73</v>
      </c>
      <c r="M223" s="13">
        <f>Tabela6[[#This Row],[Neg_Ano5]]/Tabela6[[#This Row],[Alunos_Ano5]]</f>
        <v>0.39037433155080214</v>
      </c>
      <c r="N223" s="12">
        <f>SUBTOTAL(9,N222:N222)</f>
        <v>208</v>
      </c>
      <c r="O223" s="12">
        <f>SUBTOTAL(9,O222:O222)</f>
        <v>66</v>
      </c>
      <c r="P223" s="13">
        <f>Tabela6[[#This Row],[Neg_Ano6]]/Tabela6[[#This Row],[Alunos_Ano6]]</f>
        <v>0.31730769230769229</v>
      </c>
      <c r="Q223" s="12">
        <f>SUBTOTAL(9,Q222:Q222)</f>
        <v>395</v>
      </c>
      <c r="R223" s="12">
        <f>SUBTOTAL(9,R222:R222)</f>
        <v>139</v>
      </c>
      <c r="S223" s="14">
        <f>Tabela6[[#This Row],[Níveis negat. ]]/Tabela6[[#This Row],[Alunos_2º ciclo]]</f>
        <v>0.35189873417721518</v>
      </c>
    </row>
    <row r="224" spans="1:19" outlineLevel="5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1317</v>
      </c>
      <c r="F224" s="7" t="s">
        <v>235</v>
      </c>
      <c r="G224" s="73">
        <v>152470</v>
      </c>
      <c r="H224" s="73" t="s">
        <v>252</v>
      </c>
      <c r="I224" s="73">
        <v>1317742</v>
      </c>
      <c r="J224" s="7" t="s">
        <v>253</v>
      </c>
      <c r="K224" s="8">
        <v>156</v>
      </c>
      <c r="L224" s="8">
        <v>14</v>
      </c>
      <c r="M224" s="9">
        <f>Tabela6[[#This Row],[Neg_Ano5]]/Tabela6[[#This Row],[Alunos_Ano5]]</f>
        <v>8.9743589743589744E-2</v>
      </c>
      <c r="N224" s="8">
        <v>292</v>
      </c>
      <c r="O224" s="8">
        <v>77</v>
      </c>
      <c r="P224" s="9">
        <f>Tabela6[[#This Row],[Neg_Ano6]]/Tabela6[[#This Row],[Alunos_Ano6]]</f>
        <v>0.2636986301369863</v>
      </c>
      <c r="Q224" s="8">
        <f>K224+N224</f>
        <v>448</v>
      </c>
      <c r="R224" s="8">
        <f>L224+O224</f>
        <v>91</v>
      </c>
      <c r="S224" s="10">
        <f>Tabela6[[#This Row],[Níveis negat. ]]/Tabela6[[#This Row],[Alunos_2º ciclo]]</f>
        <v>0.203125</v>
      </c>
    </row>
    <row r="225" spans="1:19" outlineLevel="5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1317</v>
      </c>
      <c r="F225" s="7" t="s">
        <v>235</v>
      </c>
      <c r="G225" s="73">
        <v>152470</v>
      </c>
      <c r="H225" s="73" t="s">
        <v>252</v>
      </c>
      <c r="I225" s="73"/>
      <c r="J225" s="11" t="s">
        <v>24</v>
      </c>
      <c r="K225" s="12">
        <f>SUBTOTAL(9,K224:K224)</f>
        <v>156</v>
      </c>
      <c r="L225" s="12">
        <f>SUBTOTAL(9,L224:L224)</f>
        <v>14</v>
      </c>
      <c r="M225" s="13">
        <f>Tabela6[[#This Row],[Neg_Ano5]]/Tabela6[[#This Row],[Alunos_Ano5]]</f>
        <v>8.9743589743589744E-2</v>
      </c>
      <c r="N225" s="12">
        <f>SUBTOTAL(9,N224:N224)</f>
        <v>292</v>
      </c>
      <c r="O225" s="12">
        <f>SUBTOTAL(9,O224:O224)</f>
        <v>77</v>
      </c>
      <c r="P225" s="13">
        <f>Tabela6[[#This Row],[Neg_Ano6]]/Tabela6[[#This Row],[Alunos_Ano6]]</f>
        <v>0.2636986301369863</v>
      </c>
      <c r="Q225" s="12">
        <f>SUBTOTAL(9,Q224:Q224)</f>
        <v>448</v>
      </c>
      <c r="R225" s="12">
        <f>SUBTOTAL(9,R224:R224)</f>
        <v>91</v>
      </c>
      <c r="S225" s="14">
        <f>Tabela6[[#This Row],[Níveis negat. ]]/Tabela6[[#This Row],[Alunos_2º ciclo]]</f>
        <v>0.203125</v>
      </c>
    </row>
    <row r="226" spans="1:19" outlineLevel="5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1317</v>
      </c>
      <c r="F226" s="7" t="s">
        <v>235</v>
      </c>
      <c r="G226" s="73">
        <v>152481</v>
      </c>
      <c r="H226" s="73" t="s">
        <v>254</v>
      </c>
      <c r="I226" s="73">
        <v>1317562</v>
      </c>
      <c r="J226" s="7" t="s">
        <v>255</v>
      </c>
      <c r="K226" s="8">
        <v>161</v>
      </c>
      <c r="L226" s="8">
        <v>65</v>
      </c>
      <c r="M226" s="9">
        <f>Tabela6[[#This Row],[Neg_Ano5]]/Tabela6[[#This Row],[Alunos_Ano5]]</f>
        <v>0.40372670807453415</v>
      </c>
      <c r="N226" s="8">
        <v>159</v>
      </c>
      <c r="O226" s="8">
        <v>77</v>
      </c>
      <c r="P226" s="9">
        <f>Tabela6[[#This Row],[Neg_Ano6]]/Tabela6[[#This Row],[Alunos_Ano6]]</f>
        <v>0.48427672955974843</v>
      </c>
      <c r="Q226" s="8">
        <f>K226+N226</f>
        <v>320</v>
      </c>
      <c r="R226" s="8">
        <f>L226+O226</f>
        <v>142</v>
      </c>
      <c r="S226" s="10">
        <f>Tabela6[[#This Row],[Níveis negat. ]]/Tabela6[[#This Row],[Alunos_2º ciclo]]</f>
        <v>0.44374999999999998</v>
      </c>
    </row>
    <row r="227" spans="1:19" outlineLevel="5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1317</v>
      </c>
      <c r="F227" s="7" t="s">
        <v>235</v>
      </c>
      <c r="G227" s="73">
        <v>152481</v>
      </c>
      <c r="H227" s="73" t="s">
        <v>254</v>
      </c>
      <c r="I227" s="73"/>
      <c r="J227" s="11" t="s">
        <v>24</v>
      </c>
      <c r="K227" s="12">
        <f>SUBTOTAL(9,K226:K226)</f>
        <v>161</v>
      </c>
      <c r="L227" s="12">
        <f>SUBTOTAL(9,L226:L226)</f>
        <v>65</v>
      </c>
      <c r="M227" s="13">
        <f>Tabela6[[#This Row],[Neg_Ano5]]/Tabela6[[#This Row],[Alunos_Ano5]]</f>
        <v>0.40372670807453415</v>
      </c>
      <c r="N227" s="12">
        <f>SUBTOTAL(9,N226:N226)</f>
        <v>159</v>
      </c>
      <c r="O227" s="12">
        <f>SUBTOTAL(9,O226:O226)</f>
        <v>77</v>
      </c>
      <c r="P227" s="13">
        <f>Tabela6[[#This Row],[Neg_Ano6]]/Tabela6[[#This Row],[Alunos_Ano6]]</f>
        <v>0.48427672955974843</v>
      </c>
      <c r="Q227" s="12">
        <f>SUBTOTAL(9,Q226:Q226)</f>
        <v>320</v>
      </c>
      <c r="R227" s="12">
        <f>SUBTOTAL(9,R226:R226)</f>
        <v>142</v>
      </c>
      <c r="S227" s="14">
        <f>Tabela6[[#This Row],[Níveis negat. ]]/Tabela6[[#This Row],[Alunos_2º ciclo]]</f>
        <v>0.44374999999999998</v>
      </c>
    </row>
    <row r="228" spans="1:19" outlineLevel="5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1317</v>
      </c>
      <c r="F228" s="7" t="s">
        <v>235</v>
      </c>
      <c r="G228" s="73">
        <v>152493</v>
      </c>
      <c r="H228" s="73" t="s">
        <v>256</v>
      </c>
      <c r="I228" s="73">
        <v>1317564</v>
      </c>
      <c r="J228" s="7" t="s">
        <v>257</v>
      </c>
      <c r="K228" s="8">
        <v>81</v>
      </c>
      <c r="L228" s="8">
        <v>34</v>
      </c>
      <c r="M228" s="9">
        <f>Tabela6[[#This Row],[Neg_Ano5]]/Tabela6[[#This Row],[Alunos_Ano5]]</f>
        <v>0.41975308641975306</v>
      </c>
      <c r="N228" s="8">
        <v>95</v>
      </c>
      <c r="O228" s="8">
        <v>45</v>
      </c>
      <c r="P228" s="9">
        <f>Tabela6[[#This Row],[Neg_Ano6]]/Tabela6[[#This Row],[Alunos_Ano6]]</f>
        <v>0.47368421052631576</v>
      </c>
      <c r="Q228" s="8">
        <f>K228+N228</f>
        <v>176</v>
      </c>
      <c r="R228" s="8">
        <f>L228+O228</f>
        <v>79</v>
      </c>
      <c r="S228" s="10">
        <f>Tabela6[[#This Row],[Níveis negat. ]]/Tabela6[[#This Row],[Alunos_2º ciclo]]</f>
        <v>0.44886363636363635</v>
      </c>
    </row>
    <row r="229" spans="1:19" outlineLevel="5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1317</v>
      </c>
      <c r="F229" s="7" t="s">
        <v>235</v>
      </c>
      <c r="G229" s="73">
        <v>152493</v>
      </c>
      <c r="H229" s="73" t="s">
        <v>256</v>
      </c>
      <c r="I229" s="73"/>
      <c r="J229" s="11" t="s">
        <v>24</v>
      </c>
      <c r="K229" s="12">
        <f>SUBTOTAL(9,K228:K228)</f>
        <v>81</v>
      </c>
      <c r="L229" s="12">
        <f>SUBTOTAL(9,L228:L228)</f>
        <v>34</v>
      </c>
      <c r="M229" s="13">
        <f>Tabela6[[#This Row],[Neg_Ano5]]/Tabela6[[#This Row],[Alunos_Ano5]]</f>
        <v>0.41975308641975306</v>
      </c>
      <c r="N229" s="12">
        <f>SUBTOTAL(9,N228:N228)</f>
        <v>95</v>
      </c>
      <c r="O229" s="12">
        <f>SUBTOTAL(9,O228:O228)</f>
        <v>45</v>
      </c>
      <c r="P229" s="13">
        <f>Tabela6[[#This Row],[Neg_Ano6]]/Tabela6[[#This Row],[Alunos_Ano6]]</f>
        <v>0.47368421052631576</v>
      </c>
      <c r="Q229" s="12">
        <f>SUBTOTAL(9,Q228:Q228)</f>
        <v>176</v>
      </c>
      <c r="R229" s="12">
        <f>SUBTOTAL(9,R228:R228)</f>
        <v>79</v>
      </c>
      <c r="S229" s="14">
        <f>Tabela6[[#This Row],[Níveis negat. ]]/Tabela6[[#This Row],[Alunos_2º ciclo]]</f>
        <v>0.44886363636363635</v>
      </c>
    </row>
    <row r="230" spans="1:19" outlineLevel="5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1317</v>
      </c>
      <c r="F230" s="7" t="s">
        <v>235</v>
      </c>
      <c r="G230" s="73">
        <v>152500</v>
      </c>
      <c r="H230" s="73" t="s">
        <v>258</v>
      </c>
      <c r="I230" s="73">
        <v>1317811</v>
      </c>
      <c r="J230" s="7" t="s">
        <v>259</v>
      </c>
      <c r="K230" s="8">
        <v>293</v>
      </c>
      <c r="L230" s="8">
        <v>71</v>
      </c>
      <c r="M230" s="9">
        <f>Tabela6[[#This Row],[Neg_Ano5]]/Tabela6[[#This Row],[Alunos_Ano5]]</f>
        <v>0.24232081911262798</v>
      </c>
      <c r="N230" s="8">
        <v>279</v>
      </c>
      <c r="O230" s="8">
        <v>88</v>
      </c>
      <c r="P230" s="9">
        <f>Tabela6[[#This Row],[Neg_Ano6]]/Tabela6[[#This Row],[Alunos_Ano6]]</f>
        <v>0.31541218637992829</v>
      </c>
      <c r="Q230" s="8">
        <f>K230+N230</f>
        <v>572</v>
      </c>
      <c r="R230" s="8">
        <f>L230+O230</f>
        <v>159</v>
      </c>
      <c r="S230" s="10">
        <f>Tabela6[[#This Row],[Níveis negat. ]]/Tabela6[[#This Row],[Alunos_2º ciclo]]</f>
        <v>0.27797202797202797</v>
      </c>
    </row>
    <row r="231" spans="1:19" outlineLevel="5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1317</v>
      </c>
      <c r="F231" s="7" t="s">
        <v>235</v>
      </c>
      <c r="G231" s="73">
        <v>152500</v>
      </c>
      <c r="H231" s="73" t="s">
        <v>258</v>
      </c>
      <c r="I231" s="73"/>
      <c r="J231" s="11" t="s">
        <v>24</v>
      </c>
      <c r="K231" s="12">
        <f>SUBTOTAL(9,K230:K230)</f>
        <v>293</v>
      </c>
      <c r="L231" s="12">
        <f>SUBTOTAL(9,L230:L230)</f>
        <v>71</v>
      </c>
      <c r="M231" s="13">
        <f>Tabela6[[#This Row],[Neg_Ano5]]/Tabela6[[#This Row],[Alunos_Ano5]]</f>
        <v>0.24232081911262798</v>
      </c>
      <c r="N231" s="12">
        <f>SUBTOTAL(9,N230:N230)</f>
        <v>279</v>
      </c>
      <c r="O231" s="12">
        <f>SUBTOTAL(9,O230:O230)</f>
        <v>88</v>
      </c>
      <c r="P231" s="13">
        <f>Tabela6[[#This Row],[Neg_Ano6]]/Tabela6[[#This Row],[Alunos_Ano6]]</f>
        <v>0.31541218637992829</v>
      </c>
      <c r="Q231" s="12">
        <f>SUBTOTAL(9,Q230:Q230)</f>
        <v>572</v>
      </c>
      <c r="R231" s="12">
        <f>SUBTOTAL(9,R230:R230)</f>
        <v>159</v>
      </c>
      <c r="S231" s="14">
        <f>Tabela6[[#This Row],[Níveis negat. ]]/Tabela6[[#This Row],[Alunos_2º ciclo]]</f>
        <v>0.27797202797202797</v>
      </c>
    </row>
    <row r="232" spans="1:19" outlineLevel="5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1317</v>
      </c>
      <c r="F232" s="7" t="s">
        <v>235</v>
      </c>
      <c r="G232" s="73">
        <v>152511</v>
      </c>
      <c r="H232" s="73" t="s">
        <v>260</v>
      </c>
      <c r="I232" s="73">
        <v>1317697</v>
      </c>
      <c r="J232" s="7" t="s">
        <v>261</v>
      </c>
      <c r="K232" s="8">
        <v>246</v>
      </c>
      <c r="L232" s="8">
        <v>75</v>
      </c>
      <c r="M232" s="9">
        <f>Tabela6[[#This Row],[Neg_Ano5]]/Tabela6[[#This Row],[Alunos_Ano5]]</f>
        <v>0.3048780487804878</v>
      </c>
      <c r="N232" s="8">
        <v>214</v>
      </c>
      <c r="O232" s="8">
        <v>77</v>
      </c>
      <c r="P232" s="9">
        <f>Tabela6[[#This Row],[Neg_Ano6]]/Tabela6[[#This Row],[Alunos_Ano6]]</f>
        <v>0.35981308411214952</v>
      </c>
      <c r="Q232" s="8">
        <f>K232+N232</f>
        <v>460</v>
      </c>
      <c r="R232" s="8">
        <f>L232+O232</f>
        <v>152</v>
      </c>
      <c r="S232" s="10">
        <f>Tabela6[[#This Row],[Níveis negat. ]]/Tabela6[[#This Row],[Alunos_2º ciclo]]</f>
        <v>0.33043478260869563</v>
      </c>
    </row>
    <row r="233" spans="1:19" outlineLevel="5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1317</v>
      </c>
      <c r="F233" s="7" t="s">
        <v>235</v>
      </c>
      <c r="G233" s="73">
        <v>152511</v>
      </c>
      <c r="H233" s="73" t="s">
        <v>260</v>
      </c>
      <c r="I233" s="73"/>
      <c r="J233" s="11" t="s">
        <v>24</v>
      </c>
      <c r="K233" s="12">
        <f>SUBTOTAL(9,K232:K232)</f>
        <v>246</v>
      </c>
      <c r="L233" s="12">
        <f>SUBTOTAL(9,L232:L232)</f>
        <v>75</v>
      </c>
      <c r="M233" s="13">
        <f>Tabela6[[#This Row],[Neg_Ano5]]/Tabela6[[#This Row],[Alunos_Ano5]]</f>
        <v>0.3048780487804878</v>
      </c>
      <c r="N233" s="12">
        <f>SUBTOTAL(9,N232:N232)</f>
        <v>214</v>
      </c>
      <c r="O233" s="12">
        <f>SUBTOTAL(9,O232:O232)</f>
        <v>77</v>
      </c>
      <c r="P233" s="13">
        <f>Tabela6[[#This Row],[Neg_Ano6]]/Tabela6[[#This Row],[Alunos_Ano6]]</f>
        <v>0.35981308411214952</v>
      </c>
      <c r="Q233" s="12">
        <f>SUBTOTAL(9,Q232:Q232)</f>
        <v>460</v>
      </c>
      <c r="R233" s="12">
        <f>SUBTOTAL(9,R232:R232)</f>
        <v>152</v>
      </c>
      <c r="S233" s="14">
        <f>Tabela6[[#This Row],[Níveis negat. ]]/Tabela6[[#This Row],[Alunos_2º ciclo]]</f>
        <v>0.33043478260869563</v>
      </c>
    </row>
    <row r="234" spans="1:19" outlineLevel="5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1317</v>
      </c>
      <c r="F234" s="7" t="s">
        <v>235</v>
      </c>
      <c r="G234" s="73">
        <v>401468</v>
      </c>
      <c r="H234" s="73" t="s">
        <v>262</v>
      </c>
      <c r="I234" s="73">
        <v>1317381</v>
      </c>
      <c r="J234" s="7" t="s">
        <v>262</v>
      </c>
      <c r="K234" s="8">
        <v>0</v>
      </c>
      <c r="L234" s="8">
        <v>0</v>
      </c>
      <c r="M234" s="9" t="s">
        <v>28</v>
      </c>
      <c r="N234" s="8">
        <v>28</v>
      </c>
      <c r="O234" s="8">
        <v>0</v>
      </c>
      <c r="P234" s="9">
        <f>Tabela6[[#This Row],[Neg_Ano6]]/Tabela6[[#This Row],[Alunos_Ano6]]</f>
        <v>0</v>
      </c>
      <c r="Q234" s="8">
        <f>K234+N234</f>
        <v>28</v>
      </c>
      <c r="R234" s="8">
        <f>L234+O234</f>
        <v>0</v>
      </c>
      <c r="S234" s="10">
        <f>Tabela6[[#This Row],[Níveis negat. ]]/Tabela6[[#This Row],[Alunos_2º ciclo]]</f>
        <v>0</v>
      </c>
    </row>
    <row r="235" spans="1:19" outlineLevel="5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1317</v>
      </c>
      <c r="F235" s="7" t="s">
        <v>235</v>
      </c>
      <c r="G235" s="73">
        <v>401468</v>
      </c>
      <c r="H235" s="73" t="s">
        <v>262</v>
      </c>
      <c r="I235" s="73"/>
      <c r="J235" s="11" t="s">
        <v>24</v>
      </c>
      <c r="K235" s="12">
        <f>SUBTOTAL(9,K234:K234)</f>
        <v>0</v>
      </c>
      <c r="L235" s="12">
        <f>SUBTOTAL(9,L234:L234)</f>
        <v>0</v>
      </c>
      <c r="M235" s="13" t="s">
        <v>28</v>
      </c>
      <c r="N235" s="12">
        <f>SUBTOTAL(9,N234:N234)</f>
        <v>28</v>
      </c>
      <c r="O235" s="12">
        <f>SUBTOTAL(9,O234:O234)</f>
        <v>0</v>
      </c>
      <c r="P235" s="13">
        <f>Tabela6[[#This Row],[Neg_Ano6]]/Tabela6[[#This Row],[Alunos_Ano6]]</f>
        <v>0</v>
      </c>
      <c r="Q235" s="12">
        <f>SUBTOTAL(9,Q234:Q234)</f>
        <v>28</v>
      </c>
      <c r="R235" s="12">
        <f>SUBTOTAL(9,R234:R234)</f>
        <v>0</v>
      </c>
      <c r="S235" s="14">
        <f>Tabela6[[#This Row],[Níveis negat. ]]/Tabela6[[#This Row],[Alunos_2º ciclo]]</f>
        <v>0</v>
      </c>
    </row>
    <row r="236" spans="1:19" outlineLevel="4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1317</v>
      </c>
      <c r="F236" s="7" t="s">
        <v>235</v>
      </c>
      <c r="G236" s="73"/>
      <c r="H236" s="73"/>
      <c r="I236" s="73"/>
      <c r="J236" s="15" t="s">
        <v>25</v>
      </c>
      <c r="K236" s="16">
        <f>SUBTOTAL(9,K208:K234)</f>
        <v>2095</v>
      </c>
      <c r="L236" s="16">
        <f>SUBTOTAL(9,L208:L234)</f>
        <v>657</v>
      </c>
      <c r="M236" s="17">
        <f>Tabela6[[#This Row],[Neg_Ano5]]/Tabela6[[#This Row],[Alunos_Ano5]]</f>
        <v>0.31360381861575182</v>
      </c>
      <c r="N236" s="16">
        <f>SUBTOTAL(9,N208:N234)</f>
        <v>2336</v>
      </c>
      <c r="O236" s="16">
        <f>SUBTOTAL(9,O208:O234)</f>
        <v>815</v>
      </c>
      <c r="P236" s="17">
        <f>Tabela6[[#This Row],[Neg_Ano6]]/Tabela6[[#This Row],[Alunos_Ano6]]</f>
        <v>0.34888698630136988</v>
      </c>
      <c r="Q236" s="16">
        <f>SUBTOTAL(9,Q208:Q234)</f>
        <v>4431</v>
      </c>
      <c r="R236" s="16">
        <f>SUBTOTAL(9,R208:R234)</f>
        <v>1472</v>
      </c>
      <c r="S236" s="18">
        <f>Tabela6[[#This Row],[Níveis negat. ]]/Tabela6[[#This Row],[Alunos_2º ciclo]]</f>
        <v>0.332204919882645</v>
      </c>
    </row>
    <row r="237" spans="1:19" outlineLevel="5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1318</v>
      </c>
      <c r="F237" s="7" t="s">
        <v>263</v>
      </c>
      <c r="G237" s="73">
        <v>151154</v>
      </c>
      <c r="H237" s="73" t="s">
        <v>264</v>
      </c>
      <c r="I237" s="73">
        <v>1314179</v>
      </c>
      <c r="J237" s="7" t="s">
        <v>265</v>
      </c>
      <c r="K237" s="8">
        <v>76</v>
      </c>
      <c r="L237" s="8">
        <v>28</v>
      </c>
      <c r="M237" s="9">
        <f>Tabela6[[#This Row],[Neg_Ano5]]/Tabela6[[#This Row],[Alunos_Ano5]]</f>
        <v>0.36842105263157893</v>
      </c>
      <c r="N237" s="8">
        <v>64</v>
      </c>
      <c r="O237" s="8">
        <v>24</v>
      </c>
      <c r="P237" s="9">
        <f>Tabela6[[#This Row],[Neg_Ano6]]/Tabela6[[#This Row],[Alunos_Ano6]]</f>
        <v>0.375</v>
      </c>
      <c r="Q237" s="8">
        <f>K237+N237</f>
        <v>140</v>
      </c>
      <c r="R237" s="8">
        <f>L237+O237</f>
        <v>52</v>
      </c>
      <c r="S237" s="10">
        <f>Tabela6[[#This Row],[Níveis negat. ]]/Tabela6[[#This Row],[Alunos_2º ciclo]]</f>
        <v>0.37142857142857144</v>
      </c>
    </row>
    <row r="238" spans="1:19" outlineLevel="5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1318</v>
      </c>
      <c r="F238" s="7" t="s">
        <v>263</v>
      </c>
      <c r="G238" s="73">
        <v>151154</v>
      </c>
      <c r="H238" s="73" t="s">
        <v>264</v>
      </c>
      <c r="I238" s="73">
        <v>1314556</v>
      </c>
      <c r="J238" s="7" t="s">
        <v>266</v>
      </c>
      <c r="K238" s="8">
        <v>88</v>
      </c>
      <c r="L238" s="8">
        <v>31</v>
      </c>
      <c r="M238" s="9">
        <f>Tabela6[[#This Row],[Neg_Ano5]]/Tabela6[[#This Row],[Alunos_Ano5]]</f>
        <v>0.35227272727272729</v>
      </c>
      <c r="N238" s="8">
        <v>96</v>
      </c>
      <c r="O238" s="8">
        <v>40</v>
      </c>
      <c r="P238" s="9">
        <f>Tabela6[[#This Row],[Neg_Ano6]]/Tabela6[[#This Row],[Alunos_Ano6]]</f>
        <v>0.41666666666666669</v>
      </c>
      <c r="Q238" s="8">
        <f>K238+N238</f>
        <v>184</v>
      </c>
      <c r="R238" s="8">
        <f>L238+O238</f>
        <v>71</v>
      </c>
      <c r="S238" s="10">
        <f>Tabela6[[#This Row],[Níveis negat. ]]/Tabela6[[#This Row],[Alunos_2º ciclo]]</f>
        <v>0.3858695652173913</v>
      </c>
    </row>
    <row r="239" spans="1:19" outlineLevel="5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1318</v>
      </c>
      <c r="F239" s="7" t="s">
        <v>263</v>
      </c>
      <c r="G239" s="73">
        <v>151154</v>
      </c>
      <c r="H239" s="73" t="s">
        <v>264</v>
      </c>
      <c r="I239" s="73"/>
      <c r="J239" s="11" t="s">
        <v>24</v>
      </c>
      <c r="K239" s="12">
        <f>SUBTOTAL(9,K237:K238)</f>
        <v>164</v>
      </c>
      <c r="L239" s="12">
        <f>SUBTOTAL(9,L237:L238)</f>
        <v>59</v>
      </c>
      <c r="M239" s="13">
        <f>Tabela6[[#This Row],[Neg_Ano5]]/Tabela6[[#This Row],[Alunos_Ano5]]</f>
        <v>0.3597560975609756</v>
      </c>
      <c r="N239" s="12">
        <f>SUBTOTAL(9,N237:N238)</f>
        <v>160</v>
      </c>
      <c r="O239" s="12">
        <f>SUBTOTAL(9,O237:O238)</f>
        <v>64</v>
      </c>
      <c r="P239" s="13">
        <f>Tabela6[[#This Row],[Neg_Ano6]]/Tabela6[[#This Row],[Alunos_Ano6]]</f>
        <v>0.4</v>
      </c>
      <c r="Q239" s="12">
        <f>SUBTOTAL(9,Q237:Q238)</f>
        <v>324</v>
      </c>
      <c r="R239" s="12">
        <f>SUBTOTAL(9,R237:R238)</f>
        <v>123</v>
      </c>
      <c r="S239" s="14">
        <f>Tabela6[[#This Row],[Níveis negat. ]]/Tabela6[[#This Row],[Alunos_2º ciclo]]</f>
        <v>0.37962962962962965</v>
      </c>
    </row>
    <row r="240" spans="1:19" outlineLevel="5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1318</v>
      </c>
      <c r="F240" s="7" t="s">
        <v>263</v>
      </c>
      <c r="G240" s="73">
        <v>152316</v>
      </c>
      <c r="H240" s="73" t="s">
        <v>267</v>
      </c>
      <c r="I240" s="73">
        <v>1314712</v>
      </c>
      <c r="J240" s="7" t="s">
        <v>268</v>
      </c>
      <c r="K240" s="8">
        <v>182</v>
      </c>
      <c r="L240" s="8">
        <v>58</v>
      </c>
      <c r="M240" s="9">
        <f>Tabela6[[#This Row],[Neg_Ano5]]/Tabela6[[#This Row],[Alunos_Ano5]]</f>
        <v>0.31868131868131866</v>
      </c>
      <c r="N240" s="8">
        <v>187</v>
      </c>
      <c r="O240" s="8">
        <v>59</v>
      </c>
      <c r="P240" s="9">
        <f>Tabela6[[#This Row],[Neg_Ano6]]/Tabela6[[#This Row],[Alunos_Ano6]]</f>
        <v>0.31550802139037432</v>
      </c>
      <c r="Q240" s="8">
        <f>K240+N240</f>
        <v>369</v>
      </c>
      <c r="R240" s="8">
        <f>L240+O240</f>
        <v>117</v>
      </c>
      <c r="S240" s="10">
        <f>Tabela6[[#This Row],[Níveis negat. ]]/Tabela6[[#This Row],[Alunos_2º ciclo]]</f>
        <v>0.31707317073170732</v>
      </c>
    </row>
    <row r="241" spans="1:19" outlineLevel="5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1318</v>
      </c>
      <c r="F241" s="7" t="s">
        <v>263</v>
      </c>
      <c r="G241" s="73">
        <v>152316</v>
      </c>
      <c r="H241" s="73" t="s">
        <v>267</v>
      </c>
      <c r="I241" s="73"/>
      <c r="J241" s="11" t="s">
        <v>24</v>
      </c>
      <c r="K241" s="12">
        <f>SUBTOTAL(9,K240:K240)</f>
        <v>182</v>
      </c>
      <c r="L241" s="12">
        <f>SUBTOTAL(9,L240:L240)</f>
        <v>58</v>
      </c>
      <c r="M241" s="13">
        <f>Tabela6[[#This Row],[Neg_Ano5]]/Tabela6[[#This Row],[Alunos_Ano5]]</f>
        <v>0.31868131868131866</v>
      </c>
      <c r="N241" s="12">
        <f>SUBTOTAL(9,N240:N240)</f>
        <v>187</v>
      </c>
      <c r="O241" s="12">
        <f>SUBTOTAL(9,O240:O240)</f>
        <v>59</v>
      </c>
      <c r="P241" s="13">
        <f>Tabela6[[#This Row],[Neg_Ano6]]/Tabela6[[#This Row],[Alunos_Ano6]]</f>
        <v>0.31550802139037432</v>
      </c>
      <c r="Q241" s="12">
        <f>SUBTOTAL(9,Q240:Q240)</f>
        <v>369</v>
      </c>
      <c r="R241" s="12">
        <f>SUBTOTAL(9,R240:R240)</f>
        <v>117</v>
      </c>
      <c r="S241" s="14">
        <f>Tabela6[[#This Row],[Níveis negat. ]]/Tabela6[[#This Row],[Alunos_2º ciclo]]</f>
        <v>0.31707317073170732</v>
      </c>
    </row>
    <row r="242" spans="1:19" outlineLevel="4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1318</v>
      </c>
      <c r="F242" s="7" t="s">
        <v>263</v>
      </c>
      <c r="G242" s="73"/>
      <c r="H242" s="73"/>
      <c r="I242" s="73"/>
      <c r="J242" s="15" t="s">
        <v>25</v>
      </c>
      <c r="K242" s="16">
        <f>SUBTOTAL(9,K237:K240)</f>
        <v>346</v>
      </c>
      <c r="L242" s="16">
        <f>SUBTOTAL(9,L237:L240)</f>
        <v>117</v>
      </c>
      <c r="M242" s="17">
        <f>Tabela6[[#This Row],[Neg_Ano5]]/Tabela6[[#This Row],[Alunos_Ano5]]</f>
        <v>0.33815028901734107</v>
      </c>
      <c r="N242" s="16">
        <f>SUBTOTAL(9,N237:N240)</f>
        <v>347</v>
      </c>
      <c r="O242" s="16">
        <f>SUBTOTAL(9,O237:O240)</f>
        <v>123</v>
      </c>
      <c r="P242" s="17">
        <f>Tabela6[[#This Row],[Neg_Ano6]]/Tabela6[[#This Row],[Alunos_Ano6]]</f>
        <v>0.35446685878962536</v>
      </c>
      <c r="Q242" s="16">
        <f>SUBTOTAL(9,Q237:Q240)</f>
        <v>693</v>
      </c>
      <c r="R242" s="16">
        <f>SUBTOTAL(9,R237:R240)</f>
        <v>240</v>
      </c>
      <c r="S242" s="18">
        <f>Tabela6[[#This Row],[Níveis negat. ]]/Tabela6[[#This Row],[Alunos_2º ciclo]]</f>
        <v>0.34632034632034631</v>
      </c>
    </row>
    <row r="243" spans="1:19" outlineLevel="3" x14ac:dyDescent="0.3">
      <c r="A243" s="6">
        <v>101</v>
      </c>
      <c r="B243" s="7" t="s">
        <v>19</v>
      </c>
      <c r="C243" s="7">
        <v>10103</v>
      </c>
      <c r="D243" s="7" t="s">
        <v>29</v>
      </c>
      <c r="E243" s="7"/>
      <c r="F243" s="73"/>
      <c r="G243" s="73"/>
      <c r="H243" s="73"/>
      <c r="I243" s="73"/>
      <c r="J243" s="19" t="s">
        <v>26</v>
      </c>
      <c r="K243" s="20">
        <f>SUBTOTAL(9,K2:K240)</f>
        <v>13613</v>
      </c>
      <c r="L243" s="20">
        <f>SUBTOTAL(9,L2:L240)</f>
        <v>3980</v>
      </c>
      <c r="M243" s="21">
        <f>Tabela6[[#This Row],[Neg_Ano5]]/Tabela6[[#This Row],[Alunos_Ano5]]</f>
        <v>0.29236758980386396</v>
      </c>
      <c r="N243" s="20">
        <f>SUBTOTAL(9,N2:N240)</f>
        <v>14974</v>
      </c>
      <c r="O243" s="20">
        <f>SUBTOTAL(9,O2:O240)</f>
        <v>4564</v>
      </c>
      <c r="P243" s="21">
        <f>Tabela6[[#This Row],[Neg_Ano6]]/Tabela6[[#This Row],[Alunos_Ano6]]</f>
        <v>0.30479497796180044</v>
      </c>
      <c r="Q243" s="20">
        <f>SUBTOTAL(9,Q2:Q240)</f>
        <v>28587</v>
      </c>
      <c r="R243" s="20">
        <f>SUBTOTAL(9,R2:R240)</f>
        <v>8513</v>
      </c>
      <c r="S243" s="22">
        <f>Tabela6[[#This Row],[Níveis negat. ]]/Tabela6[[#This Row],[Alunos_2º ciclo]]</f>
        <v>0.2977927029768776</v>
      </c>
    </row>
    <row r="244" spans="1:19" outlineLevel="2" x14ac:dyDescent="0.3">
      <c r="A244" s="6">
        <v>101</v>
      </c>
      <c r="B244" s="7" t="s">
        <v>19</v>
      </c>
      <c r="C244" s="7"/>
      <c r="D244" s="7"/>
      <c r="E244" s="7"/>
      <c r="F244" s="7"/>
      <c r="G244" s="73"/>
      <c r="H244" s="73"/>
      <c r="I244" s="73"/>
      <c r="J244" s="23" t="s">
        <v>269</v>
      </c>
      <c r="K244" s="24">
        <f>SUBTOTAL(9,K2:K243)</f>
        <v>13613</v>
      </c>
      <c r="L244" s="24">
        <f>SUBTOTAL(9,L2:L243)</f>
        <v>3980</v>
      </c>
      <c r="M244" s="25">
        <f>Tabela6[[#This Row],[Neg_Ano5]]/Tabela6[[#This Row],[Alunos_Ano5]]</f>
        <v>0.29236758980386396</v>
      </c>
      <c r="N244" s="24">
        <f>SUBTOTAL(9,N2:N243)</f>
        <v>14974</v>
      </c>
      <c r="O244" s="24">
        <f>SUBTOTAL(9,O2:O243)</f>
        <v>4564</v>
      </c>
      <c r="P244" s="25">
        <f>Tabela6[[#This Row],[Neg_Ano6]]/Tabela6[[#This Row],[Alunos_Ano6]]</f>
        <v>0.30479497796180044</v>
      </c>
      <c r="Q244" s="24">
        <f>SUBTOTAL(9,Q2:Q243)</f>
        <v>28587</v>
      </c>
      <c r="R244" s="24">
        <f>SUBTOTAL(9,R2:R243)</f>
        <v>8513</v>
      </c>
      <c r="S244" s="26">
        <f>Tabela6[[#This Row],[Níveis negat. ]]/Tabela6[[#This Row],[Alunos_2º ciclo]]</f>
        <v>0.2977927029768776</v>
      </c>
    </row>
    <row r="246" spans="1:19" x14ac:dyDescent="0.3">
      <c r="K246" s="28"/>
      <c r="L246" s="28"/>
      <c r="M246" s="29"/>
    </row>
    <row r="247" spans="1:19" x14ac:dyDescent="0.3">
      <c r="A247" s="31" t="s">
        <v>370</v>
      </c>
    </row>
    <row r="248" spans="1:19" x14ac:dyDescent="0.3">
      <c r="A248" s="32" t="s">
        <v>271</v>
      </c>
    </row>
    <row r="249" spans="1:19" x14ac:dyDescent="0.3">
      <c r="A249" s="33" t="s">
        <v>272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2"/>
  <sheetViews>
    <sheetView workbookViewId="0">
      <selection activeCell="B20" sqref="B20"/>
    </sheetView>
  </sheetViews>
  <sheetFormatPr defaultColWidth="8.88671875" defaultRowHeight="14.4" outlineLevelRow="6" x14ac:dyDescent="0.3"/>
  <cols>
    <col min="1" max="1" width="13.44140625" customWidth="1"/>
    <col min="2" max="2" width="12.44140625" customWidth="1"/>
    <col min="3" max="3" width="14" customWidth="1"/>
    <col min="4" max="4" width="13" customWidth="1"/>
    <col min="5" max="5" width="17.88671875" customWidth="1"/>
    <col min="6" max="6" width="27.109375" customWidth="1"/>
    <col min="7" max="7" width="8.33203125" customWidth="1"/>
    <col min="8" max="8" width="35" customWidth="1"/>
    <col min="9" max="9" width="10.88671875" customWidth="1"/>
    <col min="10" max="10" width="55.109375" customWidth="1"/>
    <col min="11" max="19" width="12.6640625" style="93" customWidth="1"/>
  </cols>
  <sheetData>
    <row r="1" spans="1:19" ht="67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5" t="s">
        <v>18</v>
      </c>
    </row>
    <row r="2" spans="1:19" outlineLevel="6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">
        <v>151622</v>
      </c>
      <c r="H2" s="7" t="s">
        <v>31</v>
      </c>
      <c r="I2" s="7">
        <v>104118</v>
      </c>
      <c r="J2" s="7" t="s">
        <v>32</v>
      </c>
      <c r="K2" s="37">
        <v>55</v>
      </c>
      <c r="L2" s="37">
        <v>13</v>
      </c>
      <c r="M2" s="85">
        <f>Tabela8[[#This Row],[Neg_Ano5]]/Tabela8[[#This Row],[Alunos_Ano5]]</f>
        <v>0.23636363636363636</v>
      </c>
      <c r="N2" s="37">
        <v>60</v>
      </c>
      <c r="O2" s="37">
        <v>9</v>
      </c>
      <c r="P2" s="85">
        <f>Tabela8[[#This Row],[Neg_Ano6]]/Tabela8[[#This Row],[Alunos_Ano6]]</f>
        <v>0.15</v>
      </c>
      <c r="Q2" s="37">
        <f t="shared" ref="Q2:R60" si="0">K2+N2</f>
        <v>115</v>
      </c>
      <c r="R2" s="37">
        <f t="shared" si="0"/>
        <v>22</v>
      </c>
      <c r="S2" s="86">
        <f>Tabela8[[#This Row],[Níveis negat. ]]/Tabela8[[#This Row],[Alunos_2º ciclo]]</f>
        <v>0.19130434782608696</v>
      </c>
    </row>
    <row r="3" spans="1:19" outlineLevel="5" x14ac:dyDescent="0.3">
      <c r="A3" s="6">
        <v>101</v>
      </c>
      <c r="B3" s="7" t="s">
        <v>19</v>
      </c>
      <c r="C3" s="7">
        <v>10103</v>
      </c>
      <c r="D3" s="7" t="s">
        <v>368</v>
      </c>
      <c r="E3" s="7">
        <v>104</v>
      </c>
      <c r="F3" s="7" t="s">
        <v>30</v>
      </c>
      <c r="G3" s="7">
        <v>151622</v>
      </c>
      <c r="H3" s="7" t="s">
        <v>31</v>
      </c>
      <c r="I3" s="7">
        <v>0</v>
      </c>
      <c r="J3" s="11" t="s">
        <v>24</v>
      </c>
      <c r="K3" s="40">
        <f>SUBTOTAL(9,K2:K2)</f>
        <v>55</v>
      </c>
      <c r="L3" s="40">
        <f>SUBTOTAL(9,L2:L2)</f>
        <v>13</v>
      </c>
      <c r="M3" s="87">
        <f>Tabela8[[#This Row],[Neg_Ano5]]/Tabela8[[#This Row],[Alunos_Ano5]]</f>
        <v>0.23636363636363636</v>
      </c>
      <c r="N3" s="40">
        <f>SUBTOTAL(9,N2:N2)</f>
        <v>60</v>
      </c>
      <c r="O3" s="40">
        <f>SUBTOTAL(9,O2:O2)</f>
        <v>9</v>
      </c>
      <c r="P3" s="87">
        <f>Tabela8[[#This Row],[Neg_Ano6]]/Tabela8[[#This Row],[Alunos_Ano6]]</f>
        <v>0.15</v>
      </c>
      <c r="Q3" s="40">
        <f>SUBTOTAL(9,Q2:Q2)</f>
        <v>115</v>
      </c>
      <c r="R3" s="40">
        <f>SUBTOTAL(9,R2:R2)</f>
        <v>22</v>
      </c>
      <c r="S3" s="88">
        <f>Tabela8[[#This Row],[Níveis negat. ]]/Tabela8[[#This Row],[Alunos_2º ciclo]]</f>
        <v>0.19130434782608696</v>
      </c>
    </row>
    <row r="4" spans="1:19" outlineLevel="6" x14ac:dyDescent="0.3">
      <c r="A4" s="6">
        <v>101</v>
      </c>
      <c r="B4" s="7" t="s">
        <v>19</v>
      </c>
      <c r="C4" s="7">
        <v>10103</v>
      </c>
      <c r="D4" s="7" t="s">
        <v>368</v>
      </c>
      <c r="E4" s="7">
        <v>104</v>
      </c>
      <c r="F4" s="7" t="s">
        <v>30</v>
      </c>
      <c r="G4" s="7">
        <v>151634</v>
      </c>
      <c r="H4" s="7" t="s">
        <v>33</v>
      </c>
      <c r="I4" s="7">
        <v>104358</v>
      </c>
      <c r="J4" s="7" t="s">
        <v>34</v>
      </c>
      <c r="K4" s="37">
        <v>160</v>
      </c>
      <c r="L4" s="37">
        <v>35</v>
      </c>
      <c r="M4" s="85">
        <f>Tabela8[[#This Row],[Neg_Ano5]]/Tabela8[[#This Row],[Alunos_Ano5]]</f>
        <v>0.21875</v>
      </c>
      <c r="N4" s="37">
        <v>166</v>
      </c>
      <c r="O4" s="37">
        <v>37</v>
      </c>
      <c r="P4" s="85">
        <f>Tabela8[[#This Row],[Neg_Ano6]]/Tabela8[[#This Row],[Alunos_Ano6]]</f>
        <v>0.22289156626506024</v>
      </c>
      <c r="Q4" s="37">
        <f t="shared" si="0"/>
        <v>326</v>
      </c>
      <c r="R4" s="37">
        <f t="shared" si="0"/>
        <v>72</v>
      </c>
      <c r="S4" s="86">
        <f>Tabela8[[#This Row],[Níveis negat. ]]/Tabela8[[#This Row],[Alunos_2º ciclo]]</f>
        <v>0.22085889570552147</v>
      </c>
    </row>
    <row r="5" spans="1:19" outlineLevel="5" x14ac:dyDescent="0.3">
      <c r="A5" s="6">
        <v>101</v>
      </c>
      <c r="B5" s="7" t="s">
        <v>19</v>
      </c>
      <c r="C5" s="7">
        <v>10103</v>
      </c>
      <c r="D5" s="7" t="s">
        <v>368</v>
      </c>
      <c r="E5" s="7">
        <v>104</v>
      </c>
      <c r="F5" s="7" t="s">
        <v>30</v>
      </c>
      <c r="G5" s="7">
        <v>151634</v>
      </c>
      <c r="H5" s="7" t="s">
        <v>33</v>
      </c>
      <c r="I5" s="7">
        <v>0</v>
      </c>
      <c r="J5" s="11" t="s">
        <v>24</v>
      </c>
      <c r="K5" s="40">
        <f>SUBTOTAL(9,K4:K4)</f>
        <v>160</v>
      </c>
      <c r="L5" s="40">
        <f>SUBTOTAL(9,L4:L4)</f>
        <v>35</v>
      </c>
      <c r="M5" s="87">
        <f>Tabela8[[#This Row],[Neg_Ano5]]/Tabela8[[#This Row],[Alunos_Ano5]]</f>
        <v>0.21875</v>
      </c>
      <c r="N5" s="40">
        <f>SUBTOTAL(9,N4:N4)</f>
        <v>166</v>
      </c>
      <c r="O5" s="40">
        <f>SUBTOTAL(9,O4:O4)</f>
        <v>37</v>
      </c>
      <c r="P5" s="87">
        <f>Tabela8[[#This Row],[Neg_Ano6]]/Tabela8[[#This Row],[Alunos_Ano6]]</f>
        <v>0.22289156626506024</v>
      </c>
      <c r="Q5" s="40">
        <f>SUBTOTAL(9,Q4:Q4)</f>
        <v>326</v>
      </c>
      <c r="R5" s="40">
        <f>SUBTOTAL(9,R4:R4)</f>
        <v>72</v>
      </c>
      <c r="S5" s="88">
        <f>Tabela8[[#This Row],[Níveis negat. ]]/Tabela8[[#This Row],[Alunos_2º ciclo]]</f>
        <v>0.22085889570552147</v>
      </c>
    </row>
    <row r="6" spans="1:19" outlineLevel="4" x14ac:dyDescent="0.3">
      <c r="A6" s="6">
        <v>101</v>
      </c>
      <c r="B6" s="7" t="s">
        <v>19</v>
      </c>
      <c r="C6" s="7">
        <v>10103</v>
      </c>
      <c r="D6" s="7" t="s">
        <v>368</v>
      </c>
      <c r="E6" s="7">
        <v>104</v>
      </c>
      <c r="F6" s="7" t="s">
        <v>30</v>
      </c>
      <c r="G6" s="7">
        <v>0</v>
      </c>
      <c r="H6" s="7">
        <v>0</v>
      </c>
      <c r="I6" s="7">
        <v>0</v>
      </c>
      <c r="J6" s="15" t="s">
        <v>25</v>
      </c>
      <c r="K6" s="43">
        <f>SUBTOTAL(9,K2:K4)</f>
        <v>215</v>
      </c>
      <c r="L6" s="43">
        <f>SUBTOTAL(9,L2:L4)</f>
        <v>48</v>
      </c>
      <c r="M6" s="89">
        <f>Tabela8[[#This Row],[Neg_Ano5]]/Tabela8[[#This Row],[Alunos_Ano5]]</f>
        <v>0.22325581395348837</v>
      </c>
      <c r="N6" s="43">
        <f>SUBTOTAL(9,N2:N4)</f>
        <v>226</v>
      </c>
      <c r="O6" s="43">
        <f>SUBTOTAL(9,O2:O4)</f>
        <v>46</v>
      </c>
      <c r="P6" s="89">
        <f>Tabela8[[#This Row],[Neg_Ano6]]/Tabela8[[#This Row],[Alunos_Ano6]]</f>
        <v>0.20353982300884957</v>
      </c>
      <c r="Q6" s="43">
        <f>SUBTOTAL(9,Q2:Q4)</f>
        <v>441</v>
      </c>
      <c r="R6" s="43">
        <f>SUBTOTAL(9,R2:R4)</f>
        <v>94</v>
      </c>
      <c r="S6" s="90">
        <f>Tabela8[[#This Row],[Níveis negat. ]]/Tabela8[[#This Row],[Alunos_2º ciclo]]</f>
        <v>0.21315192743764172</v>
      </c>
    </row>
    <row r="7" spans="1:19" outlineLevel="6" x14ac:dyDescent="0.3">
      <c r="A7" s="6">
        <v>101</v>
      </c>
      <c r="B7" s="7" t="s">
        <v>19</v>
      </c>
      <c r="C7" s="7">
        <v>10103</v>
      </c>
      <c r="D7" s="7" t="s">
        <v>368</v>
      </c>
      <c r="E7" s="7">
        <v>107</v>
      </c>
      <c r="F7" s="7" t="s">
        <v>35</v>
      </c>
      <c r="G7" s="7">
        <v>151336</v>
      </c>
      <c r="H7" s="7" t="s">
        <v>36</v>
      </c>
      <c r="I7" s="7">
        <v>107743</v>
      </c>
      <c r="J7" s="7" t="s">
        <v>37</v>
      </c>
      <c r="K7" s="37"/>
      <c r="L7" s="37"/>
      <c r="M7" s="85"/>
      <c r="N7" s="37">
        <v>193</v>
      </c>
      <c r="O7" s="37">
        <v>34</v>
      </c>
      <c r="P7" s="85">
        <f>Tabela8[[#This Row],[Neg_Ano6]]/Tabela8[[#This Row],[Alunos_Ano6]]</f>
        <v>0.17616580310880828</v>
      </c>
      <c r="Q7" s="37">
        <f t="shared" si="0"/>
        <v>193</v>
      </c>
      <c r="R7" s="37">
        <f t="shared" si="0"/>
        <v>34</v>
      </c>
      <c r="S7" s="86">
        <f>Tabela8[[#This Row],[Níveis negat. ]]/Tabela8[[#This Row],[Alunos_2º ciclo]]</f>
        <v>0.17616580310880828</v>
      </c>
    </row>
    <row r="8" spans="1:19" outlineLevel="6" x14ac:dyDescent="0.3">
      <c r="A8" s="6">
        <v>101</v>
      </c>
      <c r="B8" s="7" t="s">
        <v>19</v>
      </c>
      <c r="C8" s="7">
        <v>10103</v>
      </c>
      <c r="D8" s="7" t="s">
        <v>368</v>
      </c>
      <c r="E8" s="7">
        <v>107</v>
      </c>
      <c r="F8" s="7" t="s">
        <v>35</v>
      </c>
      <c r="G8" s="7">
        <v>151336</v>
      </c>
      <c r="H8" s="7" t="s">
        <v>36</v>
      </c>
      <c r="I8" s="7">
        <v>107850</v>
      </c>
      <c r="J8" s="7" t="s">
        <v>38</v>
      </c>
      <c r="K8" s="37"/>
      <c r="L8" s="37"/>
      <c r="M8" s="85"/>
      <c r="N8" s="37">
        <v>22</v>
      </c>
      <c r="O8" s="37">
        <v>15</v>
      </c>
      <c r="P8" s="85">
        <f>Tabela8[[#This Row],[Neg_Ano6]]/Tabela8[[#This Row],[Alunos_Ano6]]</f>
        <v>0.68181818181818177</v>
      </c>
      <c r="Q8" s="37">
        <f t="shared" si="0"/>
        <v>22</v>
      </c>
      <c r="R8" s="37">
        <f t="shared" si="0"/>
        <v>15</v>
      </c>
      <c r="S8" s="86">
        <f>Tabela8[[#This Row],[Níveis negat. ]]/Tabela8[[#This Row],[Alunos_2º ciclo]]</f>
        <v>0.68181818181818177</v>
      </c>
    </row>
    <row r="9" spans="1:19" outlineLevel="5" x14ac:dyDescent="0.3">
      <c r="A9" s="6">
        <v>101</v>
      </c>
      <c r="B9" s="7" t="s">
        <v>19</v>
      </c>
      <c r="C9" s="7">
        <v>10103</v>
      </c>
      <c r="D9" s="7" t="s">
        <v>368</v>
      </c>
      <c r="E9" s="7">
        <v>107</v>
      </c>
      <c r="F9" s="7" t="s">
        <v>35</v>
      </c>
      <c r="G9" s="7">
        <v>151336</v>
      </c>
      <c r="H9" s="7" t="s">
        <v>36</v>
      </c>
      <c r="I9" s="7">
        <v>0</v>
      </c>
      <c r="J9" s="11" t="s">
        <v>24</v>
      </c>
      <c r="K9" s="40">
        <f>SUBTOTAL(9,K7:K8)</f>
        <v>0</v>
      </c>
      <c r="L9" s="40">
        <f>SUBTOTAL(9,L7:L8)</f>
        <v>0</v>
      </c>
      <c r="M9" s="87"/>
      <c r="N9" s="40">
        <f>SUBTOTAL(9,N7:N8)</f>
        <v>215</v>
      </c>
      <c r="O9" s="40">
        <f>SUBTOTAL(9,O7:O8)</f>
        <v>49</v>
      </c>
      <c r="P9" s="87">
        <f>Tabela8[[#This Row],[Neg_Ano6]]/Tabela8[[#This Row],[Alunos_Ano6]]</f>
        <v>0.22790697674418606</v>
      </c>
      <c r="Q9" s="40">
        <f>SUBTOTAL(9,Q7:Q8)</f>
        <v>215</v>
      </c>
      <c r="R9" s="40">
        <f>SUBTOTAL(9,R7:R8)</f>
        <v>49</v>
      </c>
      <c r="S9" s="88">
        <f>Tabela8[[#This Row],[Níveis negat. ]]/Tabela8[[#This Row],[Alunos_2º ciclo]]</f>
        <v>0.22790697674418606</v>
      </c>
    </row>
    <row r="10" spans="1:19" outlineLevel="6" x14ac:dyDescent="0.3">
      <c r="A10" s="6">
        <v>101</v>
      </c>
      <c r="B10" s="7" t="s">
        <v>19</v>
      </c>
      <c r="C10" s="7">
        <v>10103</v>
      </c>
      <c r="D10" s="7" t="s">
        <v>368</v>
      </c>
      <c r="E10" s="7">
        <v>107</v>
      </c>
      <c r="F10" s="7" t="s">
        <v>35</v>
      </c>
      <c r="G10" s="7">
        <v>151361</v>
      </c>
      <c r="H10" s="7" t="s">
        <v>39</v>
      </c>
      <c r="I10" s="7">
        <v>107083</v>
      </c>
      <c r="J10" s="7" t="s">
        <v>40</v>
      </c>
      <c r="K10" s="37">
        <v>140</v>
      </c>
      <c r="L10" s="37">
        <v>35</v>
      </c>
      <c r="M10" s="85">
        <f>Tabela8[[#This Row],[Neg_Ano5]]/Tabela8[[#This Row],[Alunos_Ano5]]</f>
        <v>0.25</v>
      </c>
      <c r="N10" s="37">
        <v>139</v>
      </c>
      <c r="O10" s="37">
        <v>30</v>
      </c>
      <c r="P10" s="85">
        <f>Tabela8[[#This Row],[Neg_Ano6]]/Tabela8[[#This Row],[Alunos_Ano6]]</f>
        <v>0.21582733812949639</v>
      </c>
      <c r="Q10" s="37">
        <f t="shared" si="0"/>
        <v>279</v>
      </c>
      <c r="R10" s="37">
        <f t="shared" si="0"/>
        <v>65</v>
      </c>
      <c r="S10" s="86">
        <f>Tabela8[[#This Row],[Níveis negat. ]]/Tabela8[[#This Row],[Alunos_2º ciclo]]</f>
        <v>0.23297491039426524</v>
      </c>
    </row>
    <row r="11" spans="1:19" outlineLevel="6" x14ac:dyDescent="0.3">
      <c r="A11" s="6">
        <v>101</v>
      </c>
      <c r="B11" s="7" t="s">
        <v>19</v>
      </c>
      <c r="C11" s="7">
        <v>10103</v>
      </c>
      <c r="D11" s="7" t="s">
        <v>368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107812</v>
      </c>
      <c r="J11" s="7" t="s">
        <v>41</v>
      </c>
      <c r="K11" s="37">
        <v>79</v>
      </c>
      <c r="L11" s="37">
        <v>13</v>
      </c>
      <c r="M11" s="85">
        <f>Tabela8[[#This Row],[Neg_Ano5]]/Tabela8[[#This Row],[Alunos_Ano5]]</f>
        <v>0.16455696202531644</v>
      </c>
      <c r="N11" s="37">
        <v>58</v>
      </c>
      <c r="O11" s="37">
        <v>7</v>
      </c>
      <c r="P11" s="85">
        <f>Tabela8[[#This Row],[Neg_Ano6]]/Tabela8[[#This Row],[Alunos_Ano6]]</f>
        <v>0.1206896551724138</v>
      </c>
      <c r="Q11" s="37">
        <f t="shared" si="0"/>
        <v>137</v>
      </c>
      <c r="R11" s="37">
        <f t="shared" si="0"/>
        <v>20</v>
      </c>
      <c r="S11" s="86">
        <f>Tabela8[[#This Row],[Níveis negat. ]]/Tabela8[[#This Row],[Alunos_2º ciclo]]</f>
        <v>0.145985401459854</v>
      </c>
    </row>
    <row r="12" spans="1:19" outlineLevel="5" x14ac:dyDescent="0.3">
      <c r="A12" s="6">
        <v>101</v>
      </c>
      <c r="B12" s="7" t="s">
        <v>19</v>
      </c>
      <c r="C12" s="7">
        <v>10103</v>
      </c>
      <c r="D12" s="7" t="s">
        <v>368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0</v>
      </c>
      <c r="J12" s="11" t="s">
        <v>24</v>
      </c>
      <c r="K12" s="40">
        <f>SUBTOTAL(9,K10:K11)</f>
        <v>219</v>
      </c>
      <c r="L12" s="40">
        <f>SUBTOTAL(9,L10:L11)</f>
        <v>48</v>
      </c>
      <c r="M12" s="87">
        <f>Tabela8[[#This Row],[Neg_Ano5]]/Tabela8[[#This Row],[Alunos_Ano5]]</f>
        <v>0.21917808219178081</v>
      </c>
      <c r="N12" s="40">
        <f>SUBTOTAL(9,N10:N11)</f>
        <v>197</v>
      </c>
      <c r="O12" s="40">
        <f>SUBTOTAL(9,O10:O11)</f>
        <v>37</v>
      </c>
      <c r="P12" s="87">
        <f>Tabela8[[#This Row],[Neg_Ano6]]/Tabela8[[#This Row],[Alunos_Ano6]]</f>
        <v>0.18781725888324874</v>
      </c>
      <c r="Q12" s="40">
        <f>SUBTOTAL(9,Q10:Q11)</f>
        <v>416</v>
      </c>
      <c r="R12" s="40">
        <f>SUBTOTAL(9,R10:R11)</f>
        <v>85</v>
      </c>
      <c r="S12" s="88">
        <f>Tabela8[[#This Row],[Níveis negat. ]]/Tabela8[[#This Row],[Alunos_2º ciclo]]</f>
        <v>0.20432692307692307</v>
      </c>
    </row>
    <row r="13" spans="1:19" outlineLevel="4" x14ac:dyDescent="0.3">
      <c r="A13" s="6">
        <v>101</v>
      </c>
      <c r="B13" s="7" t="s">
        <v>19</v>
      </c>
      <c r="C13" s="7">
        <v>10103</v>
      </c>
      <c r="D13" s="7" t="s">
        <v>368</v>
      </c>
      <c r="E13" s="7">
        <v>107</v>
      </c>
      <c r="F13" s="7" t="s">
        <v>35</v>
      </c>
      <c r="G13" s="7">
        <v>0</v>
      </c>
      <c r="H13" s="7">
        <v>0</v>
      </c>
      <c r="I13" s="7">
        <v>0</v>
      </c>
      <c r="J13" s="15" t="s">
        <v>25</v>
      </c>
      <c r="K13" s="43">
        <f>SUBTOTAL(9,K7:K11)</f>
        <v>219</v>
      </c>
      <c r="L13" s="43">
        <f>SUBTOTAL(9,L7:L11)</f>
        <v>48</v>
      </c>
      <c r="M13" s="89">
        <f>Tabela8[[#This Row],[Neg_Ano5]]/Tabela8[[#This Row],[Alunos_Ano5]]</f>
        <v>0.21917808219178081</v>
      </c>
      <c r="N13" s="43">
        <f>SUBTOTAL(9,N7:N11)</f>
        <v>412</v>
      </c>
      <c r="O13" s="43">
        <f>SUBTOTAL(9,O7:O11)</f>
        <v>86</v>
      </c>
      <c r="P13" s="89">
        <f>Tabela8[[#This Row],[Neg_Ano6]]/Tabela8[[#This Row],[Alunos_Ano6]]</f>
        <v>0.20873786407766989</v>
      </c>
      <c r="Q13" s="43">
        <f>SUBTOTAL(9,Q7:Q11)</f>
        <v>631</v>
      </c>
      <c r="R13" s="43">
        <f>SUBTOTAL(9,R7:R11)</f>
        <v>134</v>
      </c>
      <c r="S13" s="90">
        <f>Tabela8[[#This Row],[Níveis negat. ]]/Tabela8[[#This Row],[Alunos_2º ciclo]]</f>
        <v>0.21236133122028525</v>
      </c>
    </row>
    <row r="14" spans="1:19" outlineLevel="6" x14ac:dyDescent="0.3">
      <c r="A14" s="6">
        <v>101</v>
      </c>
      <c r="B14" s="7" t="s">
        <v>19</v>
      </c>
      <c r="C14" s="7">
        <v>10103</v>
      </c>
      <c r="D14" s="7" t="s">
        <v>368</v>
      </c>
      <c r="E14" s="7">
        <v>109</v>
      </c>
      <c r="F14" s="7" t="s">
        <v>42</v>
      </c>
      <c r="G14" s="7">
        <v>150551</v>
      </c>
      <c r="H14" s="7" t="s">
        <v>43</v>
      </c>
      <c r="I14" s="7">
        <v>109570</v>
      </c>
      <c r="J14" s="7" t="s">
        <v>44</v>
      </c>
      <c r="K14" s="37">
        <v>40</v>
      </c>
      <c r="L14" s="37">
        <v>6</v>
      </c>
      <c r="M14" s="85">
        <f>Tabela8[[#This Row],[Neg_Ano5]]/Tabela8[[#This Row],[Alunos_Ano5]]</f>
        <v>0.15</v>
      </c>
      <c r="N14" s="37">
        <v>48</v>
      </c>
      <c r="O14" s="37">
        <v>7</v>
      </c>
      <c r="P14" s="85">
        <f>Tabela8[[#This Row],[Neg_Ano6]]/Tabela8[[#This Row],[Alunos_Ano6]]</f>
        <v>0.14583333333333334</v>
      </c>
      <c r="Q14" s="37">
        <f t="shared" si="0"/>
        <v>88</v>
      </c>
      <c r="R14" s="37">
        <f t="shared" si="0"/>
        <v>13</v>
      </c>
      <c r="S14" s="86">
        <f>Tabela8[[#This Row],[Níveis negat. ]]/Tabela8[[#This Row],[Alunos_2º ciclo]]</f>
        <v>0.14772727272727273</v>
      </c>
    </row>
    <row r="15" spans="1:19" outlineLevel="6" x14ac:dyDescent="0.3">
      <c r="A15" s="6">
        <v>101</v>
      </c>
      <c r="B15" s="7" t="s">
        <v>19</v>
      </c>
      <c r="C15" s="7">
        <v>10103</v>
      </c>
      <c r="D15" s="7" t="s">
        <v>368</v>
      </c>
      <c r="E15" s="7">
        <v>109</v>
      </c>
      <c r="F15" s="7" t="s">
        <v>42</v>
      </c>
      <c r="G15" s="7">
        <v>150551</v>
      </c>
      <c r="H15" s="7" t="s">
        <v>43</v>
      </c>
      <c r="I15" s="7">
        <v>109721</v>
      </c>
      <c r="J15" s="7" t="s">
        <v>45</v>
      </c>
      <c r="K15" s="37">
        <v>35</v>
      </c>
      <c r="L15" s="37">
        <v>5</v>
      </c>
      <c r="M15" s="85">
        <f>Tabela8[[#This Row],[Neg_Ano5]]/Tabela8[[#This Row],[Alunos_Ano5]]</f>
        <v>0.14285714285714285</v>
      </c>
      <c r="N15" s="37">
        <v>44</v>
      </c>
      <c r="O15" s="37">
        <v>8</v>
      </c>
      <c r="P15" s="85">
        <f>Tabela8[[#This Row],[Neg_Ano6]]/Tabela8[[#This Row],[Alunos_Ano6]]</f>
        <v>0.18181818181818182</v>
      </c>
      <c r="Q15" s="37">
        <f t="shared" si="0"/>
        <v>79</v>
      </c>
      <c r="R15" s="37">
        <f t="shared" si="0"/>
        <v>13</v>
      </c>
      <c r="S15" s="86">
        <f>Tabela8[[#This Row],[Níveis negat. ]]/Tabela8[[#This Row],[Alunos_2º ciclo]]</f>
        <v>0.16455696202531644</v>
      </c>
    </row>
    <row r="16" spans="1:19" outlineLevel="5" x14ac:dyDescent="0.3">
      <c r="A16" s="6">
        <v>101</v>
      </c>
      <c r="B16" s="7" t="s">
        <v>19</v>
      </c>
      <c r="C16" s="7">
        <v>10103</v>
      </c>
      <c r="D16" s="7" t="s">
        <v>368</v>
      </c>
      <c r="E16" s="7">
        <v>109</v>
      </c>
      <c r="F16" s="7" t="s">
        <v>42</v>
      </c>
      <c r="G16" s="7">
        <v>150551</v>
      </c>
      <c r="H16" s="7" t="s">
        <v>43</v>
      </c>
      <c r="I16" s="7">
        <v>0</v>
      </c>
      <c r="J16" s="11" t="s">
        <v>24</v>
      </c>
      <c r="K16" s="40">
        <f>SUBTOTAL(9,K14:K15)</f>
        <v>75</v>
      </c>
      <c r="L16" s="40">
        <f>SUBTOTAL(9,L14:L15)</f>
        <v>11</v>
      </c>
      <c r="M16" s="87">
        <f>Tabela8[[#This Row],[Neg_Ano5]]/Tabela8[[#This Row],[Alunos_Ano5]]</f>
        <v>0.14666666666666667</v>
      </c>
      <c r="N16" s="40">
        <f>SUBTOTAL(9,N14:N15)</f>
        <v>92</v>
      </c>
      <c r="O16" s="40">
        <f>SUBTOTAL(9,O14:O15)</f>
        <v>15</v>
      </c>
      <c r="P16" s="87">
        <f>Tabela8[[#This Row],[Neg_Ano6]]/Tabela8[[#This Row],[Alunos_Ano6]]</f>
        <v>0.16304347826086957</v>
      </c>
      <c r="Q16" s="40">
        <f>SUBTOTAL(9,Q14:Q15)</f>
        <v>167</v>
      </c>
      <c r="R16" s="40">
        <f>SUBTOTAL(9,R14:R15)</f>
        <v>26</v>
      </c>
      <c r="S16" s="88">
        <f>Tabela8[[#This Row],[Níveis negat. ]]/Tabela8[[#This Row],[Alunos_2º ciclo]]</f>
        <v>0.15568862275449102</v>
      </c>
    </row>
    <row r="17" spans="1:19" outlineLevel="6" x14ac:dyDescent="0.3">
      <c r="A17" s="6">
        <v>101</v>
      </c>
      <c r="B17" s="7" t="s">
        <v>19</v>
      </c>
      <c r="C17" s="7">
        <v>10103</v>
      </c>
      <c r="D17" s="7" t="s">
        <v>368</v>
      </c>
      <c r="E17" s="7">
        <v>109</v>
      </c>
      <c r="F17" s="7" t="s">
        <v>42</v>
      </c>
      <c r="G17" s="7">
        <v>150563</v>
      </c>
      <c r="H17" s="7" t="s">
        <v>46</v>
      </c>
      <c r="I17" s="7">
        <v>109976</v>
      </c>
      <c r="J17" s="7" t="s">
        <v>47</v>
      </c>
      <c r="K17" s="37">
        <v>137</v>
      </c>
      <c r="L17" s="37">
        <v>31</v>
      </c>
      <c r="M17" s="85">
        <f>Tabela8[[#This Row],[Neg_Ano5]]/Tabela8[[#This Row],[Alunos_Ano5]]</f>
        <v>0.22627737226277372</v>
      </c>
      <c r="N17" s="37">
        <v>138</v>
      </c>
      <c r="O17" s="37">
        <v>27</v>
      </c>
      <c r="P17" s="85">
        <f>Tabela8[[#This Row],[Neg_Ano6]]/Tabela8[[#This Row],[Alunos_Ano6]]</f>
        <v>0.19565217391304349</v>
      </c>
      <c r="Q17" s="37">
        <f t="shared" si="0"/>
        <v>275</v>
      </c>
      <c r="R17" s="37">
        <f t="shared" si="0"/>
        <v>58</v>
      </c>
      <c r="S17" s="86">
        <f>Tabela8[[#This Row],[Níveis negat. ]]/Tabela8[[#This Row],[Alunos_2º ciclo]]</f>
        <v>0.21090909090909091</v>
      </c>
    </row>
    <row r="18" spans="1:19" outlineLevel="5" x14ac:dyDescent="0.3">
      <c r="A18" s="6">
        <v>101</v>
      </c>
      <c r="B18" s="7" t="s">
        <v>19</v>
      </c>
      <c r="C18" s="7">
        <v>10103</v>
      </c>
      <c r="D18" s="7" t="s">
        <v>368</v>
      </c>
      <c r="E18" s="7">
        <v>109</v>
      </c>
      <c r="F18" s="7" t="s">
        <v>42</v>
      </c>
      <c r="G18" s="7">
        <v>150563</v>
      </c>
      <c r="H18" s="7" t="s">
        <v>46</v>
      </c>
      <c r="I18" s="7">
        <v>0</v>
      </c>
      <c r="J18" s="11" t="s">
        <v>24</v>
      </c>
      <c r="K18" s="40">
        <f>SUBTOTAL(9,K17:K17)</f>
        <v>137</v>
      </c>
      <c r="L18" s="40">
        <f>SUBTOTAL(9,L17:L17)</f>
        <v>31</v>
      </c>
      <c r="M18" s="87">
        <f>Tabela8[[#This Row],[Neg_Ano5]]/Tabela8[[#This Row],[Alunos_Ano5]]</f>
        <v>0.22627737226277372</v>
      </c>
      <c r="N18" s="40">
        <f>SUBTOTAL(9,N17:N17)</f>
        <v>138</v>
      </c>
      <c r="O18" s="40">
        <f>SUBTOTAL(9,O17:O17)</f>
        <v>27</v>
      </c>
      <c r="P18" s="87">
        <f>Tabela8[[#This Row],[Neg_Ano6]]/Tabela8[[#This Row],[Alunos_Ano6]]</f>
        <v>0.19565217391304349</v>
      </c>
      <c r="Q18" s="40">
        <f>SUBTOTAL(9,Q17:Q17)</f>
        <v>275</v>
      </c>
      <c r="R18" s="40">
        <f>SUBTOTAL(9,R17:R17)</f>
        <v>58</v>
      </c>
      <c r="S18" s="88">
        <f>Tabela8[[#This Row],[Níveis negat. ]]/Tabela8[[#This Row],[Alunos_2º ciclo]]</f>
        <v>0.21090909090909091</v>
      </c>
    </row>
    <row r="19" spans="1:19" outlineLevel="6" x14ac:dyDescent="0.3">
      <c r="A19" s="6">
        <v>101</v>
      </c>
      <c r="B19" s="7" t="s">
        <v>19</v>
      </c>
      <c r="C19" s="7">
        <v>10103</v>
      </c>
      <c r="D19" s="7" t="s">
        <v>368</v>
      </c>
      <c r="E19" s="7">
        <v>109</v>
      </c>
      <c r="F19" s="7" t="s">
        <v>42</v>
      </c>
      <c r="G19" s="7">
        <v>151178</v>
      </c>
      <c r="H19" s="7" t="s">
        <v>48</v>
      </c>
      <c r="I19" s="7">
        <v>109070</v>
      </c>
      <c r="J19" s="7" t="s">
        <v>49</v>
      </c>
      <c r="K19" s="37">
        <v>91</v>
      </c>
      <c r="L19" s="37">
        <v>5</v>
      </c>
      <c r="M19" s="85">
        <f>Tabela8[[#This Row],[Neg_Ano5]]/Tabela8[[#This Row],[Alunos_Ano5]]</f>
        <v>5.4945054945054944E-2</v>
      </c>
      <c r="N19" s="37">
        <v>89</v>
      </c>
      <c r="O19" s="37">
        <v>8</v>
      </c>
      <c r="P19" s="85">
        <f>Tabela8[[#This Row],[Neg_Ano6]]/Tabela8[[#This Row],[Alunos_Ano6]]</f>
        <v>8.98876404494382E-2</v>
      </c>
      <c r="Q19" s="37">
        <f t="shared" si="0"/>
        <v>180</v>
      </c>
      <c r="R19" s="37">
        <f t="shared" si="0"/>
        <v>13</v>
      </c>
      <c r="S19" s="86">
        <f>Tabela8[[#This Row],[Níveis negat. ]]/Tabela8[[#This Row],[Alunos_2º ciclo]]</f>
        <v>7.2222222222222215E-2</v>
      </c>
    </row>
    <row r="20" spans="1:19" outlineLevel="5" x14ac:dyDescent="0.3">
      <c r="A20" s="6">
        <v>101</v>
      </c>
      <c r="B20" s="7" t="s">
        <v>19</v>
      </c>
      <c r="C20" s="7">
        <v>10103</v>
      </c>
      <c r="D20" s="7" t="s">
        <v>368</v>
      </c>
      <c r="E20" s="7">
        <v>109</v>
      </c>
      <c r="F20" s="7" t="s">
        <v>42</v>
      </c>
      <c r="G20" s="7">
        <v>151178</v>
      </c>
      <c r="H20" s="7" t="s">
        <v>48</v>
      </c>
      <c r="I20" s="7">
        <v>0</v>
      </c>
      <c r="J20" s="11" t="s">
        <v>24</v>
      </c>
      <c r="K20" s="40">
        <f>SUBTOTAL(9,K19:K19)</f>
        <v>91</v>
      </c>
      <c r="L20" s="40">
        <f>SUBTOTAL(9,L19:L19)</f>
        <v>5</v>
      </c>
      <c r="M20" s="87">
        <f>Tabela8[[#This Row],[Neg_Ano5]]/Tabela8[[#This Row],[Alunos_Ano5]]</f>
        <v>5.4945054945054944E-2</v>
      </c>
      <c r="N20" s="40">
        <f>SUBTOTAL(9,N19:N19)</f>
        <v>89</v>
      </c>
      <c r="O20" s="40">
        <f>SUBTOTAL(9,O19:O19)</f>
        <v>8</v>
      </c>
      <c r="P20" s="87">
        <f>Tabela8[[#This Row],[Neg_Ano6]]/Tabela8[[#This Row],[Alunos_Ano6]]</f>
        <v>8.98876404494382E-2</v>
      </c>
      <c r="Q20" s="40">
        <f>SUBTOTAL(9,Q19:Q19)</f>
        <v>180</v>
      </c>
      <c r="R20" s="40">
        <f>SUBTOTAL(9,R19:R19)</f>
        <v>13</v>
      </c>
      <c r="S20" s="88">
        <f>Tabela8[[#This Row],[Níveis negat. ]]/Tabela8[[#This Row],[Alunos_2º ciclo]]</f>
        <v>7.2222222222222215E-2</v>
      </c>
    </row>
    <row r="21" spans="1:19" outlineLevel="6" x14ac:dyDescent="0.3">
      <c r="A21" s="6">
        <v>101</v>
      </c>
      <c r="B21" s="7" t="s">
        <v>19</v>
      </c>
      <c r="C21" s="7">
        <v>10103</v>
      </c>
      <c r="D21" s="7" t="s">
        <v>368</v>
      </c>
      <c r="E21" s="7">
        <v>109</v>
      </c>
      <c r="F21" s="7" t="s">
        <v>42</v>
      </c>
      <c r="G21" s="7">
        <v>151282</v>
      </c>
      <c r="H21" s="7" t="s">
        <v>50</v>
      </c>
      <c r="I21" s="7">
        <v>109681</v>
      </c>
      <c r="J21" s="7" t="s">
        <v>51</v>
      </c>
      <c r="K21" s="37">
        <v>97</v>
      </c>
      <c r="L21" s="37">
        <v>31</v>
      </c>
      <c r="M21" s="85">
        <f>Tabela8[[#This Row],[Neg_Ano5]]/Tabela8[[#This Row],[Alunos_Ano5]]</f>
        <v>0.31958762886597936</v>
      </c>
      <c r="N21" s="37">
        <v>114</v>
      </c>
      <c r="O21" s="37">
        <v>35</v>
      </c>
      <c r="P21" s="85">
        <f>Tabela8[[#This Row],[Neg_Ano6]]/Tabela8[[#This Row],[Alunos_Ano6]]</f>
        <v>0.30701754385964913</v>
      </c>
      <c r="Q21" s="37">
        <f t="shared" si="0"/>
        <v>211</v>
      </c>
      <c r="R21" s="37">
        <f t="shared" si="0"/>
        <v>66</v>
      </c>
      <c r="S21" s="86">
        <f>Tabela8[[#This Row],[Níveis negat. ]]/Tabela8[[#This Row],[Alunos_2º ciclo]]</f>
        <v>0.3127962085308057</v>
      </c>
    </row>
    <row r="22" spans="1:19" outlineLevel="5" x14ac:dyDescent="0.3">
      <c r="A22" s="6">
        <v>101</v>
      </c>
      <c r="B22" s="7" t="s">
        <v>19</v>
      </c>
      <c r="C22" s="7">
        <v>10103</v>
      </c>
      <c r="D22" s="7" t="s">
        <v>368</v>
      </c>
      <c r="E22" s="7">
        <v>109</v>
      </c>
      <c r="F22" s="7" t="s">
        <v>42</v>
      </c>
      <c r="G22" s="7">
        <v>151282</v>
      </c>
      <c r="H22" s="7" t="s">
        <v>50</v>
      </c>
      <c r="I22" s="7">
        <v>0</v>
      </c>
      <c r="J22" s="11" t="s">
        <v>24</v>
      </c>
      <c r="K22" s="40">
        <f>SUBTOTAL(9,K21:K21)</f>
        <v>97</v>
      </c>
      <c r="L22" s="40">
        <f>SUBTOTAL(9,L21:L21)</f>
        <v>31</v>
      </c>
      <c r="M22" s="87">
        <f>Tabela8[[#This Row],[Neg_Ano5]]/Tabela8[[#This Row],[Alunos_Ano5]]</f>
        <v>0.31958762886597936</v>
      </c>
      <c r="N22" s="40">
        <f>SUBTOTAL(9,N21:N21)</f>
        <v>114</v>
      </c>
      <c r="O22" s="40">
        <f>SUBTOTAL(9,O21:O21)</f>
        <v>35</v>
      </c>
      <c r="P22" s="87">
        <f>Tabela8[[#This Row],[Neg_Ano6]]/Tabela8[[#This Row],[Alunos_Ano6]]</f>
        <v>0.30701754385964913</v>
      </c>
      <c r="Q22" s="40">
        <f>SUBTOTAL(9,Q21:Q21)</f>
        <v>211</v>
      </c>
      <c r="R22" s="40">
        <f>SUBTOTAL(9,R21:R21)</f>
        <v>66</v>
      </c>
      <c r="S22" s="88">
        <f>Tabela8[[#This Row],[Níveis negat. ]]/Tabela8[[#This Row],[Alunos_2º ciclo]]</f>
        <v>0.3127962085308057</v>
      </c>
    </row>
    <row r="23" spans="1:19" outlineLevel="6" x14ac:dyDescent="0.3">
      <c r="A23" s="6">
        <v>101</v>
      </c>
      <c r="B23" s="7" t="s">
        <v>19</v>
      </c>
      <c r="C23" s="7">
        <v>10103</v>
      </c>
      <c r="D23" s="7" t="s">
        <v>368</v>
      </c>
      <c r="E23" s="7">
        <v>109</v>
      </c>
      <c r="F23" s="7" t="s">
        <v>42</v>
      </c>
      <c r="G23" s="7">
        <v>151350</v>
      </c>
      <c r="H23" s="7" t="s">
        <v>54</v>
      </c>
      <c r="I23" s="7">
        <v>109632</v>
      </c>
      <c r="J23" s="7" t="s">
        <v>55</v>
      </c>
      <c r="K23" s="37">
        <v>79</v>
      </c>
      <c r="L23" s="37">
        <v>22</v>
      </c>
      <c r="M23" s="85">
        <f>Tabela8[[#This Row],[Neg_Ano5]]/Tabela8[[#This Row],[Alunos_Ano5]]</f>
        <v>0.27848101265822783</v>
      </c>
      <c r="N23" s="37">
        <v>99</v>
      </c>
      <c r="O23" s="37">
        <v>28</v>
      </c>
      <c r="P23" s="85">
        <f>Tabela8[[#This Row],[Neg_Ano6]]/Tabela8[[#This Row],[Alunos_Ano6]]</f>
        <v>0.28282828282828282</v>
      </c>
      <c r="Q23" s="37">
        <f t="shared" si="0"/>
        <v>178</v>
      </c>
      <c r="R23" s="37">
        <f t="shared" si="0"/>
        <v>50</v>
      </c>
      <c r="S23" s="86">
        <f>Tabela8[[#This Row],[Níveis negat. ]]/Tabela8[[#This Row],[Alunos_2º ciclo]]</f>
        <v>0.2808988764044944</v>
      </c>
    </row>
    <row r="24" spans="1:19" outlineLevel="5" x14ac:dyDescent="0.3">
      <c r="A24" s="6">
        <v>101</v>
      </c>
      <c r="B24" s="7" t="s">
        <v>19</v>
      </c>
      <c r="C24" s="7">
        <v>10103</v>
      </c>
      <c r="D24" s="7" t="s">
        <v>368</v>
      </c>
      <c r="E24" s="7">
        <v>109</v>
      </c>
      <c r="F24" s="7" t="s">
        <v>42</v>
      </c>
      <c r="G24" s="7">
        <v>151350</v>
      </c>
      <c r="H24" s="7" t="s">
        <v>54</v>
      </c>
      <c r="I24" s="7">
        <v>0</v>
      </c>
      <c r="J24" s="11" t="s">
        <v>24</v>
      </c>
      <c r="K24" s="40">
        <f>SUBTOTAL(9,K23:K23)</f>
        <v>79</v>
      </c>
      <c r="L24" s="40">
        <f>SUBTOTAL(9,L23:L23)</f>
        <v>22</v>
      </c>
      <c r="M24" s="87">
        <f>Tabela8[[#This Row],[Neg_Ano5]]/Tabela8[[#This Row],[Alunos_Ano5]]</f>
        <v>0.27848101265822783</v>
      </c>
      <c r="N24" s="40">
        <f>SUBTOTAL(9,N23:N23)</f>
        <v>99</v>
      </c>
      <c r="O24" s="40">
        <f>SUBTOTAL(9,O23:O23)</f>
        <v>28</v>
      </c>
      <c r="P24" s="87">
        <f>Tabela8[[#This Row],[Neg_Ano6]]/Tabela8[[#This Row],[Alunos_Ano6]]</f>
        <v>0.28282828282828282</v>
      </c>
      <c r="Q24" s="40">
        <f>SUBTOTAL(9,Q23:Q23)</f>
        <v>178</v>
      </c>
      <c r="R24" s="40">
        <f>SUBTOTAL(9,R23:R23)</f>
        <v>50</v>
      </c>
      <c r="S24" s="88">
        <f>Tabela8[[#This Row],[Níveis negat. ]]/Tabela8[[#This Row],[Alunos_2º ciclo]]</f>
        <v>0.2808988764044944</v>
      </c>
    </row>
    <row r="25" spans="1:19" outlineLevel="6" x14ac:dyDescent="0.3">
      <c r="A25" s="6">
        <v>101</v>
      </c>
      <c r="B25" s="7" t="s">
        <v>19</v>
      </c>
      <c r="C25" s="7">
        <v>10103</v>
      </c>
      <c r="D25" s="7" t="s">
        <v>368</v>
      </c>
      <c r="E25" s="7">
        <v>109</v>
      </c>
      <c r="F25" s="7" t="s">
        <v>42</v>
      </c>
      <c r="G25" s="7">
        <v>151660</v>
      </c>
      <c r="H25" s="7" t="s">
        <v>56</v>
      </c>
      <c r="I25" s="7">
        <v>109357</v>
      </c>
      <c r="J25" s="7" t="s">
        <v>277</v>
      </c>
      <c r="K25" s="37">
        <v>103</v>
      </c>
      <c r="L25" s="37">
        <v>15</v>
      </c>
      <c r="M25" s="85">
        <f>Tabela8[[#This Row],[Neg_Ano5]]/Tabela8[[#This Row],[Alunos_Ano5]]</f>
        <v>0.14563106796116504</v>
      </c>
      <c r="N25" s="37">
        <v>145</v>
      </c>
      <c r="O25" s="37">
        <v>18</v>
      </c>
      <c r="P25" s="85">
        <f>Tabela8[[#This Row],[Neg_Ano6]]/Tabela8[[#This Row],[Alunos_Ano6]]</f>
        <v>0.12413793103448276</v>
      </c>
      <c r="Q25" s="37">
        <f t="shared" si="0"/>
        <v>248</v>
      </c>
      <c r="R25" s="37">
        <f t="shared" si="0"/>
        <v>33</v>
      </c>
      <c r="S25" s="86">
        <f>Tabela8[[#This Row],[Níveis negat. ]]/Tabela8[[#This Row],[Alunos_2º ciclo]]</f>
        <v>0.13306451612903225</v>
      </c>
    </row>
    <row r="26" spans="1:19" outlineLevel="5" x14ac:dyDescent="0.3">
      <c r="A26" s="6">
        <v>101</v>
      </c>
      <c r="B26" s="7" t="s">
        <v>19</v>
      </c>
      <c r="C26" s="7">
        <v>10103</v>
      </c>
      <c r="D26" s="7" t="s">
        <v>368</v>
      </c>
      <c r="E26" s="7">
        <v>109</v>
      </c>
      <c r="F26" s="7" t="s">
        <v>42</v>
      </c>
      <c r="G26" s="7">
        <v>151660</v>
      </c>
      <c r="H26" s="7" t="s">
        <v>56</v>
      </c>
      <c r="I26" s="7">
        <v>0</v>
      </c>
      <c r="J26" s="11" t="s">
        <v>24</v>
      </c>
      <c r="K26" s="40">
        <f>SUBTOTAL(9,K25:K25)</f>
        <v>103</v>
      </c>
      <c r="L26" s="40">
        <f>SUBTOTAL(9,L25:L25)</f>
        <v>15</v>
      </c>
      <c r="M26" s="87">
        <f>Tabela8[[#This Row],[Neg_Ano5]]/Tabela8[[#This Row],[Alunos_Ano5]]</f>
        <v>0.14563106796116504</v>
      </c>
      <c r="N26" s="40">
        <f>SUBTOTAL(9,N25:N25)</f>
        <v>145</v>
      </c>
      <c r="O26" s="40">
        <f>SUBTOTAL(9,O25:O25)</f>
        <v>18</v>
      </c>
      <c r="P26" s="87">
        <f>Tabela8[[#This Row],[Neg_Ano6]]/Tabela8[[#This Row],[Alunos_Ano6]]</f>
        <v>0.12413793103448276</v>
      </c>
      <c r="Q26" s="40">
        <f>SUBTOTAL(9,Q25:Q25)</f>
        <v>248</v>
      </c>
      <c r="R26" s="40">
        <f>SUBTOTAL(9,R25:R25)</f>
        <v>33</v>
      </c>
      <c r="S26" s="88">
        <f>Tabela8[[#This Row],[Níveis negat. ]]/Tabela8[[#This Row],[Alunos_2º ciclo]]</f>
        <v>0.13306451612903225</v>
      </c>
    </row>
    <row r="27" spans="1:19" outlineLevel="6" x14ac:dyDescent="0.3">
      <c r="A27" s="6">
        <v>101</v>
      </c>
      <c r="B27" s="7" t="s">
        <v>19</v>
      </c>
      <c r="C27" s="7">
        <v>10103</v>
      </c>
      <c r="D27" s="7" t="s">
        <v>368</v>
      </c>
      <c r="E27" s="7">
        <v>109</v>
      </c>
      <c r="F27" s="7" t="s">
        <v>42</v>
      </c>
      <c r="G27" s="7">
        <v>151671</v>
      </c>
      <c r="H27" s="7" t="s">
        <v>58</v>
      </c>
      <c r="I27" s="7">
        <v>109663</v>
      </c>
      <c r="J27" s="7" t="s">
        <v>59</v>
      </c>
      <c r="K27" s="37"/>
      <c r="L27" s="37"/>
      <c r="M27" s="85"/>
      <c r="N27" s="37">
        <v>46</v>
      </c>
      <c r="O27" s="37">
        <v>5</v>
      </c>
      <c r="P27" s="85">
        <f>Tabela8[[#This Row],[Neg_Ano6]]/Tabela8[[#This Row],[Alunos_Ano6]]</f>
        <v>0.10869565217391304</v>
      </c>
      <c r="Q27" s="37">
        <f t="shared" si="0"/>
        <v>46</v>
      </c>
      <c r="R27" s="37">
        <f t="shared" si="0"/>
        <v>5</v>
      </c>
      <c r="S27" s="86">
        <f>Tabela8[[#This Row],[Níveis negat. ]]/Tabela8[[#This Row],[Alunos_2º ciclo]]</f>
        <v>0.10869565217391304</v>
      </c>
    </row>
    <row r="28" spans="1:19" outlineLevel="5" x14ac:dyDescent="0.3">
      <c r="A28" s="6">
        <v>101</v>
      </c>
      <c r="B28" s="7" t="s">
        <v>19</v>
      </c>
      <c r="C28" s="7">
        <v>10103</v>
      </c>
      <c r="D28" s="7" t="s">
        <v>368</v>
      </c>
      <c r="E28" s="7">
        <v>109</v>
      </c>
      <c r="F28" s="7" t="s">
        <v>42</v>
      </c>
      <c r="G28" s="7">
        <v>151671</v>
      </c>
      <c r="H28" s="7" t="s">
        <v>58</v>
      </c>
      <c r="I28" s="7">
        <v>0</v>
      </c>
      <c r="J28" s="11" t="s">
        <v>24</v>
      </c>
      <c r="K28" s="40">
        <f>SUBTOTAL(9,K27:K27)</f>
        <v>0</v>
      </c>
      <c r="L28" s="40">
        <f>SUBTOTAL(9,L27:L27)</f>
        <v>0</v>
      </c>
      <c r="M28" s="87"/>
      <c r="N28" s="40">
        <f>SUBTOTAL(9,N27:N27)</f>
        <v>46</v>
      </c>
      <c r="O28" s="40">
        <f>SUBTOTAL(9,O27:O27)</f>
        <v>5</v>
      </c>
      <c r="P28" s="87">
        <f>Tabela8[[#This Row],[Neg_Ano6]]/Tabela8[[#This Row],[Alunos_Ano6]]</f>
        <v>0.10869565217391304</v>
      </c>
      <c r="Q28" s="40">
        <f>SUBTOTAL(9,Q27:Q27)</f>
        <v>46</v>
      </c>
      <c r="R28" s="40">
        <f>SUBTOTAL(9,R27:R27)</f>
        <v>5</v>
      </c>
      <c r="S28" s="88">
        <f>Tabela8[[#This Row],[Níveis negat. ]]/Tabela8[[#This Row],[Alunos_2º ciclo]]</f>
        <v>0.10869565217391304</v>
      </c>
    </row>
    <row r="29" spans="1:19" outlineLevel="4" x14ac:dyDescent="0.3">
      <c r="A29" s="6">
        <v>101</v>
      </c>
      <c r="B29" s="7" t="s">
        <v>19</v>
      </c>
      <c r="C29" s="7">
        <v>10103</v>
      </c>
      <c r="D29" s="7" t="s">
        <v>368</v>
      </c>
      <c r="E29" s="7">
        <v>109</v>
      </c>
      <c r="F29" s="7" t="s">
        <v>42</v>
      </c>
      <c r="G29" s="7">
        <v>0</v>
      </c>
      <c r="H29" s="7">
        <v>0</v>
      </c>
      <c r="I29" s="7">
        <v>0</v>
      </c>
      <c r="J29" s="15" t="s">
        <v>25</v>
      </c>
      <c r="K29" s="43">
        <f>SUBTOTAL(9,K14:K27)</f>
        <v>582</v>
      </c>
      <c r="L29" s="43">
        <f>SUBTOTAL(9,L14:L27)</f>
        <v>115</v>
      </c>
      <c r="M29" s="89">
        <f>Tabela8[[#This Row],[Neg_Ano5]]/Tabela8[[#This Row],[Alunos_Ano5]]</f>
        <v>0.19759450171821305</v>
      </c>
      <c r="N29" s="43">
        <f>SUBTOTAL(9,N14:N27)</f>
        <v>723</v>
      </c>
      <c r="O29" s="43">
        <f>SUBTOTAL(9,O14:O27)</f>
        <v>136</v>
      </c>
      <c r="P29" s="89">
        <f>Tabela8[[#This Row],[Neg_Ano6]]/Tabela8[[#This Row],[Alunos_Ano6]]</f>
        <v>0.18810511756569848</v>
      </c>
      <c r="Q29" s="43">
        <f>SUBTOTAL(9,Q14:Q27)</f>
        <v>1305</v>
      </c>
      <c r="R29" s="43">
        <f>SUBTOTAL(9,R14:R27)</f>
        <v>251</v>
      </c>
      <c r="S29" s="90">
        <f>Tabela8[[#This Row],[Níveis negat. ]]/Tabela8[[#This Row],[Alunos_2º ciclo]]</f>
        <v>0.19233716475095786</v>
      </c>
    </row>
    <row r="30" spans="1:19" outlineLevel="6" x14ac:dyDescent="0.3">
      <c r="A30" s="6">
        <v>101</v>
      </c>
      <c r="B30" s="7" t="s">
        <v>19</v>
      </c>
      <c r="C30" s="7">
        <v>10103</v>
      </c>
      <c r="D30" s="7" t="s">
        <v>368</v>
      </c>
      <c r="E30" s="7">
        <v>113</v>
      </c>
      <c r="F30" s="7" t="s">
        <v>60</v>
      </c>
      <c r="G30" s="7">
        <v>151324</v>
      </c>
      <c r="H30" s="7" t="s">
        <v>61</v>
      </c>
      <c r="I30" s="7">
        <v>113176</v>
      </c>
      <c r="J30" s="7" t="s">
        <v>62</v>
      </c>
      <c r="K30" s="37">
        <v>62</v>
      </c>
      <c r="L30" s="37">
        <v>9</v>
      </c>
      <c r="M30" s="85">
        <f>Tabela8[[#This Row],[Neg_Ano5]]/Tabela8[[#This Row],[Alunos_Ano5]]</f>
        <v>0.14516129032258066</v>
      </c>
      <c r="N30" s="37">
        <v>53</v>
      </c>
      <c r="O30" s="37">
        <v>6</v>
      </c>
      <c r="P30" s="85">
        <f>Tabela8[[#This Row],[Neg_Ano6]]/Tabela8[[#This Row],[Alunos_Ano6]]</f>
        <v>0.11320754716981132</v>
      </c>
      <c r="Q30" s="37">
        <f t="shared" si="0"/>
        <v>115</v>
      </c>
      <c r="R30" s="37">
        <f t="shared" si="0"/>
        <v>15</v>
      </c>
      <c r="S30" s="86">
        <f>Tabela8[[#This Row],[Níveis negat. ]]/Tabela8[[#This Row],[Alunos_2º ciclo]]</f>
        <v>0.13043478260869565</v>
      </c>
    </row>
    <row r="31" spans="1:19" outlineLevel="6" x14ac:dyDescent="0.3">
      <c r="A31" s="6">
        <v>101</v>
      </c>
      <c r="B31" s="7" t="s">
        <v>19</v>
      </c>
      <c r="C31" s="7">
        <v>10103</v>
      </c>
      <c r="D31" s="7" t="s">
        <v>368</v>
      </c>
      <c r="E31" s="7">
        <v>113</v>
      </c>
      <c r="F31" s="7" t="s">
        <v>60</v>
      </c>
      <c r="G31" s="7">
        <v>151324</v>
      </c>
      <c r="H31" s="7" t="s">
        <v>61</v>
      </c>
      <c r="I31" s="7">
        <v>113513</v>
      </c>
      <c r="J31" s="7" t="s">
        <v>63</v>
      </c>
      <c r="K31" s="37">
        <v>56</v>
      </c>
      <c r="L31" s="37">
        <v>7</v>
      </c>
      <c r="M31" s="85">
        <f>Tabela8[[#This Row],[Neg_Ano5]]/Tabela8[[#This Row],[Alunos_Ano5]]</f>
        <v>0.125</v>
      </c>
      <c r="N31" s="37">
        <v>51</v>
      </c>
      <c r="O31" s="37">
        <v>10</v>
      </c>
      <c r="P31" s="85">
        <f>Tabela8[[#This Row],[Neg_Ano6]]/Tabela8[[#This Row],[Alunos_Ano6]]</f>
        <v>0.19607843137254902</v>
      </c>
      <c r="Q31" s="37">
        <f t="shared" si="0"/>
        <v>107</v>
      </c>
      <c r="R31" s="37">
        <f t="shared" si="0"/>
        <v>17</v>
      </c>
      <c r="S31" s="86">
        <f>Tabela8[[#This Row],[Níveis negat. ]]/Tabela8[[#This Row],[Alunos_2º ciclo]]</f>
        <v>0.15887850467289719</v>
      </c>
    </row>
    <row r="32" spans="1:19" outlineLevel="5" x14ac:dyDescent="0.3">
      <c r="A32" s="6">
        <v>101</v>
      </c>
      <c r="B32" s="7" t="s">
        <v>19</v>
      </c>
      <c r="C32" s="7">
        <v>10103</v>
      </c>
      <c r="D32" s="7" t="s">
        <v>368</v>
      </c>
      <c r="E32" s="7">
        <v>113</v>
      </c>
      <c r="F32" s="7" t="s">
        <v>60</v>
      </c>
      <c r="G32" s="7">
        <v>151324</v>
      </c>
      <c r="H32" s="7" t="s">
        <v>61</v>
      </c>
      <c r="I32" s="7">
        <v>0</v>
      </c>
      <c r="J32" s="11" t="s">
        <v>24</v>
      </c>
      <c r="K32" s="40">
        <f>SUBTOTAL(9,K30:K31)</f>
        <v>118</v>
      </c>
      <c r="L32" s="40">
        <f>SUBTOTAL(9,L30:L31)</f>
        <v>16</v>
      </c>
      <c r="M32" s="87">
        <f>Tabela8[[#This Row],[Neg_Ano5]]/Tabela8[[#This Row],[Alunos_Ano5]]</f>
        <v>0.13559322033898305</v>
      </c>
      <c r="N32" s="40">
        <f>SUBTOTAL(9,N30:N31)</f>
        <v>104</v>
      </c>
      <c r="O32" s="40">
        <f>SUBTOTAL(9,O30:O31)</f>
        <v>16</v>
      </c>
      <c r="P32" s="87">
        <f>Tabela8[[#This Row],[Neg_Ano6]]/Tabela8[[#This Row],[Alunos_Ano6]]</f>
        <v>0.15384615384615385</v>
      </c>
      <c r="Q32" s="40">
        <f>SUBTOTAL(9,Q30:Q31)</f>
        <v>222</v>
      </c>
      <c r="R32" s="40">
        <f>SUBTOTAL(9,R30:R31)</f>
        <v>32</v>
      </c>
      <c r="S32" s="88">
        <f>Tabela8[[#This Row],[Níveis negat. ]]/Tabela8[[#This Row],[Alunos_2º ciclo]]</f>
        <v>0.14414414414414414</v>
      </c>
    </row>
    <row r="33" spans="1:19" outlineLevel="6" x14ac:dyDescent="0.3">
      <c r="A33" s="6">
        <v>101</v>
      </c>
      <c r="B33" s="7" t="s">
        <v>19</v>
      </c>
      <c r="C33" s="7">
        <v>10103</v>
      </c>
      <c r="D33" s="7" t="s">
        <v>368</v>
      </c>
      <c r="E33" s="7">
        <v>113</v>
      </c>
      <c r="F33" s="7" t="s">
        <v>60</v>
      </c>
      <c r="G33" s="7">
        <v>151348</v>
      </c>
      <c r="H33" s="7" t="s">
        <v>64</v>
      </c>
      <c r="I33" s="7">
        <v>113401</v>
      </c>
      <c r="J33" s="7" t="s">
        <v>65</v>
      </c>
      <c r="K33" s="37">
        <v>65</v>
      </c>
      <c r="L33" s="37">
        <v>7</v>
      </c>
      <c r="M33" s="85">
        <f>Tabela8[[#This Row],[Neg_Ano5]]/Tabela8[[#This Row],[Alunos_Ano5]]</f>
        <v>0.1076923076923077</v>
      </c>
      <c r="N33" s="37">
        <v>54</v>
      </c>
      <c r="O33" s="37">
        <v>13</v>
      </c>
      <c r="P33" s="85">
        <f>Tabela8[[#This Row],[Neg_Ano6]]/Tabela8[[#This Row],[Alunos_Ano6]]</f>
        <v>0.24074074074074073</v>
      </c>
      <c r="Q33" s="37">
        <f t="shared" si="0"/>
        <v>119</v>
      </c>
      <c r="R33" s="37">
        <f t="shared" si="0"/>
        <v>20</v>
      </c>
      <c r="S33" s="86">
        <f>Tabela8[[#This Row],[Níveis negat. ]]/Tabela8[[#This Row],[Alunos_2º ciclo]]</f>
        <v>0.16806722689075632</v>
      </c>
    </row>
    <row r="34" spans="1:19" outlineLevel="6" x14ac:dyDescent="0.3">
      <c r="A34" s="6">
        <v>101</v>
      </c>
      <c r="B34" s="7" t="s">
        <v>19</v>
      </c>
      <c r="C34" s="7">
        <v>10103</v>
      </c>
      <c r="D34" s="7" t="s">
        <v>368</v>
      </c>
      <c r="E34" s="7">
        <v>113</v>
      </c>
      <c r="F34" s="7" t="s">
        <v>60</v>
      </c>
      <c r="G34" s="7">
        <v>151348</v>
      </c>
      <c r="H34" s="7" t="s">
        <v>64</v>
      </c>
      <c r="I34" s="7">
        <v>113470</v>
      </c>
      <c r="J34" s="7" t="s">
        <v>66</v>
      </c>
      <c r="K34" s="37">
        <v>38</v>
      </c>
      <c r="L34" s="37">
        <v>10</v>
      </c>
      <c r="M34" s="85">
        <f>Tabela8[[#This Row],[Neg_Ano5]]/Tabela8[[#This Row],[Alunos_Ano5]]</f>
        <v>0.26315789473684209</v>
      </c>
      <c r="N34" s="37">
        <v>41</v>
      </c>
      <c r="O34" s="37">
        <v>9</v>
      </c>
      <c r="P34" s="85">
        <f>Tabela8[[#This Row],[Neg_Ano6]]/Tabela8[[#This Row],[Alunos_Ano6]]</f>
        <v>0.21951219512195122</v>
      </c>
      <c r="Q34" s="37">
        <f t="shared" si="0"/>
        <v>79</v>
      </c>
      <c r="R34" s="37">
        <f t="shared" si="0"/>
        <v>19</v>
      </c>
      <c r="S34" s="86">
        <f>Tabela8[[#This Row],[Níveis negat. ]]/Tabela8[[#This Row],[Alunos_2º ciclo]]</f>
        <v>0.24050632911392406</v>
      </c>
    </row>
    <row r="35" spans="1:19" outlineLevel="5" x14ac:dyDescent="0.3">
      <c r="A35" s="6">
        <v>101</v>
      </c>
      <c r="B35" s="7" t="s">
        <v>19</v>
      </c>
      <c r="C35" s="7">
        <v>10103</v>
      </c>
      <c r="D35" s="7" t="s">
        <v>368</v>
      </c>
      <c r="E35" s="7">
        <v>113</v>
      </c>
      <c r="F35" s="7" t="s">
        <v>60</v>
      </c>
      <c r="G35" s="7">
        <v>151348</v>
      </c>
      <c r="H35" s="7" t="s">
        <v>64</v>
      </c>
      <c r="I35" s="7">
        <v>0</v>
      </c>
      <c r="J35" s="11" t="s">
        <v>24</v>
      </c>
      <c r="K35" s="40">
        <f>SUBTOTAL(9,K33:K34)</f>
        <v>103</v>
      </c>
      <c r="L35" s="40">
        <f>SUBTOTAL(9,L33:L34)</f>
        <v>17</v>
      </c>
      <c r="M35" s="87">
        <f>Tabela8[[#This Row],[Neg_Ano5]]/Tabela8[[#This Row],[Alunos_Ano5]]</f>
        <v>0.1650485436893204</v>
      </c>
      <c r="N35" s="40">
        <f>SUBTOTAL(9,N33:N34)</f>
        <v>95</v>
      </c>
      <c r="O35" s="40">
        <f>SUBTOTAL(9,O33:O34)</f>
        <v>22</v>
      </c>
      <c r="P35" s="87">
        <f>Tabela8[[#This Row],[Neg_Ano6]]/Tabela8[[#This Row],[Alunos_Ano6]]</f>
        <v>0.23157894736842105</v>
      </c>
      <c r="Q35" s="40">
        <f>SUBTOTAL(9,Q33:Q34)</f>
        <v>198</v>
      </c>
      <c r="R35" s="40">
        <f>SUBTOTAL(9,R33:R34)</f>
        <v>39</v>
      </c>
      <c r="S35" s="88">
        <f>Tabela8[[#This Row],[Níveis negat. ]]/Tabela8[[#This Row],[Alunos_2º ciclo]]</f>
        <v>0.19696969696969696</v>
      </c>
    </row>
    <row r="36" spans="1:19" outlineLevel="6" x14ac:dyDescent="0.3">
      <c r="A36" s="6">
        <v>101</v>
      </c>
      <c r="B36" s="7" t="s">
        <v>19</v>
      </c>
      <c r="C36" s="7">
        <v>10103</v>
      </c>
      <c r="D36" s="7" t="s">
        <v>368</v>
      </c>
      <c r="E36" s="7">
        <v>113</v>
      </c>
      <c r="F36" s="7" t="s">
        <v>60</v>
      </c>
      <c r="G36" s="7">
        <v>151609</v>
      </c>
      <c r="H36" s="7" t="s">
        <v>67</v>
      </c>
      <c r="I36" s="7">
        <v>113009</v>
      </c>
      <c r="J36" s="7" t="s">
        <v>68</v>
      </c>
      <c r="K36" s="37">
        <v>24</v>
      </c>
      <c r="L36" s="37">
        <v>6</v>
      </c>
      <c r="M36" s="85">
        <f>Tabela8[[#This Row],[Neg_Ano5]]/Tabela8[[#This Row],[Alunos_Ano5]]</f>
        <v>0.25</v>
      </c>
      <c r="N36" s="37">
        <v>43</v>
      </c>
      <c r="O36" s="37">
        <v>10</v>
      </c>
      <c r="P36" s="85">
        <f>Tabela8[[#This Row],[Neg_Ano6]]/Tabela8[[#This Row],[Alunos_Ano6]]</f>
        <v>0.23255813953488372</v>
      </c>
      <c r="Q36" s="37">
        <f t="shared" si="0"/>
        <v>67</v>
      </c>
      <c r="R36" s="37">
        <f t="shared" si="0"/>
        <v>16</v>
      </c>
      <c r="S36" s="86">
        <f>Tabela8[[#This Row],[Níveis negat. ]]/Tabela8[[#This Row],[Alunos_2º ciclo]]</f>
        <v>0.23880597014925373</v>
      </c>
    </row>
    <row r="37" spans="1:19" outlineLevel="6" x14ac:dyDescent="0.3">
      <c r="A37" s="6">
        <v>101</v>
      </c>
      <c r="B37" s="7" t="s">
        <v>19</v>
      </c>
      <c r="C37" s="7">
        <v>10103</v>
      </c>
      <c r="D37" s="7" t="s">
        <v>368</v>
      </c>
      <c r="E37" s="7">
        <v>113</v>
      </c>
      <c r="F37" s="7" t="s">
        <v>60</v>
      </c>
      <c r="G37" s="7">
        <v>151609</v>
      </c>
      <c r="H37" s="7" t="s">
        <v>67</v>
      </c>
      <c r="I37" s="7">
        <v>113010</v>
      </c>
      <c r="J37" s="7" t="s">
        <v>69</v>
      </c>
      <c r="K37" s="37">
        <v>51</v>
      </c>
      <c r="L37" s="37">
        <v>26</v>
      </c>
      <c r="M37" s="85">
        <f>Tabela8[[#This Row],[Neg_Ano5]]/Tabela8[[#This Row],[Alunos_Ano5]]</f>
        <v>0.50980392156862742</v>
      </c>
      <c r="N37" s="37">
        <v>38</v>
      </c>
      <c r="O37" s="37">
        <v>11</v>
      </c>
      <c r="P37" s="85">
        <f>Tabela8[[#This Row],[Neg_Ano6]]/Tabela8[[#This Row],[Alunos_Ano6]]</f>
        <v>0.28947368421052633</v>
      </c>
      <c r="Q37" s="37">
        <f t="shared" si="0"/>
        <v>89</v>
      </c>
      <c r="R37" s="37">
        <f t="shared" si="0"/>
        <v>37</v>
      </c>
      <c r="S37" s="86">
        <f>Tabela8[[#This Row],[Níveis negat. ]]/Tabela8[[#This Row],[Alunos_2º ciclo]]</f>
        <v>0.4157303370786517</v>
      </c>
    </row>
    <row r="38" spans="1:19" outlineLevel="5" x14ac:dyDescent="0.3">
      <c r="A38" s="6">
        <v>101</v>
      </c>
      <c r="B38" s="7" t="s">
        <v>19</v>
      </c>
      <c r="C38" s="7">
        <v>10103</v>
      </c>
      <c r="D38" s="7" t="s">
        <v>368</v>
      </c>
      <c r="E38" s="7">
        <v>113</v>
      </c>
      <c r="F38" s="7" t="s">
        <v>60</v>
      </c>
      <c r="G38" s="7">
        <v>151609</v>
      </c>
      <c r="H38" s="7" t="s">
        <v>67</v>
      </c>
      <c r="I38" s="7">
        <v>0</v>
      </c>
      <c r="J38" s="11" t="s">
        <v>24</v>
      </c>
      <c r="K38" s="40">
        <f>SUBTOTAL(9,K36:K37)</f>
        <v>75</v>
      </c>
      <c r="L38" s="40">
        <f>SUBTOTAL(9,L36:L37)</f>
        <v>32</v>
      </c>
      <c r="M38" s="87">
        <f>Tabela8[[#This Row],[Neg_Ano5]]/Tabela8[[#This Row],[Alunos_Ano5]]</f>
        <v>0.42666666666666669</v>
      </c>
      <c r="N38" s="40">
        <f>SUBTOTAL(9,N36:N37)</f>
        <v>81</v>
      </c>
      <c r="O38" s="40">
        <f>SUBTOTAL(9,O36:O37)</f>
        <v>21</v>
      </c>
      <c r="P38" s="87">
        <f>Tabela8[[#This Row],[Neg_Ano6]]/Tabela8[[#This Row],[Alunos_Ano6]]</f>
        <v>0.25925925925925924</v>
      </c>
      <c r="Q38" s="40">
        <f>SUBTOTAL(9,Q36:Q37)</f>
        <v>156</v>
      </c>
      <c r="R38" s="40">
        <f>SUBTOTAL(9,R36:R37)</f>
        <v>53</v>
      </c>
      <c r="S38" s="88">
        <f>Tabela8[[#This Row],[Níveis negat. ]]/Tabela8[[#This Row],[Alunos_2º ciclo]]</f>
        <v>0.33974358974358976</v>
      </c>
    </row>
    <row r="39" spans="1:19" outlineLevel="6" x14ac:dyDescent="0.3">
      <c r="A39" s="6">
        <v>101</v>
      </c>
      <c r="B39" s="7" t="s">
        <v>19</v>
      </c>
      <c r="C39" s="7">
        <v>10103</v>
      </c>
      <c r="D39" s="7" t="s">
        <v>368</v>
      </c>
      <c r="E39" s="7">
        <v>113</v>
      </c>
      <c r="F39" s="7" t="s">
        <v>60</v>
      </c>
      <c r="G39" s="7">
        <v>151658</v>
      </c>
      <c r="H39" s="7" t="s">
        <v>70</v>
      </c>
      <c r="I39" s="7">
        <v>113278</v>
      </c>
      <c r="J39" s="7" t="s">
        <v>71</v>
      </c>
      <c r="K39" s="37">
        <v>124</v>
      </c>
      <c r="L39" s="37">
        <v>29</v>
      </c>
      <c r="M39" s="85">
        <f>Tabela8[[#This Row],[Neg_Ano5]]/Tabela8[[#This Row],[Alunos_Ano5]]</f>
        <v>0.23387096774193547</v>
      </c>
      <c r="N39" s="37">
        <v>167</v>
      </c>
      <c r="O39" s="37">
        <v>29</v>
      </c>
      <c r="P39" s="85">
        <f>Tabela8[[#This Row],[Neg_Ano6]]/Tabela8[[#This Row],[Alunos_Ano6]]</f>
        <v>0.17365269461077845</v>
      </c>
      <c r="Q39" s="37">
        <f t="shared" si="0"/>
        <v>291</v>
      </c>
      <c r="R39" s="37">
        <f t="shared" si="0"/>
        <v>58</v>
      </c>
      <c r="S39" s="86">
        <f>Tabela8[[#This Row],[Níveis negat. ]]/Tabela8[[#This Row],[Alunos_2º ciclo]]</f>
        <v>0.19931271477663232</v>
      </c>
    </row>
    <row r="40" spans="1:19" outlineLevel="5" x14ac:dyDescent="0.3">
      <c r="A40" s="6">
        <v>101</v>
      </c>
      <c r="B40" s="7" t="s">
        <v>19</v>
      </c>
      <c r="C40" s="7">
        <v>10103</v>
      </c>
      <c r="D40" s="7" t="s">
        <v>368</v>
      </c>
      <c r="E40" s="7">
        <v>113</v>
      </c>
      <c r="F40" s="7" t="s">
        <v>60</v>
      </c>
      <c r="G40" s="7">
        <v>151658</v>
      </c>
      <c r="H40" s="7" t="s">
        <v>70</v>
      </c>
      <c r="I40" s="7">
        <v>0</v>
      </c>
      <c r="J40" s="11" t="s">
        <v>24</v>
      </c>
      <c r="K40" s="40">
        <f>SUBTOTAL(9,K39:K39)</f>
        <v>124</v>
      </c>
      <c r="L40" s="40">
        <f>SUBTOTAL(9,L39:L39)</f>
        <v>29</v>
      </c>
      <c r="M40" s="87">
        <f>Tabela8[[#This Row],[Neg_Ano5]]/Tabela8[[#This Row],[Alunos_Ano5]]</f>
        <v>0.23387096774193547</v>
      </c>
      <c r="N40" s="40">
        <f>SUBTOTAL(9,N39:N39)</f>
        <v>167</v>
      </c>
      <c r="O40" s="40">
        <f>SUBTOTAL(9,O39:O39)</f>
        <v>29</v>
      </c>
      <c r="P40" s="87">
        <f>Tabela8[[#This Row],[Neg_Ano6]]/Tabela8[[#This Row],[Alunos_Ano6]]</f>
        <v>0.17365269461077845</v>
      </c>
      <c r="Q40" s="40">
        <f>SUBTOTAL(9,Q39:Q39)</f>
        <v>291</v>
      </c>
      <c r="R40" s="40">
        <f>SUBTOTAL(9,R39:R39)</f>
        <v>58</v>
      </c>
      <c r="S40" s="88">
        <f>Tabela8[[#This Row],[Níveis negat. ]]/Tabela8[[#This Row],[Alunos_2º ciclo]]</f>
        <v>0.19931271477663232</v>
      </c>
    </row>
    <row r="41" spans="1:19" outlineLevel="6" x14ac:dyDescent="0.3">
      <c r="A41" s="6">
        <v>101</v>
      </c>
      <c r="B41" s="7" t="s">
        <v>19</v>
      </c>
      <c r="C41" s="7">
        <v>10103</v>
      </c>
      <c r="D41" s="7" t="s">
        <v>368</v>
      </c>
      <c r="E41" s="7">
        <v>113</v>
      </c>
      <c r="F41" s="7" t="s">
        <v>60</v>
      </c>
      <c r="G41" s="7">
        <v>153047</v>
      </c>
      <c r="H41" s="7" t="s">
        <v>72</v>
      </c>
      <c r="I41" s="7">
        <v>113147</v>
      </c>
      <c r="J41" s="7" t="s">
        <v>73</v>
      </c>
      <c r="K41" s="37">
        <v>106</v>
      </c>
      <c r="L41" s="37">
        <v>6</v>
      </c>
      <c r="M41" s="85">
        <f>Tabela8[[#This Row],[Neg_Ano5]]/Tabela8[[#This Row],[Alunos_Ano5]]</f>
        <v>5.6603773584905662E-2</v>
      </c>
      <c r="N41" s="37">
        <v>82</v>
      </c>
      <c r="O41" s="37">
        <v>6</v>
      </c>
      <c r="P41" s="85">
        <f>Tabela8[[#This Row],[Neg_Ano6]]/Tabela8[[#This Row],[Alunos_Ano6]]</f>
        <v>7.3170731707317069E-2</v>
      </c>
      <c r="Q41" s="37">
        <f t="shared" si="0"/>
        <v>188</v>
      </c>
      <c r="R41" s="37">
        <f t="shared" si="0"/>
        <v>12</v>
      </c>
      <c r="S41" s="86">
        <f>Tabela8[[#This Row],[Níveis negat. ]]/Tabela8[[#This Row],[Alunos_2º ciclo]]</f>
        <v>6.3829787234042548E-2</v>
      </c>
    </row>
    <row r="42" spans="1:19" outlineLevel="5" x14ac:dyDescent="0.3">
      <c r="A42" s="6">
        <v>101</v>
      </c>
      <c r="B42" s="7" t="s">
        <v>19</v>
      </c>
      <c r="C42" s="7">
        <v>10103</v>
      </c>
      <c r="D42" s="7" t="s">
        <v>368</v>
      </c>
      <c r="E42" s="7">
        <v>113</v>
      </c>
      <c r="F42" s="7" t="s">
        <v>60</v>
      </c>
      <c r="G42" s="7">
        <v>153047</v>
      </c>
      <c r="H42" s="7" t="s">
        <v>72</v>
      </c>
      <c r="I42" s="7">
        <v>0</v>
      </c>
      <c r="J42" s="11" t="s">
        <v>24</v>
      </c>
      <c r="K42" s="40">
        <f>SUBTOTAL(9,K41:K41)</f>
        <v>106</v>
      </c>
      <c r="L42" s="40">
        <f>SUBTOTAL(9,L41:L41)</f>
        <v>6</v>
      </c>
      <c r="M42" s="87">
        <f>Tabela8[[#This Row],[Neg_Ano5]]/Tabela8[[#This Row],[Alunos_Ano5]]</f>
        <v>5.6603773584905662E-2</v>
      </c>
      <c r="N42" s="40">
        <f>SUBTOTAL(9,N41:N41)</f>
        <v>82</v>
      </c>
      <c r="O42" s="40">
        <f>SUBTOTAL(9,O41:O41)</f>
        <v>6</v>
      </c>
      <c r="P42" s="87">
        <f>Tabela8[[#This Row],[Neg_Ano6]]/Tabela8[[#This Row],[Alunos_Ano6]]</f>
        <v>7.3170731707317069E-2</v>
      </c>
      <c r="Q42" s="40">
        <f>SUBTOTAL(9,Q41:Q41)</f>
        <v>188</v>
      </c>
      <c r="R42" s="40">
        <f>SUBTOTAL(9,R41:R41)</f>
        <v>12</v>
      </c>
      <c r="S42" s="88">
        <f>Tabela8[[#This Row],[Níveis negat. ]]/Tabela8[[#This Row],[Alunos_2º ciclo]]</f>
        <v>6.3829787234042548E-2</v>
      </c>
    </row>
    <row r="43" spans="1:19" outlineLevel="4" x14ac:dyDescent="0.3">
      <c r="A43" s="6">
        <v>101</v>
      </c>
      <c r="B43" s="7" t="s">
        <v>19</v>
      </c>
      <c r="C43" s="7">
        <v>10103</v>
      </c>
      <c r="D43" s="7" t="s">
        <v>368</v>
      </c>
      <c r="E43" s="7">
        <v>113</v>
      </c>
      <c r="F43" s="7" t="s">
        <v>60</v>
      </c>
      <c r="G43" s="7">
        <v>0</v>
      </c>
      <c r="H43" s="7">
        <v>0</v>
      </c>
      <c r="I43" s="7">
        <v>0</v>
      </c>
      <c r="J43" s="15" t="s">
        <v>25</v>
      </c>
      <c r="K43" s="43">
        <f>SUBTOTAL(9,K30:K41)</f>
        <v>526</v>
      </c>
      <c r="L43" s="43">
        <f>SUBTOTAL(9,L30:L41)</f>
        <v>100</v>
      </c>
      <c r="M43" s="89">
        <f>Tabela8[[#This Row],[Neg_Ano5]]/Tabela8[[#This Row],[Alunos_Ano5]]</f>
        <v>0.19011406844106463</v>
      </c>
      <c r="N43" s="43">
        <f>SUBTOTAL(9,N30:N41)</f>
        <v>529</v>
      </c>
      <c r="O43" s="43">
        <f>SUBTOTAL(9,O30:O41)</f>
        <v>94</v>
      </c>
      <c r="P43" s="89">
        <f>Tabela8[[#This Row],[Neg_Ano6]]/Tabela8[[#This Row],[Alunos_Ano6]]</f>
        <v>0.17769376181474481</v>
      </c>
      <c r="Q43" s="43">
        <f>SUBTOTAL(9,Q30:Q41)</f>
        <v>1055</v>
      </c>
      <c r="R43" s="43">
        <f>SUBTOTAL(9,R30:R41)</f>
        <v>194</v>
      </c>
      <c r="S43" s="90">
        <f>Tabela8[[#This Row],[Níveis negat. ]]/Tabela8[[#This Row],[Alunos_2º ciclo]]</f>
        <v>0.18388625592417063</v>
      </c>
    </row>
    <row r="44" spans="1:19" outlineLevel="6" x14ac:dyDescent="0.3">
      <c r="A44" s="6">
        <v>101</v>
      </c>
      <c r="B44" s="7" t="s">
        <v>19</v>
      </c>
      <c r="C44" s="7">
        <v>10103</v>
      </c>
      <c r="D44" s="7" t="s">
        <v>368</v>
      </c>
      <c r="E44" s="7">
        <v>116</v>
      </c>
      <c r="F44" s="7" t="s">
        <v>74</v>
      </c>
      <c r="G44" s="7">
        <v>151683</v>
      </c>
      <c r="H44" s="7" t="s">
        <v>75</v>
      </c>
      <c r="I44" s="7">
        <v>116386</v>
      </c>
      <c r="J44" s="7" t="s">
        <v>76</v>
      </c>
      <c r="K44" s="37">
        <v>112</v>
      </c>
      <c r="L44" s="37">
        <v>19</v>
      </c>
      <c r="M44" s="85">
        <f>Tabela8[[#This Row],[Neg_Ano5]]/Tabela8[[#This Row],[Alunos_Ano5]]</f>
        <v>0.16964285714285715</v>
      </c>
      <c r="N44" s="37">
        <v>152</v>
      </c>
      <c r="O44" s="37">
        <v>17</v>
      </c>
      <c r="P44" s="85">
        <f>Tabela8[[#This Row],[Neg_Ano6]]/Tabela8[[#This Row],[Alunos_Ano6]]</f>
        <v>0.1118421052631579</v>
      </c>
      <c r="Q44" s="37">
        <f t="shared" si="0"/>
        <v>264</v>
      </c>
      <c r="R44" s="37">
        <f t="shared" si="0"/>
        <v>36</v>
      </c>
      <c r="S44" s="86">
        <f>Tabela8[[#This Row],[Níveis negat. ]]/Tabela8[[#This Row],[Alunos_2º ciclo]]</f>
        <v>0.13636363636363635</v>
      </c>
    </row>
    <row r="45" spans="1:19" outlineLevel="5" x14ac:dyDescent="0.3">
      <c r="A45" s="6">
        <v>101</v>
      </c>
      <c r="B45" s="7" t="s">
        <v>19</v>
      </c>
      <c r="C45" s="7">
        <v>10103</v>
      </c>
      <c r="D45" s="7" t="s">
        <v>368</v>
      </c>
      <c r="E45" s="7">
        <v>116</v>
      </c>
      <c r="F45" s="7" t="s">
        <v>74</v>
      </c>
      <c r="G45" s="7">
        <v>151683</v>
      </c>
      <c r="H45" s="7" t="s">
        <v>75</v>
      </c>
      <c r="I45" s="7">
        <v>0</v>
      </c>
      <c r="J45" s="11" t="s">
        <v>24</v>
      </c>
      <c r="K45" s="40">
        <f>SUBTOTAL(9,K44:K44)</f>
        <v>112</v>
      </c>
      <c r="L45" s="40">
        <f>SUBTOTAL(9,L44:L44)</f>
        <v>19</v>
      </c>
      <c r="M45" s="87">
        <f>Tabela8[[#This Row],[Neg_Ano5]]/Tabela8[[#This Row],[Alunos_Ano5]]</f>
        <v>0.16964285714285715</v>
      </c>
      <c r="N45" s="40">
        <f>SUBTOTAL(9,N44:N44)</f>
        <v>152</v>
      </c>
      <c r="O45" s="40">
        <f>SUBTOTAL(9,O44:O44)</f>
        <v>17</v>
      </c>
      <c r="P45" s="87">
        <f>Tabela8[[#This Row],[Neg_Ano6]]/Tabela8[[#This Row],[Alunos_Ano6]]</f>
        <v>0.1118421052631579</v>
      </c>
      <c r="Q45" s="40">
        <f>SUBTOTAL(9,Q44:Q44)</f>
        <v>264</v>
      </c>
      <c r="R45" s="40">
        <f>SUBTOTAL(9,R44:R44)</f>
        <v>36</v>
      </c>
      <c r="S45" s="88">
        <f>Tabela8[[#This Row],[Níveis negat. ]]/Tabela8[[#This Row],[Alunos_2º ciclo]]</f>
        <v>0.13636363636363635</v>
      </c>
    </row>
    <row r="46" spans="1:19" outlineLevel="6" x14ac:dyDescent="0.3">
      <c r="A46" s="6">
        <v>101</v>
      </c>
      <c r="B46" s="7" t="s">
        <v>19</v>
      </c>
      <c r="C46" s="7">
        <v>10103</v>
      </c>
      <c r="D46" s="7" t="s">
        <v>368</v>
      </c>
      <c r="E46" s="7">
        <v>116</v>
      </c>
      <c r="F46" s="7" t="s">
        <v>74</v>
      </c>
      <c r="G46" s="7">
        <v>152900</v>
      </c>
      <c r="H46" s="7" t="s">
        <v>77</v>
      </c>
      <c r="I46" s="7">
        <v>116374</v>
      </c>
      <c r="J46" s="7" t="s">
        <v>78</v>
      </c>
      <c r="K46" s="37">
        <v>115</v>
      </c>
      <c r="L46" s="37">
        <v>16</v>
      </c>
      <c r="M46" s="85">
        <f>Tabela8[[#This Row],[Neg_Ano5]]/Tabela8[[#This Row],[Alunos_Ano5]]</f>
        <v>0.1391304347826087</v>
      </c>
      <c r="N46" s="37">
        <v>138</v>
      </c>
      <c r="O46" s="37">
        <v>10</v>
      </c>
      <c r="P46" s="85">
        <f>Tabela8[[#This Row],[Neg_Ano6]]/Tabela8[[#This Row],[Alunos_Ano6]]</f>
        <v>7.2463768115942032E-2</v>
      </c>
      <c r="Q46" s="37">
        <f t="shared" si="0"/>
        <v>253</v>
      </c>
      <c r="R46" s="37">
        <f t="shared" si="0"/>
        <v>26</v>
      </c>
      <c r="S46" s="86">
        <f>Tabela8[[#This Row],[Níveis negat. ]]/Tabela8[[#This Row],[Alunos_2º ciclo]]</f>
        <v>0.10276679841897234</v>
      </c>
    </row>
    <row r="47" spans="1:19" outlineLevel="5" x14ac:dyDescent="0.3">
      <c r="A47" s="6">
        <v>101</v>
      </c>
      <c r="B47" s="7" t="s">
        <v>19</v>
      </c>
      <c r="C47" s="7">
        <v>10103</v>
      </c>
      <c r="D47" s="7" t="s">
        <v>368</v>
      </c>
      <c r="E47" s="7">
        <v>116</v>
      </c>
      <c r="F47" s="7" t="s">
        <v>74</v>
      </c>
      <c r="G47" s="7">
        <v>152900</v>
      </c>
      <c r="H47" s="7" t="s">
        <v>77</v>
      </c>
      <c r="I47" s="7">
        <v>0</v>
      </c>
      <c r="J47" s="11" t="s">
        <v>24</v>
      </c>
      <c r="K47" s="40">
        <f>SUBTOTAL(9,K46:K46)</f>
        <v>115</v>
      </c>
      <c r="L47" s="40">
        <f>SUBTOTAL(9,L46:L46)</f>
        <v>16</v>
      </c>
      <c r="M47" s="87">
        <f>Tabela8[[#This Row],[Neg_Ano5]]/Tabela8[[#This Row],[Alunos_Ano5]]</f>
        <v>0.1391304347826087</v>
      </c>
      <c r="N47" s="40">
        <f>SUBTOTAL(9,N46:N46)</f>
        <v>138</v>
      </c>
      <c r="O47" s="40">
        <f>SUBTOTAL(9,O46:O46)</f>
        <v>10</v>
      </c>
      <c r="P47" s="87">
        <f>Tabela8[[#This Row],[Neg_Ano6]]/Tabela8[[#This Row],[Alunos_Ano6]]</f>
        <v>7.2463768115942032E-2</v>
      </c>
      <c r="Q47" s="40">
        <f>SUBTOTAL(9,Q46:Q46)</f>
        <v>253</v>
      </c>
      <c r="R47" s="40">
        <f>SUBTOTAL(9,R46:R46)</f>
        <v>26</v>
      </c>
      <c r="S47" s="88">
        <f>Tabela8[[#This Row],[Níveis negat. ]]/Tabela8[[#This Row],[Alunos_2º ciclo]]</f>
        <v>0.10276679841897234</v>
      </c>
    </row>
    <row r="48" spans="1:19" outlineLevel="6" x14ac:dyDescent="0.3">
      <c r="A48" s="6">
        <v>101</v>
      </c>
      <c r="B48" s="7" t="s">
        <v>19</v>
      </c>
      <c r="C48" s="7">
        <v>10103</v>
      </c>
      <c r="D48" s="7" t="s">
        <v>368</v>
      </c>
      <c r="E48" s="7">
        <v>116</v>
      </c>
      <c r="F48" s="7" t="s">
        <v>74</v>
      </c>
      <c r="G48" s="7">
        <v>153060</v>
      </c>
      <c r="H48" s="7" t="s">
        <v>79</v>
      </c>
      <c r="I48" s="7">
        <v>116413</v>
      </c>
      <c r="J48" s="7" t="s">
        <v>80</v>
      </c>
      <c r="K48" s="37">
        <v>83</v>
      </c>
      <c r="L48" s="37">
        <v>12</v>
      </c>
      <c r="M48" s="85">
        <f>Tabela8[[#This Row],[Neg_Ano5]]/Tabela8[[#This Row],[Alunos_Ano5]]</f>
        <v>0.14457831325301204</v>
      </c>
      <c r="N48" s="37">
        <v>52</v>
      </c>
      <c r="O48" s="37">
        <v>25</v>
      </c>
      <c r="P48" s="85">
        <f>Tabela8[[#This Row],[Neg_Ano6]]/Tabela8[[#This Row],[Alunos_Ano6]]</f>
        <v>0.48076923076923078</v>
      </c>
      <c r="Q48" s="37">
        <f t="shared" si="0"/>
        <v>135</v>
      </c>
      <c r="R48" s="37">
        <f t="shared" si="0"/>
        <v>37</v>
      </c>
      <c r="S48" s="86">
        <f>Tabela8[[#This Row],[Níveis negat. ]]/Tabela8[[#This Row],[Alunos_2º ciclo]]</f>
        <v>0.27407407407407408</v>
      </c>
    </row>
    <row r="49" spans="1:19" outlineLevel="5" x14ac:dyDescent="0.3">
      <c r="A49" s="6">
        <v>101</v>
      </c>
      <c r="B49" s="7" t="s">
        <v>19</v>
      </c>
      <c r="C49" s="7">
        <v>10103</v>
      </c>
      <c r="D49" s="7" t="s">
        <v>368</v>
      </c>
      <c r="E49" s="7">
        <v>116</v>
      </c>
      <c r="F49" s="7" t="s">
        <v>74</v>
      </c>
      <c r="G49" s="7">
        <v>153060</v>
      </c>
      <c r="H49" s="7" t="s">
        <v>79</v>
      </c>
      <c r="I49" s="7">
        <v>0</v>
      </c>
      <c r="J49" s="11" t="s">
        <v>24</v>
      </c>
      <c r="K49" s="40">
        <f>SUBTOTAL(9,K48:K48)</f>
        <v>83</v>
      </c>
      <c r="L49" s="40">
        <f>SUBTOTAL(9,L48:L48)</f>
        <v>12</v>
      </c>
      <c r="M49" s="87">
        <f>Tabela8[[#This Row],[Neg_Ano5]]/Tabela8[[#This Row],[Alunos_Ano5]]</f>
        <v>0.14457831325301204</v>
      </c>
      <c r="N49" s="40">
        <f>SUBTOTAL(9,N48:N48)</f>
        <v>52</v>
      </c>
      <c r="O49" s="40">
        <f>SUBTOTAL(9,O48:O48)</f>
        <v>25</v>
      </c>
      <c r="P49" s="87">
        <f>Tabela8[[#This Row],[Neg_Ano6]]/Tabela8[[#This Row],[Alunos_Ano6]]</f>
        <v>0.48076923076923078</v>
      </c>
      <c r="Q49" s="40">
        <f>SUBTOTAL(9,Q48:Q48)</f>
        <v>135</v>
      </c>
      <c r="R49" s="40">
        <f>SUBTOTAL(9,R48:R48)</f>
        <v>37</v>
      </c>
      <c r="S49" s="88">
        <f>Tabela8[[#This Row],[Níveis negat. ]]/Tabela8[[#This Row],[Alunos_2º ciclo]]</f>
        <v>0.27407407407407408</v>
      </c>
    </row>
    <row r="50" spans="1:19" outlineLevel="4" x14ac:dyDescent="0.3">
      <c r="A50" s="6">
        <v>101</v>
      </c>
      <c r="B50" s="7" t="s">
        <v>19</v>
      </c>
      <c r="C50" s="7">
        <v>10103</v>
      </c>
      <c r="D50" s="7" t="s">
        <v>368</v>
      </c>
      <c r="E50" s="7">
        <v>116</v>
      </c>
      <c r="F50" s="7" t="s">
        <v>74</v>
      </c>
      <c r="G50" s="7">
        <v>0</v>
      </c>
      <c r="H50" s="7">
        <v>0</v>
      </c>
      <c r="I50" s="7">
        <v>0</v>
      </c>
      <c r="J50" s="15" t="s">
        <v>25</v>
      </c>
      <c r="K50" s="43">
        <f>SUBTOTAL(9,K44:K48)</f>
        <v>310</v>
      </c>
      <c r="L50" s="43">
        <f>SUBTOTAL(9,L44:L48)</f>
        <v>47</v>
      </c>
      <c r="M50" s="89">
        <f>Tabela8[[#This Row],[Neg_Ano5]]/Tabela8[[#This Row],[Alunos_Ano5]]</f>
        <v>0.15161290322580645</v>
      </c>
      <c r="N50" s="43">
        <f>SUBTOTAL(9,N44:N48)</f>
        <v>342</v>
      </c>
      <c r="O50" s="43">
        <f>SUBTOTAL(9,O44:O48)</f>
        <v>52</v>
      </c>
      <c r="P50" s="89">
        <f>Tabela8[[#This Row],[Neg_Ano6]]/Tabela8[[#This Row],[Alunos_Ano6]]</f>
        <v>0.15204678362573099</v>
      </c>
      <c r="Q50" s="43">
        <f>SUBTOTAL(9,Q44:Q48)</f>
        <v>652</v>
      </c>
      <c r="R50" s="43">
        <f>SUBTOTAL(9,R44:R48)</f>
        <v>99</v>
      </c>
      <c r="S50" s="90">
        <f>Tabela8[[#This Row],[Níveis negat. ]]/Tabela8[[#This Row],[Alunos_2º ciclo]]</f>
        <v>0.15184049079754602</v>
      </c>
    </row>
    <row r="51" spans="1:19" outlineLevel="6" x14ac:dyDescent="0.3">
      <c r="A51" s="6">
        <v>101</v>
      </c>
      <c r="B51" s="7" t="s">
        <v>19</v>
      </c>
      <c r="C51" s="7">
        <v>10103</v>
      </c>
      <c r="D51" s="7" t="s">
        <v>368</v>
      </c>
      <c r="E51" s="7">
        <v>119</v>
      </c>
      <c r="F51" s="7" t="s">
        <v>81</v>
      </c>
      <c r="G51" s="7">
        <v>151701</v>
      </c>
      <c r="H51" s="7" t="s">
        <v>82</v>
      </c>
      <c r="I51" s="7">
        <v>119542</v>
      </c>
      <c r="J51" s="7" t="s">
        <v>83</v>
      </c>
      <c r="K51" s="37">
        <v>91</v>
      </c>
      <c r="L51" s="37">
        <v>32</v>
      </c>
      <c r="M51" s="85">
        <f>Tabela8[[#This Row],[Neg_Ano5]]/Tabela8[[#This Row],[Alunos_Ano5]]</f>
        <v>0.35164835164835168</v>
      </c>
      <c r="N51" s="37">
        <v>62</v>
      </c>
      <c r="O51" s="37">
        <v>12</v>
      </c>
      <c r="P51" s="85">
        <f>Tabela8[[#This Row],[Neg_Ano6]]/Tabela8[[#This Row],[Alunos_Ano6]]</f>
        <v>0.19354838709677419</v>
      </c>
      <c r="Q51" s="37">
        <f t="shared" si="0"/>
        <v>153</v>
      </c>
      <c r="R51" s="37">
        <f t="shared" si="0"/>
        <v>44</v>
      </c>
      <c r="S51" s="86">
        <f>Tabela8[[#This Row],[Níveis negat. ]]/Tabela8[[#This Row],[Alunos_2º ciclo]]</f>
        <v>0.28758169934640521</v>
      </c>
    </row>
    <row r="52" spans="1:19" outlineLevel="6" x14ac:dyDescent="0.3">
      <c r="A52" s="6">
        <v>101</v>
      </c>
      <c r="B52" s="7" t="s">
        <v>19</v>
      </c>
      <c r="C52" s="7">
        <v>10103</v>
      </c>
      <c r="D52" s="7" t="s">
        <v>368</v>
      </c>
      <c r="E52" s="7">
        <v>119</v>
      </c>
      <c r="F52" s="7" t="s">
        <v>81</v>
      </c>
      <c r="G52" s="7">
        <v>151701</v>
      </c>
      <c r="H52" s="7" t="s">
        <v>82</v>
      </c>
      <c r="I52" s="7">
        <v>119684</v>
      </c>
      <c r="J52" s="7" t="s">
        <v>84</v>
      </c>
      <c r="K52" s="37">
        <v>93</v>
      </c>
      <c r="L52" s="37">
        <v>21</v>
      </c>
      <c r="M52" s="85">
        <f>Tabela8[[#This Row],[Neg_Ano5]]/Tabela8[[#This Row],[Alunos_Ano5]]</f>
        <v>0.22580645161290322</v>
      </c>
      <c r="N52" s="37">
        <v>95</v>
      </c>
      <c r="O52" s="37">
        <v>22</v>
      </c>
      <c r="P52" s="85">
        <f>Tabela8[[#This Row],[Neg_Ano6]]/Tabela8[[#This Row],[Alunos_Ano6]]</f>
        <v>0.23157894736842105</v>
      </c>
      <c r="Q52" s="37">
        <f t="shared" si="0"/>
        <v>188</v>
      </c>
      <c r="R52" s="37">
        <f t="shared" si="0"/>
        <v>43</v>
      </c>
      <c r="S52" s="86">
        <f>Tabela8[[#This Row],[Níveis negat. ]]/Tabela8[[#This Row],[Alunos_2º ciclo]]</f>
        <v>0.22872340425531915</v>
      </c>
    </row>
    <row r="53" spans="1:19" outlineLevel="5" x14ac:dyDescent="0.3">
      <c r="A53" s="6">
        <v>101</v>
      </c>
      <c r="B53" s="7" t="s">
        <v>19</v>
      </c>
      <c r="C53" s="7">
        <v>10103</v>
      </c>
      <c r="D53" s="7" t="s">
        <v>368</v>
      </c>
      <c r="E53" s="7">
        <v>119</v>
      </c>
      <c r="F53" s="7" t="s">
        <v>81</v>
      </c>
      <c r="G53" s="7">
        <v>151701</v>
      </c>
      <c r="H53" s="7" t="s">
        <v>82</v>
      </c>
      <c r="I53" s="7">
        <v>0</v>
      </c>
      <c r="J53" s="11" t="s">
        <v>24</v>
      </c>
      <c r="K53" s="40">
        <f>SUBTOTAL(9,K51:K52)</f>
        <v>184</v>
      </c>
      <c r="L53" s="40">
        <f>SUBTOTAL(9,L51:L52)</f>
        <v>53</v>
      </c>
      <c r="M53" s="87">
        <f>Tabela8[[#This Row],[Neg_Ano5]]/Tabela8[[#This Row],[Alunos_Ano5]]</f>
        <v>0.28804347826086957</v>
      </c>
      <c r="N53" s="40">
        <f>SUBTOTAL(9,N51:N52)</f>
        <v>157</v>
      </c>
      <c r="O53" s="40">
        <f>SUBTOTAL(9,O51:O52)</f>
        <v>34</v>
      </c>
      <c r="P53" s="87">
        <f>Tabela8[[#This Row],[Neg_Ano6]]/Tabela8[[#This Row],[Alunos_Ano6]]</f>
        <v>0.21656050955414013</v>
      </c>
      <c r="Q53" s="40">
        <f>SUBTOTAL(9,Q51:Q52)</f>
        <v>341</v>
      </c>
      <c r="R53" s="40">
        <f>SUBTOTAL(9,R51:R52)</f>
        <v>87</v>
      </c>
      <c r="S53" s="88">
        <f>Tabela8[[#This Row],[Níveis negat. ]]/Tabela8[[#This Row],[Alunos_2º ciclo]]</f>
        <v>0.25513196480938416</v>
      </c>
    </row>
    <row r="54" spans="1:19" outlineLevel="4" x14ac:dyDescent="0.3">
      <c r="A54" s="6">
        <v>101</v>
      </c>
      <c r="B54" s="7" t="s">
        <v>19</v>
      </c>
      <c r="C54" s="7">
        <v>10103</v>
      </c>
      <c r="D54" s="7" t="s">
        <v>368</v>
      </c>
      <c r="E54" s="7">
        <v>119</v>
      </c>
      <c r="F54" s="7" t="s">
        <v>81</v>
      </c>
      <c r="G54" s="7">
        <v>0</v>
      </c>
      <c r="H54" s="7">
        <v>0</v>
      </c>
      <c r="I54" s="7">
        <v>0</v>
      </c>
      <c r="J54" s="15" t="s">
        <v>25</v>
      </c>
      <c r="K54" s="43">
        <f>SUBTOTAL(9,K51:K52)</f>
        <v>184</v>
      </c>
      <c r="L54" s="43">
        <f>SUBTOTAL(9,L51:L52)</f>
        <v>53</v>
      </c>
      <c r="M54" s="89">
        <f>Tabela8[[#This Row],[Neg_Ano5]]/Tabela8[[#This Row],[Alunos_Ano5]]</f>
        <v>0.28804347826086957</v>
      </c>
      <c r="N54" s="43">
        <f>SUBTOTAL(9,N51:N52)</f>
        <v>157</v>
      </c>
      <c r="O54" s="43">
        <f>SUBTOTAL(9,O51:O52)</f>
        <v>34</v>
      </c>
      <c r="P54" s="89">
        <f>Tabela8[[#This Row],[Neg_Ano6]]/Tabela8[[#This Row],[Alunos_Ano6]]</f>
        <v>0.21656050955414013</v>
      </c>
      <c r="Q54" s="43">
        <f>SUBTOTAL(9,Q51:Q52)</f>
        <v>341</v>
      </c>
      <c r="R54" s="43">
        <f>SUBTOTAL(9,R51:R52)</f>
        <v>87</v>
      </c>
      <c r="S54" s="90">
        <f>Tabela8[[#This Row],[Níveis negat. ]]/Tabela8[[#This Row],[Alunos_2º ciclo]]</f>
        <v>0.25513196480938416</v>
      </c>
    </row>
    <row r="55" spans="1:19" outlineLevel="6" x14ac:dyDescent="0.3">
      <c r="A55" s="6">
        <v>101</v>
      </c>
      <c r="B55" s="7" t="s">
        <v>19</v>
      </c>
      <c r="C55" s="7">
        <v>10103</v>
      </c>
      <c r="D55" s="7" t="s">
        <v>368</v>
      </c>
      <c r="E55" s="7">
        <v>1304</v>
      </c>
      <c r="F55" s="7" t="s">
        <v>85</v>
      </c>
      <c r="G55" s="7">
        <v>150009</v>
      </c>
      <c r="H55" s="7" t="s">
        <v>86</v>
      </c>
      <c r="I55" s="7">
        <v>1304516</v>
      </c>
      <c r="J55" s="7" t="s">
        <v>87</v>
      </c>
      <c r="K55" s="37">
        <v>85</v>
      </c>
      <c r="L55" s="37">
        <v>21</v>
      </c>
      <c r="M55" s="85">
        <f>Tabela8[[#This Row],[Neg_Ano5]]/Tabela8[[#This Row],[Alunos_Ano5]]</f>
        <v>0.24705882352941178</v>
      </c>
      <c r="N55" s="37">
        <v>75</v>
      </c>
      <c r="O55" s="37">
        <v>20</v>
      </c>
      <c r="P55" s="85">
        <f>Tabela8[[#This Row],[Neg_Ano6]]/Tabela8[[#This Row],[Alunos_Ano6]]</f>
        <v>0.26666666666666666</v>
      </c>
      <c r="Q55" s="37">
        <f t="shared" si="0"/>
        <v>160</v>
      </c>
      <c r="R55" s="37">
        <f t="shared" si="0"/>
        <v>41</v>
      </c>
      <c r="S55" s="86">
        <f>Tabela8[[#This Row],[Níveis negat. ]]/Tabela8[[#This Row],[Alunos_2º ciclo]]</f>
        <v>0.25624999999999998</v>
      </c>
    </row>
    <row r="56" spans="1:19" outlineLevel="6" x14ac:dyDescent="0.3">
      <c r="A56" s="6">
        <v>101</v>
      </c>
      <c r="B56" s="7" t="s">
        <v>19</v>
      </c>
      <c r="C56" s="7">
        <v>10103</v>
      </c>
      <c r="D56" s="7" t="s">
        <v>368</v>
      </c>
      <c r="E56" s="7">
        <v>1304</v>
      </c>
      <c r="F56" s="7" t="s">
        <v>85</v>
      </c>
      <c r="G56" s="7">
        <v>150009</v>
      </c>
      <c r="H56" s="7" t="s">
        <v>86</v>
      </c>
      <c r="I56" s="7">
        <v>1304553</v>
      </c>
      <c r="J56" s="7" t="s">
        <v>88</v>
      </c>
      <c r="K56" s="37"/>
      <c r="L56" s="37"/>
      <c r="M56" s="85"/>
      <c r="N56" s="37">
        <v>109</v>
      </c>
      <c r="O56" s="37">
        <v>22</v>
      </c>
      <c r="P56" s="85">
        <f>Tabela8[[#This Row],[Neg_Ano6]]/Tabela8[[#This Row],[Alunos_Ano6]]</f>
        <v>0.20183486238532111</v>
      </c>
      <c r="Q56" s="37">
        <f t="shared" si="0"/>
        <v>109</v>
      </c>
      <c r="R56" s="37">
        <f t="shared" si="0"/>
        <v>22</v>
      </c>
      <c r="S56" s="86">
        <f>Tabela8[[#This Row],[Níveis negat. ]]/Tabela8[[#This Row],[Alunos_2º ciclo]]</f>
        <v>0.20183486238532111</v>
      </c>
    </row>
    <row r="57" spans="1:19" outlineLevel="5" x14ac:dyDescent="0.3">
      <c r="A57" s="6">
        <v>101</v>
      </c>
      <c r="B57" s="7" t="s">
        <v>19</v>
      </c>
      <c r="C57" s="7">
        <v>10103</v>
      </c>
      <c r="D57" s="7" t="s">
        <v>368</v>
      </c>
      <c r="E57" s="7">
        <v>1304</v>
      </c>
      <c r="F57" s="7" t="s">
        <v>85</v>
      </c>
      <c r="G57" s="7">
        <v>150009</v>
      </c>
      <c r="H57" s="7" t="s">
        <v>86</v>
      </c>
      <c r="I57" s="7">
        <v>0</v>
      </c>
      <c r="J57" s="11" t="s">
        <v>24</v>
      </c>
      <c r="K57" s="40">
        <f>SUBTOTAL(9,K55:K56)</f>
        <v>85</v>
      </c>
      <c r="L57" s="40">
        <f>SUBTOTAL(9,L55:L56)</f>
        <v>21</v>
      </c>
      <c r="M57" s="87">
        <f>Tabela8[[#This Row],[Neg_Ano5]]/Tabela8[[#This Row],[Alunos_Ano5]]</f>
        <v>0.24705882352941178</v>
      </c>
      <c r="N57" s="40">
        <f>SUBTOTAL(9,N55:N56)</f>
        <v>184</v>
      </c>
      <c r="O57" s="40">
        <f>SUBTOTAL(9,O55:O56)</f>
        <v>42</v>
      </c>
      <c r="P57" s="87">
        <f>Tabela8[[#This Row],[Neg_Ano6]]/Tabela8[[#This Row],[Alunos_Ano6]]</f>
        <v>0.22826086956521738</v>
      </c>
      <c r="Q57" s="40">
        <f>SUBTOTAL(9,Q55:Q56)</f>
        <v>269</v>
      </c>
      <c r="R57" s="40">
        <f>SUBTOTAL(9,R55:R56)</f>
        <v>63</v>
      </c>
      <c r="S57" s="88">
        <f>Tabela8[[#This Row],[Níveis negat. ]]/Tabela8[[#This Row],[Alunos_2º ciclo]]</f>
        <v>0.2342007434944238</v>
      </c>
    </row>
    <row r="58" spans="1:19" outlineLevel="6" x14ac:dyDescent="0.3">
      <c r="A58" s="6">
        <v>101</v>
      </c>
      <c r="B58" s="7" t="s">
        <v>19</v>
      </c>
      <c r="C58" s="7">
        <v>10103</v>
      </c>
      <c r="D58" s="7" t="s">
        <v>368</v>
      </c>
      <c r="E58" s="7">
        <v>1304</v>
      </c>
      <c r="F58" s="7" t="s">
        <v>85</v>
      </c>
      <c r="G58" s="7">
        <v>151105</v>
      </c>
      <c r="H58" s="7" t="s">
        <v>89</v>
      </c>
      <c r="I58" s="7">
        <v>1304679</v>
      </c>
      <c r="J58" s="7" t="s">
        <v>90</v>
      </c>
      <c r="K58" s="37">
        <v>62</v>
      </c>
      <c r="L58" s="37">
        <v>11</v>
      </c>
      <c r="M58" s="85">
        <f>Tabela8[[#This Row],[Neg_Ano5]]/Tabela8[[#This Row],[Alunos_Ano5]]</f>
        <v>0.17741935483870969</v>
      </c>
      <c r="N58" s="37">
        <v>88</v>
      </c>
      <c r="O58" s="37">
        <v>28</v>
      </c>
      <c r="P58" s="85">
        <f>Tabela8[[#This Row],[Neg_Ano6]]/Tabela8[[#This Row],[Alunos_Ano6]]</f>
        <v>0.31818181818181818</v>
      </c>
      <c r="Q58" s="37">
        <f t="shared" si="0"/>
        <v>150</v>
      </c>
      <c r="R58" s="37">
        <f t="shared" si="0"/>
        <v>39</v>
      </c>
      <c r="S58" s="86">
        <f>Tabela8[[#This Row],[Níveis negat. ]]/Tabela8[[#This Row],[Alunos_2º ciclo]]</f>
        <v>0.26</v>
      </c>
    </row>
    <row r="59" spans="1:19" outlineLevel="5" x14ac:dyDescent="0.3">
      <c r="A59" s="6">
        <v>101</v>
      </c>
      <c r="B59" s="7" t="s">
        <v>19</v>
      </c>
      <c r="C59" s="7">
        <v>10103</v>
      </c>
      <c r="D59" s="7" t="s">
        <v>368</v>
      </c>
      <c r="E59" s="7">
        <v>1304</v>
      </c>
      <c r="F59" s="7" t="s">
        <v>85</v>
      </c>
      <c r="G59" s="7">
        <v>151105</v>
      </c>
      <c r="H59" s="7" t="s">
        <v>89</v>
      </c>
      <c r="I59" s="7">
        <v>0</v>
      </c>
      <c r="J59" s="11" t="s">
        <v>24</v>
      </c>
      <c r="K59" s="40">
        <f>SUBTOTAL(9,K58:K58)</f>
        <v>62</v>
      </c>
      <c r="L59" s="40">
        <f>SUBTOTAL(9,L58:L58)</f>
        <v>11</v>
      </c>
      <c r="M59" s="87">
        <f>Tabela8[[#This Row],[Neg_Ano5]]/Tabela8[[#This Row],[Alunos_Ano5]]</f>
        <v>0.17741935483870969</v>
      </c>
      <c r="N59" s="40">
        <f>SUBTOTAL(9,N58:N58)</f>
        <v>88</v>
      </c>
      <c r="O59" s="40">
        <f>SUBTOTAL(9,O58:O58)</f>
        <v>28</v>
      </c>
      <c r="P59" s="87">
        <f>Tabela8[[#This Row],[Neg_Ano6]]/Tabela8[[#This Row],[Alunos_Ano6]]</f>
        <v>0.31818181818181818</v>
      </c>
      <c r="Q59" s="40">
        <f>SUBTOTAL(9,Q58:Q58)</f>
        <v>150</v>
      </c>
      <c r="R59" s="40">
        <f>SUBTOTAL(9,R58:R58)</f>
        <v>39</v>
      </c>
      <c r="S59" s="88">
        <f>Tabela8[[#This Row],[Níveis negat. ]]/Tabela8[[#This Row],[Alunos_2º ciclo]]</f>
        <v>0.26</v>
      </c>
    </row>
    <row r="60" spans="1:19" outlineLevel="6" x14ac:dyDescent="0.3">
      <c r="A60" s="6">
        <v>101</v>
      </c>
      <c r="B60" s="7" t="s">
        <v>19</v>
      </c>
      <c r="C60" s="7">
        <v>10103</v>
      </c>
      <c r="D60" s="7" t="s">
        <v>368</v>
      </c>
      <c r="E60" s="7">
        <v>1304</v>
      </c>
      <c r="F60" s="7" t="s">
        <v>85</v>
      </c>
      <c r="G60" s="7">
        <v>151956</v>
      </c>
      <c r="H60" s="7" t="s">
        <v>91</v>
      </c>
      <c r="I60" s="7">
        <v>1304322</v>
      </c>
      <c r="J60" s="7" t="s">
        <v>92</v>
      </c>
      <c r="K60" s="37">
        <v>137</v>
      </c>
      <c r="L60" s="37">
        <v>55</v>
      </c>
      <c r="M60" s="85">
        <f>Tabela8[[#This Row],[Neg_Ano5]]/Tabela8[[#This Row],[Alunos_Ano5]]</f>
        <v>0.40145985401459855</v>
      </c>
      <c r="N60" s="37">
        <v>137</v>
      </c>
      <c r="O60" s="37">
        <v>48</v>
      </c>
      <c r="P60" s="85">
        <f>Tabela8[[#This Row],[Neg_Ano6]]/Tabela8[[#This Row],[Alunos_Ano6]]</f>
        <v>0.35036496350364965</v>
      </c>
      <c r="Q60" s="37">
        <f t="shared" si="0"/>
        <v>274</v>
      </c>
      <c r="R60" s="37">
        <f t="shared" si="0"/>
        <v>103</v>
      </c>
      <c r="S60" s="86">
        <f>Tabela8[[#This Row],[Níveis negat. ]]/Tabela8[[#This Row],[Alunos_2º ciclo]]</f>
        <v>0.37591240875912407</v>
      </c>
    </row>
    <row r="61" spans="1:19" outlineLevel="5" x14ac:dyDescent="0.3">
      <c r="A61" s="6">
        <v>101</v>
      </c>
      <c r="B61" s="7" t="s">
        <v>19</v>
      </c>
      <c r="C61" s="7">
        <v>10103</v>
      </c>
      <c r="D61" s="7" t="s">
        <v>368</v>
      </c>
      <c r="E61" s="7">
        <v>1304</v>
      </c>
      <c r="F61" s="7" t="s">
        <v>85</v>
      </c>
      <c r="G61" s="7">
        <v>151956</v>
      </c>
      <c r="H61" s="7" t="s">
        <v>91</v>
      </c>
      <c r="I61" s="7">
        <v>0</v>
      </c>
      <c r="J61" s="11" t="s">
        <v>24</v>
      </c>
      <c r="K61" s="40">
        <f>SUBTOTAL(9,K60:K60)</f>
        <v>137</v>
      </c>
      <c r="L61" s="40">
        <f>SUBTOTAL(9,L60:L60)</f>
        <v>55</v>
      </c>
      <c r="M61" s="87">
        <f>Tabela8[[#This Row],[Neg_Ano5]]/Tabela8[[#This Row],[Alunos_Ano5]]</f>
        <v>0.40145985401459855</v>
      </c>
      <c r="N61" s="40">
        <f>SUBTOTAL(9,N60:N60)</f>
        <v>137</v>
      </c>
      <c r="O61" s="40">
        <f>SUBTOTAL(9,O60:O60)</f>
        <v>48</v>
      </c>
      <c r="P61" s="87">
        <f>Tabela8[[#This Row],[Neg_Ano6]]/Tabela8[[#This Row],[Alunos_Ano6]]</f>
        <v>0.35036496350364965</v>
      </c>
      <c r="Q61" s="40">
        <f>SUBTOTAL(9,Q60:Q60)</f>
        <v>274</v>
      </c>
      <c r="R61" s="40">
        <f>SUBTOTAL(9,R60:R60)</f>
        <v>103</v>
      </c>
      <c r="S61" s="88">
        <f>Tabela8[[#This Row],[Níveis negat. ]]/Tabela8[[#This Row],[Alunos_2º ciclo]]</f>
        <v>0.37591240875912407</v>
      </c>
    </row>
    <row r="62" spans="1:19" outlineLevel="6" x14ac:dyDescent="0.3">
      <c r="A62" s="6">
        <v>101</v>
      </c>
      <c r="B62" s="7" t="s">
        <v>19</v>
      </c>
      <c r="C62" s="7">
        <v>10103</v>
      </c>
      <c r="D62" s="7" t="s">
        <v>368</v>
      </c>
      <c r="E62" s="7">
        <v>1304</v>
      </c>
      <c r="F62" s="7" t="s">
        <v>85</v>
      </c>
      <c r="G62" s="7">
        <v>151968</v>
      </c>
      <c r="H62" s="7" t="s">
        <v>93</v>
      </c>
      <c r="I62" s="7">
        <v>1304335</v>
      </c>
      <c r="J62" s="7" t="s">
        <v>94</v>
      </c>
      <c r="K62" s="37">
        <v>267</v>
      </c>
      <c r="L62" s="37">
        <v>82</v>
      </c>
      <c r="M62" s="85">
        <f>Tabela8[[#This Row],[Neg_Ano5]]/Tabela8[[#This Row],[Alunos_Ano5]]</f>
        <v>0.30711610486891383</v>
      </c>
      <c r="N62" s="37">
        <v>266</v>
      </c>
      <c r="O62" s="37">
        <v>63</v>
      </c>
      <c r="P62" s="85">
        <f>Tabela8[[#This Row],[Neg_Ano6]]/Tabela8[[#This Row],[Alunos_Ano6]]</f>
        <v>0.23684210526315788</v>
      </c>
      <c r="Q62" s="37">
        <f t="shared" ref="Q62:R185" si="1">K62+N62</f>
        <v>533</v>
      </c>
      <c r="R62" s="37">
        <f t="shared" si="1"/>
        <v>145</v>
      </c>
      <c r="S62" s="86">
        <f>Tabela8[[#This Row],[Níveis negat. ]]/Tabela8[[#This Row],[Alunos_2º ciclo]]</f>
        <v>0.27204502814258913</v>
      </c>
    </row>
    <row r="63" spans="1:19" outlineLevel="5" x14ac:dyDescent="0.3">
      <c r="A63" s="6">
        <v>101</v>
      </c>
      <c r="B63" s="7" t="s">
        <v>19</v>
      </c>
      <c r="C63" s="7">
        <v>10103</v>
      </c>
      <c r="D63" s="7" t="s">
        <v>368</v>
      </c>
      <c r="E63" s="7">
        <v>1304</v>
      </c>
      <c r="F63" s="7" t="s">
        <v>85</v>
      </c>
      <c r="G63" s="7">
        <v>151968</v>
      </c>
      <c r="H63" s="7" t="s">
        <v>93</v>
      </c>
      <c r="I63" s="7">
        <v>0</v>
      </c>
      <c r="J63" s="11" t="s">
        <v>24</v>
      </c>
      <c r="K63" s="40">
        <f>SUBTOTAL(9,K62:K62)</f>
        <v>267</v>
      </c>
      <c r="L63" s="40">
        <f>SUBTOTAL(9,L62:L62)</f>
        <v>82</v>
      </c>
      <c r="M63" s="87">
        <f>Tabela8[[#This Row],[Neg_Ano5]]/Tabela8[[#This Row],[Alunos_Ano5]]</f>
        <v>0.30711610486891383</v>
      </c>
      <c r="N63" s="40">
        <f>SUBTOTAL(9,N62:N62)</f>
        <v>266</v>
      </c>
      <c r="O63" s="40">
        <f>SUBTOTAL(9,O62:O62)</f>
        <v>63</v>
      </c>
      <c r="P63" s="87">
        <f>Tabela8[[#This Row],[Neg_Ano6]]/Tabela8[[#This Row],[Alunos_Ano6]]</f>
        <v>0.23684210526315788</v>
      </c>
      <c r="Q63" s="40">
        <f>SUBTOTAL(9,Q62:Q62)</f>
        <v>533</v>
      </c>
      <c r="R63" s="40">
        <f>SUBTOTAL(9,R62:R62)</f>
        <v>145</v>
      </c>
      <c r="S63" s="88">
        <f>Tabela8[[#This Row],[Níveis negat. ]]/Tabela8[[#This Row],[Alunos_2º ciclo]]</f>
        <v>0.27204502814258913</v>
      </c>
    </row>
    <row r="64" spans="1:19" outlineLevel="6" x14ac:dyDescent="0.3">
      <c r="A64" s="6">
        <v>101</v>
      </c>
      <c r="B64" s="7" t="s">
        <v>19</v>
      </c>
      <c r="C64" s="7">
        <v>10103</v>
      </c>
      <c r="D64" s="7" t="s">
        <v>368</v>
      </c>
      <c r="E64" s="7">
        <v>1304</v>
      </c>
      <c r="F64" s="7" t="s">
        <v>85</v>
      </c>
      <c r="G64" s="7">
        <v>151970</v>
      </c>
      <c r="H64" s="7" t="s">
        <v>95</v>
      </c>
      <c r="I64" s="7">
        <v>1304727</v>
      </c>
      <c r="J64" s="7" t="s">
        <v>96</v>
      </c>
      <c r="K64" s="37">
        <v>92</v>
      </c>
      <c r="L64" s="37">
        <v>22</v>
      </c>
      <c r="M64" s="85">
        <f>Tabela8[[#This Row],[Neg_Ano5]]/Tabela8[[#This Row],[Alunos_Ano5]]</f>
        <v>0.2391304347826087</v>
      </c>
      <c r="N64" s="37">
        <v>74</v>
      </c>
      <c r="O64" s="37">
        <v>13</v>
      </c>
      <c r="P64" s="85">
        <f>Tabela8[[#This Row],[Neg_Ano6]]/Tabela8[[#This Row],[Alunos_Ano6]]</f>
        <v>0.17567567567567569</v>
      </c>
      <c r="Q64" s="37">
        <f t="shared" si="1"/>
        <v>166</v>
      </c>
      <c r="R64" s="37">
        <f t="shared" si="1"/>
        <v>35</v>
      </c>
      <c r="S64" s="86">
        <f>Tabela8[[#This Row],[Níveis negat. ]]/Tabela8[[#This Row],[Alunos_2º ciclo]]</f>
        <v>0.21084337349397592</v>
      </c>
    </row>
    <row r="65" spans="1:19" outlineLevel="5" x14ac:dyDescent="0.3">
      <c r="A65" s="6">
        <v>101</v>
      </c>
      <c r="B65" s="7" t="s">
        <v>19</v>
      </c>
      <c r="C65" s="7">
        <v>10103</v>
      </c>
      <c r="D65" s="7" t="s">
        <v>368</v>
      </c>
      <c r="E65" s="7">
        <v>1304</v>
      </c>
      <c r="F65" s="7" t="s">
        <v>85</v>
      </c>
      <c r="G65" s="7">
        <v>151970</v>
      </c>
      <c r="H65" s="7" t="s">
        <v>95</v>
      </c>
      <c r="I65" s="7">
        <v>0</v>
      </c>
      <c r="J65" s="11" t="s">
        <v>24</v>
      </c>
      <c r="K65" s="40">
        <f>SUBTOTAL(9,K64:K64)</f>
        <v>92</v>
      </c>
      <c r="L65" s="40">
        <f>SUBTOTAL(9,L64:L64)</f>
        <v>22</v>
      </c>
      <c r="M65" s="87">
        <f>Tabela8[[#This Row],[Neg_Ano5]]/Tabela8[[#This Row],[Alunos_Ano5]]</f>
        <v>0.2391304347826087</v>
      </c>
      <c r="N65" s="40">
        <f>SUBTOTAL(9,N64:N64)</f>
        <v>74</v>
      </c>
      <c r="O65" s="40">
        <f>SUBTOTAL(9,O64:O64)</f>
        <v>13</v>
      </c>
      <c r="P65" s="87">
        <f>Tabela8[[#This Row],[Neg_Ano6]]/Tabela8[[#This Row],[Alunos_Ano6]]</f>
        <v>0.17567567567567569</v>
      </c>
      <c r="Q65" s="40">
        <f>SUBTOTAL(9,Q64:Q64)</f>
        <v>166</v>
      </c>
      <c r="R65" s="40">
        <f>SUBTOTAL(9,R64:R64)</f>
        <v>35</v>
      </c>
      <c r="S65" s="88">
        <f>Tabela8[[#This Row],[Níveis negat. ]]/Tabela8[[#This Row],[Alunos_2º ciclo]]</f>
        <v>0.21084337349397592</v>
      </c>
    </row>
    <row r="66" spans="1:19" outlineLevel="6" x14ac:dyDescent="0.3">
      <c r="A66" s="6">
        <v>101</v>
      </c>
      <c r="B66" s="7" t="s">
        <v>19</v>
      </c>
      <c r="C66" s="7">
        <v>10103</v>
      </c>
      <c r="D66" s="7" t="s">
        <v>368</v>
      </c>
      <c r="E66" s="7">
        <v>1304</v>
      </c>
      <c r="F66" s="7" t="s">
        <v>85</v>
      </c>
      <c r="G66" s="7">
        <v>151981</v>
      </c>
      <c r="H66" s="7" t="s">
        <v>97</v>
      </c>
      <c r="I66" s="7">
        <v>1304775</v>
      </c>
      <c r="J66" s="7" t="s">
        <v>98</v>
      </c>
      <c r="K66" s="37">
        <v>250</v>
      </c>
      <c r="L66" s="37">
        <v>63</v>
      </c>
      <c r="M66" s="85">
        <f>Tabela8[[#This Row],[Neg_Ano5]]/Tabela8[[#This Row],[Alunos_Ano5]]</f>
        <v>0.252</v>
      </c>
      <c r="N66" s="37">
        <v>147</v>
      </c>
      <c r="O66" s="37">
        <v>50</v>
      </c>
      <c r="P66" s="85">
        <f>Tabela8[[#This Row],[Neg_Ano6]]/Tabela8[[#This Row],[Alunos_Ano6]]</f>
        <v>0.3401360544217687</v>
      </c>
      <c r="Q66" s="37">
        <f t="shared" si="1"/>
        <v>397</v>
      </c>
      <c r="R66" s="37">
        <f t="shared" si="1"/>
        <v>113</v>
      </c>
      <c r="S66" s="86">
        <f>Tabela8[[#This Row],[Níveis negat. ]]/Tabela8[[#This Row],[Alunos_2º ciclo]]</f>
        <v>0.28463476070528965</v>
      </c>
    </row>
    <row r="67" spans="1:19" outlineLevel="5" x14ac:dyDescent="0.3">
      <c r="A67" s="6">
        <v>101</v>
      </c>
      <c r="B67" s="7" t="s">
        <v>19</v>
      </c>
      <c r="C67" s="7">
        <v>10103</v>
      </c>
      <c r="D67" s="7" t="s">
        <v>368</v>
      </c>
      <c r="E67" s="7">
        <v>1304</v>
      </c>
      <c r="F67" s="7" t="s">
        <v>85</v>
      </c>
      <c r="G67" s="7">
        <v>151981</v>
      </c>
      <c r="H67" s="7" t="s">
        <v>97</v>
      </c>
      <c r="I67" s="7">
        <v>0</v>
      </c>
      <c r="J67" s="11" t="s">
        <v>24</v>
      </c>
      <c r="K67" s="40">
        <f>SUBTOTAL(9,K66:K66)</f>
        <v>250</v>
      </c>
      <c r="L67" s="40">
        <f>SUBTOTAL(9,L66:L66)</f>
        <v>63</v>
      </c>
      <c r="M67" s="87">
        <f>Tabela8[[#This Row],[Neg_Ano5]]/Tabela8[[#This Row],[Alunos_Ano5]]</f>
        <v>0.252</v>
      </c>
      <c r="N67" s="40">
        <f>SUBTOTAL(9,N66:N66)</f>
        <v>147</v>
      </c>
      <c r="O67" s="40">
        <f>SUBTOTAL(9,O66:O66)</f>
        <v>50</v>
      </c>
      <c r="P67" s="87">
        <f>Tabela8[[#This Row],[Neg_Ano6]]/Tabela8[[#This Row],[Alunos_Ano6]]</f>
        <v>0.3401360544217687</v>
      </c>
      <c r="Q67" s="40">
        <f>SUBTOTAL(9,Q66:Q66)</f>
        <v>397</v>
      </c>
      <c r="R67" s="40">
        <f>SUBTOTAL(9,R66:R66)</f>
        <v>113</v>
      </c>
      <c r="S67" s="88">
        <f>Tabela8[[#This Row],[Níveis negat. ]]/Tabela8[[#This Row],[Alunos_2º ciclo]]</f>
        <v>0.28463476070528965</v>
      </c>
    </row>
    <row r="68" spans="1:19" outlineLevel="6" x14ac:dyDescent="0.3">
      <c r="A68" s="6">
        <v>101</v>
      </c>
      <c r="B68" s="7" t="s">
        <v>19</v>
      </c>
      <c r="C68" s="7">
        <v>10103</v>
      </c>
      <c r="D68" s="7" t="s">
        <v>368</v>
      </c>
      <c r="E68" s="7">
        <v>1304</v>
      </c>
      <c r="F68" s="7" t="s">
        <v>85</v>
      </c>
      <c r="G68" s="7">
        <v>151993</v>
      </c>
      <c r="H68" s="7" t="s">
        <v>99</v>
      </c>
      <c r="I68" s="7">
        <v>1304279</v>
      </c>
      <c r="J68" s="7" t="s">
        <v>100</v>
      </c>
      <c r="K68" s="37"/>
      <c r="L68" s="37"/>
      <c r="M68" s="85"/>
      <c r="N68" s="37">
        <v>61</v>
      </c>
      <c r="O68" s="37">
        <v>21</v>
      </c>
      <c r="P68" s="85">
        <f>Tabela8[[#This Row],[Neg_Ano6]]/Tabela8[[#This Row],[Alunos_Ano6]]</f>
        <v>0.34426229508196721</v>
      </c>
      <c r="Q68" s="37">
        <f t="shared" si="1"/>
        <v>61</v>
      </c>
      <c r="R68" s="37">
        <f t="shared" si="1"/>
        <v>21</v>
      </c>
      <c r="S68" s="86">
        <f>Tabela8[[#This Row],[Níveis negat. ]]/Tabela8[[#This Row],[Alunos_2º ciclo]]</f>
        <v>0.34426229508196721</v>
      </c>
    </row>
    <row r="69" spans="1:19" outlineLevel="5" x14ac:dyDescent="0.3">
      <c r="A69" s="6">
        <v>101</v>
      </c>
      <c r="B69" s="7" t="s">
        <v>19</v>
      </c>
      <c r="C69" s="7">
        <v>10103</v>
      </c>
      <c r="D69" s="7" t="s">
        <v>368</v>
      </c>
      <c r="E69" s="7">
        <v>1304</v>
      </c>
      <c r="F69" s="7" t="s">
        <v>85</v>
      </c>
      <c r="G69" s="7">
        <v>151993</v>
      </c>
      <c r="H69" s="7" t="s">
        <v>99</v>
      </c>
      <c r="I69" s="7">
        <v>0</v>
      </c>
      <c r="J69" s="11" t="s">
        <v>24</v>
      </c>
      <c r="K69" s="40">
        <f>SUBTOTAL(9,K68:K68)</f>
        <v>0</v>
      </c>
      <c r="L69" s="40">
        <f>SUBTOTAL(9,L68:L68)</f>
        <v>0</v>
      </c>
      <c r="M69" s="87"/>
      <c r="N69" s="40">
        <f>SUBTOTAL(9,N68:N68)</f>
        <v>61</v>
      </c>
      <c r="O69" s="40">
        <f>SUBTOTAL(9,O68:O68)</f>
        <v>21</v>
      </c>
      <c r="P69" s="87">
        <f>Tabela8[[#This Row],[Neg_Ano6]]/Tabela8[[#This Row],[Alunos_Ano6]]</f>
        <v>0.34426229508196721</v>
      </c>
      <c r="Q69" s="40">
        <f>SUBTOTAL(9,Q68:Q68)</f>
        <v>61</v>
      </c>
      <c r="R69" s="40">
        <f>SUBTOTAL(9,R68:R68)</f>
        <v>21</v>
      </c>
      <c r="S69" s="88">
        <f>Tabela8[[#This Row],[Níveis negat. ]]/Tabela8[[#This Row],[Alunos_2º ciclo]]</f>
        <v>0.34426229508196721</v>
      </c>
    </row>
    <row r="70" spans="1:19" outlineLevel="6" x14ac:dyDescent="0.3">
      <c r="A70" s="6">
        <v>101</v>
      </c>
      <c r="B70" s="7" t="s">
        <v>19</v>
      </c>
      <c r="C70" s="7">
        <v>10103</v>
      </c>
      <c r="D70" s="7" t="s">
        <v>368</v>
      </c>
      <c r="E70" s="7">
        <v>1304</v>
      </c>
      <c r="F70" s="7" t="s">
        <v>85</v>
      </c>
      <c r="G70" s="7">
        <v>152006</v>
      </c>
      <c r="H70" s="7" t="s">
        <v>101</v>
      </c>
      <c r="I70" s="7">
        <v>1304823</v>
      </c>
      <c r="J70" s="7" t="s">
        <v>102</v>
      </c>
      <c r="K70" s="37">
        <v>51</v>
      </c>
      <c r="L70" s="37">
        <v>3</v>
      </c>
      <c r="M70" s="85">
        <f>Tabela8[[#This Row],[Neg_Ano5]]/Tabela8[[#This Row],[Alunos_Ano5]]</f>
        <v>5.8823529411764705E-2</v>
      </c>
      <c r="N70" s="37">
        <v>70</v>
      </c>
      <c r="O70" s="37">
        <v>13</v>
      </c>
      <c r="P70" s="85">
        <f>Tabela8[[#This Row],[Neg_Ano6]]/Tabela8[[#This Row],[Alunos_Ano6]]</f>
        <v>0.18571428571428572</v>
      </c>
      <c r="Q70" s="37">
        <f t="shared" si="1"/>
        <v>121</v>
      </c>
      <c r="R70" s="37">
        <f t="shared" si="1"/>
        <v>16</v>
      </c>
      <c r="S70" s="86">
        <f>Tabela8[[#This Row],[Níveis negat. ]]/Tabela8[[#This Row],[Alunos_2º ciclo]]</f>
        <v>0.13223140495867769</v>
      </c>
    </row>
    <row r="71" spans="1:19" outlineLevel="5" x14ac:dyDescent="0.3">
      <c r="A71" s="6">
        <v>101</v>
      </c>
      <c r="B71" s="7" t="s">
        <v>19</v>
      </c>
      <c r="C71" s="7">
        <v>10103</v>
      </c>
      <c r="D71" s="7" t="s">
        <v>368</v>
      </c>
      <c r="E71" s="7">
        <v>1304</v>
      </c>
      <c r="F71" s="7" t="s">
        <v>85</v>
      </c>
      <c r="G71" s="7">
        <v>152006</v>
      </c>
      <c r="H71" s="7" t="s">
        <v>101</v>
      </c>
      <c r="I71" s="7">
        <v>0</v>
      </c>
      <c r="J71" s="11" t="s">
        <v>24</v>
      </c>
      <c r="K71" s="40">
        <f>SUBTOTAL(9,K70:K70)</f>
        <v>51</v>
      </c>
      <c r="L71" s="40">
        <f>SUBTOTAL(9,L70:L70)</f>
        <v>3</v>
      </c>
      <c r="M71" s="87">
        <f>Tabela8[[#This Row],[Neg_Ano5]]/Tabela8[[#This Row],[Alunos_Ano5]]</f>
        <v>5.8823529411764705E-2</v>
      </c>
      <c r="N71" s="40">
        <f>SUBTOTAL(9,N70:N70)</f>
        <v>70</v>
      </c>
      <c r="O71" s="40">
        <f>SUBTOTAL(9,O70:O70)</f>
        <v>13</v>
      </c>
      <c r="P71" s="87">
        <f>Tabela8[[#This Row],[Neg_Ano6]]/Tabela8[[#This Row],[Alunos_Ano6]]</f>
        <v>0.18571428571428572</v>
      </c>
      <c r="Q71" s="40">
        <f>SUBTOTAL(9,Q70:Q70)</f>
        <v>121</v>
      </c>
      <c r="R71" s="40">
        <f>SUBTOTAL(9,R70:R70)</f>
        <v>16</v>
      </c>
      <c r="S71" s="88">
        <f>Tabela8[[#This Row],[Níveis negat. ]]/Tabela8[[#This Row],[Alunos_2º ciclo]]</f>
        <v>0.13223140495867769</v>
      </c>
    </row>
    <row r="72" spans="1:19" outlineLevel="6" x14ac:dyDescent="0.3">
      <c r="A72" s="6">
        <v>101</v>
      </c>
      <c r="B72" s="7" t="s">
        <v>19</v>
      </c>
      <c r="C72" s="7">
        <v>10103</v>
      </c>
      <c r="D72" s="7" t="s">
        <v>368</v>
      </c>
      <c r="E72" s="7">
        <v>1304</v>
      </c>
      <c r="F72" s="7" t="s">
        <v>85</v>
      </c>
      <c r="G72" s="7">
        <v>152018</v>
      </c>
      <c r="H72" s="7" t="s">
        <v>103</v>
      </c>
      <c r="I72" s="7">
        <v>1304945</v>
      </c>
      <c r="J72" s="7" t="s">
        <v>104</v>
      </c>
      <c r="K72" s="37">
        <v>112</v>
      </c>
      <c r="L72" s="37">
        <v>38</v>
      </c>
      <c r="M72" s="85">
        <f>Tabela8[[#This Row],[Neg_Ano5]]/Tabela8[[#This Row],[Alunos_Ano5]]</f>
        <v>0.3392857142857143</v>
      </c>
      <c r="N72" s="37">
        <v>141</v>
      </c>
      <c r="O72" s="37">
        <v>53</v>
      </c>
      <c r="P72" s="85">
        <f>Tabela8[[#This Row],[Neg_Ano6]]/Tabela8[[#This Row],[Alunos_Ano6]]</f>
        <v>0.37588652482269502</v>
      </c>
      <c r="Q72" s="37">
        <f t="shared" si="1"/>
        <v>253</v>
      </c>
      <c r="R72" s="37">
        <f t="shared" si="1"/>
        <v>91</v>
      </c>
      <c r="S72" s="86">
        <f>Tabela8[[#This Row],[Níveis negat. ]]/Tabela8[[#This Row],[Alunos_2º ciclo]]</f>
        <v>0.35968379446640314</v>
      </c>
    </row>
    <row r="73" spans="1:19" outlineLevel="5" x14ac:dyDescent="0.3">
      <c r="A73" s="6">
        <v>101</v>
      </c>
      <c r="B73" s="7" t="s">
        <v>19</v>
      </c>
      <c r="C73" s="7">
        <v>10103</v>
      </c>
      <c r="D73" s="7" t="s">
        <v>368</v>
      </c>
      <c r="E73" s="7">
        <v>1304</v>
      </c>
      <c r="F73" s="7" t="s">
        <v>85</v>
      </c>
      <c r="G73" s="7">
        <v>152018</v>
      </c>
      <c r="H73" s="7" t="s">
        <v>103</v>
      </c>
      <c r="I73" s="7">
        <v>0</v>
      </c>
      <c r="J73" s="11" t="s">
        <v>24</v>
      </c>
      <c r="K73" s="40">
        <f>SUBTOTAL(9,K72:K72)</f>
        <v>112</v>
      </c>
      <c r="L73" s="40">
        <f>SUBTOTAL(9,L72:L72)</f>
        <v>38</v>
      </c>
      <c r="M73" s="87">
        <f>Tabela8[[#This Row],[Neg_Ano5]]/Tabela8[[#This Row],[Alunos_Ano5]]</f>
        <v>0.3392857142857143</v>
      </c>
      <c r="N73" s="40">
        <f>SUBTOTAL(9,N72:N72)</f>
        <v>141</v>
      </c>
      <c r="O73" s="40">
        <f>SUBTOTAL(9,O72:O72)</f>
        <v>53</v>
      </c>
      <c r="P73" s="87">
        <f>Tabela8[[#This Row],[Neg_Ano6]]/Tabela8[[#This Row],[Alunos_Ano6]]</f>
        <v>0.37588652482269502</v>
      </c>
      <c r="Q73" s="40">
        <f>SUBTOTAL(9,Q72:Q72)</f>
        <v>253</v>
      </c>
      <c r="R73" s="40">
        <f>SUBTOTAL(9,R72:R72)</f>
        <v>91</v>
      </c>
      <c r="S73" s="88">
        <f>Tabela8[[#This Row],[Níveis negat. ]]/Tabela8[[#This Row],[Alunos_2º ciclo]]</f>
        <v>0.35968379446640314</v>
      </c>
    </row>
    <row r="74" spans="1:19" outlineLevel="4" x14ac:dyDescent="0.3">
      <c r="A74" s="6">
        <v>101</v>
      </c>
      <c r="B74" s="7" t="s">
        <v>19</v>
      </c>
      <c r="C74" s="7">
        <v>10103</v>
      </c>
      <c r="D74" s="7" t="s">
        <v>368</v>
      </c>
      <c r="E74" s="7">
        <v>1304</v>
      </c>
      <c r="F74" s="7" t="s">
        <v>85</v>
      </c>
      <c r="G74" s="7">
        <v>0</v>
      </c>
      <c r="H74" s="7">
        <v>0</v>
      </c>
      <c r="I74" s="7">
        <v>0</v>
      </c>
      <c r="J74" s="15" t="s">
        <v>25</v>
      </c>
      <c r="K74" s="43">
        <f>SUBTOTAL(9,K55:K72)</f>
        <v>1056</v>
      </c>
      <c r="L74" s="43">
        <f>SUBTOTAL(9,L55:L72)</f>
        <v>295</v>
      </c>
      <c r="M74" s="89">
        <f>Tabela8[[#This Row],[Neg_Ano5]]/Tabela8[[#This Row],[Alunos_Ano5]]</f>
        <v>0.27935606060606061</v>
      </c>
      <c r="N74" s="43">
        <f>SUBTOTAL(9,N55:N72)</f>
        <v>1168</v>
      </c>
      <c r="O74" s="43">
        <f>SUBTOTAL(9,O55:O72)</f>
        <v>331</v>
      </c>
      <c r="P74" s="89">
        <f>Tabela8[[#This Row],[Neg_Ano6]]/Tabela8[[#This Row],[Alunos_Ano6]]</f>
        <v>0.2833904109589041</v>
      </c>
      <c r="Q74" s="43">
        <f>SUBTOTAL(9,Q55:Q72)</f>
        <v>2224</v>
      </c>
      <c r="R74" s="43">
        <f>SUBTOTAL(9,R55:R72)</f>
        <v>626</v>
      </c>
      <c r="S74" s="90">
        <f>Tabela8[[#This Row],[Níveis negat. ]]/Tabela8[[#This Row],[Alunos_2º ciclo]]</f>
        <v>0.28147482014388492</v>
      </c>
    </row>
    <row r="75" spans="1:19" outlineLevel="6" x14ac:dyDescent="0.3">
      <c r="A75" s="6">
        <v>101</v>
      </c>
      <c r="B75" s="7" t="s">
        <v>19</v>
      </c>
      <c r="C75" s="7">
        <v>10103</v>
      </c>
      <c r="D75" s="7" t="s">
        <v>368</v>
      </c>
      <c r="E75" s="7">
        <v>1306</v>
      </c>
      <c r="F75" s="7" t="s">
        <v>105</v>
      </c>
      <c r="G75" s="7">
        <v>152020</v>
      </c>
      <c r="H75" s="7" t="s">
        <v>106</v>
      </c>
      <c r="I75" s="7">
        <v>1306561</v>
      </c>
      <c r="J75" s="7" t="s">
        <v>107</v>
      </c>
      <c r="K75" s="37">
        <v>156</v>
      </c>
      <c r="L75" s="37">
        <v>52</v>
      </c>
      <c r="M75" s="85">
        <f>Tabela8[[#This Row],[Neg_Ano5]]/Tabela8[[#This Row],[Alunos_Ano5]]</f>
        <v>0.33333333333333331</v>
      </c>
      <c r="N75" s="37">
        <v>170</v>
      </c>
      <c r="O75" s="37">
        <v>59</v>
      </c>
      <c r="P75" s="85">
        <f>Tabela8[[#This Row],[Neg_Ano6]]/Tabela8[[#This Row],[Alunos_Ano6]]</f>
        <v>0.34705882352941175</v>
      </c>
      <c r="Q75" s="37">
        <f t="shared" si="1"/>
        <v>326</v>
      </c>
      <c r="R75" s="37">
        <f t="shared" si="1"/>
        <v>111</v>
      </c>
      <c r="S75" s="86">
        <f>Tabela8[[#This Row],[Níveis negat. ]]/Tabela8[[#This Row],[Alunos_2º ciclo]]</f>
        <v>0.34049079754601225</v>
      </c>
    </row>
    <row r="76" spans="1:19" outlineLevel="5" x14ac:dyDescent="0.3">
      <c r="A76" s="6">
        <v>101</v>
      </c>
      <c r="B76" s="7" t="s">
        <v>19</v>
      </c>
      <c r="C76" s="7">
        <v>10103</v>
      </c>
      <c r="D76" s="7" t="s">
        <v>368</v>
      </c>
      <c r="E76" s="7">
        <v>1306</v>
      </c>
      <c r="F76" s="7" t="s">
        <v>105</v>
      </c>
      <c r="G76" s="7">
        <v>152020</v>
      </c>
      <c r="H76" s="7" t="s">
        <v>106</v>
      </c>
      <c r="I76" s="7">
        <v>0</v>
      </c>
      <c r="J76" s="11" t="s">
        <v>24</v>
      </c>
      <c r="K76" s="40">
        <f>SUBTOTAL(9,K75:K75)</f>
        <v>156</v>
      </c>
      <c r="L76" s="40">
        <f>SUBTOTAL(9,L75:L75)</f>
        <v>52</v>
      </c>
      <c r="M76" s="87">
        <f>Tabela8[[#This Row],[Neg_Ano5]]/Tabela8[[#This Row],[Alunos_Ano5]]</f>
        <v>0.33333333333333331</v>
      </c>
      <c r="N76" s="40">
        <f>SUBTOTAL(9,N75:N75)</f>
        <v>170</v>
      </c>
      <c r="O76" s="40">
        <f>SUBTOTAL(9,O75:O75)</f>
        <v>59</v>
      </c>
      <c r="P76" s="87">
        <f>Tabela8[[#This Row],[Neg_Ano6]]/Tabela8[[#This Row],[Alunos_Ano6]]</f>
        <v>0.34705882352941175</v>
      </c>
      <c r="Q76" s="40">
        <f>SUBTOTAL(9,Q75:Q75)</f>
        <v>326</v>
      </c>
      <c r="R76" s="40">
        <f>SUBTOTAL(9,R75:R75)</f>
        <v>111</v>
      </c>
      <c r="S76" s="88">
        <f>Tabela8[[#This Row],[Níveis negat. ]]/Tabela8[[#This Row],[Alunos_2º ciclo]]</f>
        <v>0.34049079754601225</v>
      </c>
    </row>
    <row r="77" spans="1:19" outlineLevel="6" x14ac:dyDescent="0.3">
      <c r="A77" s="6">
        <v>101</v>
      </c>
      <c r="B77" s="7" t="s">
        <v>19</v>
      </c>
      <c r="C77" s="7">
        <v>10103</v>
      </c>
      <c r="D77" s="7" t="s">
        <v>368</v>
      </c>
      <c r="E77" s="7">
        <v>1306</v>
      </c>
      <c r="F77" s="7" t="s">
        <v>105</v>
      </c>
      <c r="G77" s="7">
        <v>152031</v>
      </c>
      <c r="H77" s="7" t="s">
        <v>108</v>
      </c>
      <c r="I77" s="7">
        <v>1306342</v>
      </c>
      <c r="J77" s="7" t="s">
        <v>109</v>
      </c>
      <c r="K77" s="37">
        <v>255</v>
      </c>
      <c r="L77" s="37">
        <v>38</v>
      </c>
      <c r="M77" s="85">
        <f>Tabela8[[#This Row],[Neg_Ano5]]/Tabela8[[#This Row],[Alunos_Ano5]]</f>
        <v>0.14901960784313725</v>
      </c>
      <c r="N77" s="37">
        <v>285</v>
      </c>
      <c r="O77" s="37">
        <v>43</v>
      </c>
      <c r="P77" s="85">
        <f>Tabela8[[#This Row],[Neg_Ano6]]/Tabela8[[#This Row],[Alunos_Ano6]]</f>
        <v>0.15087719298245614</v>
      </c>
      <c r="Q77" s="37">
        <f t="shared" si="1"/>
        <v>540</v>
      </c>
      <c r="R77" s="37">
        <f t="shared" si="1"/>
        <v>81</v>
      </c>
      <c r="S77" s="86">
        <f>Tabela8[[#This Row],[Níveis negat. ]]/Tabela8[[#This Row],[Alunos_2º ciclo]]</f>
        <v>0.15</v>
      </c>
    </row>
    <row r="78" spans="1:19" outlineLevel="5" x14ac:dyDescent="0.3">
      <c r="A78" s="6">
        <v>101</v>
      </c>
      <c r="B78" s="7" t="s">
        <v>19</v>
      </c>
      <c r="C78" s="7">
        <v>10103</v>
      </c>
      <c r="D78" s="7" t="s">
        <v>368</v>
      </c>
      <c r="E78" s="7">
        <v>1306</v>
      </c>
      <c r="F78" s="7" t="s">
        <v>105</v>
      </c>
      <c r="G78" s="7">
        <v>152031</v>
      </c>
      <c r="H78" s="7" t="s">
        <v>108</v>
      </c>
      <c r="I78" s="7">
        <v>0</v>
      </c>
      <c r="J78" s="11" t="s">
        <v>24</v>
      </c>
      <c r="K78" s="40">
        <f>SUBTOTAL(9,K77:K77)</f>
        <v>255</v>
      </c>
      <c r="L78" s="40">
        <f>SUBTOTAL(9,L77:L77)</f>
        <v>38</v>
      </c>
      <c r="M78" s="87">
        <f>Tabela8[[#This Row],[Neg_Ano5]]/Tabela8[[#This Row],[Alunos_Ano5]]</f>
        <v>0.14901960784313725</v>
      </c>
      <c r="N78" s="40">
        <f>SUBTOTAL(9,N77:N77)</f>
        <v>285</v>
      </c>
      <c r="O78" s="40">
        <f>SUBTOTAL(9,O77:O77)</f>
        <v>43</v>
      </c>
      <c r="P78" s="87">
        <f>Tabela8[[#This Row],[Neg_Ano6]]/Tabela8[[#This Row],[Alunos_Ano6]]</f>
        <v>0.15087719298245614</v>
      </c>
      <c r="Q78" s="40">
        <f>SUBTOTAL(9,Q77:Q77)</f>
        <v>540</v>
      </c>
      <c r="R78" s="40">
        <f>SUBTOTAL(9,R77:R77)</f>
        <v>81</v>
      </c>
      <c r="S78" s="88">
        <f>Tabela8[[#This Row],[Níveis negat. ]]/Tabela8[[#This Row],[Alunos_2º ciclo]]</f>
        <v>0.15</v>
      </c>
    </row>
    <row r="79" spans="1:19" outlineLevel="6" x14ac:dyDescent="0.3">
      <c r="A79" s="6">
        <v>101</v>
      </c>
      <c r="B79" s="7" t="s">
        <v>19</v>
      </c>
      <c r="C79" s="7">
        <v>10103</v>
      </c>
      <c r="D79" s="7" t="s">
        <v>368</v>
      </c>
      <c r="E79" s="7">
        <v>1306</v>
      </c>
      <c r="F79" s="7" t="s">
        <v>105</v>
      </c>
      <c r="G79" s="7">
        <v>152043</v>
      </c>
      <c r="H79" s="7" t="s">
        <v>110</v>
      </c>
      <c r="I79" s="7">
        <v>1306753</v>
      </c>
      <c r="J79" s="7" t="s">
        <v>111</v>
      </c>
      <c r="K79" s="37">
        <v>142</v>
      </c>
      <c r="L79" s="37">
        <v>50</v>
      </c>
      <c r="M79" s="85">
        <f>Tabela8[[#This Row],[Neg_Ano5]]/Tabela8[[#This Row],[Alunos_Ano5]]</f>
        <v>0.352112676056338</v>
      </c>
      <c r="N79" s="37">
        <v>146</v>
      </c>
      <c r="O79" s="37">
        <v>65</v>
      </c>
      <c r="P79" s="85">
        <f>Tabela8[[#This Row],[Neg_Ano6]]/Tabela8[[#This Row],[Alunos_Ano6]]</f>
        <v>0.4452054794520548</v>
      </c>
      <c r="Q79" s="37">
        <f t="shared" si="1"/>
        <v>288</v>
      </c>
      <c r="R79" s="37">
        <f t="shared" si="1"/>
        <v>115</v>
      </c>
      <c r="S79" s="86">
        <f>Tabela8[[#This Row],[Níveis negat. ]]/Tabela8[[#This Row],[Alunos_2º ciclo]]</f>
        <v>0.39930555555555558</v>
      </c>
    </row>
    <row r="80" spans="1:19" outlineLevel="5" x14ac:dyDescent="0.3">
      <c r="A80" s="6">
        <v>101</v>
      </c>
      <c r="B80" s="7" t="s">
        <v>19</v>
      </c>
      <c r="C80" s="7">
        <v>10103</v>
      </c>
      <c r="D80" s="7" t="s">
        <v>368</v>
      </c>
      <c r="E80" s="7">
        <v>1306</v>
      </c>
      <c r="F80" s="7" t="s">
        <v>105</v>
      </c>
      <c r="G80" s="7">
        <v>152043</v>
      </c>
      <c r="H80" s="7" t="s">
        <v>110</v>
      </c>
      <c r="I80" s="7">
        <v>0</v>
      </c>
      <c r="J80" s="11" t="s">
        <v>24</v>
      </c>
      <c r="K80" s="40">
        <f>SUBTOTAL(9,K79:K79)</f>
        <v>142</v>
      </c>
      <c r="L80" s="40">
        <f>SUBTOTAL(9,L79:L79)</f>
        <v>50</v>
      </c>
      <c r="M80" s="87">
        <f>Tabela8[[#This Row],[Neg_Ano5]]/Tabela8[[#This Row],[Alunos_Ano5]]</f>
        <v>0.352112676056338</v>
      </c>
      <c r="N80" s="40">
        <f>SUBTOTAL(9,N79:N79)</f>
        <v>146</v>
      </c>
      <c r="O80" s="40">
        <f>SUBTOTAL(9,O79:O79)</f>
        <v>65</v>
      </c>
      <c r="P80" s="87">
        <f>Tabela8[[#This Row],[Neg_Ano6]]/Tabela8[[#This Row],[Alunos_Ano6]]</f>
        <v>0.4452054794520548</v>
      </c>
      <c r="Q80" s="40">
        <f>SUBTOTAL(9,Q79:Q79)</f>
        <v>288</v>
      </c>
      <c r="R80" s="40">
        <f>SUBTOTAL(9,R79:R79)</f>
        <v>115</v>
      </c>
      <c r="S80" s="88">
        <f>Tabela8[[#This Row],[Níveis negat. ]]/Tabela8[[#This Row],[Alunos_2º ciclo]]</f>
        <v>0.39930555555555558</v>
      </c>
    </row>
    <row r="81" spans="1:19" outlineLevel="6" x14ac:dyDescent="0.3">
      <c r="A81" s="6">
        <v>101</v>
      </c>
      <c r="B81" s="7" t="s">
        <v>19</v>
      </c>
      <c r="C81" s="7">
        <v>10103</v>
      </c>
      <c r="D81" s="7" t="s">
        <v>368</v>
      </c>
      <c r="E81" s="7">
        <v>1306</v>
      </c>
      <c r="F81" s="7" t="s">
        <v>105</v>
      </c>
      <c r="G81" s="7">
        <v>152055</v>
      </c>
      <c r="H81" s="7" t="s">
        <v>112</v>
      </c>
      <c r="I81" s="7">
        <v>1306564</v>
      </c>
      <c r="J81" s="7" t="s">
        <v>113</v>
      </c>
      <c r="K81" s="37">
        <v>150</v>
      </c>
      <c r="L81" s="37">
        <v>28</v>
      </c>
      <c r="M81" s="85">
        <f>Tabela8[[#This Row],[Neg_Ano5]]/Tabela8[[#This Row],[Alunos_Ano5]]</f>
        <v>0.18666666666666668</v>
      </c>
      <c r="N81" s="37">
        <v>146</v>
      </c>
      <c r="O81" s="37">
        <v>16</v>
      </c>
      <c r="P81" s="85">
        <f>Tabela8[[#This Row],[Neg_Ano6]]/Tabela8[[#This Row],[Alunos_Ano6]]</f>
        <v>0.1095890410958904</v>
      </c>
      <c r="Q81" s="37">
        <f t="shared" si="1"/>
        <v>296</v>
      </c>
      <c r="R81" s="37">
        <f t="shared" si="1"/>
        <v>44</v>
      </c>
      <c r="S81" s="86">
        <f>Tabela8[[#This Row],[Níveis negat. ]]/Tabela8[[#This Row],[Alunos_2º ciclo]]</f>
        <v>0.14864864864864866</v>
      </c>
    </row>
    <row r="82" spans="1:19" outlineLevel="5" x14ac:dyDescent="0.3">
      <c r="A82" s="6">
        <v>101</v>
      </c>
      <c r="B82" s="7" t="s">
        <v>19</v>
      </c>
      <c r="C82" s="7">
        <v>10103</v>
      </c>
      <c r="D82" s="7" t="s">
        <v>368</v>
      </c>
      <c r="E82" s="7">
        <v>1306</v>
      </c>
      <c r="F82" s="7" t="s">
        <v>105</v>
      </c>
      <c r="G82" s="7">
        <v>152055</v>
      </c>
      <c r="H82" s="7" t="s">
        <v>112</v>
      </c>
      <c r="I82" s="7">
        <v>0</v>
      </c>
      <c r="J82" s="11" t="s">
        <v>24</v>
      </c>
      <c r="K82" s="40">
        <f>SUBTOTAL(9,K81:K81)</f>
        <v>150</v>
      </c>
      <c r="L82" s="40">
        <f>SUBTOTAL(9,L81:L81)</f>
        <v>28</v>
      </c>
      <c r="M82" s="87">
        <f>Tabela8[[#This Row],[Neg_Ano5]]/Tabela8[[#This Row],[Alunos_Ano5]]</f>
        <v>0.18666666666666668</v>
      </c>
      <c r="N82" s="40">
        <f>SUBTOTAL(9,N81:N81)</f>
        <v>146</v>
      </c>
      <c r="O82" s="40">
        <f>SUBTOTAL(9,O81:O81)</f>
        <v>16</v>
      </c>
      <c r="P82" s="87">
        <f>Tabela8[[#This Row],[Neg_Ano6]]/Tabela8[[#This Row],[Alunos_Ano6]]</f>
        <v>0.1095890410958904</v>
      </c>
      <c r="Q82" s="40">
        <f>SUBTOTAL(9,Q81:Q81)</f>
        <v>296</v>
      </c>
      <c r="R82" s="40">
        <f>SUBTOTAL(9,R81:R81)</f>
        <v>44</v>
      </c>
      <c r="S82" s="88">
        <f>Tabela8[[#This Row],[Níveis negat. ]]/Tabela8[[#This Row],[Alunos_2º ciclo]]</f>
        <v>0.14864864864864866</v>
      </c>
    </row>
    <row r="83" spans="1:19" outlineLevel="6" x14ac:dyDescent="0.3">
      <c r="A83" s="6">
        <v>101</v>
      </c>
      <c r="B83" s="7" t="s">
        <v>19</v>
      </c>
      <c r="C83" s="7">
        <v>10103</v>
      </c>
      <c r="D83" s="7" t="s">
        <v>368</v>
      </c>
      <c r="E83" s="7">
        <v>1306</v>
      </c>
      <c r="F83" s="7" t="s">
        <v>105</v>
      </c>
      <c r="G83" s="7">
        <v>152067</v>
      </c>
      <c r="H83" s="7" t="s">
        <v>114</v>
      </c>
      <c r="I83" s="7">
        <v>1306058</v>
      </c>
      <c r="J83" s="7" t="s">
        <v>115</v>
      </c>
      <c r="K83" s="37">
        <v>218</v>
      </c>
      <c r="L83" s="37">
        <v>47</v>
      </c>
      <c r="M83" s="85">
        <f>Tabela8[[#This Row],[Neg_Ano5]]/Tabela8[[#This Row],[Alunos_Ano5]]</f>
        <v>0.21559633027522937</v>
      </c>
      <c r="N83" s="37">
        <v>188</v>
      </c>
      <c r="O83" s="37">
        <v>51</v>
      </c>
      <c r="P83" s="85">
        <f>Tabela8[[#This Row],[Neg_Ano6]]/Tabela8[[#This Row],[Alunos_Ano6]]</f>
        <v>0.27127659574468083</v>
      </c>
      <c r="Q83" s="37">
        <f t="shared" si="1"/>
        <v>406</v>
      </c>
      <c r="R83" s="37">
        <f t="shared" si="1"/>
        <v>98</v>
      </c>
      <c r="S83" s="86">
        <f>Tabela8[[#This Row],[Níveis negat. ]]/Tabela8[[#This Row],[Alunos_2º ciclo]]</f>
        <v>0.2413793103448276</v>
      </c>
    </row>
    <row r="84" spans="1:19" outlineLevel="5" x14ac:dyDescent="0.3">
      <c r="A84" s="6">
        <v>101</v>
      </c>
      <c r="B84" s="7" t="s">
        <v>19</v>
      </c>
      <c r="C84" s="7">
        <v>10103</v>
      </c>
      <c r="D84" s="7" t="s">
        <v>368</v>
      </c>
      <c r="E84" s="7">
        <v>1306</v>
      </c>
      <c r="F84" s="7" t="s">
        <v>105</v>
      </c>
      <c r="G84" s="7">
        <v>152067</v>
      </c>
      <c r="H84" s="7" t="s">
        <v>114</v>
      </c>
      <c r="I84" s="7">
        <v>0</v>
      </c>
      <c r="J84" s="11" t="s">
        <v>24</v>
      </c>
      <c r="K84" s="40">
        <f>SUBTOTAL(9,K83:K83)</f>
        <v>218</v>
      </c>
      <c r="L84" s="40">
        <f>SUBTOTAL(9,L83:L83)</f>
        <v>47</v>
      </c>
      <c r="M84" s="87">
        <f>Tabela8[[#This Row],[Neg_Ano5]]/Tabela8[[#This Row],[Alunos_Ano5]]</f>
        <v>0.21559633027522937</v>
      </c>
      <c r="N84" s="40">
        <f>SUBTOTAL(9,N83:N83)</f>
        <v>188</v>
      </c>
      <c r="O84" s="40">
        <f>SUBTOTAL(9,O83:O83)</f>
        <v>51</v>
      </c>
      <c r="P84" s="87">
        <f>Tabela8[[#This Row],[Neg_Ano6]]/Tabela8[[#This Row],[Alunos_Ano6]]</f>
        <v>0.27127659574468083</v>
      </c>
      <c r="Q84" s="40">
        <f>SUBTOTAL(9,Q83:Q83)</f>
        <v>406</v>
      </c>
      <c r="R84" s="40">
        <f>SUBTOTAL(9,R83:R83)</f>
        <v>98</v>
      </c>
      <c r="S84" s="88">
        <f>Tabela8[[#This Row],[Níveis negat. ]]/Tabela8[[#This Row],[Alunos_2º ciclo]]</f>
        <v>0.2413793103448276</v>
      </c>
    </row>
    <row r="85" spans="1:19" outlineLevel="6" x14ac:dyDescent="0.3">
      <c r="A85" s="6">
        <v>101</v>
      </c>
      <c r="B85" s="7" t="s">
        <v>19</v>
      </c>
      <c r="C85" s="7">
        <v>10103</v>
      </c>
      <c r="D85" s="7" t="s">
        <v>368</v>
      </c>
      <c r="E85" s="7">
        <v>1306</v>
      </c>
      <c r="F85" s="7" t="s">
        <v>105</v>
      </c>
      <c r="G85" s="7">
        <v>152079</v>
      </c>
      <c r="H85" s="7" t="s">
        <v>116</v>
      </c>
      <c r="I85" s="7">
        <v>1306933</v>
      </c>
      <c r="J85" s="7" t="s">
        <v>117</v>
      </c>
      <c r="K85" s="37">
        <v>95</v>
      </c>
      <c r="L85" s="37">
        <v>33</v>
      </c>
      <c r="M85" s="85">
        <f>Tabela8[[#This Row],[Neg_Ano5]]/Tabela8[[#This Row],[Alunos_Ano5]]</f>
        <v>0.3473684210526316</v>
      </c>
      <c r="N85" s="37">
        <v>108</v>
      </c>
      <c r="O85" s="37">
        <v>31</v>
      </c>
      <c r="P85" s="85">
        <f>Tabela8[[#This Row],[Neg_Ano6]]/Tabela8[[#This Row],[Alunos_Ano6]]</f>
        <v>0.28703703703703703</v>
      </c>
      <c r="Q85" s="37">
        <f t="shared" si="1"/>
        <v>203</v>
      </c>
      <c r="R85" s="37">
        <f t="shared" si="1"/>
        <v>64</v>
      </c>
      <c r="S85" s="86">
        <f>Tabela8[[#This Row],[Níveis negat. ]]/Tabela8[[#This Row],[Alunos_2º ciclo]]</f>
        <v>0.31527093596059114</v>
      </c>
    </row>
    <row r="86" spans="1:19" outlineLevel="5" x14ac:dyDescent="0.3">
      <c r="A86" s="6">
        <v>101</v>
      </c>
      <c r="B86" s="7" t="s">
        <v>19</v>
      </c>
      <c r="C86" s="7">
        <v>10103</v>
      </c>
      <c r="D86" s="7" t="s">
        <v>368</v>
      </c>
      <c r="E86" s="7">
        <v>1306</v>
      </c>
      <c r="F86" s="7" t="s">
        <v>105</v>
      </c>
      <c r="G86" s="7">
        <v>152079</v>
      </c>
      <c r="H86" s="7" t="s">
        <v>116</v>
      </c>
      <c r="I86" s="7">
        <v>0</v>
      </c>
      <c r="J86" s="11" t="s">
        <v>24</v>
      </c>
      <c r="K86" s="40">
        <f>SUBTOTAL(9,K85:K85)</f>
        <v>95</v>
      </c>
      <c r="L86" s="40">
        <f>SUBTOTAL(9,L85:L85)</f>
        <v>33</v>
      </c>
      <c r="M86" s="87">
        <f>Tabela8[[#This Row],[Neg_Ano5]]/Tabela8[[#This Row],[Alunos_Ano5]]</f>
        <v>0.3473684210526316</v>
      </c>
      <c r="N86" s="40">
        <f>SUBTOTAL(9,N85:N85)</f>
        <v>108</v>
      </c>
      <c r="O86" s="40">
        <f>SUBTOTAL(9,O85:O85)</f>
        <v>31</v>
      </c>
      <c r="P86" s="87">
        <f>Tabela8[[#This Row],[Neg_Ano6]]/Tabela8[[#This Row],[Alunos_Ano6]]</f>
        <v>0.28703703703703703</v>
      </c>
      <c r="Q86" s="40">
        <f>SUBTOTAL(9,Q85:Q85)</f>
        <v>203</v>
      </c>
      <c r="R86" s="40">
        <f>SUBTOTAL(9,R85:R85)</f>
        <v>64</v>
      </c>
      <c r="S86" s="88">
        <f>Tabela8[[#This Row],[Níveis negat. ]]/Tabela8[[#This Row],[Alunos_2º ciclo]]</f>
        <v>0.31527093596059114</v>
      </c>
    </row>
    <row r="87" spans="1:19" outlineLevel="6" x14ac:dyDescent="0.3">
      <c r="A87" s="6">
        <v>101</v>
      </c>
      <c r="B87" s="7" t="s">
        <v>19</v>
      </c>
      <c r="C87" s="7">
        <v>10103</v>
      </c>
      <c r="D87" s="7" t="s">
        <v>368</v>
      </c>
      <c r="E87" s="7">
        <v>1306</v>
      </c>
      <c r="F87" s="7" t="s">
        <v>105</v>
      </c>
      <c r="G87" s="7">
        <v>152961</v>
      </c>
      <c r="H87" s="7" t="s">
        <v>118</v>
      </c>
      <c r="I87" s="7">
        <v>1306934</v>
      </c>
      <c r="J87" s="7" t="s">
        <v>119</v>
      </c>
      <c r="K87" s="37">
        <v>255</v>
      </c>
      <c r="L87" s="37">
        <v>93</v>
      </c>
      <c r="M87" s="85">
        <f>Tabela8[[#This Row],[Neg_Ano5]]/Tabela8[[#This Row],[Alunos_Ano5]]</f>
        <v>0.36470588235294116</v>
      </c>
      <c r="N87" s="37">
        <v>251</v>
      </c>
      <c r="O87" s="37">
        <v>69</v>
      </c>
      <c r="P87" s="85">
        <f>Tabela8[[#This Row],[Neg_Ano6]]/Tabela8[[#This Row],[Alunos_Ano6]]</f>
        <v>0.27490039840637448</v>
      </c>
      <c r="Q87" s="37">
        <f t="shared" si="1"/>
        <v>506</v>
      </c>
      <c r="R87" s="37">
        <f t="shared" si="1"/>
        <v>162</v>
      </c>
      <c r="S87" s="86">
        <f>Tabela8[[#This Row],[Níveis negat. ]]/Tabela8[[#This Row],[Alunos_2º ciclo]]</f>
        <v>0.3201581027667984</v>
      </c>
    </row>
    <row r="88" spans="1:19" outlineLevel="5" x14ac:dyDescent="0.3">
      <c r="A88" s="6">
        <v>101</v>
      </c>
      <c r="B88" s="7" t="s">
        <v>19</v>
      </c>
      <c r="C88" s="7">
        <v>10103</v>
      </c>
      <c r="D88" s="7" t="s">
        <v>368</v>
      </c>
      <c r="E88" s="7">
        <v>1306</v>
      </c>
      <c r="F88" s="7" t="s">
        <v>105</v>
      </c>
      <c r="G88" s="7">
        <v>152961</v>
      </c>
      <c r="H88" s="7" t="s">
        <v>118</v>
      </c>
      <c r="I88" s="7">
        <v>0</v>
      </c>
      <c r="J88" s="11" t="s">
        <v>24</v>
      </c>
      <c r="K88" s="40">
        <f>SUBTOTAL(9,K87:K87)</f>
        <v>255</v>
      </c>
      <c r="L88" s="40">
        <f>SUBTOTAL(9,L87:L87)</f>
        <v>93</v>
      </c>
      <c r="M88" s="87">
        <f>Tabela8[[#This Row],[Neg_Ano5]]/Tabela8[[#This Row],[Alunos_Ano5]]</f>
        <v>0.36470588235294116</v>
      </c>
      <c r="N88" s="40">
        <f>SUBTOTAL(9,N87:N87)</f>
        <v>251</v>
      </c>
      <c r="O88" s="40">
        <f>SUBTOTAL(9,O87:O87)</f>
        <v>69</v>
      </c>
      <c r="P88" s="87">
        <f>Tabela8[[#This Row],[Neg_Ano6]]/Tabela8[[#This Row],[Alunos_Ano6]]</f>
        <v>0.27490039840637448</v>
      </c>
      <c r="Q88" s="40">
        <f>SUBTOTAL(9,Q87:Q87)</f>
        <v>506</v>
      </c>
      <c r="R88" s="40">
        <f>SUBTOTAL(9,R87:R87)</f>
        <v>162</v>
      </c>
      <c r="S88" s="88">
        <f>Tabela8[[#This Row],[Níveis negat. ]]/Tabela8[[#This Row],[Alunos_2º ciclo]]</f>
        <v>0.3201581027667984</v>
      </c>
    </row>
    <row r="89" spans="1:19" outlineLevel="4" x14ac:dyDescent="0.3">
      <c r="A89" s="6">
        <v>101</v>
      </c>
      <c r="B89" s="7" t="s">
        <v>19</v>
      </c>
      <c r="C89" s="7">
        <v>10103</v>
      </c>
      <c r="D89" s="7" t="s">
        <v>368</v>
      </c>
      <c r="E89" s="7">
        <v>1306</v>
      </c>
      <c r="F89" s="7" t="s">
        <v>105</v>
      </c>
      <c r="G89" s="7">
        <v>0</v>
      </c>
      <c r="H89" s="7">
        <v>0</v>
      </c>
      <c r="I89" s="7">
        <v>0</v>
      </c>
      <c r="J89" s="15" t="s">
        <v>25</v>
      </c>
      <c r="K89" s="43">
        <f>SUBTOTAL(9,K75:K87)</f>
        <v>1271</v>
      </c>
      <c r="L89" s="43">
        <f>SUBTOTAL(9,L75:L87)</f>
        <v>341</v>
      </c>
      <c r="M89" s="89">
        <f>Tabela8[[#This Row],[Neg_Ano5]]/Tabela8[[#This Row],[Alunos_Ano5]]</f>
        <v>0.26829268292682928</v>
      </c>
      <c r="N89" s="43">
        <f>SUBTOTAL(9,N75:N87)</f>
        <v>1294</v>
      </c>
      <c r="O89" s="43">
        <f>SUBTOTAL(9,O75:O87)</f>
        <v>334</v>
      </c>
      <c r="P89" s="89">
        <f>Tabela8[[#This Row],[Neg_Ano6]]/Tabela8[[#This Row],[Alunos_Ano6]]</f>
        <v>0.25811437403400311</v>
      </c>
      <c r="Q89" s="43">
        <f>SUBTOTAL(9,Q75:Q87)</f>
        <v>2565</v>
      </c>
      <c r="R89" s="43">
        <f>SUBTOTAL(9,R75:R87)</f>
        <v>675</v>
      </c>
      <c r="S89" s="90">
        <f>Tabela8[[#This Row],[Níveis negat. ]]/Tabela8[[#This Row],[Alunos_2º ciclo]]</f>
        <v>0.26315789473684209</v>
      </c>
    </row>
    <row r="90" spans="1:19" outlineLevel="6" x14ac:dyDescent="0.3">
      <c r="A90" s="6">
        <v>101</v>
      </c>
      <c r="B90" s="7" t="s">
        <v>19</v>
      </c>
      <c r="C90" s="7">
        <v>10103</v>
      </c>
      <c r="D90" s="7" t="s">
        <v>368</v>
      </c>
      <c r="E90" s="7">
        <v>1308</v>
      </c>
      <c r="F90" s="7" t="s">
        <v>120</v>
      </c>
      <c r="G90" s="7">
        <v>150393</v>
      </c>
      <c r="H90" s="7" t="s">
        <v>121</v>
      </c>
      <c r="I90" s="7">
        <v>1308280</v>
      </c>
      <c r="J90" s="7" t="s">
        <v>122</v>
      </c>
      <c r="K90" s="37">
        <v>116</v>
      </c>
      <c r="L90" s="37">
        <v>20</v>
      </c>
      <c r="M90" s="85">
        <f>Tabela8[[#This Row],[Neg_Ano5]]/Tabela8[[#This Row],[Alunos_Ano5]]</f>
        <v>0.17241379310344829</v>
      </c>
      <c r="N90" s="37">
        <v>118</v>
      </c>
      <c r="O90" s="37">
        <v>31</v>
      </c>
      <c r="P90" s="85">
        <f>Tabela8[[#This Row],[Neg_Ano6]]/Tabela8[[#This Row],[Alunos_Ano6]]</f>
        <v>0.26271186440677968</v>
      </c>
      <c r="Q90" s="37">
        <f t="shared" si="1"/>
        <v>234</v>
      </c>
      <c r="R90" s="37">
        <f t="shared" si="1"/>
        <v>51</v>
      </c>
      <c r="S90" s="86">
        <f>Tabela8[[#This Row],[Níveis negat. ]]/Tabela8[[#This Row],[Alunos_2º ciclo]]</f>
        <v>0.21794871794871795</v>
      </c>
    </row>
    <row r="91" spans="1:19" outlineLevel="5" x14ac:dyDescent="0.3">
      <c r="A91" s="6">
        <v>101</v>
      </c>
      <c r="B91" s="7" t="s">
        <v>19</v>
      </c>
      <c r="C91" s="7">
        <v>10103</v>
      </c>
      <c r="D91" s="7" t="s">
        <v>368</v>
      </c>
      <c r="E91" s="7">
        <v>1308</v>
      </c>
      <c r="F91" s="7" t="s">
        <v>120</v>
      </c>
      <c r="G91" s="7">
        <v>150393</v>
      </c>
      <c r="H91" s="7" t="s">
        <v>121</v>
      </c>
      <c r="I91" s="7">
        <v>0</v>
      </c>
      <c r="J91" s="11" t="s">
        <v>24</v>
      </c>
      <c r="K91" s="40">
        <f>SUBTOTAL(9,K90:K90)</f>
        <v>116</v>
      </c>
      <c r="L91" s="40">
        <f>SUBTOTAL(9,L90:L90)</f>
        <v>20</v>
      </c>
      <c r="M91" s="87">
        <f>Tabela8[[#This Row],[Neg_Ano5]]/Tabela8[[#This Row],[Alunos_Ano5]]</f>
        <v>0.17241379310344829</v>
      </c>
      <c r="N91" s="40">
        <f>SUBTOTAL(9,N90:N90)</f>
        <v>118</v>
      </c>
      <c r="O91" s="40">
        <f>SUBTOTAL(9,O90:O90)</f>
        <v>31</v>
      </c>
      <c r="P91" s="87">
        <f>Tabela8[[#This Row],[Neg_Ano6]]/Tabela8[[#This Row],[Alunos_Ano6]]</f>
        <v>0.26271186440677968</v>
      </c>
      <c r="Q91" s="40">
        <f>SUBTOTAL(9,Q90:Q90)</f>
        <v>234</v>
      </c>
      <c r="R91" s="40">
        <f>SUBTOTAL(9,R90:R90)</f>
        <v>51</v>
      </c>
      <c r="S91" s="88">
        <f>Tabela8[[#This Row],[Níveis negat. ]]/Tabela8[[#This Row],[Alunos_2º ciclo]]</f>
        <v>0.21794871794871795</v>
      </c>
    </row>
    <row r="92" spans="1:19" outlineLevel="6" x14ac:dyDescent="0.3">
      <c r="A92" s="6">
        <v>101</v>
      </c>
      <c r="B92" s="7" t="s">
        <v>19</v>
      </c>
      <c r="C92" s="7">
        <v>10103</v>
      </c>
      <c r="D92" s="7" t="s">
        <v>368</v>
      </c>
      <c r="E92" s="7">
        <v>1308</v>
      </c>
      <c r="F92" s="7" t="s">
        <v>120</v>
      </c>
      <c r="G92" s="7">
        <v>150757</v>
      </c>
      <c r="H92" s="7" t="s">
        <v>123</v>
      </c>
      <c r="I92" s="7">
        <v>1308693</v>
      </c>
      <c r="J92" s="7" t="s">
        <v>124</v>
      </c>
      <c r="K92" s="37">
        <v>103</v>
      </c>
      <c r="L92" s="37">
        <v>47</v>
      </c>
      <c r="M92" s="85">
        <f>Tabela8[[#This Row],[Neg_Ano5]]/Tabela8[[#This Row],[Alunos_Ano5]]</f>
        <v>0.4563106796116505</v>
      </c>
      <c r="N92" s="37">
        <v>101</v>
      </c>
      <c r="O92" s="37">
        <v>28</v>
      </c>
      <c r="P92" s="85">
        <f>Tabela8[[#This Row],[Neg_Ano6]]/Tabela8[[#This Row],[Alunos_Ano6]]</f>
        <v>0.27722772277227725</v>
      </c>
      <c r="Q92" s="37">
        <f t="shared" si="1"/>
        <v>204</v>
      </c>
      <c r="R92" s="37">
        <f t="shared" si="1"/>
        <v>75</v>
      </c>
      <c r="S92" s="86">
        <f>Tabela8[[#This Row],[Níveis negat. ]]/Tabela8[[#This Row],[Alunos_2º ciclo]]</f>
        <v>0.36764705882352944</v>
      </c>
    </row>
    <row r="93" spans="1:19" outlineLevel="5" x14ac:dyDescent="0.3">
      <c r="A93" s="6">
        <v>101</v>
      </c>
      <c r="B93" s="7" t="s">
        <v>19</v>
      </c>
      <c r="C93" s="7">
        <v>10103</v>
      </c>
      <c r="D93" s="7" t="s">
        <v>368</v>
      </c>
      <c r="E93" s="7">
        <v>1308</v>
      </c>
      <c r="F93" s="7" t="s">
        <v>120</v>
      </c>
      <c r="G93" s="7">
        <v>150757</v>
      </c>
      <c r="H93" s="7" t="s">
        <v>123</v>
      </c>
      <c r="I93" s="7">
        <v>0</v>
      </c>
      <c r="J93" s="11" t="s">
        <v>24</v>
      </c>
      <c r="K93" s="40">
        <f>SUBTOTAL(9,K92:K92)</f>
        <v>103</v>
      </c>
      <c r="L93" s="40">
        <f>SUBTOTAL(9,L92:L92)</f>
        <v>47</v>
      </c>
      <c r="M93" s="87">
        <f>Tabela8[[#This Row],[Neg_Ano5]]/Tabela8[[#This Row],[Alunos_Ano5]]</f>
        <v>0.4563106796116505</v>
      </c>
      <c r="N93" s="40">
        <f>SUBTOTAL(9,N92:N92)</f>
        <v>101</v>
      </c>
      <c r="O93" s="40">
        <f>SUBTOTAL(9,O92:O92)</f>
        <v>28</v>
      </c>
      <c r="P93" s="87">
        <f>Tabela8[[#This Row],[Neg_Ano6]]/Tabela8[[#This Row],[Alunos_Ano6]]</f>
        <v>0.27722772277227725</v>
      </c>
      <c r="Q93" s="40">
        <f>SUBTOTAL(9,Q92:Q92)</f>
        <v>204</v>
      </c>
      <c r="R93" s="40">
        <f>SUBTOTAL(9,R92:R92)</f>
        <v>75</v>
      </c>
      <c r="S93" s="88">
        <f>Tabela8[[#This Row],[Níveis negat. ]]/Tabela8[[#This Row],[Alunos_2º ciclo]]</f>
        <v>0.36764705882352944</v>
      </c>
    </row>
    <row r="94" spans="1:19" outlineLevel="6" x14ac:dyDescent="0.3">
      <c r="A94" s="6">
        <v>101</v>
      </c>
      <c r="B94" s="7" t="s">
        <v>19</v>
      </c>
      <c r="C94" s="7">
        <v>10103</v>
      </c>
      <c r="D94" s="7" t="s">
        <v>368</v>
      </c>
      <c r="E94" s="7">
        <v>1308</v>
      </c>
      <c r="F94" s="7" t="s">
        <v>120</v>
      </c>
      <c r="G94" s="7">
        <v>151403</v>
      </c>
      <c r="H94" s="7" t="s">
        <v>125</v>
      </c>
      <c r="I94" s="7">
        <v>1308245</v>
      </c>
      <c r="J94" s="7" t="s">
        <v>126</v>
      </c>
      <c r="K94" s="37">
        <v>73</v>
      </c>
      <c r="L94" s="37">
        <v>16</v>
      </c>
      <c r="M94" s="85">
        <f>Tabela8[[#This Row],[Neg_Ano5]]/Tabela8[[#This Row],[Alunos_Ano5]]</f>
        <v>0.21917808219178081</v>
      </c>
      <c r="N94" s="37">
        <v>70</v>
      </c>
      <c r="O94" s="37">
        <v>27</v>
      </c>
      <c r="P94" s="85">
        <f>Tabela8[[#This Row],[Neg_Ano6]]/Tabela8[[#This Row],[Alunos_Ano6]]</f>
        <v>0.38571428571428573</v>
      </c>
      <c r="Q94" s="37">
        <f t="shared" si="1"/>
        <v>143</v>
      </c>
      <c r="R94" s="37">
        <f t="shared" si="1"/>
        <v>43</v>
      </c>
      <c r="S94" s="86">
        <f>Tabela8[[#This Row],[Níveis negat. ]]/Tabela8[[#This Row],[Alunos_2º ciclo]]</f>
        <v>0.30069930069930068</v>
      </c>
    </row>
    <row r="95" spans="1:19" outlineLevel="6" x14ac:dyDescent="0.3">
      <c r="A95" s="6">
        <v>101</v>
      </c>
      <c r="B95" s="7" t="s">
        <v>19</v>
      </c>
      <c r="C95" s="7">
        <v>10103</v>
      </c>
      <c r="D95" s="7" t="s">
        <v>368</v>
      </c>
      <c r="E95" s="7">
        <v>1308</v>
      </c>
      <c r="F95" s="7" t="s">
        <v>120</v>
      </c>
      <c r="G95" s="7">
        <v>151403</v>
      </c>
      <c r="H95" s="7" t="s">
        <v>125</v>
      </c>
      <c r="I95" s="7">
        <v>1308261</v>
      </c>
      <c r="J95" s="7" t="s">
        <v>127</v>
      </c>
      <c r="K95" s="37">
        <v>120</v>
      </c>
      <c r="L95" s="37">
        <v>35</v>
      </c>
      <c r="M95" s="85">
        <f>Tabela8[[#This Row],[Neg_Ano5]]/Tabela8[[#This Row],[Alunos_Ano5]]</f>
        <v>0.29166666666666669</v>
      </c>
      <c r="N95" s="37">
        <v>94</v>
      </c>
      <c r="O95" s="37">
        <v>30</v>
      </c>
      <c r="P95" s="85">
        <f>Tabela8[[#This Row],[Neg_Ano6]]/Tabela8[[#This Row],[Alunos_Ano6]]</f>
        <v>0.31914893617021278</v>
      </c>
      <c r="Q95" s="37">
        <f t="shared" si="1"/>
        <v>214</v>
      </c>
      <c r="R95" s="37">
        <f t="shared" si="1"/>
        <v>65</v>
      </c>
      <c r="S95" s="86">
        <f>Tabela8[[#This Row],[Níveis negat. ]]/Tabela8[[#This Row],[Alunos_2º ciclo]]</f>
        <v>0.30373831775700932</v>
      </c>
    </row>
    <row r="96" spans="1:19" outlineLevel="5" x14ac:dyDescent="0.3">
      <c r="A96" s="6">
        <v>101</v>
      </c>
      <c r="B96" s="7" t="s">
        <v>19</v>
      </c>
      <c r="C96" s="7">
        <v>10103</v>
      </c>
      <c r="D96" s="7" t="s">
        <v>368</v>
      </c>
      <c r="E96" s="7">
        <v>1308</v>
      </c>
      <c r="F96" s="7" t="s">
        <v>120</v>
      </c>
      <c r="G96" s="7">
        <v>151403</v>
      </c>
      <c r="H96" s="7" t="s">
        <v>125</v>
      </c>
      <c r="I96" s="7">
        <v>0</v>
      </c>
      <c r="J96" s="11" t="s">
        <v>24</v>
      </c>
      <c r="K96" s="40">
        <f>SUBTOTAL(9,K94:K95)</f>
        <v>193</v>
      </c>
      <c r="L96" s="40">
        <f>SUBTOTAL(9,L94:L95)</f>
        <v>51</v>
      </c>
      <c r="M96" s="87">
        <f>Tabela8[[#This Row],[Neg_Ano5]]/Tabela8[[#This Row],[Alunos_Ano5]]</f>
        <v>0.26424870466321243</v>
      </c>
      <c r="N96" s="40">
        <f>SUBTOTAL(9,N94:N95)</f>
        <v>164</v>
      </c>
      <c r="O96" s="40">
        <f>SUBTOTAL(9,O94:O95)</f>
        <v>57</v>
      </c>
      <c r="P96" s="87">
        <f>Tabela8[[#This Row],[Neg_Ano6]]/Tabela8[[#This Row],[Alunos_Ano6]]</f>
        <v>0.34756097560975607</v>
      </c>
      <c r="Q96" s="40">
        <f>SUBTOTAL(9,Q94:Q95)</f>
        <v>357</v>
      </c>
      <c r="R96" s="40">
        <f>SUBTOTAL(9,R94:R95)</f>
        <v>108</v>
      </c>
      <c r="S96" s="88">
        <f>Tabela8[[#This Row],[Níveis negat. ]]/Tabela8[[#This Row],[Alunos_2º ciclo]]</f>
        <v>0.30252100840336132</v>
      </c>
    </row>
    <row r="97" spans="1:19" outlineLevel="6" x14ac:dyDescent="0.3">
      <c r="A97" s="6">
        <v>101</v>
      </c>
      <c r="B97" s="7" t="s">
        <v>19</v>
      </c>
      <c r="C97" s="7">
        <v>10103</v>
      </c>
      <c r="D97" s="7" t="s">
        <v>368</v>
      </c>
      <c r="E97" s="7">
        <v>1308</v>
      </c>
      <c r="F97" s="7" t="s">
        <v>120</v>
      </c>
      <c r="G97" s="7">
        <v>151610</v>
      </c>
      <c r="H97" s="7" t="s">
        <v>128</v>
      </c>
      <c r="I97" s="7">
        <v>1308021</v>
      </c>
      <c r="J97" s="7" t="s">
        <v>129</v>
      </c>
      <c r="K97" s="37">
        <v>126</v>
      </c>
      <c r="L97" s="37">
        <v>34</v>
      </c>
      <c r="M97" s="85">
        <f>Tabela8[[#This Row],[Neg_Ano5]]/Tabela8[[#This Row],[Alunos_Ano5]]</f>
        <v>0.26984126984126983</v>
      </c>
      <c r="N97" s="37">
        <v>154</v>
      </c>
      <c r="O97" s="37">
        <v>41</v>
      </c>
      <c r="P97" s="85">
        <f>Tabela8[[#This Row],[Neg_Ano6]]/Tabela8[[#This Row],[Alunos_Ano6]]</f>
        <v>0.26623376623376621</v>
      </c>
      <c r="Q97" s="37">
        <f t="shared" si="1"/>
        <v>280</v>
      </c>
      <c r="R97" s="37">
        <f t="shared" si="1"/>
        <v>75</v>
      </c>
      <c r="S97" s="86">
        <f>Tabela8[[#This Row],[Níveis negat. ]]/Tabela8[[#This Row],[Alunos_2º ciclo]]</f>
        <v>0.26785714285714285</v>
      </c>
    </row>
    <row r="98" spans="1:19" outlineLevel="5" x14ac:dyDescent="0.3">
      <c r="A98" s="6">
        <v>101</v>
      </c>
      <c r="B98" s="7" t="s">
        <v>19</v>
      </c>
      <c r="C98" s="7">
        <v>10103</v>
      </c>
      <c r="D98" s="7" t="s">
        <v>368</v>
      </c>
      <c r="E98" s="7">
        <v>1308</v>
      </c>
      <c r="F98" s="7" t="s">
        <v>120</v>
      </c>
      <c r="G98" s="7">
        <v>151610</v>
      </c>
      <c r="H98" s="7" t="s">
        <v>128</v>
      </c>
      <c r="I98" s="7">
        <v>0</v>
      </c>
      <c r="J98" s="11" t="s">
        <v>24</v>
      </c>
      <c r="K98" s="40">
        <f>SUBTOTAL(9,K97:K97)</f>
        <v>126</v>
      </c>
      <c r="L98" s="40">
        <f>SUBTOTAL(9,L97:L97)</f>
        <v>34</v>
      </c>
      <c r="M98" s="87">
        <f>Tabela8[[#This Row],[Neg_Ano5]]/Tabela8[[#This Row],[Alunos_Ano5]]</f>
        <v>0.26984126984126983</v>
      </c>
      <c r="N98" s="40">
        <f>SUBTOTAL(9,N97:N97)</f>
        <v>154</v>
      </c>
      <c r="O98" s="40">
        <f>SUBTOTAL(9,O97:O97)</f>
        <v>41</v>
      </c>
      <c r="P98" s="87">
        <f>Tabela8[[#This Row],[Neg_Ano6]]/Tabela8[[#This Row],[Alunos_Ano6]]</f>
        <v>0.26623376623376621</v>
      </c>
      <c r="Q98" s="40">
        <f>SUBTOTAL(9,Q97:Q97)</f>
        <v>280</v>
      </c>
      <c r="R98" s="40">
        <f>SUBTOTAL(9,R97:R97)</f>
        <v>75</v>
      </c>
      <c r="S98" s="88">
        <f>Tabela8[[#This Row],[Níveis negat. ]]/Tabela8[[#This Row],[Alunos_2º ciclo]]</f>
        <v>0.26785714285714285</v>
      </c>
    </row>
    <row r="99" spans="1:19" outlineLevel="6" x14ac:dyDescent="0.3">
      <c r="A99" s="6">
        <v>101</v>
      </c>
      <c r="B99" s="7" t="s">
        <v>19</v>
      </c>
      <c r="C99" s="7">
        <v>10103</v>
      </c>
      <c r="D99" s="7" t="s">
        <v>368</v>
      </c>
      <c r="E99" s="7">
        <v>1308</v>
      </c>
      <c r="F99" s="7" t="s">
        <v>120</v>
      </c>
      <c r="G99" s="7">
        <v>152080</v>
      </c>
      <c r="H99" s="7" t="s">
        <v>130</v>
      </c>
      <c r="I99" s="7">
        <v>1308069</v>
      </c>
      <c r="J99" s="7" t="s">
        <v>131</v>
      </c>
      <c r="K99" s="37">
        <v>112</v>
      </c>
      <c r="L99" s="37">
        <v>33</v>
      </c>
      <c r="M99" s="85">
        <f>Tabela8[[#This Row],[Neg_Ano5]]/Tabela8[[#This Row],[Alunos_Ano5]]</f>
        <v>0.29464285714285715</v>
      </c>
      <c r="N99" s="37">
        <v>190</v>
      </c>
      <c r="O99" s="37">
        <v>38</v>
      </c>
      <c r="P99" s="85">
        <f>Tabela8[[#This Row],[Neg_Ano6]]/Tabela8[[#This Row],[Alunos_Ano6]]</f>
        <v>0.2</v>
      </c>
      <c r="Q99" s="37">
        <f t="shared" si="1"/>
        <v>302</v>
      </c>
      <c r="R99" s="37">
        <f t="shared" si="1"/>
        <v>71</v>
      </c>
      <c r="S99" s="86">
        <f>Tabela8[[#This Row],[Níveis negat. ]]/Tabela8[[#This Row],[Alunos_2º ciclo]]</f>
        <v>0.23509933774834438</v>
      </c>
    </row>
    <row r="100" spans="1:19" outlineLevel="6" x14ac:dyDescent="0.3">
      <c r="A100" s="6">
        <v>101</v>
      </c>
      <c r="B100" s="7" t="s">
        <v>19</v>
      </c>
      <c r="C100" s="7">
        <v>10103</v>
      </c>
      <c r="D100" s="7" t="s">
        <v>368</v>
      </c>
      <c r="E100" s="7">
        <v>1308</v>
      </c>
      <c r="F100" s="7" t="s">
        <v>120</v>
      </c>
      <c r="G100" s="7">
        <v>152080</v>
      </c>
      <c r="H100" s="7" t="s">
        <v>130</v>
      </c>
      <c r="I100" s="7">
        <v>1308627</v>
      </c>
      <c r="J100" s="7" t="s">
        <v>132</v>
      </c>
      <c r="K100" s="37">
        <v>86</v>
      </c>
      <c r="L100" s="37">
        <v>33</v>
      </c>
      <c r="M100" s="85">
        <f>Tabela8[[#This Row],[Neg_Ano5]]/Tabela8[[#This Row],[Alunos_Ano5]]</f>
        <v>0.38372093023255816</v>
      </c>
      <c r="N100" s="37">
        <v>91</v>
      </c>
      <c r="O100" s="37">
        <v>31</v>
      </c>
      <c r="P100" s="85">
        <f>Tabela8[[#This Row],[Neg_Ano6]]/Tabela8[[#This Row],[Alunos_Ano6]]</f>
        <v>0.34065934065934067</v>
      </c>
      <c r="Q100" s="37">
        <f t="shared" si="1"/>
        <v>177</v>
      </c>
      <c r="R100" s="37">
        <f t="shared" si="1"/>
        <v>64</v>
      </c>
      <c r="S100" s="86">
        <f>Tabela8[[#This Row],[Níveis negat. ]]/Tabela8[[#This Row],[Alunos_2º ciclo]]</f>
        <v>0.3615819209039548</v>
      </c>
    </row>
    <row r="101" spans="1:19" outlineLevel="5" x14ac:dyDescent="0.3">
      <c r="A101" s="6">
        <v>101</v>
      </c>
      <c r="B101" s="7" t="s">
        <v>19</v>
      </c>
      <c r="C101" s="7">
        <v>10103</v>
      </c>
      <c r="D101" s="7" t="s">
        <v>368</v>
      </c>
      <c r="E101" s="7">
        <v>1308</v>
      </c>
      <c r="F101" s="7" t="s">
        <v>120</v>
      </c>
      <c r="G101" s="7">
        <v>152080</v>
      </c>
      <c r="H101" s="7" t="s">
        <v>130</v>
      </c>
      <c r="I101" s="7">
        <v>0</v>
      </c>
      <c r="J101" s="11" t="s">
        <v>24</v>
      </c>
      <c r="K101" s="40">
        <f>SUBTOTAL(9,K99:K100)</f>
        <v>198</v>
      </c>
      <c r="L101" s="40">
        <f>SUBTOTAL(9,L99:L100)</f>
        <v>66</v>
      </c>
      <c r="M101" s="87">
        <f>Tabela8[[#This Row],[Neg_Ano5]]/Tabela8[[#This Row],[Alunos_Ano5]]</f>
        <v>0.33333333333333331</v>
      </c>
      <c r="N101" s="40">
        <f>SUBTOTAL(9,N99:N100)</f>
        <v>281</v>
      </c>
      <c r="O101" s="40">
        <f>SUBTOTAL(9,O99:O100)</f>
        <v>69</v>
      </c>
      <c r="P101" s="87">
        <f>Tabela8[[#This Row],[Neg_Ano6]]/Tabela8[[#This Row],[Alunos_Ano6]]</f>
        <v>0.24555160142348753</v>
      </c>
      <c r="Q101" s="40">
        <f>SUBTOTAL(9,Q99:Q100)</f>
        <v>479</v>
      </c>
      <c r="R101" s="40">
        <f>SUBTOTAL(9,R99:R100)</f>
        <v>135</v>
      </c>
      <c r="S101" s="88">
        <f>Tabela8[[#This Row],[Níveis negat. ]]/Tabela8[[#This Row],[Alunos_2º ciclo]]</f>
        <v>0.28183716075156579</v>
      </c>
    </row>
    <row r="102" spans="1:19" outlineLevel="6" x14ac:dyDescent="0.3">
      <c r="A102" s="6">
        <v>101</v>
      </c>
      <c r="B102" s="7" t="s">
        <v>19</v>
      </c>
      <c r="C102" s="7">
        <v>10103</v>
      </c>
      <c r="D102" s="7" t="s">
        <v>368</v>
      </c>
      <c r="E102" s="7">
        <v>1308</v>
      </c>
      <c r="F102" s="7" t="s">
        <v>120</v>
      </c>
      <c r="G102" s="7">
        <v>152092</v>
      </c>
      <c r="H102" s="7" t="s">
        <v>133</v>
      </c>
      <c r="I102" s="7">
        <v>1308615</v>
      </c>
      <c r="J102" s="7" t="s">
        <v>134</v>
      </c>
      <c r="K102" s="37">
        <v>245</v>
      </c>
      <c r="L102" s="37">
        <v>61</v>
      </c>
      <c r="M102" s="85">
        <f>Tabela8[[#This Row],[Neg_Ano5]]/Tabela8[[#This Row],[Alunos_Ano5]]</f>
        <v>0.24897959183673468</v>
      </c>
      <c r="N102" s="37">
        <v>244</v>
      </c>
      <c r="O102" s="37">
        <v>73</v>
      </c>
      <c r="P102" s="85">
        <f>Tabela8[[#This Row],[Neg_Ano6]]/Tabela8[[#This Row],[Alunos_Ano6]]</f>
        <v>0.29918032786885246</v>
      </c>
      <c r="Q102" s="37">
        <f t="shared" si="1"/>
        <v>489</v>
      </c>
      <c r="R102" s="37">
        <f t="shared" si="1"/>
        <v>134</v>
      </c>
      <c r="S102" s="86">
        <f>Tabela8[[#This Row],[Níveis negat. ]]/Tabela8[[#This Row],[Alunos_2º ciclo]]</f>
        <v>0.27402862985685073</v>
      </c>
    </row>
    <row r="103" spans="1:19" outlineLevel="5" x14ac:dyDescent="0.3">
      <c r="A103" s="6">
        <v>101</v>
      </c>
      <c r="B103" s="7" t="s">
        <v>19</v>
      </c>
      <c r="C103" s="7">
        <v>10103</v>
      </c>
      <c r="D103" s="7" t="s">
        <v>368</v>
      </c>
      <c r="E103" s="7">
        <v>1308</v>
      </c>
      <c r="F103" s="7" t="s">
        <v>120</v>
      </c>
      <c r="G103" s="7">
        <v>152092</v>
      </c>
      <c r="H103" s="7" t="s">
        <v>133</v>
      </c>
      <c r="I103" s="7">
        <v>0</v>
      </c>
      <c r="J103" s="11" t="s">
        <v>24</v>
      </c>
      <c r="K103" s="40">
        <f>SUBTOTAL(9,K102:K102)</f>
        <v>245</v>
      </c>
      <c r="L103" s="40">
        <f>SUBTOTAL(9,L102:L102)</f>
        <v>61</v>
      </c>
      <c r="M103" s="87">
        <f>Tabela8[[#This Row],[Neg_Ano5]]/Tabela8[[#This Row],[Alunos_Ano5]]</f>
        <v>0.24897959183673468</v>
      </c>
      <c r="N103" s="40">
        <f>SUBTOTAL(9,N102:N102)</f>
        <v>244</v>
      </c>
      <c r="O103" s="40">
        <f>SUBTOTAL(9,O102:O102)</f>
        <v>73</v>
      </c>
      <c r="P103" s="87">
        <f>Tabela8[[#This Row],[Neg_Ano6]]/Tabela8[[#This Row],[Alunos_Ano6]]</f>
        <v>0.29918032786885246</v>
      </c>
      <c r="Q103" s="40">
        <f>SUBTOTAL(9,Q102:Q102)</f>
        <v>489</v>
      </c>
      <c r="R103" s="40">
        <f>SUBTOTAL(9,R102:R102)</f>
        <v>134</v>
      </c>
      <c r="S103" s="88">
        <f>Tabela8[[#This Row],[Níveis negat. ]]/Tabela8[[#This Row],[Alunos_2º ciclo]]</f>
        <v>0.27402862985685073</v>
      </c>
    </row>
    <row r="104" spans="1:19" outlineLevel="6" x14ac:dyDescent="0.3">
      <c r="A104" s="6">
        <v>101</v>
      </c>
      <c r="B104" s="7" t="s">
        <v>19</v>
      </c>
      <c r="C104" s="7">
        <v>10103</v>
      </c>
      <c r="D104" s="7" t="s">
        <v>368</v>
      </c>
      <c r="E104" s="7">
        <v>1308</v>
      </c>
      <c r="F104" s="7" t="s">
        <v>120</v>
      </c>
      <c r="G104" s="7">
        <v>152109</v>
      </c>
      <c r="H104" s="7" t="s">
        <v>135</v>
      </c>
      <c r="I104" s="7">
        <v>1308930</v>
      </c>
      <c r="J104" s="7" t="s">
        <v>136</v>
      </c>
      <c r="K104" s="37">
        <v>259</v>
      </c>
      <c r="L104" s="37">
        <v>64</v>
      </c>
      <c r="M104" s="85">
        <f>Tabela8[[#This Row],[Neg_Ano5]]/Tabela8[[#This Row],[Alunos_Ano5]]</f>
        <v>0.24710424710424711</v>
      </c>
      <c r="N104" s="37">
        <v>227</v>
      </c>
      <c r="O104" s="37">
        <v>48</v>
      </c>
      <c r="P104" s="85">
        <f>Tabela8[[#This Row],[Neg_Ano6]]/Tabela8[[#This Row],[Alunos_Ano6]]</f>
        <v>0.21145374449339208</v>
      </c>
      <c r="Q104" s="37">
        <f t="shared" si="1"/>
        <v>486</v>
      </c>
      <c r="R104" s="37">
        <f t="shared" si="1"/>
        <v>112</v>
      </c>
      <c r="S104" s="86">
        <f>Tabela8[[#This Row],[Níveis negat. ]]/Tabela8[[#This Row],[Alunos_2º ciclo]]</f>
        <v>0.23045267489711935</v>
      </c>
    </row>
    <row r="105" spans="1:19" outlineLevel="5" x14ac:dyDescent="0.3">
      <c r="A105" s="6">
        <v>101</v>
      </c>
      <c r="B105" s="7" t="s">
        <v>19</v>
      </c>
      <c r="C105" s="7">
        <v>10103</v>
      </c>
      <c r="D105" s="7" t="s">
        <v>368</v>
      </c>
      <c r="E105" s="7">
        <v>1308</v>
      </c>
      <c r="F105" s="7" t="s">
        <v>120</v>
      </c>
      <c r="G105" s="7">
        <v>152109</v>
      </c>
      <c r="H105" s="7" t="s">
        <v>135</v>
      </c>
      <c r="I105" s="7">
        <v>0</v>
      </c>
      <c r="J105" s="11" t="s">
        <v>24</v>
      </c>
      <c r="K105" s="40">
        <f>SUBTOTAL(9,K104:K104)</f>
        <v>259</v>
      </c>
      <c r="L105" s="40">
        <f>SUBTOTAL(9,L104:L104)</f>
        <v>64</v>
      </c>
      <c r="M105" s="87">
        <f>Tabela8[[#This Row],[Neg_Ano5]]/Tabela8[[#This Row],[Alunos_Ano5]]</f>
        <v>0.24710424710424711</v>
      </c>
      <c r="N105" s="40">
        <f>SUBTOTAL(9,N104:N104)</f>
        <v>227</v>
      </c>
      <c r="O105" s="40">
        <f>SUBTOTAL(9,O104:O104)</f>
        <v>48</v>
      </c>
      <c r="P105" s="87">
        <f>Tabela8[[#This Row],[Neg_Ano6]]/Tabela8[[#This Row],[Alunos_Ano6]]</f>
        <v>0.21145374449339208</v>
      </c>
      <c r="Q105" s="40">
        <f>SUBTOTAL(9,Q104:Q104)</f>
        <v>486</v>
      </c>
      <c r="R105" s="40">
        <f>SUBTOTAL(9,R104:R104)</f>
        <v>112</v>
      </c>
      <c r="S105" s="88">
        <f>Tabela8[[#This Row],[Níveis negat. ]]/Tabela8[[#This Row],[Alunos_2º ciclo]]</f>
        <v>0.23045267489711935</v>
      </c>
    </row>
    <row r="106" spans="1:19" outlineLevel="6" x14ac:dyDescent="0.3">
      <c r="A106" s="6">
        <v>101</v>
      </c>
      <c r="B106" s="7" t="s">
        <v>19</v>
      </c>
      <c r="C106" s="7">
        <v>10103</v>
      </c>
      <c r="D106" s="7" t="s">
        <v>368</v>
      </c>
      <c r="E106" s="7">
        <v>1308</v>
      </c>
      <c r="F106" s="7" t="s">
        <v>120</v>
      </c>
      <c r="G106" s="7">
        <v>152110</v>
      </c>
      <c r="H106" s="7" t="s">
        <v>137</v>
      </c>
      <c r="I106" s="7">
        <v>1308589</v>
      </c>
      <c r="J106" s="7" t="s">
        <v>138</v>
      </c>
      <c r="K106" s="37">
        <v>73</v>
      </c>
      <c r="L106" s="37">
        <v>26</v>
      </c>
      <c r="M106" s="85">
        <f>Tabela8[[#This Row],[Neg_Ano5]]/Tabela8[[#This Row],[Alunos_Ano5]]</f>
        <v>0.35616438356164382</v>
      </c>
      <c r="N106" s="37">
        <v>87</v>
      </c>
      <c r="O106" s="37">
        <v>35</v>
      </c>
      <c r="P106" s="85">
        <f>Tabela8[[#This Row],[Neg_Ano6]]/Tabela8[[#This Row],[Alunos_Ano6]]</f>
        <v>0.40229885057471265</v>
      </c>
      <c r="Q106" s="37">
        <f t="shared" si="1"/>
        <v>160</v>
      </c>
      <c r="R106" s="37">
        <f t="shared" si="1"/>
        <v>61</v>
      </c>
      <c r="S106" s="86">
        <f>Tabela8[[#This Row],[Níveis negat. ]]/Tabela8[[#This Row],[Alunos_2º ciclo]]</f>
        <v>0.38124999999999998</v>
      </c>
    </row>
    <row r="107" spans="1:19" outlineLevel="6" x14ac:dyDescent="0.3">
      <c r="A107" s="6">
        <v>101</v>
      </c>
      <c r="B107" s="7" t="s">
        <v>19</v>
      </c>
      <c r="C107" s="7">
        <v>10103</v>
      </c>
      <c r="D107" s="7" t="s">
        <v>368</v>
      </c>
      <c r="E107" s="7">
        <v>1308</v>
      </c>
      <c r="F107" s="7" t="s">
        <v>120</v>
      </c>
      <c r="G107" s="7">
        <v>152110</v>
      </c>
      <c r="H107" s="7" t="s">
        <v>137</v>
      </c>
      <c r="I107" s="7">
        <v>1308641</v>
      </c>
      <c r="J107" s="7" t="s">
        <v>139</v>
      </c>
      <c r="K107" s="37">
        <v>94</v>
      </c>
      <c r="L107" s="37">
        <v>43</v>
      </c>
      <c r="M107" s="85">
        <f>Tabela8[[#This Row],[Neg_Ano5]]/Tabela8[[#This Row],[Alunos_Ano5]]</f>
        <v>0.45744680851063829</v>
      </c>
      <c r="N107" s="37">
        <v>68</v>
      </c>
      <c r="O107" s="37">
        <v>31</v>
      </c>
      <c r="P107" s="85">
        <f>Tabela8[[#This Row],[Neg_Ano6]]/Tabela8[[#This Row],[Alunos_Ano6]]</f>
        <v>0.45588235294117646</v>
      </c>
      <c r="Q107" s="37">
        <f t="shared" si="1"/>
        <v>162</v>
      </c>
      <c r="R107" s="37">
        <f t="shared" si="1"/>
        <v>74</v>
      </c>
      <c r="S107" s="86">
        <f>Tabela8[[#This Row],[Níveis negat. ]]/Tabela8[[#This Row],[Alunos_2º ciclo]]</f>
        <v>0.4567901234567901</v>
      </c>
    </row>
    <row r="108" spans="1:19" outlineLevel="5" x14ac:dyDescent="0.3">
      <c r="A108" s="6">
        <v>101</v>
      </c>
      <c r="B108" s="7" t="s">
        <v>19</v>
      </c>
      <c r="C108" s="7">
        <v>10103</v>
      </c>
      <c r="D108" s="7" t="s">
        <v>368</v>
      </c>
      <c r="E108" s="7">
        <v>1308</v>
      </c>
      <c r="F108" s="7" t="s">
        <v>120</v>
      </c>
      <c r="G108" s="7">
        <v>152110</v>
      </c>
      <c r="H108" s="7" t="s">
        <v>137</v>
      </c>
      <c r="I108" s="7">
        <v>0</v>
      </c>
      <c r="J108" s="11" t="s">
        <v>24</v>
      </c>
      <c r="K108" s="40">
        <f>SUBTOTAL(9,K106:K107)</f>
        <v>167</v>
      </c>
      <c r="L108" s="40">
        <f>SUBTOTAL(9,L106:L107)</f>
        <v>69</v>
      </c>
      <c r="M108" s="87">
        <f>Tabela8[[#This Row],[Neg_Ano5]]/Tabela8[[#This Row],[Alunos_Ano5]]</f>
        <v>0.41317365269461076</v>
      </c>
      <c r="N108" s="40">
        <f>SUBTOTAL(9,N106:N107)</f>
        <v>155</v>
      </c>
      <c r="O108" s="40">
        <f>SUBTOTAL(9,O106:O107)</f>
        <v>66</v>
      </c>
      <c r="P108" s="87">
        <f>Tabela8[[#This Row],[Neg_Ano6]]/Tabela8[[#This Row],[Alunos_Ano6]]</f>
        <v>0.4258064516129032</v>
      </c>
      <c r="Q108" s="40">
        <f>SUBTOTAL(9,Q106:Q107)</f>
        <v>322</v>
      </c>
      <c r="R108" s="40">
        <f>SUBTOTAL(9,R106:R107)</f>
        <v>135</v>
      </c>
      <c r="S108" s="88">
        <f>Tabela8[[#This Row],[Níveis negat. ]]/Tabela8[[#This Row],[Alunos_2º ciclo]]</f>
        <v>0.41925465838509318</v>
      </c>
    </row>
    <row r="109" spans="1:19" outlineLevel="4" x14ac:dyDescent="0.3">
      <c r="A109" s="6">
        <v>101</v>
      </c>
      <c r="B109" s="7" t="s">
        <v>19</v>
      </c>
      <c r="C109" s="7">
        <v>10103</v>
      </c>
      <c r="D109" s="7" t="s">
        <v>368</v>
      </c>
      <c r="E109" s="7">
        <v>1308</v>
      </c>
      <c r="F109" s="7" t="s">
        <v>120</v>
      </c>
      <c r="G109" s="7">
        <v>0</v>
      </c>
      <c r="H109" s="7">
        <v>0</v>
      </c>
      <c r="I109" s="7">
        <v>0</v>
      </c>
      <c r="J109" s="15" t="s">
        <v>25</v>
      </c>
      <c r="K109" s="43">
        <f>SUBTOTAL(9,K90:K107)</f>
        <v>1407</v>
      </c>
      <c r="L109" s="43">
        <f>SUBTOTAL(9,L90:L107)</f>
        <v>412</v>
      </c>
      <c r="M109" s="89">
        <f>Tabela8[[#This Row],[Neg_Ano5]]/Tabela8[[#This Row],[Alunos_Ano5]]</f>
        <v>0.29282160625444209</v>
      </c>
      <c r="N109" s="43">
        <f>SUBTOTAL(9,N90:N107)</f>
        <v>1444</v>
      </c>
      <c r="O109" s="43">
        <f>SUBTOTAL(9,O90:O107)</f>
        <v>413</v>
      </c>
      <c r="P109" s="89">
        <f>Tabela8[[#This Row],[Neg_Ano6]]/Tabela8[[#This Row],[Alunos_Ano6]]</f>
        <v>0.28601108033240996</v>
      </c>
      <c r="Q109" s="43">
        <f>SUBTOTAL(9,Q90:Q107)</f>
        <v>2851</v>
      </c>
      <c r="R109" s="43">
        <f>SUBTOTAL(9,R90:R107)</f>
        <v>825</v>
      </c>
      <c r="S109" s="90">
        <f>Tabela8[[#This Row],[Níveis negat. ]]/Tabela8[[#This Row],[Alunos_2º ciclo]]</f>
        <v>0.28937215012276396</v>
      </c>
    </row>
    <row r="110" spans="1:19" outlineLevel="6" x14ac:dyDescent="0.3">
      <c r="A110" s="6">
        <v>101</v>
      </c>
      <c r="B110" s="7" t="s">
        <v>19</v>
      </c>
      <c r="C110" s="7">
        <v>10103</v>
      </c>
      <c r="D110" s="7" t="s">
        <v>368</v>
      </c>
      <c r="E110" s="7">
        <v>1310</v>
      </c>
      <c r="F110" s="7" t="s">
        <v>142</v>
      </c>
      <c r="G110" s="7">
        <v>150770</v>
      </c>
      <c r="H110" s="7" t="s">
        <v>143</v>
      </c>
      <c r="I110" s="7">
        <v>1310041</v>
      </c>
      <c r="J110" s="7" t="s">
        <v>144</v>
      </c>
      <c r="K110" s="37">
        <v>88</v>
      </c>
      <c r="L110" s="37">
        <v>9</v>
      </c>
      <c r="M110" s="85">
        <f>Tabela8[[#This Row],[Neg_Ano5]]/Tabela8[[#This Row],[Alunos_Ano5]]</f>
        <v>0.10227272727272728</v>
      </c>
      <c r="N110" s="37">
        <v>96</v>
      </c>
      <c r="O110" s="37">
        <v>24</v>
      </c>
      <c r="P110" s="85">
        <f>Tabela8[[#This Row],[Neg_Ano6]]/Tabela8[[#This Row],[Alunos_Ano6]]</f>
        <v>0.25</v>
      </c>
      <c r="Q110" s="37">
        <f t="shared" si="1"/>
        <v>184</v>
      </c>
      <c r="R110" s="37">
        <f t="shared" si="1"/>
        <v>33</v>
      </c>
      <c r="S110" s="86">
        <f>Tabela8[[#This Row],[Níveis negat. ]]/Tabela8[[#This Row],[Alunos_2º ciclo]]</f>
        <v>0.17934782608695651</v>
      </c>
    </row>
    <row r="111" spans="1:19" outlineLevel="5" x14ac:dyDescent="0.3">
      <c r="A111" s="6">
        <v>101</v>
      </c>
      <c r="B111" s="7" t="s">
        <v>19</v>
      </c>
      <c r="C111" s="7">
        <v>10103</v>
      </c>
      <c r="D111" s="7" t="s">
        <v>368</v>
      </c>
      <c r="E111" s="7">
        <v>1310</v>
      </c>
      <c r="F111" s="7" t="s">
        <v>142</v>
      </c>
      <c r="G111" s="7">
        <v>150770</v>
      </c>
      <c r="H111" s="7" t="s">
        <v>143</v>
      </c>
      <c r="I111" s="7">
        <v>0</v>
      </c>
      <c r="J111" s="11" t="s">
        <v>24</v>
      </c>
      <c r="K111" s="40">
        <f>SUBTOTAL(9,K110:K110)</f>
        <v>88</v>
      </c>
      <c r="L111" s="40">
        <f>SUBTOTAL(9,L110:L110)</f>
        <v>9</v>
      </c>
      <c r="M111" s="87">
        <f>Tabela8[[#This Row],[Neg_Ano5]]/Tabela8[[#This Row],[Alunos_Ano5]]</f>
        <v>0.10227272727272728</v>
      </c>
      <c r="N111" s="40">
        <f>SUBTOTAL(9,N110:N110)</f>
        <v>96</v>
      </c>
      <c r="O111" s="40">
        <f>SUBTOTAL(9,O110:O110)</f>
        <v>24</v>
      </c>
      <c r="P111" s="87">
        <f>Tabela8[[#This Row],[Neg_Ano6]]/Tabela8[[#This Row],[Alunos_Ano6]]</f>
        <v>0.25</v>
      </c>
      <c r="Q111" s="40">
        <f>SUBTOTAL(9,Q110:Q110)</f>
        <v>184</v>
      </c>
      <c r="R111" s="40">
        <f>SUBTOTAL(9,R110:R110)</f>
        <v>33</v>
      </c>
      <c r="S111" s="88">
        <f>Tabela8[[#This Row],[Níveis negat. ]]/Tabela8[[#This Row],[Alunos_2º ciclo]]</f>
        <v>0.17934782608695651</v>
      </c>
    </row>
    <row r="112" spans="1:19" outlineLevel="6" x14ac:dyDescent="0.3">
      <c r="A112" s="6">
        <v>101</v>
      </c>
      <c r="B112" s="7" t="s">
        <v>19</v>
      </c>
      <c r="C112" s="7">
        <v>10103</v>
      </c>
      <c r="D112" s="7" t="s">
        <v>368</v>
      </c>
      <c r="E112" s="7">
        <v>1310</v>
      </c>
      <c r="F112" s="7" t="s">
        <v>142</v>
      </c>
      <c r="G112" s="7">
        <v>150782</v>
      </c>
      <c r="H112" s="7" t="s">
        <v>145</v>
      </c>
      <c r="I112" s="7">
        <v>1310115</v>
      </c>
      <c r="J112" s="7" t="s">
        <v>146</v>
      </c>
      <c r="K112" s="37">
        <v>94</v>
      </c>
      <c r="L112" s="37">
        <v>42</v>
      </c>
      <c r="M112" s="85">
        <f>Tabela8[[#This Row],[Neg_Ano5]]/Tabela8[[#This Row],[Alunos_Ano5]]</f>
        <v>0.44680851063829785</v>
      </c>
      <c r="N112" s="37">
        <v>121</v>
      </c>
      <c r="O112" s="37">
        <v>39</v>
      </c>
      <c r="P112" s="85">
        <f>Tabela8[[#This Row],[Neg_Ano6]]/Tabela8[[#This Row],[Alunos_Ano6]]</f>
        <v>0.32231404958677684</v>
      </c>
      <c r="Q112" s="37">
        <f t="shared" si="1"/>
        <v>215</v>
      </c>
      <c r="R112" s="37">
        <f t="shared" si="1"/>
        <v>81</v>
      </c>
      <c r="S112" s="86">
        <f>Tabela8[[#This Row],[Níveis negat. ]]/Tabela8[[#This Row],[Alunos_2º ciclo]]</f>
        <v>0.37674418604651161</v>
      </c>
    </row>
    <row r="113" spans="1:19" outlineLevel="5" x14ac:dyDescent="0.3">
      <c r="A113" s="6">
        <v>101</v>
      </c>
      <c r="B113" s="7" t="s">
        <v>19</v>
      </c>
      <c r="C113" s="7">
        <v>10103</v>
      </c>
      <c r="D113" s="7" t="s">
        <v>368</v>
      </c>
      <c r="E113" s="7">
        <v>1310</v>
      </c>
      <c r="F113" s="7" t="s">
        <v>142</v>
      </c>
      <c r="G113" s="7">
        <v>150782</v>
      </c>
      <c r="H113" s="7" t="s">
        <v>145</v>
      </c>
      <c r="I113" s="7">
        <v>0</v>
      </c>
      <c r="J113" s="11" t="s">
        <v>24</v>
      </c>
      <c r="K113" s="40">
        <f>SUBTOTAL(9,K112:K112)</f>
        <v>94</v>
      </c>
      <c r="L113" s="40">
        <f>SUBTOTAL(9,L112:L112)</f>
        <v>42</v>
      </c>
      <c r="M113" s="87">
        <f>Tabela8[[#This Row],[Neg_Ano5]]/Tabela8[[#This Row],[Alunos_Ano5]]</f>
        <v>0.44680851063829785</v>
      </c>
      <c r="N113" s="40">
        <f>SUBTOTAL(9,N112:N112)</f>
        <v>121</v>
      </c>
      <c r="O113" s="40">
        <f>SUBTOTAL(9,O112:O112)</f>
        <v>39</v>
      </c>
      <c r="P113" s="87">
        <f>Tabela8[[#This Row],[Neg_Ano6]]/Tabela8[[#This Row],[Alunos_Ano6]]</f>
        <v>0.32231404958677684</v>
      </c>
      <c r="Q113" s="40">
        <f>SUBTOTAL(9,Q112:Q112)</f>
        <v>215</v>
      </c>
      <c r="R113" s="40">
        <f>SUBTOTAL(9,R112:R112)</f>
        <v>81</v>
      </c>
      <c r="S113" s="88">
        <f>Tabela8[[#This Row],[Níveis negat. ]]/Tabela8[[#This Row],[Alunos_2º ciclo]]</f>
        <v>0.37674418604651161</v>
      </c>
    </row>
    <row r="114" spans="1:19" outlineLevel="6" x14ac:dyDescent="0.3">
      <c r="A114" s="6">
        <v>101</v>
      </c>
      <c r="B114" s="7" t="s">
        <v>19</v>
      </c>
      <c r="C114" s="7">
        <v>10103</v>
      </c>
      <c r="D114" s="7" t="s">
        <v>368</v>
      </c>
      <c r="E114" s="7">
        <v>1310</v>
      </c>
      <c r="F114" s="7" t="s">
        <v>142</v>
      </c>
      <c r="G114" s="7">
        <v>150861</v>
      </c>
      <c r="H114" s="7" t="s">
        <v>147</v>
      </c>
      <c r="I114" s="7">
        <v>1310046</v>
      </c>
      <c r="J114" s="7" t="s">
        <v>148</v>
      </c>
      <c r="K114" s="37">
        <v>99</v>
      </c>
      <c r="L114" s="37">
        <v>31</v>
      </c>
      <c r="M114" s="85">
        <f>Tabela8[[#This Row],[Neg_Ano5]]/Tabela8[[#This Row],[Alunos_Ano5]]</f>
        <v>0.31313131313131315</v>
      </c>
      <c r="N114" s="37">
        <v>94</v>
      </c>
      <c r="O114" s="37">
        <v>28</v>
      </c>
      <c r="P114" s="85">
        <f>Tabela8[[#This Row],[Neg_Ano6]]/Tabela8[[#This Row],[Alunos_Ano6]]</f>
        <v>0.2978723404255319</v>
      </c>
      <c r="Q114" s="37">
        <f t="shared" si="1"/>
        <v>193</v>
      </c>
      <c r="R114" s="37">
        <f t="shared" si="1"/>
        <v>59</v>
      </c>
      <c r="S114" s="86">
        <f>Tabela8[[#This Row],[Níveis negat. ]]/Tabela8[[#This Row],[Alunos_2º ciclo]]</f>
        <v>0.30569948186528495</v>
      </c>
    </row>
    <row r="115" spans="1:19" outlineLevel="5" x14ac:dyDescent="0.3">
      <c r="A115" s="6">
        <v>101</v>
      </c>
      <c r="B115" s="7" t="s">
        <v>19</v>
      </c>
      <c r="C115" s="7">
        <v>10103</v>
      </c>
      <c r="D115" s="7" t="s">
        <v>368</v>
      </c>
      <c r="E115" s="7">
        <v>1310</v>
      </c>
      <c r="F115" s="7" t="s">
        <v>142</v>
      </c>
      <c r="G115" s="7">
        <v>150861</v>
      </c>
      <c r="H115" s="7" t="s">
        <v>147</v>
      </c>
      <c r="I115" s="7">
        <v>0</v>
      </c>
      <c r="J115" s="11" t="s">
        <v>24</v>
      </c>
      <c r="K115" s="40">
        <f>SUBTOTAL(9,K114:K114)</f>
        <v>99</v>
      </c>
      <c r="L115" s="40">
        <f>SUBTOTAL(9,L114:L114)</f>
        <v>31</v>
      </c>
      <c r="M115" s="87">
        <f>Tabela8[[#This Row],[Neg_Ano5]]/Tabela8[[#This Row],[Alunos_Ano5]]</f>
        <v>0.31313131313131315</v>
      </c>
      <c r="N115" s="40">
        <f>SUBTOTAL(9,N114:N114)</f>
        <v>94</v>
      </c>
      <c r="O115" s="40">
        <f>SUBTOTAL(9,O114:O114)</f>
        <v>28</v>
      </c>
      <c r="P115" s="87">
        <f>Tabela8[[#This Row],[Neg_Ano6]]/Tabela8[[#This Row],[Alunos_Ano6]]</f>
        <v>0.2978723404255319</v>
      </c>
      <c r="Q115" s="40">
        <f>SUBTOTAL(9,Q114:Q114)</f>
        <v>193</v>
      </c>
      <c r="R115" s="40">
        <f>SUBTOTAL(9,R114:R114)</f>
        <v>59</v>
      </c>
      <c r="S115" s="88">
        <f>Tabela8[[#This Row],[Níveis negat. ]]/Tabela8[[#This Row],[Alunos_2º ciclo]]</f>
        <v>0.30569948186528495</v>
      </c>
    </row>
    <row r="116" spans="1:19" outlineLevel="6" x14ac:dyDescent="0.3">
      <c r="A116" s="6">
        <v>101</v>
      </c>
      <c r="B116" s="7" t="s">
        <v>19</v>
      </c>
      <c r="C116" s="7">
        <v>10103</v>
      </c>
      <c r="D116" s="7" t="s">
        <v>368</v>
      </c>
      <c r="E116" s="7">
        <v>1310</v>
      </c>
      <c r="F116" s="7" t="s">
        <v>142</v>
      </c>
      <c r="G116" s="7">
        <v>151452</v>
      </c>
      <c r="H116" s="7" t="s">
        <v>149</v>
      </c>
      <c r="I116" s="7">
        <v>1310869</v>
      </c>
      <c r="J116" s="7" t="s">
        <v>150</v>
      </c>
      <c r="K116" s="37">
        <v>140</v>
      </c>
      <c r="L116" s="37">
        <v>50</v>
      </c>
      <c r="M116" s="85">
        <f>Tabela8[[#This Row],[Neg_Ano5]]/Tabela8[[#This Row],[Alunos_Ano5]]</f>
        <v>0.35714285714285715</v>
      </c>
      <c r="N116" s="37">
        <v>160</v>
      </c>
      <c r="O116" s="37">
        <v>28</v>
      </c>
      <c r="P116" s="85">
        <f>Tabela8[[#This Row],[Neg_Ano6]]/Tabela8[[#This Row],[Alunos_Ano6]]</f>
        <v>0.17499999999999999</v>
      </c>
      <c r="Q116" s="37">
        <f t="shared" si="1"/>
        <v>300</v>
      </c>
      <c r="R116" s="37">
        <f t="shared" si="1"/>
        <v>78</v>
      </c>
      <c r="S116" s="86">
        <f>Tabela8[[#This Row],[Níveis negat. ]]/Tabela8[[#This Row],[Alunos_2º ciclo]]</f>
        <v>0.26</v>
      </c>
    </row>
    <row r="117" spans="1:19" outlineLevel="5" x14ac:dyDescent="0.3">
      <c r="A117" s="6">
        <v>101</v>
      </c>
      <c r="B117" s="7" t="s">
        <v>19</v>
      </c>
      <c r="C117" s="7">
        <v>10103</v>
      </c>
      <c r="D117" s="7" t="s">
        <v>368</v>
      </c>
      <c r="E117" s="7">
        <v>1310</v>
      </c>
      <c r="F117" s="7" t="s">
        <v>142</v>
      </c>
      <c r="G117" s="7">
        <v>151452</v>
      </c>
      <c r="H117" s="7" t="s">
        <v>149</v>
      </c>
      <c r="I117" s="7">
        <v>0</v>
      </c>
      <c r="J117" s="11" t="s">
        <v>24</v>
      </c>
      <c r="K117" s="40">
        <f>SUBTOTAL(9,K116:K116)</f>
        <v>140</v>
      </c>
      <c r="L117" s="40">
        <f>SUBTOTAL(9,L116:L116)</f>
        <v>50</v>
      </c>
      <c r="M117" s="87">
        <f>Tabela8[[#This Row],[Neg_Ano5]]/Tabela8[[#This Row],[Alunos_Ano5]]</f>
        <v>0.35714285714285715</v>
      </c>
      <c r="N117" s="40">
        <f>SUBTOTAL(9,N116:N116)</f>
        <v>160</v>
      </c>
      <c r="O117" s="40">
        <f>SUBTOTAL(9,O116:O116)</f>
        <v>28</v>
      </c>
      <c r="P117" s="87">
        <f>Tabela8[[#This Row],[Neg_Ano6]]/Tabela8[[#This Row],[Alunos_Ano6]]</f>
        <v>0.17499999999999999</v>
      </c>
      <c r="Q117" s="40">
        <f>SUBTOTAL(9,Q116:Q116)</f>
        <v>300</v>
      </c>
      <c r="R117" s="40">
        <f>SUBTOTAL(9,R116:R116)</f>
        <v>78</v>
      </c>
      <c r="S117" s="88">
        <f>Tabela8[[#This Row],[Níveis negat. ]]/Tabela8[[#This Row],[Alunos_2º ciclo]]</f>
        <v>0.26</v>
      </c>
    </row>
    <row r="118" spans="1:19" outlineLevel="6" x14ac:dyDescent="0.3">
      <c r="A118" s="6">
        <v>101</v>
      </c>
      <c r="B118" s="7" t="s">
        <v>19</v>
      </c>
      <c r="C118" s="7">
        <v>10103</v>
      </c>
      <c r="D118" s="7" t="s">
        <v>368</v>
      </c>
      <c r="E118" s="7">
        <v>1310</v>
      </c>
      <c r="F118" s="7" t="s">
        <v>142</v>
      </c>
      <c r="G118" s="7">
        <v>151543</v>
      </c>
      <c r="H118" s="7" t="s">
        <v>151</v>
      </c>
      <c r="I118" s="7">
        <v>1310500</v>
      </c>
      <c r="J118" s="7" t="s">
        <v>152</v>
      </c>
      <c r="K118" s="37">
        <v>268</v>
      </c>
      <c r="L118" s="37">
        <v>63</v>
      </c>
      <c r="M118" s="85">
        <f>Tabela8[[#This Row],[Neg_Ano5]]/Tabela8[[#This Row],[Alunos_Ano5]]</f>
        <v>0.23507462686567165</v>
      </c>
      <c r="N118" s="37">
        <v>269</v>
      </c>
      <c r="O118" s="37">
        <v>34</v>
      </c>
      <c r="P118" s="85">
        <f>Tabela8[[#This Row],[Neg_Ano6]]/Tabela8[[#This Row],[Alunos_Ano6]]</f>
        <v>0.12639405204460966</v>
      </c>
      <c r="Q118" s="37">
        <f t="shared" si="1"/>
        <v>537</v>
      </c>
      <c r="R118" s="37">
        <f t="shared" si="1"/>
        <v>97</v>
      </c>
      <c r="S118" s="86">
        <f>Tabela8[[#This Row],[Níveis negat. ]]/Tabela8[[#This Row],[Alunos_2º ciclo]]</f>
        <v>0.18063314711359404</v>
      </c>
    </row>
    <row r="119" spans="1:19" outlineLevel="5" x14ac:dyDescent="0.3">
      <c r="A119" s="6">
        <v>101</v>
      </c>
      <c r="B119" s="7" t="s">
        <v>19</v>
      </c>
      <c r="C119" s="7">
        <v>10103</v>
      </c>
      <c r="D119" s="7" t="s">
        <v>368</v>
      </c>
      <c r="E119" s="7">
        <v>1310</v>
      </c>
      <c r="F119" s="7" t="s">
        <v>142</v>
      </c>
      <c r="G119" s="7">
        <v>151543</v>
      </c>
      <c r="H119" s="7" t="s">
        <v>151</v>
      </c>
      <c r="I119" s="7">
        <v>0</v>
      </c>
      <c r="J119" s="11" t="s">
        <v>24</v>
      </c>
      <c r="K119" s="40">
        <f>SUBTOTAL(9,K118:K118)</f>
        <v>268</v>
      </c>
      <c r="L119" s="40">
        <f>SUBTOTAL(9,L118:L118)</f>
        <v>63</v>
      </c>
      <c r="M119" s="87">
        <f>Tabela8[[#This Row],[Neg_Ano5]]/Tabela8[[#This Row],[Alunos_Ano5]]</f>
        <v>0.23507462686567165</v>
      </c>
      <c r="N119" s="40">
        <f>SUBTOTAL(9,N118:N118)</f>
        <v>269</v>
      </c>
      <c r="O119" s="40">
        <f>SUBTOTAL(9,O118:O118)</f>
        <v>34</v>
      </c>
      <c r="P119" s="87">
        <f>Tabela8[[#This Row],[Neg_Ano6]]/Tabela8[[#This Row],[Alunos_Ano6]]</f>
        <v>0.12639405204460966</v>
      </c>
      <c r="Q119" s="40">
        <f>SUBTOTAL(9,Q118:Q118)</f>
        <v>537</v>
      </c>
      <c r="R119" s="40">
        <f>SUBTOTAL(9,R118:R118)</f>
        <v>97</v>
      </c>
      <c r="S119" s="88">
        <f>Tabela8[[#This Row],[Níveis negat. ]]/Tabela8[[#This Row],[Alunos_2º ciclo]]</f>
        <v>0.18063314711359404</v>
      </c>
    </row>
    <row r="120" spans="1:19" outlineLevel="6" x14ac:dyDescent="0.3">
      <c r="A120" s="6">
        <v>101</v>
      </c>
      <c r="B120" s="7" t="s">
        <v>19</v>
      </c>
      <c r="C120" s="7">
        <v>10103</v>
      </c>
      <c r="D120" s="7" t="s">
        <v>368</v>
      </c>
      <c r="E120" s="7">
        <v>1310</v>
      </c>
      <c r="F120" s="7" t="s">
        <v>142</v>
      </c>
      <c r="G120" s="7">
        <v>151555</v>
      </c>
      <c r="H120" s="7" t="s">
        <v>153</v>
      </c>
      <c r="I120" s="7">
        <v>1310758</v>
      </c>
      <c r="J120" s="7" t="s">
        <v>154</v>
      </c>
      <c r="K120" s="37">
        <v>92</v>
      </c>
      <c r="L120" s="37">
        <v>14</v>
      </c>
      <c r="M120" s="85">
        <f>Tabela8[[#This Row],[Neg_Ano5]]/Tabela8[[#This Row],[Alunos_Ano5]]</f>
        <v>0.15217391304347827</v>
      </c>
      <c r="N120" s="37">
        <v>98</v>
      </c>
      <c r="O120" s="37">
        <v>15</v>
      </c>
      <c r="P120" s="85">
        <f>Tabela8[[#This Row],[Neg_Ano6]]/Tabela8[[#This Row],[Alunos_Ano6]]</f>
        <v>0.15306122448979592</v>
      </c>
      <c r="Q120" s="37">
        <f t="shared" si="1"/>
        <v>190</v>
      </c>
      <c r="R120" s="37">
        <f t="shared" si="1"/>
        <v>29</v>
      </c>
      <c r="S120" s="86">
        <f>Tabela8[[#This Row],[Níveis negat. ]]/Tabela8[[#This Row],[Alunos_2º ciclo]]</f>
        <v>0.15263157894736842</v>
      </c>
    </row>
    <row r="121" spans="1:19" outlineLevel="6" x14ac:dyDescent="0.3">
      <c r="A121" s="6">
        <v>101</v>
      </c>
      <c r="B121" s="7" t="s">
        <v>19</v>
      </c>
      <c r="C121" s="7">
        <v>10103</v>
      </c>
      <c r="D121" s="7" t="s">
        <v>368</v>
      </c>
      <c r="E121" s="7">
        <v>1310</v>
      </c>
      <c r="F121" s="7" t="s">
        <v>142</v>
      </c>
      <c r="G121" s="7">
        <v>151555</v>
      </c>
      <c r="H121" s="7" t="s">
        <v>153</v>
      </c>
      <c r="I121" s="7">
        <v>1310955</v>
      </c>
      <c r="J121" s="7" t="s">
        <v>155</v>
      </c>
      <c r="K121" s="37">
        <v>67</v>
      </c>
      <c r="L121" s="37">
        <v>15</v>
      </c>
      <c r="M121" s="85">
        <f>Tabela8[[#This Row],[Neg_Ano5]]/Tabela8[[#This Row],[Alunos_Ano5]]</f>
        <v>0.22388059701492538</v>
      </c>
      <c r="N121" s="37">
        <v>71</v>
      </c>
      <c r="O121" s="37">
        <v>9</v>
      </c>
      <c r="P121" s="85">
        <f>Tabela8[[#This Row],[Neg_Ano6]]/Tabela8[[#This Row],[Alunos_Ano6]]</f>
        <v>0.12676056338028169</v>
      </c>
      <c r="Q121" s="37">
        <f t="shared" si="1"/>
        <v>138</v>
      </c>
      <c r="R121" s="37">
        <f t="shared" si="1"/>
        <v>24</v>
      </c>
      <c r="S121" s="86">
        <f>Tabela8[[#This Row],[Níveis negat. ]]/Tabela8[[#This Row],[Alunos_2º ciclo]]</f>
        <v>0.17391304347826086</v>
      </c>
    </row>
    <row r="122" spans="1:19" outlineLevel="5" x14ac:dyDescent="0.3">
      <c r="A122" s="6">
        <v>101</v>
      </c>
      <c r="B122" s="7" t="s">
        <v>19</v>
      </c>
      <c r="C122" s="7">
        <v>10103</v>
      </c>
      <c r="D122" s="7" t="s">
        <v>368</v>
      </c>
      <c r="E122" s="7">
        <v>1310</v>
      </c>
      <c r="F122" s="7" t="s">
        <v>142</v>
      </c>
      <c r="G122" s="7">
        <v>151555</v>
      </c>
      <c r="H122" s="7" t="s">
        <v>153</v>
      </c>
      <c r="I122" s="7">
        <v>0</v>
      </c>
      <c r="J122" s="11" t="s">
        <v>24</v>
      </c>
      <c r="K122" s="40">
        <f>SUBTOTAL(9,K120:K121)</f>
        <v>159</v>
      </c>
      <c r="L122" s="40">
        <f>SUBTOTAL(9,L120:L121)</f>
        <v>29</v>
      </c>
      <c r="M122" s="87">
        <f>Tabela8[[#This Row],[Neg_Ano5]]/Tabela8[[#This Row],[Alunos_Ano5]]</f>
        <v>0.18238993710691823</v>
      </c>
      <c r="N122" s="40">
        <f>SUBTOTAL(9,N120:N121)</f>
        <v>169</v>
      </c>
      <c r="O122" s="40">
        <f>SUBTOTAL(9,O120:O121)</f>
        <v>24</v>
      </c>
      <c r="P122" s="87">
        <f>Tabela8[[#This Row],[Neg_Ano6]]/Tabela8[[#This Row],[Alunos_Ano6]]</f>
        <v>0.14201183431952663</v>
      </c>
      <c r="Q122" s="40">
        <f>SUBTOTAL(9,Q120:Q121)</f>
        <v>328</v>
      </c>
      <c r="R122" s="40">
        <f>SUBTOTAL(9,R120:R121)</f>
        <v>53</v>
      </c>
      <c r="S122" s="88">
        <f>Tabela8[[#This Row],[Níveis negat. ]]/Tabela8[[#This Row],[Alunos_2º ciclo]]</f>
        <v>0.16158536585365854</v>
      </c>
    </row>
    <row r="123" spans="1:19" outlineLevel="4" x14ac:dyDescent="0.3">
      <c r="A123" s="6">
        <v>101</v>
      </c>
      <c r="B123" s="7" t="s">
        <v>19</v>
      </c>
      <c r="C123" s="7">
        <v>10103</v>
      </c>
      <c r="D123" s="7" t="s">
        <v>368</v>
      </c>
      <c r="E123" s="7">
        <v>1310</v>
      </c>
      <c r="F123" s="7" t="s">
        <v>142</v>
      </c>
      <c r="G123" s="7">
        <v>0</v>
      </c>
      <c r="H123" s="7">
        <v>0</v>
      </c>
      <c r="I123" s="7">
        <v>0</v>
      </c>
      <c r="J123" s="15" t="s">
        <v>25</v>
      </c>
      <c r="K123" s="43">
        <f>SUBTOTAL(9,K110:K121)</f>
        <v>848</v>
      </c>
      <c r="L123" s="43">
        <f>SUBTOTAL(9,L110:L121)</f>
        <v>224</v>
      </c>
      <c r="M123" s="89">
        <f>Tabela8[[#This Row],[Neg_Ano5]]/Tabela8[[#This Row],[Alunos_Ano5]]</f>
        <v>0.26415094339622641</v>
      </c>
      <c r="N123" s="43">
        <f>SUBTOTAL(9,N110:N121)</f>
        <v>909</v>
      </c>
      <c r="O123" s="43">
        <f>SUBTOTAL(9,O110:O121)</f>
        <v>177</v>
      </c>
      <c r="P123" s="89">
        <f>Tabela8[[#This Row],[Neg_Ano6]]/Tabela8[[#This Row],[Alunos_Ano6]]</f>
        <v>0.19471947194719472</v>
      </c>
      <c r="Q123" s="43">
        <f>SUBTOTAL(9,Q110:Q121)</f>
        <v>1757</v>
      </c>
      <c r="R123" s="43">
        <f>SUBTOTAL(9,R110:R121)</f>
        <v>401</v>
      </c>
      <c r="S123" s="90">
        <f>Tabela8[[#This Row],[Níveis negat. ]]/Tabela8[[#This Row],[Alunos_2º ciclo]]</f>
        <v>0.22822993739328401</v>
      </c>
    </row>
    <row r="124" spans="1:19" outlineLevel="6" x14ac:dyDescent="0.3">
      <c r="A124" s="6">
        <v>101</v>
      </c>
      <c r="B124" s="7" t="s">
        <v>19</v>
      </c>
      <c r="C124" s="7">
        <v>10103</v>
      </c>
      <c r="D124" s="7" t="s">
        <v>368</v>
      </c>
      <c r="E124" s="7">
        <v>1312</v>
      </c>
      <c r="F124" s="7" t="s">
        <v>156</v>
      </c>
      <c r="G124" s="7">
        <v>150400</v>
      </c>
      <c r="H124" s="7" t="s">
        <v>157</v>
      </c>
      <c r="I124" s="7">
        <v>1312553</v>
      </c>
      <c r="J124" s="7" t="s">
        <v>158</v>
      </c>
      <c r="K124" s="37">
        <v>46</v>
      </c>
      <c r="L124" s="37">
        <v>18</v>
      </c>
      <c r="M124" s="85">
        <f>Tabela8[[#This Row],[Neg_Ano5]]/Tabela8[[#This Row],[Alunos_Ano5]]</f>
        <v>0.39130434782608697</v>
      </c>
      <c r="N124" s="37">
        <v>55</v>
      </c>
      <c r="O124" s="37">
        <v>23</v>
      </c>
      <c r="P124" s="85">
        <f>Tabela8[[#This Row],[Neg_Ano6]]/Tabela8[[#This Row],[Alunos_Ano6]]</f>
        <v>0.41818181818181815</v>
      </c>
      <c r="Q124" s="37">
        <f t="shared" si="1"/>
        <v>101</v>
      </c>
      <c r="R124" s="37">
        <f t="shared" si="1"/>
        <v>41</v>
      </c>
      <c r="S124" s="86">
        <f>Tabela8[[#This Row],[Níveis negat. ]]/Tabela8[[#This Row],[Alunos_2º ciclo]]</f>
        <v>0.40594059405940597</v>
      </c>
    </row>
    <row r="125" spans="1:19" outlineLevel="5" x14ac:dyDescent="0.3">
      <c r="A125" s="6">
        <v>101</v>
      </c>
      <c r="B125" s="7" t="s">
        <v>19</v>
      </c>
      <c r="C125" s="7">
        <v>10103</v>
      </c>
      <c r="D125" s="7" t="s">
        <v>368</v>
      </c>
      <c r="E125" s="7">
        <v>1312</v>
      </c>
      <c r="F125" s="7" t="s">
        <v>156</v>
      </c>
      <c r="G125" s="7">
        <v>150400</v>
      </c>
      <c r="H125" s="7" t="s">
        <v>157</v>
      </c>
      <c r="I125" s="7">
        <v>0</v>
      </c>
      <c r="J125" s="11" t="s">
        <v>24</v>
      </c>
      <c r="K125" s="40">
        <f>SUBTOTAL(9,K124:K124)</f>
        <v>46</v>
      </c>
      <c r="L125" s="40">
        <f>SUBTOTAL(9,L124:L124)</f>
        <v>18</v>
      </c>
      <c r="M125" s="87">
        <f>Tabela8[[#This Row],[Neg_Ano5]]/Tabela8[[#This Row],[Alunos_Ano5]]</f>
        <v>0.39130434782608697</v>
      </c>
      <c r="N125" s="40">
        <f>SUBTOTAL(9,N124:N124)</f>
        <v>55</v>
      </c>
      <c r="O125" s="40">
        <f>SUBTOTAL(9,O124:O124)</f>
        <v>23</v>
      </c>
      <c r="P125" s="87">
        <f>Tabela8[[#This Row],[Neg_Ano6]]/Tabela8[[#This Row],[Alunos_Ano6]]</f>
        <v>0.41818181818181815</v>
      </c>
      <c r="Q125" s="40">
        <f>SUBTOTAL(9,Q124:Q124)</f>
        <v>101</v>
      </c>
      <c r="R125" s="40">
        <f>SUBTOTAL(9,R124:R124)</f>
        <v>41</v>
      </c>
      <c r="S125" s="88">
        <f>Tabela8[[#This Row],[Níveis negat. ]]/Tabela8[[#This Row],[Alunos_2º ciclo]]</f>
        <v>0.40594059405940597</v>
      </c>
    </row>
    <row r="126" spans="1:19" outlineLevel="6" x14ac:dyDescent="0.3">
      <c r="A126" s="6">
        <v>101</v>
      </c>
      <c r="B126" s="7" t="s">
        <v>19</v>
      </c>
      <c r="C126" s="7">
        <v>10103</v>
      </c>
      <c r="D126" s="7" t="s">
        <v>368</v>
      </c>
      <c r="E126" s="7">
        <v>1312</v>
      </c>
      <c r="F126" s="7" t="s">
        <v>156</v>
      </c>
      <c r="G126" s="7">
        <v>150873</v>
      </c>
      <c r="H126" s="7" t="s">
        <v>159</v>
      </c>
      <c r="I126" s="7">
        <v>1312511</v>
      </c>
      <c r="J126" s="7" t="s">
        <v>160</v>
      </c>
      <c r="K126" s="37">
        <v>132</v>
      </c>
      <c r="L126" s="37">
        <v>31</v>
      </c>
      <c r="M126" s="85">
        <f>Tabela8[[#This Row],[Neg_Ano5]]/Tabela8[[#This Row],[Alunos_Ano5]]</f>
        <v>0.23484848484848486</v>
      </c>
      <c r="N126" s="37">
        <v>120</v>
      </c>
      <c r="O126" s="37">
        <v>25</v>
      </c>
      <c r="P126" s="85">
        <f>Tabela8[[#This Row],[Neg_Ano6]]/Tabela8[[#This Row],[Alunos_Ano6]]</f>
        <v>0.20833333333333334</v>
      </c>
      <c r="Q126" s="37">
        <f t="shared" si="1"/>
        <v>252</v>
      </c>
      <c r="R126" s="37">
        <f t="shared" si="1"/>
        <v>56</v>
      </c>
      <c r="S126" s="86">
        <f>Tabela8[[#This Row],[Níveis negat. ]]/Tabela8[[#This Row],[Alunos_2º ciclo]]</f>
        <v>0.22222222222222221</v>
      </c>
    </row>
    <row r="127" spans="1:19" outlineLevel="6" x14ac:dyDescent="0.3">
      <c r="A127" s="6">
        <v>101</v>
      </c>
      <c r="B127" s="7" t="s">
        <v>19</v>
      </c>
      <c r="C127" s="7">
        <v>10103</v>
      </c>
      <c r="D127" s="7" t="s">
        <v>368</v>
      </c>
      <c r="E127" s="7">
        <v>1312</v>
      </c>
      <c r="F127" s="7" t="s">
        <v>156</v>
      </c>
      <c r="G127" s="7">
        <v>150873</v>
      </c>
      <c r="H127" s="7" t="s">
        <v>159</v>
      </c>
      <c r="I127" s="7">
        <v>1312563</v>
      </c>
      <c r="J127" s="7" t="s">
        <v>161</v>
      </c>
      <c r="K127" s="37">
        <v>49</v>
      </c>
      <c r="L127" s="37">
        <v>26</v>
      </c>
      <c r="M127" s="85">
        <f>Tabela8[[#This Row],[Neg_Ano5]]/Tabela8[[#This Row],[Alunos_Ano5]]</f>
        <v>0.53061224489795922</v>
      </c>
      <c r="N127" s="37">
        <v>48</v>
      </c>
      <c r="O127" s="37">
        <v>22</v>
      </c>
      <c r="P127" s="85">
        <f>Tabela8[[#This Row],[Neg_Ano6]]/Tabela8[[#This Row],[Alunos_Ano6]]</f>
        <v>0.45833333333333331</v>
      </c>
      <c r="Q127" s="37">
        <f t="shared" si="1"/>
        <v>97</v>
      </c>
      <c r="R127" s="37">
        <f t="shared" si="1"/>
        <v>48</v>
      </c>
      <c r="S127" s="86">
        <f>Tabela8[[#This Row],[Níveis negat. ]]/Tabela8[[#This Row],[Alunos_2º ciclo]]</f>
        <v>0.49484536082474229</v>
      </c>
    </row>
    <row r="128" spans="1:19" outlineLevel="5" x14ac:dyDescent="0.3">
      <c r="A128" s="6">
        <v>101</v>
      </c>
      <c r="B128" s="7" t="s">
        <v>19</v>
      </c>
      <c r="C128" s="7">
        <v>10103</v>
      </c>
      <c r="D128" s="7" t="s">
        <v>368</v>
      </c>
      <c r="E128" s="7">
        <v>1312</v>
      </c>
      <c r="F128" s="7" t="s">
        <v>156</v>
      </c>
      <c r="G128" s="7">
        <v>150873</v>
      </c>
      <c r="H128" s="7" t="s">
        <v>159</v>
      </c>
      <c r="I128" s="7">
        <v>0</v>
      </c>
      <c r="J128" s="11" t="s">
        <v>24</v>
      </c>
      <c r="K128" s="40">
        <f>SUBTOTAL(9,K126:K127)</f>
        <v>181</v>
      </c>
      <c r="L128" s="40">
        <f>SUBTOTAL(9,L126:L127)</f>
        <v>57</v>
      </c>
      <c r="M128" s="87">
        <f>Tabela8[[#This Row],[Neg_Ano5]]/Tabela8[[#This Row],[Alunos_Ano5]]</f>
        <v>0.31491712707182318</v>
      </c>
      <c r="N128" s="40">
        <f>SUBTOTAL(9,N126:N127)</f>
        <v>168</v>
      </c>
      <c r="O128" s="40">
        <f>SUBTOTAL(9,O126:O127)</f>
        <v>47</v>
      </c>
      <c r="P128" s="87">
        <f>Tabela8[[#This Row],[Neg_Ano6]]/Tabela8[[#This Row],[Alunos_Ano6]]</f>
        <v>0.27976190476190477</v>
      </c>
      <c r="Q128" s="40">
        <f>SUBTOTAL(9,Q126:Q127)</f>
        <v>349</v>
      </c>
      <c r="R128" s="40">
        <f>SUBTOTAL(9,R126:R127)</f>
        <v>104</v>
      </c>
      <c r="S128" s="88">
        <f>Tabela8[[#This Row],[Níveis negat. ]]/Tabela8[[#This Row],[Alunos_2º ciclo]]</f>
        <v>0.29799426934097423</v>
      </c>
    </row>
    <row r="129" spans="1:19" outlineLevel="6" x14ac:dyDescent="0.3">
      <c r="A129" s="6">
        <v>101</v>
      </c>
      <c r="B129" s="7" t="s">
        <v>19</v>
      </c>
      <c r="C129" s="7">
        <v>10103</v>
      </c>
      <c r="D129" s="7" t="s">
        <v>368</v>
      </c>
      <c r="E129" s="7">
        <v>1312</v>
      </c>
      <c r="F129" s="7" t="s">
        <v>156</v>
      </c>
      <c r="G129" s="7">
        <v>151385</v>
      </c>
      <c r="H129" s="7" t="s">
        <v>162</v>
      </c>
      <c r="I129" s="7">
        <v>1312113</v>
      </c>
      <c r="J129" s="7" t="s">
        <v>163</v>
      </c>
      <c r="K129" s="37">
        <v>134</v>
      </c>
      <c r="L129" s="37">
        <v>36</v>
      </c>
      <c r="M129" s="85">
        <f>Tabela8[[#This Row],[Neg_Ano5]]/Tabela8[[#This Row],[Alunos_Ano5]]</f>
        <v>0.26865671641791045</v>
      </c>
      <c r="N129" s="37">
        <v>120</v>
      </c>
      <c r="O129" s="37">
        <v>36</v>
      </c>
      <c r="P129" s="85">
        <f>Tabela8[[#This Row],[Neg_Ano6]]/Tabela8[[#This Row],[Alunos_Ano6]]</f>
        <v>0.3</v>
      </c>
      <c r="Q129" s="37">
        <f t="shared" si="1"/>
        <v>254</v>
      </c>
      <c r="R129" s="37">
        <f t="shared" si="1"/>
        <v>72</v>
      </c>
      <c r="S129" s="86">
        <f>Tabela8[[#This Row],[Níveis negat. ]]/Tabela8[[#This Row],[Alunos_2º ciclo]]</f>
        <v>0.28346456692913385</v>
      </c>
    </row>
    <row r="130" spans="1:19" outlineLevel="5" x14ac:dyDescent="0.3">
      <c r="A130" s="6">
        <v>101</v>
      </c>
      <c r="B130" s="7" t="s">
        <v>19</v>
      </c>
      <c r="C130" s="7">
        <v>10103</v>
      </c>
      <c r="D130" s="7" t="s">
        <v>368</v>
      </c>
      <c r="E130" s="7">
        <v>1312</v>
      </c>
      <c r="F130" s="7" t="s">
        <v>156</v>
      </c>
      <c r="G130" s="7">
        <v>151385</v>
      </c>
      <c r="H130" s="7" t="s">
        <v>162</v>
      </c>
      <c r="I130" s="7">
        <v>0</v>
      </c>
      <c r="J130" s="11" t="s">
        <v>24</v>
      </c>
      <c r="K130" s="40">
        <f>SUBTOTAL(9,K129:K129)</f>
        <v>134</v>
      </c>
      <c r="L130" s="40">
        <f>SUBTOTAL(9,L129:L129)</f>
        <v>36</v>
      </c>
      <c r="M130" s="87">
        <f>Tabela8[[#This Row],[Neg_Ano5]]/Tabela8[[#This Row],[Alunos_Ano5]]</f>
        <v>0.26865671641791045</v>
      </c>
      <c r="N130" s="40">
        <f>SUBTOTAL(9,N129:N129)</f>
        <v>120</v>
      </c>
      <c r="O130" s="40">
        <f>SUBTOTAL(9,O129:O129)</f>
        <v>36</v>
      </c>
      <c r="P130" s="87">
        <f>Tabela8[[#This Row],[Neg_Ano6]]/Tabela8[[#This Row],[Alunos_Ano6]]</f>
        <v>0.3</v>
      </c>
      <c r="Q130" s="40">
        <f>SUBTOTAL(9,Q129:Q129)</f>
        <v>254</v>
      </c>
      <c r="R130" s="40">
        <f>SUBTOTAL(9,R129:R129)</f>
        <v>72</v>
      </c>
      <c r="S130" s="88">
        <f>Tabela8[[#This Row],[Níveis negat. ]]/Tabela8[[#This Row],[Alunos_2º ciclo]]</f>
        <v>0.28346456692913385</v>
      </c>
    </row>
    <row r="131" spans="1:19" outlineLevel="6" x14ac:dyDescent="0.3">
      <c r="A131" s="6">
        <v>101</v>
      </c>
      <c r="B131" s="7" t="s">
        <v>19</v>
      </c>
      <c r="C131" s="7">
        <v>10103</v>
      </c>
      <c r="D131" s="7" t="s">
        <v>368</v>
      </c>
      <c r="E131" s="7">
        <v>1312</v>
      </c>
      <c r="F131" s="7" t="s">
        <v>156</v>
      </c>
      <c r="G131" s="7">
        <v>152158</v>
      </c>
      <c r="H131" s="7" t="s">
        <v>285</v>
      </c>
      <c r="I131" s="7">
        <v>1312346</v>
      </c>
      <c r="J131" s="7" t="s">
        <v>286</v>
      </c>
      <c r="K131" s="37">
        <v>14</v>
      </c>
      <c r="L131" s="37">
        <v>10</v>
      </c>
      <c r="M131" s="85">
        <f>Tabela8[[#This Row],[Neg_Ano5]]/Tabela8[[#This Row],[Alunos_Ano5]]</f>
        <v>0.7142857142857143</v>
      </c>
      <c r="N131" s="37">
        <v>60</v>
      </c>
      <c r="O131" s="37">
        <v>9</v>
      </c>
      <c r="P131" s="85">
        <f>Tabela8[[#This Row],[Neg_Ano6]]/Tabela8[[#This Row],[Alunos_Ano6]]</f>
        <v>0.15</v>
      </c>
      <c r="Q131" s="37">
        <f t="shared" si="1"/>
        <v>74</v>
      </c>
      <c r="R131" s="37">
        <f t="shared" si="1"/>
        <v>19</v>
      </c>
      <c r="S131" s="86">
        <f>Tabela8[[#This Row],[Níveis negat. ]]/Tabela8[[#This Row],[Alunos_2º ciclo]]</f>
        <v>0.25675675675675674</v>
      </c>
    </row>
    <row r="132" spans="1:19" outlineLevel="5" x14ac:dyDescent="0.3">
      <c r="A132" s="6">
        <v>101</v>
      </c>
      <c r="B132" s="7" t="s">
        <v>19</v>
      </c>
      <c r="C132" s="7">
        <v>10103</v>
      </c>
      <c r="D132" s="7" t="s">
        <v>368</v>
      </c>
      <c r="E132" s="7">
        <v>1312</v>
      </c>
      <c r="F132" s="7" t="s">
        <v>156</v>
      </c>
      <c r="G132" s="7">
        <v>152158</v>
      </c>
      <c r="H132" s="7" t="s">
        <v>285</v>
      </c>
      <c r="I132" s="7">
        <v>0</v>
      </c>
      <c r="J132" s="11" t="s">
        <v>24</v>
      </c>
      <c r="K132" s="40">
        <f>SUBTOTAL(9,K131:K131)</f>
        <v>14</v>
      </c>
      <c r="L132" s="40">
        <f>SUBTOTAL(9,L131:L131)</f>
        <v>10</v>
      </c>
      <c r="M132" s="87">
        <f>Tabela8[[#This Row],[Neg_Ano5]]/Tabela8[[#This Row],[Alunos_Ano5]]</f>
        <v>0.7142857142857143</v>
      </c>
      <c r="N132" s="40">
        <f>SUBTOTAL(9,N131:N131)</f>
        <v>60</v>
      </c>
      <c r="O132" s="40">
        <f>SUBTOTAL(9,O131:O131)</f>
        <v>9</v>
      </c>
      <c r="P132" s="87">
        <f>Tabela8[[#This Row],[Neg_Ano6]]/Tabela8[[#This Row],[Alunos_Ano6]]</f>
        <v>0.15</v>
      </c>
      <c r="Q132" s="40">
        <f>SUBTOTAL(9,Q131:Q131)</f>
        <v>74</v>
      </c>
      <c r="R132" s="40">
        <f>SUBTOTAL(9,R131:R131)</f>
        <v>19</v>
      </c>
      <c r="S132" s="88">
        <f>Tabela8[[#This Row],[Níveis negat. ]]/Tabela8[[#This Row],[Alunos_2º ciclo]]</f>
        <v>0.25675675675675674</v>
      </c>
    </row>
    <row r="133" spans="1:19" outlineLevel="6" x14ac:dyDescent="0.3">
      <c r="A133" s="6">
        <v>101</v>
      </c>
      <c r="B133" s="7" t="s">
        <v>19</v>
      </c>
      <c r="C133" s="7">
        <v>10103</v>
      </c>
      <c r="D133" s="7" t="s">
        <v>368</v>
      </c>
      <c r="E133" s="7">
        <v>1312</v>
      </c>
      <c r="F133" s="7" t="s">
        <v>156</v>
      </c>
      <c r="G133" s="7">
        <v>152160</v>
      </c>
      <c r="H133" s="7" t="s">
        <v>166</v>
      </c>
      <c r="I133" s="7">
        <v>1312811</v>
      </c>
      <c r="J133" s="7" t="s">
        <v>167</v>
      </c>
      <c r="K133" s="37">
        <v>88</v>
      </c>
      <c r="L133" s="37">
        <v>36</v>
      </c>
      <c r="M133" s="85">
        <f>Tabela8[[#This Row],[Neg_Ano5]]/Tabela8[[#This Row],[Alunos_Ano5]]</f>
        <v>0.40909090909090912</v>
      </c>
      <c r="N133" s="37">
        <v>88</v>
      </c>
      <c r="O133" s="37">
        <v>30</v>
      </c>
      <c r="P133" s="85">
        <f>Tabela8[[#This Row],[Neg_Ano6]]/Tabela8[[#This Row],[Alunos_Ano6]]</f>
        <v>0.34090909090909088</v>
      </c>
      <c r="Q133" s="37">
        <f t="shared" si="1"/>
        <v>176</v>
      </c>
      <c r="R133" s="37">
        <f t="shared" si="1"/>
        <v>66</v>
      </c>
      <c r="S133" s="86">
        <f>Tabela8[[#This Row],[Níveis negat. ]]/Tabela8[[#This Row],[Alunos_2º ciclo]]</f>
        <v>0.375</v>
      </c>
    </row>
    <row r="134" spans="1:19" outlineLevel="5" x14ac:dyDescent="0.3">
      <c r="A134" s="6">
        <v>101</v>
      </c>
      <c r="B134" s="7" t="s">
        <v>19</v>
      </c>
      <c r="C134" s="7">
        <v>10103</v>
      </c>
      <c r="D134" s="7" t="s">
        <v>368</v>
      </c>
      <c r="E134" s="7">
        <v>1312</v>
      </c>
      <c r="F134" s="7" t="s">
        <v>156</v>
      </c>
      <c r="G134" s="7">
        <v>152160</v>
      </c>
      <c r="H134" s="7" t="s">
        <v>166</v>
      </c>
      <c r="I134" s="7">
        <v>0</v>
      </c>
      <c r="J134" s="11" t="s">
        <v>24</v>
      </c>
      <c r="K134" s="40">
        <f>SUBTOTAL(9,K133:K133)</f>
        <v>88</v>
      </c>
      <c r="L134" s="40">
        <f>SUBTOTAL(9,L133:L133)</f>
        <v>36</v>
      </c>
      <c r="M134" s="87">
        <f>Tabela8[[#This Row],[Neg_Ano5]]/Tabela8[[#This Row],[Alunos_Ano5]]</f>
        <v>0.40909090909090912</v>
      </c>
      <c r="N134" s="40">
        <f>SUBTOTAL(9,N133:N133)</f>
        <v>88</v>
      </c>
      <c r="O134" s="40">
        <f>SUBTOTAL(9,O133:O133)</f>
        <v>30</v>
      </c>
      <c r="P134" s="87">
        <f>Tabela8[[#This Row],[Neg_Ano6]]/Tabela8[[#This Row],[Alunos_Ano6]]</f>
        <v>0.34090909090909088</v>
      </c>
      <c r="Q134" s="40">
        <f>SUBTOTAL(9,Q133:Q133)</f>
        <v>176</v>
      </c>
      <c r="R134" s="40">
        <f>SUBTOTAL(9,R133:R133)</f>
        <v>66</v>
      </c>
      <c r="S134" s="88">
        <f>Tabela8[[#This Row],[Níveis negat. ]]/Tabela8[[#This Row],[Alunos_2º ciclo]]</f>
        <v>0.375</v>
      </c>
    </row>
    <row r="135" spans="1:19" outlineLevel="6" x14ac:dyDescent="0.3">
      <c r="A135" s="6">
        <v>101</v>
      </c>
      <c r="B135" s="7" t="s">
        <v>19</v>
      </c>
      <c r="C135" s="7">
        <v>10103</v>
      </c>
      <c r="D135" s="7" t="s">
        <v>368</v>
      </c>
      <c r="E135" s="7">
        <v>1312</v>
      </c>
      <c r="F135" s="7" t="s">
        <v>156</v>
      </c>
      <c r="G135" s="7">
        <v>152171</v>
      </c>
      <c r="H135" s="7" t="s">
        <v>168</v>
      </c>
      <c r="I135" s="7">
        <v>1312414</v>
      </c>
      <c r="J135" s="7" t="s">
        <v>169</v>
      </c>
      <c r="K135" s="37">
        <v>68</v>
      </c>
      <c r="L135" s="37">
        <v>30</v>
      </c>
      <c r="M135" s="85">
        <f>Tabela8[[#This Row],[Neg_Ano5]]/Tabela8[[#This Row],[Alunos_Ano5]]</f>
        <v>0.44117647058823528</v>
      </c>
      <c r="N135" s="37">
        <v>66</v>
      </c>
      <c r="O135" s="37">
        <v>22</v>
      </c>
      <c r="P135" s="85">
        <f>Tabela8[[#This Row],[Neg_Ano6]]/Tabela8[[#This Row],[Alunos_Ano6]]</f>
        <v>0.33333333333333331</v>
      </c>
      <c r="Q135" s="37">
        <f t="shared" si="1"/>
        <v>134</v>
      </c>
      <c r="R135" s="37">
        <f t="shared" si="1"/>
        <v>52</v>
      </c>
      <c r="S135" s="86">
        <f>Tabela8[[#This Row],[Níveis negat. ]]/Tabela8[[#This Row],[Alunos_2º ciclo]]</f>
        <v>0.38805970149253732</v>
      </c>
    </row>
    <row r="136" spans="1:19" outlineLevel="5" x14ac:dyDescent="0.3">
      <c r="A136" s="6">
        <v>101</v>
      </c>
      <c r="B136" s="7" t="s">
        <v>19</v>
      </c>
      <c r="C136" s="7">
        <v>10103</v>
      </c>
      <c r="D136" s="7" t="s">
        <v>368</v>
      </c>
      <c r="E136" s="7">
        <v>1312</v>
      </c>
      <c r="F136" s="7" t="s">
        <v>156</v>
      </c>
      <c r="G136" s="7">
        <v>152171</v>
      </c>
      <c r="H136" s="7" t="s">
        <v>168</v>
      </c>
      <c r="I136" s="7">
        <v>0</v>
      </c>
      <c r="J136" s="11" t="s">
        <v>24</v>
      </c>
      <c r="K136" s="40">
        <f>SUBTOTAL(9,K135:K135)</f>
        <v>68</v>
      </c>
      <c r="L136" s="40">
        <f>SUBTOTAL(9,L135:L135)</f>
        <v>30</v>
      </c>
      <c r="M136" s="87">
        <f>Tabela8[[#This Row],[Neg_Ano5]]/Tabela8[[#This Row],[Alunos_Ano5]]</f>
        <v>0.44117647058823528</v>
      </c>
      <c r="N136" s="40">
        <f>SUBTOTAL(9,N135:N135)</f>
        <v>66</v>
      </c>
      <c r="O136" s="40">
        <f>SUBTOTAL(9,O135:O135)</f>
        <v>22</v>
      </c>
      <c r="P136" s="87">
        <f>Tabela8[[#This Row],[Neg_Ano6]]/Tabela8[[#This Row],[Alunos_Ano6]]</f>
        <v>0.33333333333333331</v>
      </c>
      <c r="Q136" s="40">
        <f>SUBTOTAL(9,Q135:Q135)</f>
        <v>134</v>
      </c>
      <c r="R136" s="40">
        <f>SUBTOTAL(9,R135:R135)</f>
        <v>52</v>
      </c>
      <c r="S136" s="88">
        <f>Tabela8[[#This Row],[Níveis negat. ]]/Tabela8[[#This Row],[Alunos_2º ciclo]]</f>
        <v>0.38805970149253732</v>
      </c>
    </row>
    <row r="137" spans="1:19" outlineLevel="6" x14ac:dyDescent="0.3">
      <c r="A137" s="6">
        <v>101</v>
      </c>
      <c r="B137" s="7" t="s">
        <v>19</v>
      </c>
      <c r="C137" s="7">
        <v>10103</v>
      </c>
      <c r="D137" s="7" t="s">
        <v>368</v>
      </c>
      <c r="E137" s="7">
        <v>1312</v>
      </c>
      <c r="F137" s="7" t="s">
        <v>156</v>
      </c>
      <c r="G137" s="7">
        <v>152183</v>
      </c>
      <c r="H137" s="7" t="s">
        <v>170</v>
      </c>
      <c r="I137" s="7">
        <v>1312054</v>
      </c>
      <c r="J137" s="7" t="s">
        <v>171</v>
      </c>
      <c r="K137" s="37"/>
      <c r="L137" s="37"/>
      <c r="M137" s="85"/>
      <c r="N137" s="37">
        <v>85</v>
      </c>
      <c r="O137" s="37">
        <v>12</v>
      </c>
      <c r="P137" s="85">
        <f>Tabela8[[#This Row],[Neg_Ano6]]/Tabela8[[#This Row],[Alunos_Ano6]]</f>
        <v>0.14117647058823529</v>
      </c>
      <c r="Q137" s="37">
        <f t="shared" si="1"/>
        <v>85</v>
      </c>
      <c r="R137" s="37">
        <f t="shared" si="1"/>
        <v>12</v>
      </c>
      <c r="S137" s="86">
        <f>Tabela8[[#This Row],[Níveis negat. ]]/Tabela8[[#This Row],[Alunos_2º ciclo]]</f>
        <v>0.14117647058823529</v>
      </c>
    </row>
    <row r="138" spans="1:19" outlineLevel="6" x14ac:dyDescent="0.3">
      <c r="A138" s="6">
        <v>101</v>
      </c>
      <c r="B138" s="7" t="s">
        <v>19</v>
      </c>
      <c r="C138" s="7">
        <v>10103</v>
      </c>
      <c r="D138" s="7" t="s">
        <v>368</v>
      </c>
      <c r="E138" s="7">
        <v>1312</v>
      </c>
      <c r="F138" s="7" t="s">
        <v>156</v>
      </c>
      <c r="G138" s="7">
        <v>152183</v>
      </c>
      <c r="H138" s="7" t="s">
        <v>170</v>
      </c>
      <c r="I138" s="7">
        <v>1312840</v>
      </c>
      <c r="J138" s="7" t="s">
        <v>172</v>
      </c>
      <c r="K138" s="37"/>
      <c r="L138" s="37"/>
      <c r="M138" s="85"/>
      <c r="N138" s="37">
        <v>47</v>
      </c>
      <c r="O138" s="37">
        <v>9</v>
      </c>
      <c r="P138" s="85">
        <f>Tabela8[[#This Row],[Neg_Ano6]]/Tabela8[[#This Row],[Alunos_Ano6]]</f>
        <v>0.19148936170212766</v>
      </c>
      <c r="Q138" s="37">
        <f t="shared" si="1"/>
        <v>47</v>
      </c>
      <c r="R138" s="37">
        <f t="shared" si="1"/>
        <v>9</v>
      </c>
      <c r="S138" s="86">
        <f>Tabela8[[#This Row],[Níveis negat. ]]/Tabela8[[#This Row],[Alunos_2º ciclo]]</f>
        <v>0.19148936170212766</v>
      </c>
    </row>
    <row r="139" spans="1:19" outlineLevel="5" x14ac:dyDescent="0.3">
      <c r="A139" s="6">
        <v>101</v>
      </c>
      <c r="B139" s="7" t="s">
        <v>19</v>
      </c>
      <c r="C139" s="7">
        <v>10103</v>
      </c>
      <c r="D139" s="7" t="s">
        <v>368</v>
      </c>
      <c r="E139" s="7">
        <v>1312</v>
      </c>
      <c r="F139" s="7" t="s">
        <v>156</v>
      </c>
      <c r="G139" s="7">
        <v>152183</v>
      </c>
      <c r="H139" s="7" t="s">
        <v>170</v>
      </c>
      <c r="I139" s="7">
        <v>0</v>
      </c>
      <c r="J139" s="11" t="s">
        <v>24</v>
      </c>
      <c r="K139" s="40">
        <f>SUBTOTAL(9,K137:K138)</f>
        <v>0</v>
      </c>
      <c r="L139" s="40">
        <f>SUBTOTAL(9,L137:L138)</f>
        <v>0</v>
      </c>
      <c r="M139" s="87"/>
      <c r="N139" s="40">
        <f>SUBTOTAL(9,N137:N138)</f>
        <v>132</v>
      </c>
      <c r="O139" s="40">
        <f>SUBTOTAL(9,O137:O138)</f>
        <v>21</v>
      </c>
      <c r="P139" s="87">
        <f>Tabela8[[#This Row],[Neg_Ano6]]/Tabela8[[#This Row],[Alunos_Ano6]]</f>
        <v>0.15909090909090909</v>
      </c>
      <c r="Q139" s="40">
        <f>SUBTOTAL(9,Q137:Q138)</f>
        <v>132</v>
      </c>
      <c r="R139" s="40">
        <f>SUBTOTAL(9,R137:R138)</f>
        <v>21</v>
      </c>
      <c r="S139" s="88">
        <f>Tabela8[[#This Row],[Níveis negat. ]]/Tabela8[[#This Row],[Alunos_2º ciclo]]</f>
        <v>0.15909090909090909</v>
      </c>
    </row>
    <row r="140" spans="1:19" outlineLevel="6" x14ac:dyDescent="0.3">
      <c r="A140" s="6">
        <v>101</v>
      </c>
      <c r="B140" s="7" t="s">
        <v>19</v>
      </c>
      <c r="C140" s="7">
        <v>10103</v>
      </c>
      <c r="D140" s="7" t="s">
        <v>368</v>
      </c>
      <c r="E140" s="7">
        <v>1312</v>
      </c>
      <c r="F140" s="7" t="s">
        <v>156</v>
      </c>
      <c r="G140" s="7">
        <v>152195</v>
      </c>
      <c r="H140" s="7" t="s">
        <v>173</v>
      </c>
      <c r="I140" s="7">
        <v>1312010</v>
      </c>
      <c r="J140" s="7" t="s">
        <v>174</v>
      </c>
      <c r="K140" s="37">
        <v>53</v>
      </c>
      <c r="L140" s="37">
        <v>26</v>
      </c>
      <c r="M140" s="85">
        <f>Tabela8[[#This Row],[Neg_Ano5]]/Tabela8[[#This Row],[Alunos_Ano5]]</f>
        <v>0.49056603773584906</v>
      </c>
      <c r="N140" s="37">
        <v>54</v>
      </c>
      <c r="O140" s="37">
        <v>38</v>
      </c>
      <c r="P140" s="85">
        <f>Tabela8[[#This Row],[Neg_Ano6]]/Tabela8[[#This Row],[Alunos_Ano6]]</f>
        <v>0.70370370370370372</v>
      </c>
      <c r="Q140" s="37">
        <f t="shared" si="1"/>
        <v>107</v>
      </c>
      <c r="R140" s="37">
        <f t="shared" si="1"/>
        <v>64</v>
      </c>
      <c r="S140" s="86">
        <f>Tabela8[[#This Row],[Níveis negat. ]]/Tabela8[[#This Row],[Alunos_2º ciclo]]</f>
        <v>0.59813084112149528</v>
      </c>
    </row>
    <row r="141" spans="1:19" outlineLevel="5" x14ac:dyDescent="0.3">
      <c r="A141" s="6">
        <v>101</v>
      </c>
      <c r="B141" s="7" t="s">
        <v>19</v>
      </c>
      <c r="C141" s="7">
        <v>10103</v>
      </c>
      <c r="D141" s="7" t="s">
        <v>368</v>
      </c>
      <c r="E141" s="7">
        <v>1312</v>
      </c>
      <c r="F141" s="7" t="s">
        <v>156</v>
      </c>
      <c r="G141" s="7">
        <v>152195</v>
      </c>
      <c r="H141" s="7" t="s">
        <v>173</v>
      </c>
      <c r="I141" s="7">
        <v>0</v>
      </c>
      <c r="J141" s="11" t="s">
        <v>24</v>
      </c>
      <c r="K141" s="40">
        <f>SUBTOTAL(9,K140:K140)</f>
        <v>53</v>
      </c>
      <c r="L141" s="40">
        <f>SUBTOTAL(9,L140:L140)</f>
        <v>26</v>
      </c>
      <c r="M141" s="87">
        <f>Tabela8[[#This Row],[Neg_Ano5]]/Tabela8[[#This Row],[Alunos_Ano5]]</f>
        <v>0.49056603773584906</v>
      </c>
      <c r="N141" s="40">
        <f>SUBTOTAL(9,N140:N140)</f>
        <v>54</v>
      </c>
      <c r="O141" s="40">
        <f>SUBTOTAL(9,O140:O140)</f>
        <v>38</v>
      </c>
      <c r="P141" s="87">
        <f>Tabela8[[#This Row],[Neg_Ano6]]/Tabela8[[#This Row],[Alunos_Ano6]]</f>
        <v>0.70370370370370372</v>
      </c>
      <c r="Q141" s="40">
        <f>SUBTOTAL(9,Q140:Q140)</f>
        <v>107</v>
      </c>
      <c r="R141" s="40">
        <f>SUBTOTAL(9,R140:R140)</f>
        <v>64</v>
      </c>
      <c r="S141" s="88">
        <f>Tabela8[[#This Row],[Níveis negat. ]]/Tabela8[[#This Row],[Alunos_2º ciclo]]</f>
        <v>0.59813084112149528</v>
      </c>
    </row>
    <row r="142" spans="1:19" outlineLevel="6" x14ac:dyDescent="0.3">
      <c r="A142" s="6">
        <v>101</v>
      </c>
      <c r="B142" s="7" t="s">
        <v>19</v>
      </c>
      <c r="C142" s="7">
        <v>10103</v>
      </c>
      <c r="D142" s="7" t="s">
        <v>368</v>
      </c>
      <c r="E142" s="7">
        <v>1312</v>
      </c>
      <c r="F142" s="7" t="s">
        <v>156</v>
      </c>
      <c r="G142" s="7">
        <v>152213</v>
      </c>
      <c r="H142" s="7" t="s">
        <v>177</v>
      </c>
      <c r="I142" s="7">
        <v>1312289</v>
      </c>
      <c r="J142" s="7" t="s">
        <v>178</v>
      </c>
      <c r="K142" s="37">
        <v>47</v>
      </c>
      <c r="L142" s="37">
        <v>21</v>
      </c>
      <c r="M142" s="85">
        <f>Tabela8[[#This Row],[Neg_Ano5]]/Tabela8[[#This Row],[Alunos_Ano5]]</f>
        <v>0.44680851063829785</v>
      </c>
      <c r="N142" s="37">
        <v>60</v>
      </c>
      <c r="O142" s="37">
        <v>31</v>
      </c>
      <c r="P142" s="85">
        <f>Tabela8[[#This Row],[Neg_Ano6]]/Tabela8[[#This Row],[Alunos_Ano6]]</f>
        <v>0.51666666666666672</v>
      </c>
      <c r="Q142" s="37">
        <f t="shared" si="1"/>
        <v>107</v>
      </c>
      <c r="R142" s="37">
        <f t="shared" si="1"/>
        <v>52</v>
      </c>
      <c r="S142" s="86">
        <f>Tabela8[[#This Row],[Níveis negat. ]]/Tabela8[[#This Row],[Alunos_2º ciclo]]</f>
        <v>0.48598130841121495</v>
      </c>
    </row>
    <row r="143" spans="1:19" outlineLevel="5" x14ac:dyDescent="0.3">
      <c r="A143" s="6">
        <v>101</v>
      </c>
      <c r="B143" s="7" t="s">
        <v>19</v>
      </c>
      <c r="C143" s="7">
        <v>10103</v>
      </c>
      <c r="D143" s="7" t="s">
        <v>368</v>
      </c>
      <c r="E143" s="7">
        <v>1312</v>
      </c>
      <c r="F143" s="7" t="s">
        <v>156</v>
      </c>
      <c r="G143" s="7">
        <v>152213</v>
      </c>
      <c r="H143" s="7" t="s">
        <v>177</v>
      </c>
      <c r="I143" s="7">
        <v>0</v>
      </c>
      <c r="J143" s="11" t="s">
        <v>24</v>
      </c>
      <c r="K143" s="40">
        <f>SUBTOTAL(9,K142:K142)</f>
        <v>47</v>
      </c>
      <c r="L143" s="40">
        <f>SUBTOTAL(9,L142:L142)</f>
        <v>21</v>
      </c>
      <c r="M143" s="87">
        <f>Tabela8[[#This Row],[Neg_Ano5]]/Tabela8[[#This Row],[Alunos_Ano5]]</f>
        <v>0.44680851063829785</v>
      </c>
      <c r="N143" s="40">
        <f>SUBTOTAL(9,N142:N142)</f>
        <v>60</v>
      </c>
      <c r="O143" s="40">
        <f>SUBTOTAL(9,O142:O142)</f>
        <v>31</v>
      </c>
      <c r="P143" s="87">
        <f>Tabela8[[#This Row],[Neg_Ano6]]/Tabela8[[#This Row],[Alunos_Ano6]]</f>
        <v>0.51666666666666672</v>
      </c>
      <c r="Q143" s="40">
        <f>SUBTOTAL(9,Q142:Q142)</f>
        <v>107</v>
      </c>
      <c r="R143" s="40">
        <f>SUBTOTAL(9,R142:R142)</f>
        <v>52</v>
      </c>
      <c r="S143" s="88">
        <f>Tabela8[[#This Row],[Níveis negat. ]]/Tabela8[[#This Row],[Alunos_2º ciclo]]</f>
        <v>0.48598130841121495</v>
      </c>
    </row>
    <row r="144" spans="1:19" outlineLevel="6" x14ac:dyDescent="0.3">
      <c r="A144" s="6">
        <v>101</v>
      </c>
      <c r="B144" s="7" t="s">
        <v>19</v>
      </c>
      <c r="C144" s="7">
        <v>10103</v>
      </c>
      <c r="D144" s="7" t="s">
        <v>368</v>
      </c>
      <c r="E144" s="7">
        <v>1312</v>
      </c>
      <c r="F144" s="7" t="s">
        <v>156</v>
      </c>
      <c r="G144" s="7">
        <v>152225</v>
      </c>
      <c r="H144" s="7" t="s">
        <v>179</v>
      </c>
      <c r="I144" s="7">
        <v>1312351</v>
      </c>
      <c r="J144" s="7" t="s">
        <v>180</v>
      </c>
      <c r="K144" s="37">
        <v>106</v>
      </c>
      <c r="L144" s="37">
        <v>36</v>
      </c>
      <c r="M144" s="85">
        <f>Tabela8[[#This Row],[Neg_Ano5]]/Tabela8[[#This Row],[Alunos_Ano5]]</f>
        <v>0.33962264150943394</v>
      </c>
      <c r="N144" s="37">
        <v>139</v>
      </c>
      <c r="O144" s="37">
        <v>52</v>
      </c>
      <c r="P144" s="85">
        <f>Tabela8[[#This Row],[Neg_Ano6]]/Tabela8[[#This Row],[Alunos_Ano6]]</f>
        <v>0.37410071942446044</v>
      </c>
      <c r="Q144" s="37">
        <f t="shared" si="1"/>
        <v>245</v>
      </c>
      <c r="R144" s="37">
        <f t="shared" si="1"/>
        <v>88</v>
      </c>
      <c r="S144" s="86">
        <f>Tabela8[[#This Row],[Níveis negat. ]]/Tabela8[[#This Row],[Alunos_2º ciclo]]</f>
        <v>0.35918367346938773</v>
      </c>
    </row>
    <row r="145" spans="1:19" outlineLevel="5" x14ac:dyDescent="0.3">
      <c r="A145" s="6">
        <v>101</v>
      </c>
      <c r="B145" s="7" t="s">
        <v>19</v>
      </c>
      <c r="C145" s="7">
        <v>10103</v>
      </c>
      <c r="D145" s="7" t="s">
        <v>368</v>
      </c>
      <c r="E145" s="7">
        <v>1312</v>
      </c>
      <c r="F145" s="7" t="s">
        <v>156</v>
      </c>
      <c r="G145" s="7">
        <v>152225</v>
      </c>
      <c r="H145" s="7" t="s">
        <v>179</v>
      </c>
      <c r="I145" s="7">
        <v>0</v>
      </c>
      <c r="J145" s="11" t="s">
        <v>24</v>
      </c>
      <c r="K145" s="40">
        <f>SUBTOTAL(9,K144:K144)</f>
        <v>106</v>
      </c>
      <c r="L145" s="40">
        <f>SUBTOTAL(9,L144:L144)</f>
        <v>36</v>
      </c>
      <c r="M145" s="87">
        <f>Tabela8[[#This Row],[Neg_Ano5]]/Tabela8[[#This Row],[Alunos_Ano5]]</f>
        <v>0.33962264150943394</v>
      </c>
      <c r="N145" s="40">
        <f>SUBTOTAL(9,N144:N144)</f>
        <v>139</v>
      </c>
      <c r="O145" s="40">
        <f>SUBTOTAL(9,O144:O144)</f>
        <v>52</v>
      </c>
      <c r="P145" s="87">
        <f>Tabela8[[#This Row],[Neg_Ano6]]/Tabela8[[#This Row],[Alunos_Ano6]]</f>
        <v>0.37410071942446044</v>
      </c>
      <c r="Q145" s="40">
        <f>SUBTOTAL(9,Q144:Q144)</f>
        <v>245</v>
      </c>
      <c r="R145" s="40">
        <f>SUBTOTAL(9,R144:R144)</f>
        <v>88</v>
      </c>
      <c r="S145" s="88">
        <f>Tabela8[[#This Row],[Níveis negat. ]]/Tabela8[[#This Row],[Alunos_2º ciclo]]</f>
        <v>0.35918367346938773</v>
      </c>
    </row>
    <row r="146" spans="1:19" outlineLevel="6" x14ac:dyDescent="0.3">
      <c r="A146" s="6">
        <v>101</v>
      </c>
      <c r="B146" s="7" t="s">
        <v>19</v>
      </c>
      <c r="C146" s="7">
        <v>10103</v>
      </c>
      <c r="D146" s="7" t="s">
        <v>368</v>
      </c>
      <c r="E146" s="7">
        <v>1312</v>
      </c>
      <c r="F146" s="7" t="s">
        <v>156</v>
      </c>
      <c r="G146" s="7">
        <v>152237</v>
      </c>
      <c r="H146" s="7" t="s">
        <v>181</v>
      </c>
      <c r="I146" s="7">
        <v>1312027</v>
      </c>
      <c r="J146" s="7" t="s">
        <v>182</v>
      </c>
      <c r="K146" s="37">
        <v>31</v>
      </c>
      <c r="L146" s="37">
        <v>20</v>
      </c>
      <c r="M146" s="85">
        <f>Tabela8[[#This Row],[Neg_Ano5]]/Tabela8[[#This Row],[Alunos_Ano5]]</f>
        <v>0.64516129032258063</v>
      </c>
      <c r="N146" s="37">
        <v>22</v>
      </c>
      <c r="O146" s="37">
        <v>12</v>
      </c>
      <c r="P146" s="85">
        <f>Tabela8[[#This Row],[Neg_Ano6]]/Tabela8[[#This Row],[Alunos_Ano6]]</f>
        <v>0.54545454545454541</v>
      </c>
      <c r="Q146" s="37">
        <f t="shared" si="1"/>
        <v>53</v>
      </c>
      <c r="R146" s="37">
        <f t="shared" si="1"/>
        <v>32</v>
      </c>
      <c r="S146" s="86">
        <f>Tabela8[[#This Row],[Níveis negat. ]]/Tabela8[[#This Row],[Alunos_2º ciclo]]</f>
        <v>0.60377358490566035</v>
      </c>
    </row>
    <row r="147" spans="1:19" outlineLevel="6" x14ac:dyDescent="0.3">
      <c r="A147" s="6">
        <v>101</v>
      </c>
      <c r="B147" s="7" t="s">
        <v>19</v>
      </c>
      <c r="C147" s="7">
        <v>10103</v>
      </c>
      <c r="D147" s="7" t="s">
        <v>368</v>
      </c>
      <c r="E147" s="7">
        <v>1312</v>
      </c>
      <c r="F147" s="7" t="s">
        <v>156</v>
      </c>
      <c r="G147" s="7">
        <v>152237</v>
      </c>
      <c r="H147" s="7" t="s">
        <v>181</v>
      </c>
      <c r="I147" s="7">
        <v>1312833</v>
      </c>
      <c r="J147" s="7" t="s">
        <v>183</v>
      </c>
      <c r="K147" s="37">
        <v>94</v>
      </c>
      <c r="L147" s="37">
        <v>45</v>
      </c>
      <c r="M147" s="85">
        <f>Tabela8[[#This Row],[Neg_Ano5]]/Tabela8[[#This Row],[Alunos_Ano5]]</f>
        <v>0.47872340425531917</v>
      </c>
      <c r="N147" s="37">
        <v>88</v>
      </c>
      <c r="O147" s="37">
        <v>27</v>
      </c>
      <c r="P147" s="85">
        <f>Tabela8[[#This Row],[Neg_Ano6]]/Tabela8[[#This Row],[Alunos_Ano6]]</f>
        <v>0.30681818181818182</v>
      </c>
      <c r="Q147" s="37">
        <f t="shared" si="1"/>
        <v>182</v>
      </c>
      <c r="R147" s="37">
        <f t="shared" si="1"/>
        <v>72</v>
      </c>
      <c r="S147" s="86">
        <f>Tabela8[[#This Row],[Níveis negat. ]]/Tabela8[[#This Row],[Alunos_2º ciclo]]</f>
        <v>0.39560439560439559</v>
      </c>
    </row>
    <row r="148" spans="1:19" outlineLevel="5" x14ac:dyDescent="0.3">
      <c r="A148" s="6">
        <v>101</v>
      </c>
      <c r="B148" s="7" t="s">
        <v>19</v>
      </c>
      <c r="C148" s="7">
        <v>10103</v>
      </c>
      <c r="D148" s="7" t="s">
        <v>368</v>
      </c>
      <c r="E148" s="7">
        <v>1312</v>
      </c>
      <c r="F148" s="7" t="s">
        <v>156</v>
      </c>
      <c r="G148" s="7">
        <v>152237</v>
      </c>
      <c r="H148" s="7" t="s">
        <v>181</v>
      </c>
      <c r="I148" s="7">
        <v>0</v>
      </c>
      <c r="J148" s="11" t="s">
        <v>24</v>
      </c>
      <c r="K148" s="40">
        <f>SUBTOTAL(9,K146:K147)</f>
        <v>125</v>
      </c>
      <c r="L148" s="40">
        <f>SUBTOTAL(9,L146:L147)</f>
        <v>65</v>
      </c>
      <c r="M148" s="87">
        <f>Tabela8[[#This Row],[Neg_Ano5]]/Tabela8[[#This Row],[Alunos_Ano5]]</f>
        <v>0.52</v>
      </c>
      <c r="N148" s="40">
        <f>SUBTOTAL(9,N146:N147)</f>
        <v>110</v>
      </c>
      <c r="O148" s="40">
        <f>SUBTOTAL(9,O146:O147)</f>
        <v>39</v>
      </c>
      <c r="P148" s="87">
        <f>Tabela8[[#This Row],[Neg_Ano6]]/Tabela8[[#This Row],[Alunos_Ano6]]</f>
        <v>0.35454545454545455</v>
      </c>
      <c r="Q148" s="40">
        <f>SUBTOTAL(9,Q146:Q147)</f>
        <v>235</v>
      </c>
      <c r="R148" s="40">
        <f>SUBTOTAL(9,R146:R147)</f>
        <v>104</v>
      </c>
      <c r="S148" s="88">
        <f>Tabela8[[#This Row],[Níveis negat. ]]/Tabela8[[#This Row],[Alunos_2º ciclo]]</f>
        <v>0.44255319148936167</v>
      </c>
    </row>
    <row r="149" spans="1:19" outlineLevel="6" x14ac:dyDescent="0.3">
      <c r="A149" s="6">
        <v>101</v>
      </c>
      <c r="B149" s="7" t="s">
        <v>19</v>
      </c>
      <c r="C149" s="7">
        <v>10103</v>
      </c>
      <c r="D149" s="7" t="s">
        <v>368</v>
      </c>
      <c r="E149" s="7">
        <v>1312</v>
      </c>
      <c r="F149" s="7" t="s">
        <v>156</v>
      </c>
      <c r="G149" s="7">
        <v>152870</v>
      </c>
      <c r="H149" s="7" t="s">
        <v>184</v>
      </c>
      <c r="I149" s="7">
        <v>1312002</v>
      </c>
      <c r="J149" s="7" t="s">
        <v>185</v>
      </c>
      <c r="K149" s="37">
        <v>194</v>
      </c>
      <c r="L149" s="37">
        <v>39</v>
      </c>
      <c r="M149" s="85">
        <f>Tabela8[[#This Row],[Neg_Ano5]]/Tabela8[[#This Row],[Alunos_Ano5]]</f>
        <v>0.20103092783505155</v>
      </c>
      <c r="N149" s="37">
        <v>194</v>
      </c>
      <c r="O149" s="37">
        <v>50</v>
      </c>
      <c r="P149" s="85">
        <f>Tabela8[[#This Row],[Neg_Ano6]]/Tabela8[[#This Row],[Alunos_Ano6]]</f>
        <v>0.25773195876288657</v>
      </c>
      <c r="Q149" s="37">
        <f t="shared" si="1"/>
        <v>388</v>
      </c>
      <c r="R149" s="37">
        <f t="shared" si="1"/>
        <v>89</v>
      </c>
      <c r="S149" s="86">
        <f>Tabela8[[#This Row],[Níveis negat. ]]/Tabela8[[#This Row],[Alunos_2º ciclo]]</f>
        <v>0.22938144329896906</v>
      </c>
    </row>
    <row r="150" spans="1:19" outlineLevel="5" x14ac:dyDescent="0.3">
      <c r="A150" s="6">
        <v>101</v>
      </c>
      <c r="B150" s="7" t="s">
        <v>19</v>
      </c>
      <c r="C150" s="7">
        <v>10103</v>
      </c>
      <c r="D150" s="7" t="s">
        <v>368</v>
      </c>
      <c r="E150" s="7">
        <v>1312</v>
      </c>
      <c r="F150" s="7" t="s">
        <v>156</v>
      </c>
      <c r="G150" s="7">
        <v>152870</v>
      </c>
      <c r="H150" s="7" t="s">
        <v>184</v>
      </c>
      <c r="I150" s="7">
        <v>0</v>
      </c>
      <c r="J150" s="11" t="s">
        <v>24</v>
      </c>
      <c r="K150" s="40">
        <f>SUBTOTAL(9,K149:K149)</f>
        <v>194</v>
      </c>
      <c r="L150" s="40">
        <f>SUBTOTAL(9,L149:L149)</f>
        <v>39</v>
      </c>
      <c r="M150" s="87">
        <f>Tabela8[[#This Row],[Neg_Ano5]]/Tabela8[[#This Row],[Alunos_Ano5]]</f>
        <v>0.20103092783505155</v>
      </c>
      <c r="N150" s="40">
        <f>SUBTOTAL(9,N149:N149)</f>
        <v>194</v>
      </c>
      <c r="O150" s="40">
        <f>SUBTOTAL(9,O149:O149)</f>
        <v>50</v>
      </c>
      <c r="P150" s="87">
        <f>Tabela8[[#This Row],[Neg_Ano6]]/Tabela8[[#This Row],[Alunos_Ano6]]</f>
        <v>0.25773195876288657</v>
      </c>
      <c r="Q150" s="40">
        <f>SUBTOTAL(9,Q149:Q149)</f>
        <v>388</v>
      </c>
      <c r="R150" s="40">
        <f>SUBTOTAL(9,R149:R149)</f>
        <v>89</v>
      </c>
      <c r="S150" s="88">
        <f>Tabela8[[#This Row],[Níveis negat. ]]/Tabela8[[#This Row],[Alunos_2º ciclo]]</f>
        <v>0.22938144329896906</v>
      </c>
    </row>
    <row r="151" spans="1:19" outlineLevel="6" x14ac:dyDescent="0.3">
      <c r="A151" s="6">
        <v>101</v>
      </c>
      <c r="B151" s="7" t="s">
        <v>19</v>
      </c>
      <c r="C151" s="7">
        <v>10103</v>
      </c>
      <c r="D151" s="7" t="s">
        <v>368</v>
      </c>
      <c r="E151" s="7">
        <v>1312</v>
      </c>
      <c r="F151" s="7" t="s">
        <v>156</v>
      </c>
      <c r="G151" s="7">
        <v>152950</v>
      </c>
      <c r="H151" s="7" t="s">
        <v>186</v>
      </c>
      <c r="I151" s="7">
        <v>1312128</v>
      </c>
      <c r="J151" s="7" t="s">
        <v>327</v>
      </c>
      <c r="K151" s="37">
        <v>25</v>
      </c>
      <c r="L151" s="37">
        <v>13</v>
      </c>
      <c r="M151" s="85">
        <f>Tabela8[[#This Row],[Neg_Ano5]]/Tabela8[[#This Row],[Alunos_Ano5]]</f>
        <v>0.52</v>
      </c>
      <c r="N151" s="37">
        <v>24</v>
      </c>
      <c r="O151" s="37">
        <v>12</v>
      </c>
      <c r="P151" s="85">
        <f>Tabela8[[#This Row],[Neg_Ano6]]/Tabela8[[#This Row],[Alunos_Ano6]]</f>
        <v>0.5</v>
      </c>
      <c r="Q151" s="37">
        <f t="shared" si="1"/>
        <v>49</v>
      </c>
      <c r="R151" s="37">
        <f t="shared" si="1"/>
        <v>25</v>
      </c>
      <c r="S151" s="86">
        <f>Tabela8[[#This Row],[Níveis negat. ]]/Tabela8[[#This Row],[Alunos_2º ciclo]]</f>
        <v>0.51020408163265307</v>
      </c>
    </row>
    <row r="152" spans="1:19" outlineLevel="6" x14ac:dyDescent="0.3">
      <c r="A152" s="6">
        <v>101</v>
      </c>
      <c r="B152" s="7" t="s">
        <v>19</v>
      </c>
      <c r="C152" s="7">
        <v>10103</v>
      </c>
      <c r="D152" s="7" t="s">
        <v>368</v>
      </c>
      <c r="E152" s="7">
        <v>1312</v>
      </c>
      <c r="F152" s="7" t="s">
        <v>156</v>
      </c>
      <c r="G152" s="7">
        <v>152950</v>
      </c>
      <c r="H152" s="7" t="s">
        <v>186</v>
      </c>
      <c r="I152" s="7">
        <v>1312958</v>
      </c>
      <c r="J152" s="7" t="s">
        <v>187</v>
      </c>
      <c r="K152" s="37">
        <v>113</v>
      </c>
      <c r="L152" s="37">
        <v>30</v>
      </c>
      <c r="M152" s="85">
        <f>Tabela8[[#This Row],[Neg_Ano5]]/Tabela8[[#This Row],[Alunos_Ano5]]</f>
        <v>0.26548672566371684</v>
      </c>
      <c r="N152" s="37">
        <v>87</v>
      </c>
      <c r="O152" s="37">
        <v>29</v>
      </c>
      <c r="P152" s="85">
        <f>Tabela8[[#This Row],[Neg_Ano6]]/Tabela8[[#This Row],[Alunos_Ano6]]</f>
        <v>0.33333333333333331</v>
      </c>
      <c r="Q152" s="37">
        <f t="shared" si="1"/>
        <v>200</v>
      </c>
      <c r="R152" s="37">
        <f t="shared" si="1"/>
        <v>59</v>
      </c>
      <c r="S152" s="86">
        <f>Tabela8[[#This Row],[Níveis negat. ]]/Tabela8[[#This Row],[Alunos_2º ciclo]]</f>
        <v>0.29499999999999998</v>
      </c>
    </row>
    <row r="153" spans="1:19" outlineLevel="5" x14ac:dyDescent="0.3">
      <c r="A153" s="6">
        <v>101</v>
      </c>
      <c r="B153" s="7" t="s">
        <v>19</v>
      </c>
      <c r="C153" s="7">
        <v>10103</v>
      </c>
      <c r="D153" s="7" t="s">
        <v>368</v>
      </c>
      <c r="E153" s="7">
        <v>1312</v>
      </c>
      <c r="F153" s="7" t="s">
        <v>156</v>
      </c>
      <c r="G153" s="7">
        <v>152950</v>
      </c>
      <c r="H153" s="7" t="s">
        <v>186</v>
      </c>
      <c r="I153" s="7">
        <v>0</v>
      </c>
      <c r="J153" s="11" t="s">
        <v>24</v>
      </c>
      <c r="K153" s="40">
        <f>SUBTOTAL(9,K151:K152)</f>
        <v>138</v>
      </c>
      <c r="L153" s="40">
        <f>SUBTOTAL(9,L151:L152)</f>
        <v>43</v>
      </c>
      <c r="M153" s="87">
        <f>Tabela8[[#This Row],[Neg_Ano5]]/Tabela8[[#This Row],[Alunos_Ano5]]</f>
        <v>0.31159420289855072</v>
      </c>
      <c r="N153" s="40">
        <f>SUBTOTAL(9,N151:N152)</f>
        <v>111</v>
      </c>
      <c r="O153" s="40">
        <f>SUBTOTAL(9,O151:O152)</f>
        <v>41</v>
      </c>
      <c r="P153" s="87">
        <f>Tabela8[[#This Row],[Neg_Ano6]]/Tabela8[[#This Row],[Alunos_Ano6]]</f>
        <v>0.36936936936936937</v>
      </c>
      <c r="Q153" s="40">
        <f>SUBTOTAL(9,Q151:Q152)</f>
        <v>249</v>
      </c>
      <c r="R153" s="40">
        <f>SUBTOTAL(9,R151:R152)</f>
        <v>84</v>
      </c>
      <c r="S153" s="88">
        <f>Tabela8[[#This Row],[Níveis negat. ]]/Tabela8[[#This Row],[Alunos_2º ciclo]]</f>
        <v>0.33734939759036142</v>
      </c>
    </row>
    <row r="154" spans="1:19" outlineLevel="6" x14ac:dyDescent="0.3">
      <c r="A154" s="6">
        <v>101</v>
      </c>
      <c r="B154" s="7" t="s">
        <v>19</v>
      </c>
      <c r="C154" s="7">
        <v>10103</v>
      </c>
      <c r="D154" s="7" t="s">
        <v>368</v>
      </c>
      <c r="E154" s="7">
        <v>1312</v>
      </c>
      <c r="F154" s="7" t="s">
        <v>156</v>
      </c>
      <c r="G154" s="7">
        <v>153000</v>
      </c>
      <c r="H154" s="7" t="s">
        <v>188</v>
      </c>
      <c r="I154" s="7">
        <v>1312149</v>
      </c>
      <c r="J154" s="7" t="s">
        <v>189</v>
      </c>
      <c r="K154" s="37">
        <v>97</v>
      </c>
      <c r="L154" s="37">
        <v>38</v>
      </c>
      <c r="M154" s="85">
        <f>Tabela8[[#This Row],[Neg_Ano5]]/Tabela8[[#This Row],[Alunos_Ano5]]</f>
        <v>0.39175257731958762</v>
      </c>
      <c r="N154" s="37">
        <v>121</v>
      </c>
      <c r="O154" s="37">
        <v>47</v>
      </c>
      <c r="P154" s="85">
        <f>Tabela8[[#This Row],[Neg_Ano6]]/Tabela8[[#This Row],[Alunos_Ano6]]</f>
        <v>0.38842975206611569</v>
      </c>
      <c r="Q154" s="37">
        <f t="shared" si="1"/>
        <v>218</v>
      </c>
      <c r="R154" s="37">
        <f t="shared" si="1"/>
        <v>85</v>
      </c>
      <c r="S154" s="86">
        <f>Tabela8[[#This Row],[Níveis negat. ]]/Tabela8[[#This Row],[Alunos_2º ciclo]]</f>
        <v>0.38990825688073394</v>
      </c>
    </row>
    <row r="155" spans="1:19" outlineLevel="5" x14ac:dyDescent="0.3">
      <c r="A155" s="6">
        <v>101</v>
      </c>
      <c r="B155" s="7" t="s">
        <v>19</v>
      </c>
      <c r="C155" s="7">
        <v>10103</v>
      </c>
      <c r="D155" s="7" t="s">
        <v>368</v>
      </c>
      <c r="E155" s="7">
        <v>1312</v>
      </c>
      <c r="F155" s="7" t="s">
        <v>156</v>
      </c>
      <c r="G155" s="7">
        <v>153000</v>
      </c>
      <c r="H155" s="7" t="s">
        <v>188</v>
      </c>
      <c r="I155" s="7">
        <v>0</v>
      </c>
      <c r="J155" s="11" t="s">
        <v>24</v>
      </c>
      <c r="K155" s="40">
        <f>SUBTOTAL(9,K154:K154)</f>
        <v>97</v>
      </c>
      <c r="L155" s="40">
        <f>SUBTOTAL(9,L154:L154)</f>
        <v>38</v>
      </c>
      <c r="M155" s="87">
        <f>Tabela8[[#This Row],[Neg_Ano5]]/Tabela8[[#This Row],[Alunos_Ano5]]</f>
        <v>0.39175257731958762</v>
      </c>
      <c r="N155" s="40">
        <f>SUBTOTAL(9,N154:N154)</f>
        <v>121</v>
      </c>
      <c r="O155" s="40">
        <f>SUBTOTAL(9,O154:O154)</f>
        <v>47</v>
      </c>
      <c r="P155" s="87">
        <f>Tabela8[[#This Row],[Neg_Ano6]]/Tabela8[[#This Row],[Alunos_Ano6]]</f>
        <v>0.38842975206611569</v>
      </c>
      <c r="Q155" s="40">
        <f>SUBTOTAL(9,Q154:Q154)</f>
        <v>218</v>
      </c>
      <c r="R155" s="40">
        <f>SUBTOTAL(9,R154:R154)</f>
        <v>85</v>
      </c>
      <c r="S155" s="88">
        <f>Tabela8[[#This Row],[Níveis negat. ]]/Tabela8[[#This Row],[Alunos_2º ciclo]]</f>
        <v>0.38990825688073394</v>
      </c>
    </row>
    <row r="156" spans="1:19" outlineLevel="4" x14ac:dyDescent="0.3">
      <c r="A156" s="6">
        <v>101</v>
      </c>
      <c r="B156" s="7" t="s">
        <v>19</v>
      </c>
      <c r="C156" s="7">
        <v>10103</v>
      </c>
      <c r="D156" s="7" t="s">
        <v>368</v>
      </c>
      <c r="E156" s="7">
        <v>1312</v>
      </c>
      <c r="F156" s="7" t="s">
        <v>156</v>
      </c>
      <c r="G156" s="7">
        <v>0</v>
      </c>
      <c r="H156" s="7">
        <v>0</v>
      </c>
      <c r="I156" s="7">
        <v>0</v>
      </c>
      <c r="J156" s="15" t="s">
        <v>25</v>
      </c>
      <c r="K156" s="43">
        <f>SUBTOTAL(9,K124:K154)</f>
        <v>1291</v>
      </c>
      <c r="L156" s="43">
        <f>SUBTOTAL(9,L124:L154)</f>
        <v>455</v>
      </c>
      <c r="M156" s="89">
        <f>Tabela8[[#This Row],[Neg_Ano5]]/Tabela8[[#This Row],[Alunos_Ano5]]</f>
        <v>0.35243996901626645</v>
      </c>
      <c r="N156" s="43">
        <f>SUBTOTAL(9,N124:N154)</f>
        <v>1478</v>
      </c>
      <c r="O156" s="43">
        <f>SUBTOTAL(9,O124:O154)</f>
        <v>486</v>
      </c>
      <c r="P156" s="89">
        <f>Tabela8[[#This Row],[Neg_Ano6]]/Tabela8[[#This Row],[Alunos_Ano6]]</f>
        <v>0.32882273342354534</v>
      </c>
      <c r="Q156" s="43">
        <f>SUBTOTAL(9,Q124:Q154)</f>
        <v>2769</v>
      </c>
      <c r="R156" s="43">
        <f>SUBTOTAL(9,R124:R154)</f>
        <v>941</v>
      </c>
      <c r="S156" s="90">
        <f>Tabela8[[#This Row],[Níveis negat. ]]/Tabela8[[#This Row],[Alunos_2º ciclo]]</f>
        <v>0.33983387504514267</v>
      </c>
    </row>
    <row r="157" spans="1:19" outlineLevel="6" x14ac:dyDescent="0.3">
      <c r="A157" s="6">
        <v>101</v>
      </c>
      <c r="B157" s="7" t="s">
        <v>19</v>
      </c>
      <c r="C157" s="7">
        <v>10103</v>
      </c>
      <c r="D157" s="7" t="s">
        <v>368</v>
      </c>
      <c r="E157" s="7">
        <v>1313</v>
      </c>
      <c r="F157" s="7" t="s">
        <v>190</v>
      </c>
      <c r="G157" s="7">
        <v>152249</v>
      </c>
      <c r="H157" s="7" t="s">
        <v>191</v>
      </c>
      <c r="I157" s="7">
        <v>1313649</v>
      </c>
      <c r="J157" s="7" t="s">
        <v>192</v>
      </c>
      <c r="K157" s="37">
        <v>244</v>
      </c>
      <c r="L157" s="37">
        <v>68</v>
      </c>
      <c r="M157" s="85">
        <f>Tabela8[[#This Row],[Neg_Ano5]]/Tabela8[[#This Row],[Alunos_Ano5]]</f>
        <v>0.27868852459016391</v>
      </c>
      <c r="N157" s="37">
        <v>265</v>
      </c>
      <c r="O157" s="37">
        <v>87</v>
      </c>
      <c r="P157" s="85">
        <f>Tabela8[[#This Row],[Neg_Ano6]]/Tabela8[[#This Row],[Alunos_Ano6]]</f>
        <v>0.32830188679245281</v>
      </c>
      <c r="Q157" s="37">
        <f t="shared" si="1"/>
        <v>509</v>
      </c>
      <c r="R157" s="37">
        <f t="shared" si="1"/>
        <v>155</v>
      </c>
      <c r="S157" s="86">
        <f>Tabela8[[#This Row],[Níveis negat. ]]/Tabela8[[#This Row],[Alunos_2º ciclo]]</f>
        <v>0.30451866404715128</v>
      </c>
    </row>
    <row r="158" spans="1:19" outlineLevel="5" x14ac:dyDescent="0.3">
      <c r="A158" s="6">
        <v>101</v>
      </c>
      <c r="B158" s="7" t="s">
        <v>19</v>
      </c>
      <c r="C158" s="7">
        <v>10103</v>
      </c>
      <c r="D158" s="7" t="s">
        <v>368</v>
      </c>
      <c r="E158" s="7">
        <v>1313</v>
      </c>
      <c r="F158" s="7" t="s">
        <v>190</v>
      </c>
      <c r="G158" s="7">
        <v>152249</v>
      </c>
      <c r="H158" s="7" t="s">
        <v>191</v>
      </c>
      <c r="I158" s="7">
        <v>0</v>
      </c>
      <c r="J158" s="11" t="s">
        <v>24</v>
      </c>
      <c r="K158" s="40">
        <f>SUBTOTAL(9,K157:K157)</f>
        <v>244</v>
      </c>
      <c r="L158" s="40">
        <f>SUBTOTAL(9,L157:L157)</f>
        <v>68</v>
      </c>
      <c r="M158" s="87">
        <f>Tabela8[[#This Row],[Neg_Ano5]]/Tabela8[[#This Row],[Alunos_Ano5]]</f>
        <v>0.27868852459016391</v>
      </c>
      <c r="N158" s="40">
        <f>SUBTOTAL(9,N157:N157)</f>
        <v>265</v>
      </c>
      <c r="O158" s="40">
        <f>SUBTOTAL(9,O157:O157)</f>
        <v>87</v>
      </c>
      <c r="P158" s="87">
        <f>Tabela8[[#This Row],[Neg_Ano6]]/Tabela8[[#This Row],[Alunos_Ano6]]</f>
        <v>0.32830188679245281</v>
      </c>
      <c r="Q158" s="40">
        <f>SUBTOTAL(9,Q157:Q157)</f>
        <v>509</v>
      </c>
      <c r="R158" s="40">
        <f>SUBTOTAL(9,R157:R157)</f>
        <v>155</v>
      </c>
      <c r="S158" s="88">
        <f>Tabela8[[#This Row],[Níveis negat. ]]/Tabela8[[#This Row],[Alunos_2º ciclo]]</f>
        <v>0.30451866404715128</v>
      </c>
    </row>
    <row r="159" spans="1:19" outlineLevel="6" x14ac:dyDescent="0.3">
      <c r="A159" s="6">
        <v>101</v>
      </c>
      <c r="B159" s="7" t="s">
        <v>19</v>
      </c>
      <c r="C159" s="7">
        <v>10103</v>
      </c>
      <c r="D159" s="7" t="s">
        <v>368</v>
      </c>
      <c r="E159" s="7">
        <v>1313</v>
      </c>
      <c r="F159" s="7" t="s">
        <v>190</v>
      </c>
      <c r="G159" s="7">
        <v>152250</v>
      </c>
      <c r="H159" s="7" t="s">
        <v>193</v>
      </c>
      <c r="I159" s="7">
        <v>1313691</v>
      </c>
      <c r="J159" s="7" t="s">
        <v>194</v>
      </c>
      <c r="K159" s="37">
        <v>108</v>
      </c>
      <c r="L159" s="37">
        <v>22</v>
      </c>
      <c r="M159" s="85">
        <f>Tabela8[[#This Row],[Neg_Ano5]]/Tabela8[[#This Row],[Alunos_Ano5]]</f>
        <v>0.20370370370370369</v>
      </c>
      <c r="N159" s="37">
        <v>80</v>
      </c>
      <c r="O159" s="37">
        <v>22</v>
      </c>
      <c r="P159" s="85">
        <f>Tabela8[[#This Row],[Neg_Ano6]]/Tabela8[[#This Row],[Alunos_Ano6]]</f>
        <v>0.27500000000000002</v>
      </c>
      <c r="Q159" s="37">
        <f t="shared" si="1"/>
        <v>188</v>
      </c>
      <c r="R159" s="37">
        <f t="shared" si="1"/>
        <v>44</v>
      </c>
      <c r="S159" s="86">
        <f>Tabela8[[#This Row],[Níveis negat. ]]/Tabela8[[#This Row],[Alunos_2º ciclo]]</f>
        <v>0.23404255319148937</v>
      </c>
    </row>
    <row r="160" spans="1:19" outlineLevel="5" x14ac:dyDescent="0.3">
      <c r="A160" s="6">
        <v>101</v>
      </c>
      <c r="B160" s="7" t="s">
        <v>19</v>
      </c>
      <c r="C160" s="7">
        <v>10103</v>
      </c>
      <c r="D160" s="7" t="s">
        <v>368</v>
      </c>
      <c r="E160" s="7">
        <v>1313</v>
      </c>
      <c r="F160" s="7" t="s">
        <v>190</v>
      </c>
      <c r="G160" s="7">
        <v>152250</v>
      </c>
      <c r="H160" s="7" t="s">
        <v>193</v>
      </c>
      <c r="I160" s="7">
        <v>0</v>
      </c>
      <c r="J160" s="11" t="s">
        <v>24</v>
      </c>
      <c r="K160" s="40">
        <f>SUBTOTAL(9,K159:K159)</f>
        <v>108</v>
      </c>
      <c r="L160" s="40">
        <f>SUBTOTAL(9,L159:L159)</f>
        <v>22</v>
      </c>
      <c r="M160" s="87">
        <f>Tabela8[[#This Row],[Neg_Ano5]]/Tabela8[[#This Row],[Alunos_Ano5]]</f>
        <v>0.20370370370370369</v>
      </c>
      <c r="N160" s="40">
        <f>SUBTOTAL(9,N159:N159)</f>
        <v>80</v>
      </c>
      <c r="O160" s="40">
        <f>SUBTOTAL(9,O159:O159)</f>
        <v>22</v>
      </c>
      <c r="P160" s="87">
        <f>Tabela8[[#This Row],[Neg_Ano6]]/Tabela8[[#This Row],[Alunos_Ano6]]</f>
        <v>0.27500000000000002</v>
      </c>
      <c r="Q160" s="40">
        <f>SUBTOTAL(9,Q159:Q159)</f>
        <v>188</v>
      </c>
      <c r="R160" s="40">
        <f>SUBTOTAL(9,R159:R159)</f>
        <v>44</v>
      </c>
      <c r="S160" s="88">
        <f>Tabela8[[#This Row],[Níveis negat. ]]/Tabela8[[#This Row],[Alunos_2º ciclo]]</f>
        <v>0.23404255319148937</v>
      </c>
    </row>
    <row r="161" spans="1:19" outlineLevel="6" x14ac:dyDescent="0.3">
      <c r="A161" s="6">
        <v>101</v>
      </c>
      <c r="B161" s="7" t="s">
        <v>19</v>
      </c>
      <c r="C161" s="7">
        <v>10103</v>
      </c>
      <c r="D161" s="7" t="s">
        <v>368</v>
      </c>
      <c r="E161" s="7">
        <v>1313</v>
      </c>
      <c r="F161" s="7" t="s">
        <v>190</v>
      </c>
      <c r="G161" s="7">
        <v>152262</v>
      </c>
      <c r="H161" s="7" t="s">
        <v>195</v>
      </c>
      <c r="I161" s="7">
        <v>1313365</v>
      </c>
      <c r="J161" s="7" t="s">
        <v>196</v>
      </c>
      <c r="K161" s="37">
        <v>121</v>
      </c>
      <c r="L161" s="37">
        <v>12</v>
      </c>
      <c r="M161" s="85">
        <f>Tabela8[[#This Row],[Neg_Ano5]]/Tabela8[[#This Row],[Alunos_Ano5]]</f>
        <v>9.9173553719008267E-2</v>
      </c>
      <c r="N161" s="37">
        <v>133</v>
      </c>
      <c r="O161" s="37">
        <v>22</v>
      </c>
      <c r="P161" s="85">
        <f>Tabela8[[#This Row],[Neg_Ano6]]/Tabela8[[#This Row],[Alunos_Ano6]]</f>
        <v>0.16541353383458646</v>
      </c>
      <c r="Q161" s="37">
        <f t="shared" si="1"/>
        <v>254</v>
      </c>
      <c r="R161" s="37">
        <f t="shared" si="1"/>
        <v>34</v>
      </c>
      <c r="S161" s="86">
        <f>Tabela8[[#This Row],[Níveis negat. ]]/Tabela8[[#This Row],[Alunos_2º ciclo]]</f>
        <v>0.13385826771653545</v>
      </c>
    </row>
    <row r="162" spans="1:19" outlineLevel="5" x14ac:dyDescent="0.3">
      <c r="A162" s="6">
        <v>101</v>
      </c>
      <c r="B162" s="7" t="s">
        <v>19</v>
      </c>
      <c r="C162" s="7">
        <v>10103</v>
      </c>
      <c r="D162" s="7" t="s">
        <v>368</v>
      </c>
      <c r="E162" s="7">
        <v>1313</v>
      </c>
      <c r="F162" s="7" t="s">
        <v>190</v>
      </c>
      <c r="G162" s="7">
        <v>152262</v>
      </c>
      <c r="H162" s="7" t="s">
        <v>195</v>
      </c>
      <c r="I162" s="7">
        <v>0</v>
      </c>
      <c r="J162" s="11" t="s">
        <v>24</v>
      </c>
      <c r="K162" s="40">
        <f>SUBTOTAL(9,K161:K161)</f>
        <v>121</v>
      </c>
      <c r="L162" s="40">
        <f>SUBTOTAL(9,L161:L161)</f>
        <v>12</v>
      </c>
      <c r="M162" s="87">
        <f>Tabela8[[#This Row],[Neg_Ano5]]/Tabela8[[#This Row],[Alunos_Ano5]]</f>
        <v>9.9173553719008267E-2</v>
      </c>
      <c r="N162" s="40">
        <f>SUBTOTAL(9,N161:N161)</f>
        <v>133</v>
      </c>
      <c r="O162" s="40">
        <f>SUBTOTAL(9,O161:O161)</f>
        <v>22</v>
      </c>
      <c r="P162" s="87">
        <f>Tabela8[[#This Row],[Neg_Ano6]]/Tabela8[[#This Row],[Alunos_Ano6]]</f>
        <v>0.16541353383458646</v>
      </c>
      <c r="Q162" s="40">
        <f>SUBTOTAL(9,Q161:Q161)</f>
        <v>254</v>
      </c>
      <c r="R162" s="40">
        <f>SUBTOTAL(9,R161:R161)</f>
        <v>34</v>
      </c>
      <c r="S162" s="88">
        <f>Tabela8[[#This Row],[Níveis negat. ]]/Tabela8[[#This Row],[Alunos_2º ciclo]]</f>
        <v>0.13385826771653545</v>
      </c>
    </row>
    <row r="163" spans="1:19" outlineLevel="6" x14ac:dyDescent="0.3">
      <c r="A163" s="6">
        <v>101</v>
      </c>
      <c r="B163" s="7" t="s">
        <v>19</v>
      </c>
      <c r="C163" s="7">
        <v>10103</v>
      </c>
      <c r="D163" s="7" t="s">
        <v>368</v>
      </c>
      <c r="E163" s="7">
        <v>1313</v>
      </c>
      <c r="F163" s="7" t="s">
        <v>190</v>
      </c>
      <c r="G163" s="7">
        <v>152274</v>
      </c>
      <c r="H163" s="7" t="s">
        <v>197</v>
      </c>
      <c r="I163" s="7">
        <v>1313186</v>
      </c>
      <c r="J163" s="7" t="s">
        <v>198</v>
      </c>
      <c r="K163" s="37">
        <v>86</v>
      </c>
      <c r="L163" s="37">
        <v>12</v>
      </c>
      <c r="M163" s="85">
        <f>Tabela8[[#This Row],[Neg_Ano5]]/Tabela8[[#This Row],[Alunos_Ano5]]</f>
        <v>0.13953488372093023</v>
      </c>
      <c r="N163" s="37">
        <v>90</v>
      </c>
      <c r="O163" s="37">
        <v>12</v>
      </c>
      <c r="P163" s="85">
        <f>Tabela8[[#This Row],[Neg_Ano6]]/Tabela8[[#This Row],[Alunos_Ano6]]</f>
        <v>0.13333333333333333</v>
      </c>
      <c r="Q163" s="37">
        <f t="shared" si="1"/>
        <v>176</v>
      </c>
      <c r="R163" s="37">
        <f t="shared" si="1"/>
        <v>24</v>
      </c>
      <c r="S163" s="86">
        <f>Tabela8[[#This Row],[Níveis negat. ]]/Tabela8[[#This Row],[Alunos_2º ciclo]]</f>
        <v>0.13636363636363635</v>
      </c>
    </row>
    <row r="164" spans="1:19" outlineLevel="5" x14ac:dyDescent="0.3">
      <c r="A164" s="6">
        <v>101</v>
      </c>
      <c r="B164" s="7" t="s">
        <v>19</v>
      </c>
      <c r="C164" s="7">
        <v>10103</v>
      </c>
      <c r="D164" s="7" t="s">
        <v>368</v>
      </c>
      <c r="E164" s="7">
        <v>1313</v>
      </c>
      <c r="F164" s="7" t="s">
        <v>190</v>
      </c>
      <c r="G164" s="7">
        <v>152274</v>
      </c>
      <c r="H164" s="7" t="s">
        <v>197</v>
      </c>
      <c r="I164" s="7">
        <v>0</v>
      </c>
      <c r="J164" s="11" t="s">
        <v>24</v>
      </c>
      <c r="K164" s="40">
        <f>SUBTOTAL(9,K163:K163)</f>
        <v>86</v>
      </c>
      <c r="L164" s="40">
        <f>SUBTOTAL(9,L163:L163)</f>
        <v>12</v>
      </c>
      <c r="M164" s="87">
        <f>Tabela8[[#This Row],[Neg_Ano5]]/Tabela8[[#This Row],[Alunos_Ano5]]</f>
        <v>0.13953488372093023</v>
      </c>
      <c r="N164" s="40">
        <f>SUBTOTAL(9,N163:N163)</f>
        <v>90</v>
      </c>
      <c r="O164" s="40">
        <f>SUBTOTAL(9,O163:O163)</f>
        <v>12</v>
      </c>
      <c r="P164" s="87">
        <f>Tabela8[[#This Row],[Neg_Ano6]]/Tabela8[[#This Row],[Alunos_Ano6]]</f>
        <v>0.13333333333333333</v>
      </c>
      <c r="Q164" s="40">
        <f>SUBTOTAL(9,Q163:Q163)</f>
        <v>176</v>
      </c>
      <c r="R164" s="40">
        <f>SUBTOTAL(9,R163:R163)</f>
        <v>24</v>
      </c>
      <c r="S164" s="88">
        <f>Tabela8[[#This Row],[Níveis negat. ]]/Tabela8[[#This Row],[Alunos_2º ciclo]]</f>
        <v>0.13636363636363635</v>
      </c>
    </row>
    <row r="165" spans="1:19" outlineLevel="6" x14ac:dyDescent="0.3">
      <c r="A165" s="6">
        <v>101</v>
      </c>
      <c r="B165" s="7" t="s">
        <v>19</v>
      </c>
      <c r="C165" s="7">
        <v>10103</v>
      </c>
      <c r="D165" s="7" t="s">
        <v>368</v>
      </c>
      <c r="E165" s="7">
        <v>1313</v>
      </c>
      <c r="F165" s="7" t="s">
        <v>190</v>
      </c>
      <c r="G165" s="7">
        <v>152286</v>
      </c>
      <c r="H165" s="7" t="s">
        <v>199</v>
      </c>
      <c r="I165" s="7">
        <v>1313333</v>
      </c>
      <c r="J165" s="7" t="s">
        <v>200</v>
      </c>
      <c r="K165" s="37">
        <v>100</v>
      </c>
      <c r="L165" s="37">
        <v>31</v>
      </c>
      <c r="M165" s="85">
        <f>Tabela8[[#This Row],[Neg_Ano5]]/Tabela8[[#This Row],[Alunos_Ano5]]</f>
        <v>0.31</v>
      </c>
      <c r="N165" s="37">
        <v>101</v>
      </c>
      <c r="O165" s="37">
        <v>47</v>
      </c>
      <c r="P165" s="85">
        <f>Tabela8[[#This Row],[Neg_Ano6]]/Tabela8[[#This Row],[Alunos_Ano6]]</f>
        <v>0.46534653465346537</v>
      </c>
      <c r="Q165" s="37">
        <f t="shared" si="1"/>
        <v>201</v>
      </c>
      <c r="R165" s="37">
        <f t="shared" si="1"/>
        <v>78</v>
      </c>
      <c r="S165" s="86">
        <f>Tabela8[[#This Row],[Níveis negat. ]]/Tabela8[[#This Row],[Alunos_2º ciclo]]</f>
        <v>0.38805970149253732</v>
      </c>
    </row>
    <row r="166" spans="1:19" outlineLevel="5" x14ac:dyDescent="0.3">
      <c r="A166" s="6">
        <v>101</v>
      </c>
      <c r="B166" s="7" t="s">
        <v>19</v>
      </c>
      <c r="C166" s="7">
        <v>10103</v>
      </c>
      <c r="D166" s="7" t="s">
        <v>368</v>
      </c>
      <c r="E166" s="7">
        <v>1313</v>
      </c>
      <c r="F166" s="7" t="s">
        <v>190</v>
      </c>
      <c r="G166" s="7">
        <v>152286</v>
      </c>
      <c r="H166" s="7" t="s">
        <v>199</v>
      </c>
      <c r="I166" s="7">
        <v>0</v>
      </c>
      <c r="J166" s="11" t="s">
        <v>24</v>
      </c>
      <c r="K166" s="40">
        <f>SUBTOTAL(9,K165:K165)</f>
        <v>100</v>
      </c>
      <c r="L166" s="40">
        <f>SUBTOTAL(9,L165:L165)</f>
        <v>31</v>
      </c>
      <c r="M166" s="87">
        <f>Tabela8[[#This Row],[Neg_Ano5]]/Tabela8[[#This Row],[Alunos_Ano5]]</f>
        <v>0.31</v>
      </c>
      <c r="N166" s="40">
        <f>SUBTOTAL(9,N165:N165)</f>
        <v>101</v>
      </c>
      <c r="O166" s="40">
        <f>SUBTOTAL(9,O165:O165)</f>
        <v>47</v>
      </c>
      <c r="P166" s="87">
        <f>Tabela8[[#This Row],[Neg_Ano6]]/Tabela8[[#This Row],[Alunos_Ano6]]</f>
        <v>0.46534653465346537</v>
      </c>
      <c r="Q166" s="40">
        <f>SUBTOTAL(9,Q165:Q165)</f>
        <v>201</v>
      </c>
      <c r="R166" s="40">
        <f>SUBTOTAL(9,R165:R165)</f>
        <v>78</v>
      </c>
      <c r="S166" s="88">
        <f>Tabela8[[#This Row],[Níveis negat. ]]/Tabela8[[#This Row],[Alunos_2º ciclo]]</f>
        <v>0.38805970149253732</v>
      </c>
    </row>
    <row r="167" spans="1:19" outlineLevel="4" x14ac:dyDescent="0.3">
      <c r="A167" s="6">
        <v>101</v>
      </c>
      <c r="B167" s="7" t="s">
        <v>19</v>
      </c>
      <c r="C167" s="7">
        <v>10103</v>
      </c>
      <c r="D167" s="7" t="s">
        <v>368</v>
      </c>
      <c r="E167" s="7">
        <v>1313</v>
      </c>
      <c r="F167" s="7" t="s">
        <v>190</v>
      </c>
      <c r="G167" s="7">
        <v>0</v>
      </c>
      <c r="H167" s="7">
        <v>0</v>
      </c>
      <c r="I167" s="7">
        <v>0</v>
      </c>
      <c r="J167" s="15" t="s">
        <v>25</v>
      </c>
      <c r="K167" s="43">
        <f>SUBTOTAL(9,K157:K165)</f>
        <v>659</v>
      </c>
      <c r="L167" s="43">
        <f>SUBTOTAL(9,L157:L165)</f>
        <v>145</v>
      </c>
      <c r="M167" s="89">
        <f>Tabela8[[#This Row],[Neg_Ano5]]/Tabela8[[#This Row],[Alunos_Ano5]]</f>
        <v>0.22003034901365706</v>
      </c>
      <c r="N167" s="43">
        <f>SUBTOTAL(9,N157:N165)</f>
        <v>669</v>
      </c>
      <c r="O167" s="43">
        <f>SUBTOTAL(9,O157:O165)</f>
        <v>190</v>
      </c>
      <c r="P167" s="89">
        <f>Tabela8[[#This Row],[Neg_Ano6]]/Tabela8[[#This Row],[Alunos_Ano6]]</f>
        <v>0.28400597907324365</v>
      </c>
      <c r="Q167" s="43">
        <f>SUBTOTAL(9,Q157:Q165)</f>
        <v>1328</v>
      </c>
      <c r="R167" s="43">
        <f>SUBTOTAL(9,R157:R165)</f>
        <v>335</v>
      </c>
      <c r="S167" s="90">
        <f>Tabela8[[#This Row],[Níveis negat. ]]/Tabela8[[#This Row],[Alunos_2º ciclo]]</f>
        <v>0.25225903614457829</v>
      </c>
    </row>
    <row r="168" spans="1:19" outlineLevel="6" x14ac:dyDescent="0.3">
      <c r="A168" s="6">
        <v>101</v>
      </c>
      <c r="B168" s="7" t="s">
        <v>19</v>
      </c>
      <c r="C168" s="7">
        <v>10103</v>
      </c>
      <c r="D168" s="7" t="s">
        <v>368</v>
      </c>
      <c r="E168" s="7">
        <v>1314</v>
      </c>
      <c r="F168" s="7" t="s">
        <v>201</v>
      </c>
      <c r="G168" s="7">
        <v>151130</v>
      </c>
      <c r="H168" s="7" t="s">
        <v>202</v>
      </c>
      <c r="I168" s="7">
        <v>1314002</v>
      </c>
      <c r="J168" s="7" t="s">
        <v>203</v>
      </c>
      <c r="K168" s="37">
        <v>40</v>
      </c>
      <c r="L168" s="37" t="s">
        <v>23</v>
      </c>
      <c r="M168" s="85"/>
      <c r="N168" s="37">
        <v>60</v>
      </c>
      <c r="O168" s="37" t="s">
        <v>23</v>
      </c>
      <c r="P168" s="85"/>
      <c r="Q168" s="37">
        <f t="shared" si="1"/>
        <v>100</v>
      </c>
      <c r="R168" s="37"/>
      <c r="S168" s="86">
        <f>Tabela8[[#This Row],[Níveis negat. ]]/Tabela8[[#This Row],[Alunos_2º ciclo]]</f>
        <v>0</v>
      </c>
    </row>
    <row r="169" spans="1:19" outlineLevel="6" x14ac:dyDescent="0.3">
      <c r="A169" s="6">
        <v>101</v>
      </c>
      <c r="B169" s="7" t="s">
        <v>19</v>
      </c>
      <c r="C169" s="7">
        <v>10103</v>
      </c>
      <c r="D169" s="7" t="s">
        <v>368</v>
      </c>
      <c r="E169" s="7">
        <v>1314</v>
      </c>
      <c r="F169" s="7" t="s">
        <v>201</v>
      </c>
      <c r="G169" s="7">
        <v>151130</v>
      </c>
      <c r="H169" s="7" t="s">
        <v>202</v>
      </c>
      <c r="I169" s="7">
        <v>1314554</v>
      </c>
      <c r="J169" s="7" t="s">
        <v>204</v>
      </c>
      <c r="K169" s="37">
        <v>55</v>
      </c>
      <c r="L169" s="37">
        <v>9</v>
      </c>
      <c r="M169" s="85">
        <f>Tabela8[[#This Row],[Neg_Ano5]]/Tabela8[[#This Row],[Alunos_Ano5]]</f>
        <v>0.16363636363636364</v>
      </c>
      <c r="N169" s="37">
        <v>69</v>
      </c>
      <c r="O169" s="37">
        <v>14</v>
      </c>
      <c r="P169" s="85">
        <f>Tabela8[[#This Row],[Neg_Ano6]]/Tabela8[[#This Row],[Alunos_Ano6]]</f>
        <v>0.20289855072463769</v>
      </c>
      <c r="Q169" s="37">
        <f t="shared" si="1"/>
        <v>124</v>
      </c>
      <c r="R169" s="37">
        <f t="shared" si="1"/>
        <v>23</v>
      </c>
      <c r="S169" s="86">
        <f>Tabela8[[#This Row],[Níveis negat. ]]/Tabela8[[#This Row],[Alunos_2º ciclo]]</f>
        <v>0.18548387096774194</v>
      </c>
    </row>
    <row r="170" spans="1:19" outlineLevel="5" x14ac:dyDescent="0.3">
      <c r="A170" s="6">
        <v>101</v>
      </c>
      <c r="B170" s="7" t="s">
        <v>19</v>
      </c>
      <c r="C170" s="7">
        <v>10103</v>
      </c>
      <c r="D170" s="7" t="s">
        <v>368</v>
      </c>
      <c r="E170" s="7">
        <v>1314</v>
      </c>
      <c r="F170" s="7" t="s">
        <v>201</v>
      </c>
      <c r="G170" s="7">
        <v>151130</v>
      </c>
      <c r="H170" s="7" t="s">
        <v>202</v>
      </c>
      <c r="I170" s="7">
        <v>0</v>
      </c>
      <c r="J170" s="11" t="s">
        <v>24</v>
      </c>
      <c r="K170" s="40">
        <f>SUBTOTAL(9,K168:K169)</f>
        <v>95</v>
      </c>
      <c r="L170" s="40">
        <f>SUBTOTAL(9,L168:L169)</f>
        <v>9</v>
      </c>
      <c r="M170" s="87">
        <f>Tabela8[[#This Row],[Neg_Ano5]]/Tabela8[[#This Row],[Alunos_Ano5]]</f>
        <v>9.4736842105263161E-2</v>
      </c>
      <c r="N170" s="40">
        <f>SUBTOTAL(9,N168:N169)</f>
        <v>129</v>
      </c>
      <c r="O170" s="40">
        <f>SUBTOTAL(9,O168:O169)</f>
        <v>14</v>
      </c>
      <c r="P170" s="87">
        <f>Tabela8[[#This Row],[Neg_Ano6]]/Tabela8[[#This Row],[Alunos_Ano6]]</f>
        <v>0.10852713178294573</v>
      </c>
      <c r="Q170" s="40">
        <f>SUBTOTAL(9,Q168:Q169)</f>
        <v>224</v>
      </c>
      <c r="R170" s="40">
        <f>SUBTOTAL(9,R168:R169)</f>
        <v>23</v>
      </c>
      <c r="S170" s="88">
        <f>Tabela8[[#This Row],[Níveis negat. ]]/Tabela8[[#This Row],[Alunos_2º ciclo]]</f>
        <v>0.10267857142857142</v>
      </c>
    </row>
    <row r="171" spans="1:19" outlineLevel="6" x14ac:dyDescent="0.3">
      <c r="A171" s="6">
        <v>101</v>
      </c>
      <c r="B171" s="7" t="s">
        <v>19</v>
      </c>
      <c r="C171" s="7">
        <v>10103</v>
      </c>
      <c r="D171" s="7" t="s">
        <v>368</v>
      </c>
      <c r="E171" s="7">
        <v>1314</v>
      </c>
      <c r="F171" s="7" t="s">
        <v>201</v>
      </c>
      <c r="G171" s="7">
        <v>151142</v>
      </c>
      <c r="H171" s="7" t="s">
        <v>205</v>
      </c>
      <c r="I171" s="7">
        <v>1314011</v>
      </c>
      <c r="J171" s="7" t="s">
        <v>206</v>
      </c>
      <c r="K171" s="37">
        <v>127</v>
      </c>
      <c r="L171" s="37">
        <v>51</v>
      </c>
      <c r="M171" s="85">
        <f>Tabela8[[#This Row],[Neg_Ano5]]/Tabela8[[#This Row],[Alunos_Ano5]]</f>
        <v>0.40157480314960631</v>
      </c>
      <c r="N171" s="37">
        <v>81</v>
      </c>
      <c r="O171" s="37">
        <v>26</v>
      </c>
      <c r="P171" s="85">
        <f>Tabela8[[#This Row],[Neg_Ano6]]/Tabela8[[#This Row],[Alunos_Ano6]]</f>
        <v>0.32098765432098764</v>
      </c>
      <c r="Q171" s="37">
        <f t="shared" si="1"/>
        <v>208</v>
      </c>
      <c r="R171" s="37">
        <f t="shared" si="1"/>
        <v>77</v>
      </c>
      <c r="S171" s="86">
        <f>Tabela8[[#This Row],[Níveis negat. ]]/Tabela8[[#This Row],[Alunos_2º ciclo]]</f>
        <v>0.37019230769230771</v>
      </c>
    </row>
    <row r="172" spans="1:19" outlineLevel="5" x14ac:dyDescent="0.3">
      <c r="A172" s="6">
        <v>101</v>
      </c>
      <c r="B172" s="7" t="s">
        <v>19</v>
      </c>
      <c r="C172" s="7">
        <v>10103</v>
      </c>
      <c r="D172" s="7" t="s">
        <v>368</v>
      </c>
      <c r="E172" s="7">
        <v>1314</v>
      </c>
      <c r="F172" s="7" t="s">
        <v>201</v>
      </c>
      <c r="G172" s="7">
        <v>151142</v>
      </c>
      <c r="H172" s="7" t="s">
        <v>205</v>
      </c>
      <c r="I172" s="7">
        <v>0</v>
      </c>
      <c r="J172" s="11" t="s">
        <v>24</v>
      </c>
      <c r="K172" s="40">
        <f>SUBTOTAL(9,K171:K171)</f>
        <v>127</v>
      </c>
      <c r="L172" s="40">
        <f>SUBTOTAL(9,L171:L171)</f>
        <v>51</v>
      </c>
      <c r="M172" s="87">
        <f>Tabela8[[#This Row],[Neg_Ano5]]/Tabela8[[#This Row],[Alunos_Ano5]]</f>
        <v>0.40157480314960631</v>
      </c>
      <c r="N172" s="40">
        <f>SUBTOTAL(9,N171:N171)</f>
        <v>81</v>
      </c>
      <c r="O172" s="40">
        <f>SUBTOTAL(9,O171:O171)</f>
        <v>26</v>
      </c>
      <c r="P172" s="87">
        <f>Tabela8[[#This Row],[Neg_Ano6]]/Tabela8[[#This Row],[Alunos_Ano6]]</f>
        <v>0.32098765432098764</v>
      </c>
      <c r="Q172" s="40">
        <f>SUBTOTAL(9,Q171:Q171)</f>
        <v>208</v>
      </c>
      <c r="R172" s="40">
        <f>SUBTOTAL(9,R171:R171)</f>
        <v>77</v>
      </c>
      <c r="S172" s="88">
        <f>Tabela8[[#This Row],[Níveis negat. ]]/Tabela8[[#This Row],[Alunos_2º ciclo]]</f>
        <v>0.37019230769230771</v>
      </c>
    </row>
    <row r="173" spans="1:19" outlineLevel="6" x14ac:dyDescent="0.3">
      <c r="A173" s="6">
        <v>101</v>
      </c>
      <c r="B173" s="7" t="s">
        <v>19</v>
      </c>
      <c r="C173" s="7">
        <v>10103</v>
      </c>
      <c r="D173" s="7" t="s">
        <v>368</v>
      </c>
      <c r="E173" s="7">
        <v>1314</v>
      </c>
      <c r="F173" s="7" t="s">
        <v>201</v>
      </c>
      <c r="G173" s="7">
        <v>152298</v>
      </c>
      <c r="H173" s="7" t="s">
        <v>207</v>
      </c>
      <c r="I173" s="7">
        <v>1314529</v>
      </c>
      <c r="J173" s="7" t="s">
        <v>208</v>
      </c>
      <c r="K173" s="37">
        <v>59</v>
      </c>
      <c r="L173" s="37">
        <v>11</v>
      </c>
      <c r="M173" s="85">
        <f>Tabela8[[#This Row],[Neg_Ano5]]/Tabela8[[#This Row],[Alunos_Ano5]]</f>
        <v>0.1864406779661017</v>
      </c>
      <c r="N173" s="37">
        <v>63</v>
      </c>
      <c r="O173" s="37">
        <v>13</v>
      </c>
      <c r="P173" s="85">
        <f>Tabela8[[#This Row],[Neg_Ano6]]/Tabela8[[#This Row],[Alunos_Ano6]]</f>
        <v>0.20634920634920634</v>
      </c>
      <c r="Q173" s="37">
        <f t="shared" si="1"/>
        <v>122</v>
      </c>
      <c r="R173" s="37">
        <f t="shared" si="1"/>
        <v>24</v>
      </c>
      <c r="S173" s="86">
        <f>Tabela8[[#This Row],[Níveis negat. ]]/Tabela8[[#This Row],[Alunos_2º ciclo]]</f>
        <v>0.19672131147540983</v>
      </c>
    </row>
    <row r="174" spans="1:19" outlineLevel="6" x14ac:dyDescent="0.3">
      <c r="A174" s="6">
        <v>101</v>
      </c>
      <c r="B174" s="7" t="s">
        <v>19</v>
      </c>
      <c r="C174" s="7">
        <v>10103</v>
      </c>
      <c r="D174" s="7" t="s">
        <v>368</v>
      </c>
      <c r="E174" s="7">
        <v>1314</v>
      </c>
      <c r="F174" s="7" t="s">
        <v>201</v>
      </c>
      <c r="G174" s="7">
        <v>152298</v>
      </c>
      <c r="H174" s="7" t="s">
        <v>207</v>
      </c>
      <c r="I174" s="7">
        <v>1314986</v>
      </c>
      <c r="J174" s="7" t="s">
        <v>209</v>
      </c>
      <c r="K174" s="37">
        <v>134</v>
      </c>
      <c r="L174" s="37">
        <v>37</v>
      </c>
      <c r="M174" s="85">
        <f>Tabela8[[#This Row],[Neg_Ano5]]/Tabela8[[#This Row],[Alunos_Ano5]]</f>
        <v>0.27611940298507465</v>
      </c>
      <c r="N174" s="37">
        <v>165</v>
      </c>
      <c r="O174" s="37">
        <v>44</v>
      </c>
      <c r="P174" s="85">
        <f>Tabela8[[#This Row],[Neg_Ano6]]/Tabela8[[#This Row],[Alunos_Ano6]]</f>
        <v>0.26666666666666666</v>
      </c>
      <c r="Q174" s="37">
        <f t="shared" si="1"/>
        <v>299</v>
      </c>
      <c r="R174" s="37">
        <f t="shared" si="1"/>
        <v>81</v>
      </c>
      <c r="S174" s="86">
        <f>Tabela8[[#This Row],[Níveis negat. ]]/Tabela8[[#This Row],[Alunos_2º ciclo]]</f>
        <v>0.2709030100334448</v>
      </c>
    </row>
    <row r="175" spans="1:19" outlineLevel="5" x14ac:dyDescent="0.3">
      <c r="A175" s="6">
        <v>101</v>
      </c>
      <c r="B175" s="7" t="s">
        <v>19</v>
      </c>
      <c r="C175" s="7">
        <v>10103</v>
      </c>
      <c r="D175" s="7" t="s">
        <v>368</v>
      </c>
      <c r="E175" s="7">
        <v>1314</v>
      </c>
      <c r="F175" s="7" t="s">
        <v>201</v>
      </c>
      <c r="G175" s="7">
        <v>152298</v>
      </c>
      <c r="H175" s="7" t="s">
        <v>207</v>
      </c>
      <c r="I175" s="7">
        <v>0</v>
      </c>
      <c r="J175" s="11" t="s">
        <v>24</v>
      </c>
      <c r="K175" s="40">
        <f>SUBTOTAL(9,K173:K174)</f>
        <v>193</v>
      </c>
      <c r="L175" s="40">
        <f>SUBTOTAL(9,L173:L174)</f>
        <v>48</v>
      </c>
      <c r="M175" s="87">
        <f>Tabela8[[#This Row],[Neg_Ano5]]/Tabela8[[#This Row],[Alunos_Ano5]]</f>
        <v>0.24870466321243523</v>
      </c>
      <c r="N175" s="40">
        <f>SUBTOTAL(9,N173:N174)</f>
        <v>228</v>
      </c>
      <c r="O175" s="40">
        <f>SUBTOTAL(9,O173:O174)</f>
        <v>57</v>
      </c>
      <c r="P175" s="87">
        <f>Tabela8[[#This Row],[Neg_Ano6]]/Tabela8[[#This Row],[Alunos_Ano6]]</f>
        <v>0.25</v>
      </c>
      <c r="Q175" s="40">
        <f>SUBTOTAL(9,Q173:Q174)</f>
        <v>421</v>
      </c>
      <c r="R175" s="40">
        <f>SUBTOTAL(9,R173:R174)</f>
        <v>105</v>
      </c>
      <c r="S175" s="88">
        <f>Tabela8[[#This Row],[Níveis negat. ]]/Tabela8[[#This Row],[Alunos_2º ciclo]]</f>
        <v>0.24940617577197149</v>
      </c>
    </row>
    <row r="176" spans="1:19" outlineLevel="6" x14ac:dyDescent="0.3">
      <c r="A176" s="6">
        <v>101</v>
      </c>
      <c r="B176" s="7" t="s">
        <v>19</v>
      </c>
      <c r="C176" s="7">
        <v>10103</v>
      </c>
      <c r="D176" s="7" t="s">
        <v>368</v>
      </c>
      <c r="E176" s="7">
        <v>1314</v>
      </c>
      <c r="F176" s="7" t="s">
        <v>201</v>
      </c>
      <c r="G176" s="7">
        <v>152304</v>
      </c>
      <c r="H176" s="7" t="s">
        <v>210</v>
      </c>
      <c r="I176" s="7">
        <v>1314807</v>
      </c>
      <c r="J176" s="7" t="s">
        <v>211</v>
      </c>
      <c r="K176" s="37">
        <v>95</v>
      </c>
      <c r="L176" s="37">
        <v>14</v>
      </c>
      <c r="M176" s="85">
        <f>Tabela8[[#This Row],[Neg_Ano5]]/Tabela8[[#This Row],[Alunos_Ano5]]</f>
        <v>0.14736842105263157</v>
      </c>
      <c r="N176" s="37">
        <v>103</v>
      </c>
      <c r="O176" s="37">
        <v>13</v>
      </c>
      <c r="P176" s="85">
        <f>Tabela8[[#This Row],[Neg_Ano6]]/Tabela8[[#This Row],[Alunos_Ano6]]</f>
        <v>0.12621359223300971</v>
      </c>
      <c r="Q176" s="37">
        <f t="shared" si="1"/>
        <v>198</v>
      </c>
      <c r="R176" s="37">
        <f t="shared" si="1"/>
        <v>27</v>
      </c>
      <c r="S176" s="86">
        <f>Tabela8[[#This Row],[Níveis negat. ]]/Tabela8[[#This Row],[Alunos_2º ciclo]]</f>
        <v>0.13636363636363635</v>
      </c>
    </row>
    <row r="177" spans="1:19" outlineLevel="5" x14ac:dyDescent="0.3">
      <c r="A177" s="6">
        <v>101</v>
      </c>
      <c r="B177" s="7" t="s">
        <v>19</v>
      </c>
      <c r="C177" s="7">
        <v>10103</v>
      </c>
      <c r="D177" s="7" t="s">
        <v>368</v>
      </c>
      <c r="E177" s="7">
        <v>1314</v>
      </c>
      <c r="F177" s="7" t="s">
        <v>201</v>
      </c>
      <c r="G177" s="7">
        <v>152304</v>
      </c>
      <c r="H177" s="7" t="s">
        <v>210</v>
      </c>
      <c r="I177" s="7">
        <v>0</v>
      </c>
      <c r="J177" s="11" t="s">
        <v>24</v>
      </c>
      <c r="K177" s="40">
        <f>SUBTOTAL(9,K176:K176)</f>
        <v>95</v>
      </c>
      <c r="L177" s="40">
        <f>SUBTOTAL(9,L176:L176)</f>
        <v>14</v>
      </c>
      <c r="M177" s="87">
        <f>Tabela8[[#This Row],[Neg_Ano5]]/Tabela8[[#This Row],[Alunos_Ano5]]</f>
        <v>0.14736842105263157</v>
      </c>
      <c r="N177" s="40">
        <f>SUBTOTAL(9,N176:N176)</f>
        <v>103</v>
      </c>
      <c r="O177" s="40">
        <f>SUBTOTAL(9,O176:O176)</f>
        <v>13</v>
      </c>
      <c r="P177" s="87">
        <f>Tabela8[[#This Row],[Neg_Ano6]]/Tabela8[[#This Row],[Alunos_Ano6]]</f>
        <v>0.12621359223300971</v>
      </c>
      <c r="Q177" s="40">
        <f>SUBTOTAL(9,Q176:Q176)</f>
        <v>198</v>
      </c>
      <c r="R177" s="40">
        <f>SUBTOTAL(9,R176:R176)</f>
        <v>27</v>
      </c>
      <c r="S177" s="88">
        <f>Tabela8[[#This Row],[Níveis negat. ]]/Tabela8[[#This Row],[Alunos_2º ciclo]]</f>
        <v>0.13636363636363635</v>
      </c>
    </row>
    <row r="178" spans="1:19" outlineLevel="6" x14ac:dyDescent="0.3">
      <c r="A178" s="6">
        <v>101</v>
      </c>
      <c r="B178" s="7" t="s">
        <v>19</v>
      </c>
      <c r="C178" s="7">
        <v>10103</v>
      </c>
      <c r="D178" s="7" t="s">
        <v>368</v>
      </c>
      <c r="E178" s="7">
        <v>1314</v>
      </c>
      <c r="F178" s="7" t="s">
        <v>201</v>
      </c>
      <c r="G178" s="7">
        <v>330838</v>
      </c>
      <c r="H178" s="7" t="s">
        <v>212</v>
      </c>
      <c r="I178" s="7">
        <v>1314797</v>
      </c>
      <c r="J178" s="7" t="s">
        <v>212</v>
      </c>
      <c r="K178" s="37">
        <v>20</v>
      </c>
      <c r="L178" s="37">
        <v>4</v>
      </c>
      <c r="M178" s="85">
        <f>Tabela8[[#This Row],[Neg_Ano5]]/Tabela8[[#This Row],[Alunos_Ano5]]</f>
        <v>0.2</v>
      </c>
      <c r="N178" s="37">
        <v>22</v>
      </c>
      <c r="O178" s="37" t="s">
        <v>23</v>
      </c>
      <c r="P178" s="85"/>
      <c r="Q178" s="37">
        <f t="shared" si="1"/>
        <v>42</v>
      </c>
      <c r="R178" s="37">
        <f>L178</f>
        <v>4</v>
      </c>
      <c r="S178" s="86">
        <f>Tabela8[[#This Row],[Níveis negat. ]]/Tabela8[[#This Row],[Alunos_2º ciclo]]</f>
        <v>9.5238095238095233E-2</v>
      </c>
    </row>
    <row r="179" spans="1:19" outlineLevel="5" x14ac:dyDescent="0.3">
      <c r="A179" s="6">
        <v>101</v>
      </c>
      <c r="B179" s="7" t="s">
        <v>19</v>
      </c>
      <c r="C179" s="7">
        <v>10103</v>
      </c>
      <c r="D179" s="7" t="s">
        <v>368</v>
      </c>
      <c r="E179" s="7">
        <v>1314</v>
      </c>
      <c r="F179" s="7" t="s">
        <v>201</v>
      </c>
      <c r="G179" s="7">
        <v>330838</v>
      </c>
      <c r="H179" s="7" t="s">
        <v>212</v>
      </c>
      <c r="I179" s="7">
        <v>0</v>
      </c>
      <c r="J179" s="11" t="s">
        <v>24</v>
      </c>
      <c r="K179" s="40">
        <f>SUBTOTAL(9,K178:K178)</f>
        <v>20</v>
      </c>
      <c r="L179" s="40">
        <f>SUBTOTAL(9,L178:L178)</f>
        <v>4</v>
      </c>
      <c r="M179" s="87">
        <f>Tabela8[[#This Row],[Neg_Ano5]]/Tabela8[[#This Row],[Alunos_Ano5]]</f>
        <v>0.2</v>
      </c>
      <c r="N179" s="40">
        <f>SUBTOTAL(9,N178:N178)</f>
        <v>22</v>
      </c>
      <c r="O179" s="40">
        <f>SUBTOTAL(9,O178:O178)</f>
        <v>0</v>
      </c>
      <c r="P179" s="87">
        <f>Tabela8[[#This Row],[Neg_Ano6]]/Tabela8[[#This Row],[Alunos_Ano6]]</f>
        <v>0</v>
      </c>
      <c r="Q179" s="40">
        <f>SUBTOTAL(9,Q178:Q178)</f>
        <v>42</v>
      </c>
      <c r="R179" s="40">
        <f>SUBTOTAL(9,R178:R178)</f>
        <v>4</v>
      </c>
      <c r="S179" s="88">
        <f>Tabela8[[#This Row],[Níveis negat. ]]/Tabela8[[#This Row],[Alunos_2º ciclo]]</f>
        <v>9.5238095238095233E-2</v>
      </c>
    </row>
    <row r="180" spans="1:19" outlineLevel="4" x14ac:dyDescent="0.3">
      <c r="A180" s="6">
        <v>101</v>
      </c>
      <c r="B180" s="7" t="s">
        <v>19</v>
      </c>
      <c r="C180" s="7">
        <v>10103</v>
      </c>
      <c r="D180" s="7" t="s">
        <v>368</v>
      </c>
      <c r="E180" s="7">
        <v>1314</v>
      </c>
      <c r="F180" s="7" t="s">
        <v>201</v>
      </c>
      <c r="G180" s="7">
        <v>0</v>
      </c>
      <c r="H180" s="7">
        <v>0</v>
      </c>
      <c r="I180" s="7">
        <v>0</v>
      </c>
      <c r="J180" s="15" t="s">
        <v>25</v>
      </c>
      <c r="K180" s="43">
        <f>SUBTOTAL(9,K168:K178)</f>
        <v>530</v>
      </c>
      <c r="L180" s="43">
        <f>SUBTOTAL(9,L168:L178)</f>
        <v>126</v>
      </c>
      <c r="M180" s="89">
        <f>Tabela8[[#This Row],[Neg_Ano5]]/Tabela8[[#This Row],[Alunos_Ano5]]</f>
        <v>0.23773584905660378</v>
      </c>
      <c r="N180" s="43">
        <f>SUBTOTAL(9,N168:N178)</f>
        <v>563</v>
      </c>
      <c r="O180" s="43">
        <f>SUBTOTAL(9,O168:O178)</f>
        <v>110</v>
      </c>
      <c r="P180" s="89">
        <f>Tabela8[[#This Row],[Neg_Ano6]]/Tabela8[[#This Row],[Alunos_Ano6]]</f>
        <v>0.19538188277087035</v>
      </c>
      <c r="Q180" s="43">
        <f>SUBTOTAL(9,Q168:Q178)</f>
        <v>1093</v>
      </c>
      <c r="R180" s="43">
        <f>SUBTOTAL(9,R168:R178)</f>
        <v>236</v>
      </c>
      <c r="S180" s="90">
        <f>Tabela8[[#This Row],[Níveis negat. ]]/Tabela8[[#This Row],[Alunos_2º ciclo]]</f>
        <v>0.21591948764867339</v>
      </c>
    </row>
    <row r="181" spans="1:19" outlineLevel="6" x14ac:dyDescent="0.3">
      <c r="A181" s="6">
        <v>101</v>
      </c>
      <c r="B181" s="7" t="s">
        <v>19</v>
      </c>
      <c r="C181" s="7">
        <v>10103</v>
      </c>
      <c r="D181" s="7" t="s">
        <v>368</v>
      </c>
      <c r="E181" s="7">
        <v>1315</v>
      </c>
      <c r="F181" s="7" t="s">
        <v>213</v>
      </c>
      <c r="G181" s="7">
        <v>152328</v>
      </c>
      <c r="H181" s="7" t="s">
        <v>214</v>
      </c>
      <c r="I181" s="7">
        <v>1315189</v>
      </c>
      <c r="J181" s="7" t="s">
        <v>215</v>
      </c>
      <c r="K181" s="37">
        <v>125</v>
      </c>
      <c r="L181" s="37">
        <v>36</v>
      </c>
      <c r="M181" s="85">
        <f>Tabela8[[#This Row],[Neg_Ano5]]/Tabela8[[#This Row],[Alunos_Ano5]]</f>
        <v>0.28799999999999998</v>
      </c>
      <c r="N181" s="37">
        <v>98</v>
      </c>
      <c r="O181" s="37">
        <v>33</v>
      </c>
      <c r="P181" s="85">
        <f>Tabela8[[#This Row],[Neg_Ano6]]/Tabela8[[#This Row],[Alunos_Ano6]]</f>
        <v>0.33673469387755101</v>
      </c>
      <c r="Q181" s="37">
        <f t="shared" si="1"/>
        <v>223</v>
      </c>
      <c r="R181" s="37">
        <f t="shared" si="1"/>
        <v>69</v>
      </c>
      <c r="S181" s="86">
        <f>Tabela8[[#This Row],[Níveis negat. ]]/Tabela8[[#This Row],[Alunos_2º ciclo]]</f>
        <v>0.3094170403587444</v>
      </c>
    </row>
    <row r="182" spans="1:19" outlineLevel="5" x14ac:dyDescent="0.3">
      <c r="A182" s="6">
        <v>101</v>
      </c>
      <c r="B182" s="7" t="s">
        <v>19</v>
      </c>
      <c r="C182" s="7">
        <v>10103</v>
      </c>
      <c r="D182" s="7" t="s">
        <v>368</v>
      </c>
      <c r="E182" s="7">
        <v>1315</v>
      </c>
      <c r="F182" s="7" t="s">
        <v>213</v>
      </c>
      <c r="G182" s="7">
        <v>152328</v>
      </c>
      <c r="H182" s="7" t="s">
        <v>214</v>
      </c>
      <c r="I182" s="7">
        <v>0</v>
      </c>
      <c r="J182" s="11" t="s">
        <v>24</v>
      </c>
      <c r="K182" s="40">
        <f>SUBTOTAL(9,K181:K181)</f>
        <v>125</v>
      </c>
      <c r="L182" s="40">
        <f>SUBTOTAL(9,L181:L181)</f>
        <v>36</v>
      </c>
      <c r="M182" s="87">
        <f>Tabela8[[#This Row],[Neg_Ano5]]/Tabela8[[#This Row],[Alunos_Ano5]]</f>
        <v>0.28799999999999998</v>
      </c>
      <c r="N182" s="40">
        <f>SUBTOTAL(9,N181:N181)</f>
        <v>98</v>
      </c>
      <c r="O182" s="40">
        <f>SUBTOTAL(9,O181:O181)</f>
        <v>33</v>
      </c>
      <c r="P182" s="87">
        <f>Tabela8[[#This Row],[Neg_Ano6]]/Tabela8[[#This Row],[Alunos_Ano6]]</f>
        <v>0.33673469387755101</v>
      </c>
      <c r="Q182" s="40">
        <f>SUBTOTAL(9,Q181:Q181)</f>
        <v>223</v>
      </c>
      <c r="R182" s="40">
        <f>SUBTOTAL(9,R181:R181)</f>
        <v>69</v>
      </c>
      <c r="S182" s="88">
        <f>Tabela8[[#This Row],[Níveis negat. ]]/Tabela8[[#This Row],[Alunos_2º ciclo]]</f>
        <v>0.3094170403587444</v>
      </c>
    </row>
    <row r="183" spans="1:19" outlineLevel="6" x14ac:dyDescent="0.3">
      <c r="A183" s="6">
        <v>101</v>
      </c>
      <c r="B183" s="7" t="s">
        <v>19</v>
      </c>
      <c r="C183" s="7">
        <v>10103</v>
      </c>
      <c r="D183" s="7" t="s">
        <v>368</v>
      </c>
      <c r="E183" s="7">
        <v>1315</v>
      </c>
      <c r="F183" s="7" t="s">
        <v>213</v>
      </c>
      <c r="G183" s="7">
        <v>152330</v>
      </c>
      <c r="H183" s="7" t="s">
        <v>216</v>
      </c>
      <c r="I183" s="7">
        <v>1315595</v>
      </c>
      <c r="J183" s="7" t="s">
        <v>217</v>
      </c>
      <c r="K183" s="37">
        <v>231</v>
      </c>
      <c r="L183" s="37">
        <v>77</v>
      </c>
      <c r="M183" s="85">
        <f>Tabela8[[#This Row],[Neg_Ano5]]/Tabela8[[#This Row],[Alunos_Ano5]]</f>
        <v>0.33333333333333331</v>
      </c>
      <c r="N183" s="37">
        <v>274</v>
      </c>
      <c r="O183" s="37">
        <v>68</v>
      </c>
      <c r="P183" s="85">
        <f>Tabela8[[#This Row],[Neg_Ano6]]/Tabela8[[#This Row],[Alunos_Ano6]]</f>
        <v>0.24817518248175183</v>
      </c>
      <c r="Q183" s="37">
        <f t="shared" si="1"/>
        <v>505</v>
      </c>
      <c r="R183" s="37">
        <f t="shared" si="1"/>
        <v>145</v>
      </c>
      <c r="S183" s="86">
        <f>Tabela8[[#This Row],[Níveis negat. ]]/Tabela8[[#This Row],[Alunos_2º ciclo]]</f>
        <v>0.28712871287128711</v>
      </c>
    </row>
    <row r="184" spans="1:19" outlineLevel="5" x14ac:dyDescent="0.3">
      <c r="A184" s="6">
        <v>101</v>
      </c>
      <c r="B184" s="7" t="s">
        <v>19</v>
      </c>
      <c r="C184" s="7">
        <v>10103</v>
      </c>
      <c r="D184" s="7" t="s">
        <v>368</v>
      </c>
      <c r="E184" s="7">
        <v>1315</v>
      </c>
      <c r="F184" s="7" t="s">
        <v>213</v>
      </c>
      <c r="G184" s="7">
        <v>152330</v>
      </c>
      <c r="H184" s="7" t="s">
        <v>216</v>
      </c>
      <c r="I184" s="7">
        <v>0</v>
      </c>
      <c r="J184" s="11" t="s">
        <v>24</v>
      </c>
      <c r="K184" s="40">
        <f>SUBTOTAL(9,K183:K183)</f>
        <v>231</v>
      </c>
      <c r="L184" s="40">
        <f>SUBTOTAL(9,L183:L183)</f>
        <v>77</v>
      </c>
      <c r="M184" s="87">
        <f>Tabela8[[#This Row],[Neg_Ano5]]/Tabela8[[#This Row],[Alunos_Ano5]]</f>
        <v>0.33333333333333331</v>
      </c>
      <c r="N184" s="40">
        <f>SUBTOTAL(9,N183:N183)</f>
        <v>274</v>
      </c>
      <c r="O184" s="40">
        <f>SUBTOTAL(9,O183:O183)</f>
        <v>68</v>
      </c>
      <c r="P184" s="87">
        <f>Tabela8[[#This Row],[Neg_Ano6]]/Tabela8[[#This Row],[Alunos_Ano6]]</f>
        <v>0.24817518248175183</v>
      </c>
      <c r="Q184" s="40">
        <f>SUBTOTAL(9,Q183:Q183)</f>
        <v>505</v>
      </c>
      <c r="R184" s="40">
        <f>SUBTOTAL(9,R183:R183)</f>
        <v>145</v>
      </c>
      <c r="S184" s="88">
        <f>Tabela8[[#This Row],[Níveis negat. ]]/Tabela8[[#This Row],[Alunos_2º ciclo]]</f>
        <v>0.28712871287128711</v>
      </c>
    </row>
    <row r="185" spans="1:19" outlineLevel="6" x14ac:dyDescent="0.3">
      <c r="A185" s="6">
        <v>101</v>
      </c>
      <c r="B185" s="7" t="s">
        <v>19</v>
      </c>
      <c r="C185" s="7">
        <v>10103</v>
      </c>
      <c r="D185" s="7" t="s">
        <v>368</v>
      </c>
      <c r="E185" s="7">
        <v>1315</v>
      </c>
      <c r="F185" s="7" t="s">
        <v>213</v>
      </c>
      <c r="G185" s="7">
        <v>152341</v>
      </c>
      <c r="H185" s="7" t="s">
        <v>218</v>
      </c>
      <c r="I185" s="7">
        <v>1315577</v>
      </c>
      <c r="J185" s="7" t="s">
        <v>219</v>
      </c>
      <c r="K185" s="37">
        <v>67</v>
      </c>
      <c r="L185" s="37">
        <v>15</v>
      </c>
      <c r="M185" s="85">
        <f>Tabela8[[#This Row],[Neg_Ano5]]/Tabela8[[#This Row],[Alunos_Ano5]]</f>
        <v>0.22388059701492538</v>
      </c>
      <c r="N185" s="37">
        <v>98</v>
      </c>
      <c r="O185" s="37">
        <v>26</v>
      </c>
      <c r="P185" s="85">
        <f>Tabela8[[#This Row],[Neg_Ano6]]/Tabela8[[#This Row],[Alunos_Ano6]]</f>
        <v>0.26530612244897961</v>
      </c>
      <c r="Q185" s="37">
        <f t="shared" si="1"/>
        <v>165</v>
      </c>
      <c r="R185" s="37">
        <f t="shared" si="1"/>
        <v>41</v>
      </c>
      <c r="S185" s="86">
        <f>Tabela8[[#This Row],[Níveis negat. ]]/Tabela8[[#This Row],[Alunos_2º ciclo]]</f>
        <v>0.24848484848484848</v>
      </c>
    </row>
    <row r="186" spans="1:19" outlineLevel="5" x14ac:dyDescent="0.3">
      <c r="A186" s="6">
        <v>101</v>
      </c>
      <c r="B186" s="7" t="s">
        <v>19</v>
      </c>
      <c r="C186" s="7">
        <v>10103</v>
      </c>
      <c r="D186" s="7" t="s">
        <v>368</v>
      </c>
      <c r="E186" s="7">
        <v>1315</v>
      </c>
      <c r="F186" s="7" t="s">
        <v>213</v>
      </c>
      <c r="G186" s="7">
        <v>152341</v>
      </c>
      <c r="H186" s="7" t="s">
        <v>218</v>
      </c>
      <c r="I186" s="7">
        <v>0</v>
      </c>
      <c r="J186" s="11" t="s">
        <v>24</v>
      </c>
      <c r="K186" s="40">
        <f>SUBTOTAL(9,K185:K185)</f>
        <v>67</v>
      </c>
      <c r="L186" s="40">
        <f>SUBTOTAL(9,L185:L185)</f>
        <v>15</v>
      </c>
      <c r="M186" s="87">
        <f>Tabela8[[#This Row],[Neg_Ano5]]/Tabela8[[#This Row],[Alunos_Ano5]]</f>
        <v>0.22388059701492538</v>
      </c>
      <c r="N186" s="40">
        <f>SUBTOTAL(9,N185:N185)</f>
        <v>98</v>
      </c>
      <c r="O186" s="40">
        <f>SUBTOTAL(9,O185:O185)</f>
        <v>26</v>
      </c>
      <c r="P186" s="87">
        <f>Tabela8[[#This Row],[Neg_Ano6]]/Tabela8[[#This Row],[Alunos_Ano6]]</f>
        <v>0.26530612244897961</v>
      </c>
      <c r="Q186" s="40">
        <f>SUBTOTAL(9,Q185:Q185)</f>
        <v>165</v>
      </c>
      <c r="R186" s="40">
        <f>SUBTOTAL(9,R185:R185)</f>
        <v>41</v>
      </c>
      <c r="S186" s="88">
        <f>Tabela8[[#This Row],[Níveis negat. ]]/Tabela8[[#This Row],[Alunos_2º ciclo]]</f>
        <v>0.24848484848484848</v>
      </c>
    </row>
    <row r="187" spans="1:19" outlineLevel="6" x14ac:dyDescent="0.3">
      <c r="A187" s="6">
        <v>101</v>
      </c>
      <c r="B187" s="7" t="s">
        <v>19</v>
      </c>
      <c r="C187" s="7">
        <v>10103</v>
      </c>
      <c r="D187" s="7" t="s">
        <v>368</v>
      </c>
      <c r="E187" s="7">
        <v>1315</v>
      </c>
      <c r="F187" s="7" t="s">
        <v>213</v>
      </c>
      <c r="G187" s="7">
        <v>152353</v>
      </c>
      <c r="H187" s="7" t="s">
        <v>220</v>
      </c>
      <c r="I187" s="7">
        <v>1315777</v>
      </c>
      <c r="J187" s="7" t="s">
        <v>221</v>
      </c>
      <c r="K187" s="37"/>
      <c r="L187" s="37"/>
      <c r="M187" s="85"/>
      <c r="N187" s="37">
        <v>66</v>
      </c>
      <c r="O187" s="37">
        <v>19</v>
      </c>
      <c r="P187" s="85">
        <f>Tabela8[[#This Row],[Neg_Ano6]]/Tabela8[[#This Row],[Alunos_Ano6]]</f>
        <v>0.2878787878787879</v>
      </c>
      <c r="Q187" s="37">
        <f t="shared" ref="Q187:R235" si="2">K187+N187</f>
        <v>66</v>
      </c>
      <c r="R187" s="37">
        <f t="shared" si="2"/>
        <v>19</v>
      </c>
      <c r="S187" s="86">
        <f>Tabela8[[#This Row],[Níveis negat. ]]/Tabela8[[#This Row],[Alunos_2º ciclo]]</f>
        <v>0.2878787878787879</v>
      </c>
    </row>
    <row r="188" spans="1:19" outlineLevel="5" x14ac:dyDescent="0.3">
      <c r="A188" s="6">
        <v>101</v>
      </c>
      <c r="B188" s="7" t="s">
        <v>19</v>
      </c>
      <c r="C188" s="7">
        <v>10103</v>
      </c>
      <c r="D188" s="7" t="s">
        <v>368</v>
      </c>
      <c r="E188" s="7">
        <v>1315</v>
      </c>
      <c r="F188" s="7" t="s">
        <v>213</v>
      </c>
      <c r="G188" s="7">
        <v>152353</v>
      </c>
      <c r="H188" s="7" t="s">
        <v>220</v>
      </c>
      <c r="I188" s="7">
        <v>0</v>
      </c>
      <c r="J188" s="11" t="s">
        <v>24</v>
      </c>
      <c r="K188" s="40">
        <f>SUBTOTAL(9,K187:K187)</f>
        <v>0</v>
      </c>
      <c r="L188" s="40">
        <f>SUBTOTAL(9,L187:L187)</f>
        <v>0</v>
      </c>
      <c r="M188" s="87"/>
      <c r="N188" s="40">
        <f>SUBTOTAL(9,N187:N187)</f>
        <v>66</v>
      </c>
      <c r="O188" s="40">
        <f>SUBTOTAL(9,O187:O187)</f>
        <v>19</v>
      </c>
      <c r="P188" s="87">
        <f>Tabela8[[#This Row],[Neg_Ano6]]/Tabela8[[#This Row],[Alunos_Ano6]]</f>
        <v>0.2878787878787879</v>
      </c>
      <c r="Q188" s="40">
        <f>SUBTOTAL(9,Q187:Q187)</f>
        <v>66</v>
      </c>
      <c r="R188" s="40">
        <f>SUBTOTAL(9,R187:R187)</f>
        <v>19</v>
      </c>
      <c r="S188" s="88">
        <f>Tabela8[[#This Row],[Níveis negat. ]]/Tabela8[[#This Row],[Alunos_2º ciclo]]</f>
        <v>0.2878787878787879</v>
      </c>
    </row>
    <row r="189" spans="1:19" outlineLevel="6" x14ac:dyDescent="0.3">
      <c r="A189" s="6">
        <v>101</v>
      </c>
      <c r="B189" s="7" t="s">
        <v>19</v>
      </c>
      <c r="C189" s="7">
        <v>10103</v>
      </c>
      <c r="D189" s="7" t="s">
        <v>368</v>
      </c>
      <c r="E189" s="7">
        <v>1315</v>
      </c>
      <c r="F189" s="7" t="s">
        <v>213</v>
      </c>
      <c r="G189" s="7">
        <v>152365</v>
      </c>
      <c r="H189" s="7" t="s">
        <v>222</v>
      </c>
      <c r="I189" s="7">
        <v>1315153</v>
      </c>
      <c r="J189" s="7" t="s">
        <v>223</v>
      </c>
      <c r="K189" s="37">
        <v>122</v>
      </c>
      <c r="L189" s="37">
        <v>30</v>
      </c>
      <c r="M189" s="85">
        <f>Tabela8[[#This Row],[Neg_Ano5]]/Tabela8[[#This Row],[Alunos_Ano5]]</f>
        <v>0.24590163934426229</v>
      </c>
      <c r="N189" s="37">
        <v>162</v>
      </c>
      <c r="O189" s="37">
        <v>37</v>
      </c>
      <c r="P189" s="85">
        <f>Tabela8[[#This Row],[Neg_Ano6]]/Tabela8[[#This Row],[Alunos_Ano6]]</f>
        <v>0.22839506172839505</v>
      </c>
      <c r="Q189" s="37">
        <f t="shared" si="2"/>
        <v>284</v>
      </c>
      <c r="R189" s="37">
        <f t="shared" si="2"/>
        <v>67</v>
      </c>
      <c r="S189" s="86">
        <f>Tabela8[[#This Row],[Níveis negat. ]]/Tabela8[[#This Row],[Alunos_2º ciclo]]</f>
        <v>0.23591549295774647</v>
      </c>
    </row>
    <row r="190" spans="1:19" outlineLevel="5" x14ac:dyDescent="0.3">
      <c r="A190" s="6">
        <v>101</v>
      </c>
      <c r="B190" s="7" t="s">
        <v>19</v>
      </c>
      <c r="C190" s="7">
        <v>10103</v>
      </c>
      <c r="D190" s="7" t="s">
        <v>368</v>
      </c>
      <c r="E190" s="7">
        <v>1315</v>
      </c>
      <c r="F190" s="7" t="s">
        <v>213</v>
      </c>
      <c r="G190" s="7">
        <v>152365</v>
      </c>
      <c r="H190" s="7" t="s">
        <v>222</v>
      </c>
      <c r="I190" s="7">
        <v>0</v>
      </c>
      <c r="J190" s="11" t="s">
        <v>24</v>
      </c>
      <c r="K190" s="40">
        <f>SUBTOTAL(9,K189:K189)</f>
        <v>122</v>
      </c>
      <c r="L190" s="40">
        <f>SUBTOTAL(9,L189:L189)</f>
        <v>30</v>
      </c>
      <c r="M190" s="87">
        <f>Tabela8[[#This Row],[Neg_Ano5]]/Tabela8[[#This Row],[Alunos_Ano5]]</f>
        <v>0.24590163934426229</v>
      </c>
      <c r="N190" s="40">
        <f>SUBTOTAL(9,N189:N189)</f>
        <v>162</v>
      </c>
      <c r="O190" s="40">
        <f>SUBTOTAL(9,O189:O189)</f>
        <v>37</v>
      </c>
      <c r="P190" s="87">
        <f>Tabela8[[#This Row],[Neg_Ano6]]/Tabela8[[#This Row],[Alunos_Ano6]]</f>
        <v>0.22839506172839505</v>
      </c>
      <c r="Q190" s="40">
        <f>SUBTOTAL(9,Q189:Q189)</f>
        <v>284</v>
      </c>
      <c r="R190" s="40">
        <f>SUBTOTAL(9,R189:R189)</f>
        <v>67</v>
      </c>
      <c r="S190" s="88">
        <f>Tabela8[[#This Row],[Níveis negat. ]]/Tabela8[[#This Row],[Alunos_2º ciclo]]</f>
        <v>0.23591549295774647</v>
      </c>
    </row>
    <row r="191" spans="1:19" outlineLevel="6" x14ac:dyDescent="0.3">
      <c r="A191" s="6">
        <v>101</v>
      </c>
      <c r="B191" s="7" t="s">
        <v>19</v>
      </c>
      <c r="C191" s="7">
        <v>10103</v>
      </c>
      <c r="D191" s="7" t="s">
        <v>368</v>
      </c>
      <c r="E191" s="7">
        <v>1315</v>
      </c>
      <c r="F191" s="7" t="s">
        <v>213</v>
      </c>
      <c r="G191" s="7">
        <v>152377</v>
      </c>
      <c r="H191" s="7" t="s">
        <v>224</v>
      </c>
      <c r="I191" s="7">
        <v>1315042</v>
      </c>
      <c r="J191" s="7" t="s">
        <v>225</v>
      </c>
      <c r="K191" s="37">
        <v>130</v>
      </c>
      <c r="L191" s="37">
        <v>35</v>
      </c>
      <c r="M191" s="85">
        <f>Tabela8[[#This Row],[Neg_Ano5]]/Tabela8[[#This Row],[Alunos_Ano5]]</f>
        <v>0.26923076923076922</v>
      </c>
      <c r="N191" s="37">
        <v>163</v>
      </c>
      <c r="O191" s="37">
        <v>47</v>
      </c>
      <c r="P191" s="85">
        <f>Tabela8[[#This Row],[Neg_Ano6]]/Tabela8[[#This Row],[Alunos_Ano6]]</f>
        <v>0.28834355828220859</v>
      </c>
      <c r="Q191" s="37">
        <f t="shared" si="2"/>
        <v>293</v>
      </c>
      <c r="R191" s="37">
        <f t="shared" si="2"/>
        <v>82</v>
      </c>
      <c r="S191" s="86">
        <f>Tabela8[[#This Row],[Níveis negat. ]]/Tabela8[[#This Row],[Alunos_2º ciclo]]</f>
        <v>0.27986348122866894</v>
      </c>
    </row>
    <row r="192" spans="1:19" outlineLevel="6" x14ac:dyDescent="0.3">
      <c r="A192" s="6">
        <v>101</v>
      </c>
      <c r="B192" s="7" t="s">
        <v>19</v>
      </c>
      <c r="C192" s="7">
        <v>10103</v>
      </c>
      <c r="D192" s="7" t="s">
        <v>368</v>
      </c>
      <c r="E192" s="7">
        <v>1315</v>
      </c>
      <c r="F192" s="7" t="s">
        <v>213</v>
      </c>
      <c r="G192" s="7">
        <v>152377</v>
      </c>
      <c r="H192" s="7" t="s">
        <v>224</v>
      </c>
      <c r="I192" s="7">
        <v>1315058</v>
      </c>
      <c r="J192" s="7" t="s">
        <v>226</v>
      </c>
      <c r="K192" s="37">
        <v>56</v>
      </c>
      <c r="L192" s="37">
        <v>30</v>
      </c>
      <c r="M192" s="85">
        <f>Tabela8[[#This Row],[Neg_Ano5]]/Tabela8[[#This Row],[Alunos_Ano5]]</f>
        <v>0.5357142857142857</v>
      </c>
      <c r="N192" s="37">
        <v>55</v>
      </c>
      <c r="O192" s="37">
        <v>21</v>
      </c>
      <c r="P192" s="85">
        <f>Tabela8[[#This Row],[Neg_Ano6]]/Tabela8[[#This Row],[Alunos_Ano6]]</f>
        <v>0.38181818181818183</v>
      </c>
      <c r="Q192" s="37">
        <f t="shared" si="2"/>
        <v>111</v>
      </c>
      <c r="R192" s="37">
        <f t="shared" si="2"/>
        <v>51</v>
      </c>
      <c r="S192" s="86">
        <f>Tabela8[[#This Row],[Níveis negat. ]]/Tabela8[[#This Row],[Alunos_2º ciclo]]</f>
        <v>0.45945945945945948</v>
      </c>
    </row>
    <row r="193" spans="1:19" outlineLevel="5" x14ac:dyDescent="0.3">
      <c r="A193" s="6">
        <v>101</v>
      </c>
      <c r="B193" s="7" t="s">
        <v>19</v>
      </c>
      <c r="C193" s="7">
        <v>10103</v>
      </c>
      <c r="D193" s="7" t="s">
        <v>368</v>
      </c>
      <c r="E193" s="7">
        <v>1315</v>
      </c>
      <c r="F193" s="7" t="s">
        <v>213</v>
      </c>
      <c r="G193" s="7">
        <v>152377</v>
      </c>
      <c r="H193" s="7" t="s">
        <v>224</v>
      </c>
      <c r="I193" s="7">
        <v>0</v>
      </c>
      <c r="J193" s="11" t="s">
        <v>24</v>
      </c>
      <c r="K193" s="40">
        <f>SUBTOTAL(9,K191:K192)</f>
        <v>186</v>
      </c>
      <c r="L193" s="40">
        <f>SUBTOTAL(9,L191:L192)</f>
        <v>65</v>
      </c>
      <c r="M193" s="87">
        <f>Tabela8[[#This Row],[Neg_Ano5]]/Tabela8[[#This Row],[Alunos_Ano5]]</f>
        <v>0.34946236559139787</v>
      </c>
      <c r="N193" s="40">
        <f>SUBTOTAL(9,N191:N192)</f>
        <v>218</v>
      </c>
      <c r="O193" s="40">
        <f>SUBTOTAL(9,O191:O192)</f>
        <v>68</v>
      </c>
      <c r="P193" s="87">
        <f>Tabela8[[#This Row],[Neg_Ano6]]/Tabela8[[#This Row],[Alunos_Ano6]]</f>
        <v>0.31192660550458717</v>
      </c>
      <c r="Q193" s="40">
        <f>SUBTOTAL(9,Q191:Q192)</f>
        <v>404</v>
      </c>
      <c r="R193" s="40">
        <f>SUBTOTAL(9,R191:R192)</f>
        <v>133</v>
      </c>
      <c r="S193" s="88">
        <f>Tabela8[[#This Row],[Níveis negat. ]]/Tabela8[[#This Row],[Alunos_2º ciclo]]</f>
        <v>0.32920792079207922</v>
      </c>
    </row>
    <row r="194" spans="1:19" outlineLevel="4" x14ac:dyDescent="0.3">
      <c r="A194" s="6">
        <v>101</v>
      </c>
      <c r="B194" s="7" t="s">
        <v>19</v>
      </c>
      <c r="C194" s="7">
        <v>10103</v>
      </c>
      <c r="D194" s="7" t="s">
        <v>368</v>
      </c>
      <c r="E194" s="7">
        <v>1315</v>
      </c>
      <c r="F194" s="7" t="s">
        <v>213</v>
      </c>
      <c r="G194" s="7">
        <v>0</v>
      </c>
      <c r="H194" s="7">
        <v>0</v>
      </c>
      <c r="I194" s="7">
        <v>0</v>
      </c>
      <c r="J194" s="15" t="s">
        <v>25</v>
      </c>
      <c r="K194" s="43">
        <f>SUBTOTAL(9,K181:K192)</f>
        <v>731</v>
      </c>
      <c r="L194" s="43">
        <f>SUBTOTAL(9,L181:L192)</f>
        <v>223</v>
      </c>
      <c r="M194" s="89">
        <f>Tabela8[[#This Row],[Neg_Ano5]]/Tabela8[[#This Row],[Alunos_Ano5]]</f>
        <v>0.30506155950752395</v>
      </c>
      <c r="N194" s="43">
        <f>SUBTOTAL(9,N181:N192)</f>
        <v>916</v>
      </c>
      <c r="O194" s="43">
        <f>SUBTOTAL(9,O181:O192)</f>
        <v>251</v>
      </c>
      <c r="P194" s="89">
        <f>Tabela8[[#This Row],[Neg_Ano6]]/Tabela8[[#This Row],[Alunos_Ano6]]</f>
        <v>0.2740174672489083</v>
      </c>
      <c r="Q194" s="43">
        <f>SUBTOTAL(9,Q181:Q192)</f>
        <v>1647</v>
      </c>
      <c r="R194" s="43">
        <f>SUBTOTAL(9,R181:R192)</f>
        <v>474</v>
      </c>
      <c r="S194" s="90">
        <f>Tabela8[[#This Row],[Níveis negat. ]]/Tabela8[[#This Row],[Alunos_2º ciclo]]</f>
        <v>0.28779599271402551</v>
      </c>
    </row>
    <row r="195" spans="1:19" outlineLevel="6" x14ac:dyDescent="0.3">
      <c r="A195" s="6">
        <v>101</v>
      </c>
      <c r="B195" s="7" t="s">
        <v>19</v>
      </c>
      <c r="C195" s="7">
        <v>10103</v>
      </c>
      <c r="D195" s="7" t="s">
        <v>368</v>
      </c>
      <c r="E195" s="7">
        <v>1316</v>
      </c>
      <c r="F195" s="7" t="s">
        <v>227</v>
      </c>
      <c r="G195" s="7">
        <v>150411</v>
      </c>
      <c r="H195" s="7" t="s">
        <v>228</v>
      </c>
      <c r="I195" s="7">
        <v>1316922</v>
      </c>
      <c r="J195" s="7" t="s">
        <v>229</v>
      </c>
      <c r="K195" s="37">
        <v>91</v>
      </c>
      <c r="L195" s="37">
        <v>39</v>
      </c>
      <c r="M195" s="85">
        <f>Tabela8[[#This Row],[Neg_Ano5]]/Tabela8[[#This Row],[Alunos_Ano5]]</f>
        <v>0.42857142857142855</v>
      </c>
      <c r="N195" s="37">
        <v>94</v>
      </c>
      <c r="O195" s="37">
        <v>19</v>
      </c>
      <c r="P195" s="85">
        <f>Tabela8[[#This Row],[Neg_Ano6]]/Tabela8[[#This Row],[Alunos_Ano6]]</f>
        <v>0.20212765957446807</v>
      </c>
      <c r="Q195" s="37">
        <f t="shared" si="2"/>
        <v>185</v>
      </c>
      <c r="R195" s="37">
        <f t="shared" si="2"/>
        <v>58</v>
      </c>
      <c r="S195" s="86">
        <f>Tabela8[[#This Row],[Níveis negat. ]]/Tabela8[[#This Row],[Alunos_2º ciclo]]</f>
        <v>0.31351351351351353</v>
      </c>
    </row>
    <row r="196" spans="1:19" outlineLevel="5" x14ac:dyDescent="0.3">
      <c r="A196" s="6">
        <v>101</v>
      </c>
      <c r="B196" s="7" t="s">
        <v>19</v>
      </c>
      <c r="C196" s="7">
        <v>10103</v>
      </c>
      <c r="D196" s="7" t="s">
        <v>368</v>
      </c>
      <c r="E196" s="7">
        <v>1316</v>
      </c>
      <c r="F196" s="7" t="s">
        <v>227</v>
      </c>
      <c r="G196" s="7">
        <v>150411</v>
      </c>
      <c r="H196" s="7" t="s">
        <v>228</v>
      </c>
      <c r="I196" s="7">
        <v>0</v>
      </c>
      <c r="J196" s="11" t="s">
        <v>24</v>
      </c>
      <c r="K196" s="40">
        <f>SUBTOTAL(9,K195:K195)</f>
        <v>91</v>
      </c>
      <c r="L196" s="40">
        <f>SUBTOTAL(9,L195:L195)</f>
        <v>39</v>
      </c>
      <c r="M196" s="87">
        <f>Tabela8[[#This Row],[Neg_Ano5]]/Tabela8[[#This Row],[Alunos_Ano5]]</f>
        <v>0.42857142857142855</v>
      </c>
      <c r="N196" s="40">
        <f>SUBTOTAL(9,N195:N195)</f>
        <v>94</v>
      </c>
      <c r="O196" s="40">
        <f>SUBTOTAL(9,O195:O195)</f>
        <v>19</v>
      </c>
      <c r="P196" s="87">
        <f>Tabela8[[#This Row],[Neg_Ano6]]/Tabela8[[#This Row],[Alunos_Ano6]]</f>
        <v>0.20212765957446807</v>
      </c>
      <c r="Q196" s="40">
        <f>SUBTOTAL(9,Q195:Q195)</f>
        <v>185</v>
      </c>
      <c r="R196" s="40">
        <f>SUBTOTAL(9,R195:R195)</f>
        <v>58</v>
      </c>
      <c r="S196" s="88">
        <f>Tabela8[[#This Row],[Níveis negat. ]]/Tabela8[[#This Row],[Alunos_2º ciclo]]</f>
        <v>0.31351351351351353</v>
      </c>
    </row>
    <row r="197" spans="1:19" outlineLevel="6" x14ac:dyDescent="0.3">
      <c r="A197" s="6">
        <v>101</v>
      </c>
      <c r="B197" s="7" t="s">
        <v>19</v>
      </c>
      <c r="C197" s="7">
        <v>10103</v>
      </c>
      <c r="D197" s="7" t="s">
        <v>368</v>
      </c>
      <c r="E197" s="7">
        <v>1316</v>
      </c>
      <c r="F197" s="7" t="s">
        <v>227</v>
      </c>
      <c r="G197" s="7">
        <v>150848</v>
      </c>
      <c r="H197" s="7" t="s">
        <v>230</v>
      </c>
      <c r="I197" s="7">
        <v>1316010</v>
      </c>
      <c r="J197" s="7" t="s">
        <v>231</v>
      </c>
      <c r="K197" s="37">
        <v>112</v>
      </c>
      <c r="L197" s="37">
        <v>41</v>
      </c>
      <c r="M197" s="85">
        <f>Tabela8[[#This Row],[Neg_Ano5]]/Tabela8[[#This Row],[Alunos_Ano5]]</f>
        <v>0.36607142857142855</v>
      </c>
      <c r="N197" s="37">
        <v>109</v>
      </c>
      <c r="O197" s="37">
        <v>18</v>
      </c>
      <c r="P197" s="85">
        <f>Tabela8[[#This Row],[Neg_Ano6]]/Tabela8[[#This Row],[Alunos_Ano6]]</f>
        <v>0.16513761467889909</v>
      </c>
      <c r="Q197" s="37">
        <f t="shared" si="2"/>
        <v>221</v>
      </c>
      <c r="R197" s="37">
        <f t="shared" si="2"/>
        <v>59</v>
      </c>
      <c r="S197" s="86">
        <f>Tabela8[[#This Row],[Níveis negat. ]]/Tabela8[[#This Row],[Alunos_2º ciclo]]</f>
        <v>0.2669683257918552</v>
      </c>
    </row>
    <row r="198" spans="1:19" outlineLevel="6" x14ac:dyDescent="0.3">
      <c r="A198" s="6">
        <v>101</v>
      </c>
      <c r="B198" s="7" t="s">
        <v>19</v>
      </c>
      <c r="C198" s="7">
        <v>10103</v>
      </c>
      <c r="D198" s="7" t="s">
        <v>368</v>
      </c>
      <c r="E198" s="7">
        <v>1316</v>
      </c>
      <c r="F198" s="7" t="s">
        <v>227</v>
      </c>
      <c r="G198" s="7">
        <v>150848</v>
      </c>
      <c r="H198" s="7" t="s">
        <v>230</v>
      </c>
      <c r="I198" s="7">
        <v>1316798</v>
      </c>
      <c r="J198" s="7" t="s">
        <v>232</v>
      </c>
      <c r="K198" s="37">
        <v>111</v>
      </c>
      <c r="L198" s="37">
        <v>34</v>
      </c>
      <c r="M198" s="85">
        <f>Tabela8[[#This Row],[Neg_Ano5]]/Tabela8[[#This Row],[Alunos_Ano5]]</f>
        <v>0.30630630630630629</v>
      </c>
      <c r="N198" s="37">
        <v>104</v>
      </c>
      <c r="O198" s="37">
        <v>35</v>
      </c>
      <c r="P198" s="85">
        <f>Tabela8[[#This Row],[Neg_Ano6]]/Tabela8[[#This Row],[Alunos_Ano6]]</f>
        <v>0.33653846153846156</v>
      </c>
      <c r="Q198" s="37">
        <f t="shared" si="2"/>
        <v>215</v>
      </c>
      <c r="R198" s="37">
        <f t="shared" si="2"/>
        <v>69</v>
      </c>
      <c r="S198" s="86">
        <f>Tabela8[[#This Row],[Níveis negat. ]]/Tabela8[[#This Row],[Alunos_2º ciclo]]</f>
        <v>0.32093023255813952</v>
      </c>
    </row>
    <row r="199" spans="1:19" outlineLevel="5" x14ac:dyDescent="0.3">
      <c r="A199" s="6">
        <v>101</v>
      </c>
      <c r="B199" s="7" t="s">
        <v>19</v>
      </c>
      <c r="C199" s="7">
        <v>10103</v>
      </c>
      <c r="D199" s="7" t="s">
        <v>368</v>
      </c>
      <c r="E199" s="7">
        <v>1316</v>
      </c>
      <c r="F199" s="7" t="s">
        <v>227</v>
      </c>
      <c r="G199" s="7">
        <v>150848</v>
      </c>
      <c r="H199" s="7" t="s">
        <v>230</v>
      </c>
      <c r="I199" s="7">
        <v>0</v>
      </c>
      <c r="J199" s="11" t="s">
        <v>24</v>
      </c>
      <c r="K199" s="40">
        <f>SUBTOTAL(9,K197:K198)</f>
        <v>223</v>
      </c>
      <c r="L199" s="40">
        <f>SUBTOTAL(9,L197:L198)</f>
        <v>75</v>
      </c>
      <c r="M199" s="87">
        <f>Tabela8[[#This Row],[Neg_Ano5]]/Tabela8[[#This Row],[Alunos_Ano5]]</f>
        <v>0.33632286995515698</v>
      </c>
      <c r="N199" s="40">
        <f>SUBTOTAL(9,N197:N198)</f>
        <v>213</v>
      </c>
      <c r="O199" s="40">
        <f>SUBTOTAL(9,O197:O198)</f>
        <v>53</v>
      </c>
      <c r="P199" s="87">
        <f>Tabela8[[#This Row],[Neg_Ano6]]/Tabela8[[#This Row],[Alunos_Ano6]]</f>
        <v>0.24882629107981222</v>
      </c>
      <c r="Q199" s="40">
        <f>SUBTOTAL(9,Q197:Q198)</f>
        <v>436</v>
      </c>
      <c r="R199" s="40">
        <f>SUBTOTAL(9,R197:R198)</f>
        <v>128</v>
      </c>
      <c r="S199" s="88">
        <f>Tabela8[[#This Row],[Níveis negat. ]]/Tabela8[[#This Row],[Alunos_2º ciclo]]</f>
        <v>0.29357798165137616</v>
      </c>
    </row>
    <row r="200" spans="1:19" outlineLevel="6" x14ac:dyDescent="0.3">
      <c r="A200" s="6">
        <v>101</v>
      </c>
      <c r="B200" s="7" t="s">
        <v>19</v>
      </c>
      <c r="C200" s="7">
        <v>10103</v>
      </c>
      <c r="D200" s="7" t="s">
        <v>368</v>
      </c>
      <c r="E200" s="7">
        <v>1316</v>
      </c>
      <c r="F200" s="7" t="s">
        <v>227</v>
      </c>
      <c r="G200" s="7">
        <v>152389</v>
      </c>
      <c r="H200" s="7" t="s">
        <v>233</v>
      </c>
      <c r="I200" s="7">
        <v>1316517</v>
      </c>
      <c r="J200" s="7" t="s">
        <v>234</v>
      </c>
      <c r="K200" s="37">
        <v>260</v>
      </c>
      <c r="L200" s="37">
        <v>63</v>
      </c>
      <c r="M200" s="85">
        <f>Tabela8[[#This Row],[Neg_Ano5]]/Tabela8[[#This Row],[Alunos_Ano5]]</f>
        <v>0.24230769230769231</v>
      </c>
      <c r="N200" s="37">
        <v>307</v>
      </c>
      <c r="O200" s="37">
        <v>108</v>
      </c>
      <c r="P200" s="85">
        <f>Tabela8[[#This Row],[Neg_Ano6]]/Tabela8[[#This Row],[Alunos_Ano6]]</f>
        <v>0.3517915309446254</v>
      </c>
      <c r="Q200" s="37">
        <f t="shared" si="2"/>
        <v>567</v>
      </c>
      <c r="R200" s="37">
        <f t="shared" si="2"/>
        <v>171</v>
      </c>
      <c r="S200" s="86">
        <f>Tabela8[[#This Row],[Níveis negat. ]]/Tabela8[[#This Row],[Alunos_2º ciclo]]</f>
        <v>0.30158730158730157</v>
      </c>
    </row>
    <row r="201" spans="1:19" outlineLevel="5" x14ac:dyDescent="0.3">
      <c r="A201" s="6">
        <v>101</v>
      </c>
      <c r="B201" s="7" t="s">
        <v>19</v>
      </c>
      <c r="C201" s="7">
        <v>10103</v>
      </c>
      <c r="D201" s="7" t="s">
        <v>368</v>
      </c>
      <c r="E201" s="7">
        <v>1316</v>
      </c>
      <c r="F201" s="7" t="s">
        <v>227</v>
      </c>
      <c r="G201" s="7">
        <v>152389</v>
      </c>
      <c r="H201" s="7" t="s">
        <v>233</v>
      </c>
      <c r="I201" s="7">
        <v>0</v>
      </c>
      <c r="J201" s="11" t="s">
        <v>24</v>
      </c>
      <c r="K201" s="40">
        <f>SUBTOTAL(9,K200:K200)</f>
        <v>260</v>
      </c>
      <c r="L201" s="40">
        <f>SUBTOTAL(9,L200:L200)</f>
        <v>63</v>
      </c>
      <c r="M201" s="87">
        <f>Tabela8[[#This Row],[Neg_Ano5]]/Tabela8[[#This Row],[Alunos_Ano5]]</f>
        <v>0.24230769230769231</v>
      </c>
      <c r="N201" s="40">
        <f>SUBTOTAL(9,N200:N200)</f>
        <v>307</v>
      </c>
      <c r="O201" s="40">
        <f>SUBTOTAL(9,O200:O200)</f>
        <v>108</v>
      </c>
      <c r="P201" s="87">
        <f>Tabela8[[#This Row],[Neg_Ano6]]/Tabela8[[#This Row],[Alunos_Ano6]]</f>
        <v>0.3517915309446254</v>
      </c>
      <c r="Q201" s="40">
        <f>SUBTOTAL(9,Q200:Q200)</f>
        <v>567</v>
      </c>
      <c r="R201" s="40">
        <f>SUBTOTAL(9,R200:R200)</f>
        <v>171</v>
      </c>
      <c r="S201" s="88">
        <f>Tabela8[[#This Row],[Níveis negat. ]]/Tabela8[[#This Row],[Alunos_2º ciclo]]</f>
        <v>0.30158730158730157</v>
      </c>
    </row>
    <row r="202" spans="1:19" outlineLevel="6" x14ac:dyDescent="0.3">
      <c r="A202" s="6">
        <v>101</v>
      </c>
      <c r="B202" s="7" t="s">
        <v>19</v>
      </c>
      <c r="C202" s="7">
        <v>10103</v>
      </c>
      <c r="D202" s="7" t="s">
        <v>368</v>
      </c>
      <c r="E202" s="7">
        <v>1316</v>
      </c>
      <c r="F202" s="7" t="s">
        <v>227</v>
      </c>
      <c r="G202" s="7">
        <v>152390</v>
      </c>
      <c r="H202" s="7" t="s">
        <v>291</v>
      </c>
      <c r="I202" s="7">
        <v>1316433</v>
      </c>
      <c r="J202" s="7" t="s">
        <v>292</v>
      </c>
      <c r="K202" s="37">
        <v>114</v>
      </c>
      <c r="L202" s="37">
        <v>17</v>
      </c>
      <c r="M202" s="85">
        <f>Tabela8[[#This Row],[Neg_Ano5]]/Tabela8[[#This Row],[Alunos_Ano5]]</f>
        <v>0.14912280701754385</v>
      </c>
      <c r="N202" s="37">
        <v>166</v>
      </c>
      <c r="O202" s="37">
        <v>28</v>
      </c>
      <c r="P202" s="85">
        <f>Tabela8[[#This Row],[Neg_Ano6]]/Tabela8[[#This Row],[Alunos_Ano6]]</f>
        <v>0.16867469879518071</v>
      </c>
      <c r="Q202" s="37">
        <f t="shared" si="2"/>
        <v>280</v>
      </c>
      <c r="R202" s="37">
        <f t="shared" si="2"/>
        <v>45</v>
      </c>
      <c r="S202" s="86">
        <f>Tabela8[[#This Row],[Níveis negat. ]]/Tabela8[[#This Row],[Alunos_2º ciclo]]</f>
        <v>0.16071428571428573</v>
      </c>
    </row>
    <row r="203" spans="1:19" outlineLevel="5" x14ac:dyDescent="0.3">
      <c r="A203" s="6">
        <v>101</v>
      </c>
      <c r="B203" s="7" t="s">
        <v>19</v>
      </c>
      <c r="C203" s="7">
        <v>10103</v>
      </c>
      <c r="D203" s="7" t="s">
        <v>368</v>
      </c>
      <c r="E203" s="7">
        <v>1316</v>
      </c>
      <c r="F203" s="7" t="s">
        <v>227</v>
      </c>
      <c r="G203" s="7">
        <v>152390</v>
      </c>
      <c r="H203" s="7" t="s">
        <v>291</v>
      </c>
      <c r="I203" s="7">
        <v>0</v>
      </c>
      <c r="J203" s="11" t="s">
        <v>24</v>
      </c>
      <c r="K203" s="40">
        <f>SUBTOTAL(9,K202:K202)</f>
        <v>114</v>
      </c>
      <c r="L203" s="40">
        <f>SUBTOTAL(9,L202:L202)</f>
        <v>17</v>
      </c>
      <c r="M203" s="87">
        <f>Tabela8[[#This Row],[Neg_Ano5]]/Tabela8[[#This Row],[Alunos_Ano5]]</f>
        <v>0.14912280701754385</v>
      </c>
      <c r="N203" s="40">
        <f>SUBTOTAL(9,N202:N202)</f>
        <v>166</v>
      </c>
      <c r="O203" s="40">
        <f>SUBTOTAL(9,O202:O202)</f>
        <v>28</v>
      </c>
      <c r="P203" s="87">
        <f>Tabela8[[#This Row],[Neg_Ano6]]/Tabela8[[#This Row],[Alunos_Ano6]]</f>
        <v>0.16867469879518071</v>
      </c>
      <c r="Q203" s="40">
        <f>SUBTOTAL(9,Q202:Q202)</f>
        <v>280</v>
      </c>
      <c r="R203" s="40">
        <f>SUBTOTAL(9,R202:R202)</f>
        <v>45</v>
      </c>
      <c r="S203" s="88">
        <f>Tabela8[[#This Row],[Níveis negat. ]]/Tabela8[[#This Row],[Alunos_2º ciclo]]</f>
        <v>0.16071428571428573</v>
      </c>
    </row>
    <row r="204" spans="1:19" outlineLevel="4" x14ac:dyDescent="0.3">
      <c r="A204" s="6">
        <v>101</v>
      </c>
      <c r="B204" s="7" t="s">
        <v>19</v>
      </c>
      <c r="C204" s="7">
        <v>10103</v>
      </c>
      <c r="D204" s="7" t="s">
        <v>368</v>
      </c>
      <c r="E204" s="7">
        <v>1316</v>
      </c>
      <c r="F204" s="7" t="s">
        <v>227</v>
      </c>
      <c r="G204" s="7">
        <v>0</v>
      </c>
      <c r="H204" s="7">
        <v>0</v>
      </c>
      <c r="I204" s="7">
        <v>0</v>
      </c>
      <c r="J204" s="15" t="s">
        <v>25</v>
      </c>
      <c r="K204" s="43">
        <f>SUBTOTAL(9,K195:K202)</f>
        <v>688</v>
      </c>
      <c r="L204" s="43">
        <f>SUBTOTAL(9,L195:L202)</f>
        <v>194</v>
      </c>
      <c r="M204" s="89">
        <f>Tabela8[[#This Row],[Neg_Ano5]]/Tabela8[[#This Row],[Alunos_Ano5]]</f>
        <v>0.28197674418604651</v>
      </c>
      <c r="N204" s="43">
        <f>SUBTOTAL(9,N195:N202)</f>
        <v>780</v>
      </c>
      <c r="O204" s="43">
        <f>SUBTOTAL(9,O195:O202)</f>
        <v>208</v>
      </c>
      <c r="P204" s="89">
        <f>Tabela8[[#This Row],[Neg_Ano6]]/Tabela8[[#This Row],[Alunos_Ano6]]</f>
        <v>0.26666666666666666</v>
      </c>
      <c r="Q204" s="43">
        <f>SUBTOTAL(9,Q195:Q202)</f>
        <v>1468</v>
      </c>
      <c r="R204" s="43">
        <f>SUBTOTAL(9,R195:R202)</f>
        <v>402</v>
      </c>
      <c r="S204" s="90">
        <f>Tabela8[[#This Row],[Níveis negat. ]]/Tabela8[[#This Row],[Alunos_2º ciclo]]</f>
        <v>0.27384196185286103</v>
      </c>
    </row>
    <row r="205" spans="1:19" outlineLevel="6" x14ac:dyDescent="0.3">
      <c r="A205" s="6">
        <v>101</v>
      </c>
      <c r="B205" s="7" t="s">
        <v>19</v>
      </c>
      <c r="C205" s="7">
        <v>10103</v>
      </c>
      <c r="D205" s="7" t="s">
        <v>368</v>
      </c>
      <c r="E205" s="7">
        <v>1317</v>
      </c>
      <c r="F205" s="7" t="s">
        <v>235</v>
      </c>
      <c r="G205" s="7">
        <v>151397</v>
      </c>
      <c r="H205" s="7" t="s">
        <v>236</v>
      </c>
      <c r="I205" s="7">
        <v>1317790</v>
      </c>
      <c r="J205" s="7" t="s">
        <v>237</v>
      </c>
      <c r="K205" s="37">
        <v>103</v>
      </c>
      <c r="L205" s="37">
        <v>53</v>
      </c>
      <c r="M205" s="85">
        <f>Tabela8[[#This Row],[Neg_Ano5]]/Tabela8[[#This Row],[Alunos_Ano5]]</f>
        <v>0.5145631067961165</v>
      </c>
      <c r="N205" s="37">
        <v>94</v>
      </c>
      <c r="O205" s="37">
        <v>34</v>
      </c>
      <c r="P205" s="85">
        <f>Tabela8[[#This Row],[Neg_Ano6]]/Tabela8[[#This Row],[Alunos_Ano6]]</f>
        <v>0.36170212765957449</v>
      </c>
      <c r="Q205" s="37">
        <f t="shared" si="2"/>
        <v>197</v>
      </c>
      <c r="R205" s="37">
        <f t="shared" si="2"/>
        <v>87</v>
      </c>
      <c r="S205" s="86">
        <f>Tabela8[[#This Row],[Níveis negat. ]]/Tabela8[[#This Row],[Alunos_2º ciclo]]</f>
        <v>0.44162436548223349</v>
      </c>
    </row>
    <row r="206" spans="1:19" outlineLevel="5" x14ac:dyDescent="0.3">
      <c r="A206" s="6">
        <v>101</v>
      </c>
      <c r="B206" s="7" t="s">
        <v>19</v>
      </c>
      <c r="C206" s="7">
        <v>10103</v>
      </c>
      <c r="D206" s="7" t="s">
        <v>368</v>
      </c>
      <c r="E206" s="7">
        <v>1317</v>
      </c>
      <c r="F206" s="7" t="s">
        <v>235</v>
      </c>
      <c r="G206" s="7">
        <v>151397</v>
      </c>
      <c r="H206" s="7" t="s">
        <v>236</v>
      </c>
      <c r="I206" s="7">
        <v>0</v>
      </c>
      <c r="J206" s="11" t="s">
        <v>24</v>
      </c>
      <c r="K206" s="40">
        <f>SUBTOTAL(9,K205:K205)</f>
        <v>103</v>
      </c>
      <c r="L206" s="40">
        <f>SUBTOTAL(9,L205:L205)</f>
        <v>53</v>
      </c>
      <c r="M206" s="87">
        <f>Tabela8[[#This Row],[Neg_Ano5]]/Tabela8[[#This Row],[Alunos_Ano5]]</f>
        <v>0.5145631067961165</v>
      </c>
      <c r="N206" s="40">
        <f>SUBTOTAL(9,N205:N205)</f>
        <v>94</v>
      </c>
      <c r="O206" s="40">
        <f>SUBTOTAL(9,O205:O205)</f>
        <v>34</v>
      </c>
      <c r="P206" s="87">
        <f>Tabela8[[#This Row],[Neg_Ano6]]/Tabela8[[#This Row],[Alunos_Ano6]]</f>
        <v>0.36170212765957449</v>
      </c>
      <c r="Q206" s="40">
        <f>SUBTOTAL(9,Q205:Q205)</f>
        <v>197</v>
      </c>
      <c r="R206" s="40">
        <f>SUBTOTAL(9,R205:R205)</f>
        <v>87</v>
      </c>
      <c r="S206" s="88">
        <f>Tabela8[[#This Row],[Níveis negat. ]]/Tabela8[[#This Row],[Alunos_2º ciclo]]</f>
        <v>0.44162436548223349</v>
      </c>
    </row>
    <row r="207" spans="1:19" outlineLevel="6" x14ac:dyDescent="0.3">
      <c r="A207" s="6">
        <v>101</v>
      </c>
      <c r="B207" s="7" t="s">
        <v>19</v>
      </c>
      <c r="C207" s="7">
        <v>10103</v>
      </c>
      <c r="D207" s="7" t="s">
        <v>368</v>
      </c>
      <c r="E207" s="7">
        <v>1317</v>
      </c>
      <c r="F207" s="7" t="s">
        <v>235</v>
      </c>
      <c r="G207" s="7">
        <v>151427</v>
      </c>
      <c r="H207" s="7" t="s">
        <v>238</v>
      </c>
      <c r="I207" s="7">
        <v>1317651</v>
      </c>
      <c r="J207" s="7" t="s">
        <v>239</v>
      </c>
      <c r="K207" s="37">
        <v>237</v>
      </c>
      <c r="L207" s="37">
        <v>34</v>
      </c>
      <c r="M207" s="85">
        <f>Tabela8[[#This Row],[Neg_Ano5]]/Tabela8[[#This Row],[Alunos_Ano5]]</f>
        <v>0.14345991561181434</v>
      </c>
      <c r="N207" s="37">
        <v>227</v>
      </c>
      <c r="O207" s="37">
        <v>54</v>
      </c>
      <c r="P207" s="85">
        <f>Tabela8[[#This Row],[Neg_Ano6]]/Tabela8[[#This Row],[Alunos_Ano6]]</f>
        <v>0.23788546255506607</v>
      </c>
      <c r="Q207" s="37">
        <f t="shared" si="2"/>
        <v>464</v>
      </c>
      <c r="R207" s="37">
        <f t="shared" si="2"/>
        <v>88</v>
      </c>
      <c r="S207" s="86">
        <f>Tabela8[[#This Row],[Níveis negat. ]]/Tabela8[[#This Row],[Alunos_2º ciclo]]</f>
        <v>0.18965517241379309</v>
      </c>
    </row>
    <row r="208" spans="1:19" outlineLevel="5" x14ac:dyDescent="0.3">
      <c r="A208" s="6">
        <v>101</v>
      </c>
      <c r="B208" s="7" t="s">
        <v>19</v>
      </c>
      <c r="C208" s="7">
        <v>10103</v>
      </c>
      <c r="D208" s="7" t="s">
        <v>368</v>
      </c>
      <c r="E208" s="7">
        <v>1317</v>
      </c>
      <c r="F208" s="7" t="s">
        <v>235</v>
      </c>
      <c r="G208" s="7">
        <v>151427</v>
      </c>
      <c r="H208" s="7" t="s">
        <v>238</v>
      </c>
      <c r="I208" s="7">
        <v>0</v>
      </c>
      <c r="J208" s="11" t="s">
        <v>24</v>
      </c>
      <c r="K208" s="40">
        <f>SUBTOTAL(9,K207:K207)</f>
        <v>237</v>
      </c>
      <c r="L208" s="40">
        <f>SUBTOTAL(9,L207:L207)</f>
        <v>34</v>
      </c>
      <c r="M208" s="87">
        <f>Tabela8[[#This Row],[Neg_Ano5]]/Tabela8[[#This Row],[Alunos_Ano5]]</f>
        <v>0.14345991561181434</v>
      </c>
      <c r="N208" s="40">
        <f>SUBTOTAL(9,N207:N207)</f>
        <v>227</v>
      </c>
      <c r="O208" s="40">
        <f>SUBTOTAL(9,O207:O207)</f>
        <v>54</v>
      </c>
      <c r="P208" s="87">
        <f>Tabela8[[#This Row],[Neg_Ano6]]/Tabela8[[#This Row],[Alunos_Ano6]]</f>
        <v>0.23788546255506607</v>
      </c>
      <c r="Q208" s="40">
        <f>SUBTOTAL(9,Q207:Q207)</f>
        <v>464</v>
      </c>
      <c r="R208" s="40">
        <f>SUBTOTAL(9,R207:R207)</f>
        <v>88</v>
      </c>
      <c r="S208" s="88">
        <f>Tabela8[[#This Row],[Níveis negat. ]]/Tabela8[[#This Row],[Alunos_2º ciclo]]</f>
        <v>0.18965517241379309</v>
      </c>
    </row>
    <row r="209" spans="1:19" outlineLevel="6" x14ac:dyDescent="0.3">
      <c r="A209" s="6">
        <v>101</v>
      </c>
      <c r="B209" s="7" t="s">
        <v>19</v>
      </c>
      <c r="C209" s="7">
        <v>10103</v>
      </c>
      <c r="D209" s="7" t="s">
        <v>368</v>
      </c>
      <c r="E209" s="7">
        <v>1317</v>
      </c>
      <c r="F209" s="7" t="s">
        <v>235</v>
      </c>
      <c r="G209" s="7">
        <v>152419</v>
      </c>
      <c r="H209" s="7" t="s">
        <v>240</v>
      </c>
      <c r="I209" s="7">
        <v>1317187</v>
      </c>
      <c r="J209" s="7" t="s">
        <v>241</v>
      </c>
      <c r="K209" s="37">
        <v>84</v>
      </c>
      <c r="L209" s="37">
        <v>17</v>
      </c>
      <c r="M209" s="85">
        <f>Tabela8[[#This Row],[Neg_Ano5]]/Tabela8[[#This Row],[Alunos_Ano5]]</f>
        <v>0.20238095238095238</v>
      </c>
      <c r="N209" s="37">
        <v>81</v>
      </c>
      <c r="O209" s="37">
        <v>15</v>
      </c>
      <c r="P209" s="85">
        <f>Tabela8[[#This Row],[Neg_Ano6]]/Tabela8[[#This Row],[Alunos_Ano6]]</f>
        <v>0.18518518518518517</v>
      </c>
      <c r="Q209" s="37">
        <f t="shared" si="2"/>
        <v>165</v>
      </c>
      <c r="R209" s="37">
        <f t="shared" si="2"/>
        <v>32</v>
      </c>
      <c r="S209" s="86">
        <f>Tabela8[[#This Row],[Níveis negat. ]]/Tabela8[[#This Row],[Alunos_2º ciclo]]</f>
        <v>0.19393939393939394</v>
      </c>
    </row>
    <row r="210" spans="1:19" outlineLevel="5" x14ac:dyDescent="0.3">
      <c r="A210" s="6">
        <v>101</v>
      </c>
      <c r="B210" s="7" t="s">
        <v>19</v>
      </c>
      <c r="C210" s="7">
        <v>10103</v>
      </c>
      <c r="D210" s="7" t="s">
        <v>368</v>
      </c>
      <c r="E210" s="7">
        <v>1317</v>
      </c>
      <c r="F210" s="7" t="s">
        <v>235</v>
      </c>
      <c r="G210" s="7">
        <v>152419</v>
      </c>
      <c r="H210" s="7" t="s">
        <v>240</v>
      </c>
      <c r="I210" s="7">
        <v>0</v>
      </c>
      <c r="J210" s="11" t="s">
        <v>24</v>
      </c>
      <c r="K210" s="40">
        <f>SUBTOTAL(9,K209:K209)</f>
        <v>84</v>
      </c>
      <c r="L210" s="40">
        <f>SUBTOTAL(9,L209:L209)</f>
        <v>17</v>
      </c>
      <c r="M210" s="87">
        <f>Tabela8[[#This Row],[Neg_Ano5]]/Tabela8[[#This Row],[Alunos_Ano5]]</f>
        <v>0.20238095238095238</v>
      </c>
      <c r="N210" s="40">
        <f>SUBTOTAL(9,N209:N209)</f>
        <v>81</v>
      </c>
      <c r="O210" s="40">
        <f>SUBTOTAL(9,O209:O209)</f>
        <v>15</v>
      </c>
      <c r="P210" s="87">
        <f>Tabela8[[#This Row],[Neg_Ano6]]/Tabela8[[#This Row],[Alunos_Ano6]]</f>
        <v>0.18518518518518517</v>
      </c>
      <c r="Q210" s="40">
        <f>SUBTOTAL(9,Q209:Q209)</f>
        <v>165</v>
      </c>
      <c r="R210" s="40">
        <f>SUBTOTAL(9,R209:R209)</f>
        <v>32</v>
      </c>
      <c r="S210" s="88">
        <f>Tabela8[[#This Row],[Níveis negat. ]]/Tabela8[[#This Row],[Alunos_2º ciclo]]</f>
        <v>0.19393939393939394</v>
      </c>
    </row>
    <row r="211" spans="1:19" outlineLevel="6" x14ac:dyDescent="0.3">
      <c r="A211" s="6">
        <v>101</v>
      </c>
      <c r="B211" s="7" t="s">
        <v>19</v>
      </c>
      <c r="C211" s="7">
        <v>10103</v>
      </c>
      <c r="D211" s="7" t="s">
        <v>368</v>
      </c>
      <c r="E211" s="7">
        <v>1317</v>
      </c>
      <c r="F211" s="7" t="s">
        <v>235</v>
      </c>
      <c r="G211" s="7">
        <v>152420</v>
      </c>
      <c r="H211" s="7" t="s">
        <v>242</v>
      </c>
      <c r="I211" s="7">
        <v>1317245</v>
      </c>
      <c r="J211" s="7" t="s">
        <v>243</v>
      </c>
      <c r="K211" s="37">
        <v>148</v>
      </c>
      <c r="L211" s="37">
        <v>46</v>
      </c>
      <c r="M211" s="85">
        <f>Tabela8[[#This Row],[Neg_Ano5]]/Tabela8[[#This Row],[Alunos_Ano5]]</f>
        <v>0.3108108108108108</v>
      </c>
      <c r="N211" s="37">
        <v>153</v>
      </c>
      <c r="O211" s="37">
        <v>53</v>
      </c>
      <c r="P211" s="85">
        <f>Tabela8[[#This Row],[Neg_Ano6]]/Tabela8[[#This Row],[Alunos_Ano6]]</f>
        <v>0.34640522875816993</v>
      </c>
      <c r="Q211" s="37">
        <f t="shared" si="2"/>
        <v>301</v>
      </c>
      <c r="R211" s="37">
        <f t="shared" si="2"/>
        <v>99</v>
      </c>
      <c r="S211" s="86">
        <f>Tabela8[[#This Row],[Níveis negat. ]]/Tabela8[[#This Row],[Alunos_2º ciclo]]</f>
        <v>0.32890365448504982</v>
      </c>
    </row>
    <row r="212" spans="1:19" outlineLevel="5" x14ac:dyDescent="0.3">
      <c r="A212" s="6">
        <v>101</v>
      </c>
      <c r="B212" s="7" t="s">
        <v>19</v>
      </c>
      <c r="C212" s="7">
        <v>10103</v>
      </c>
      <c r="D212" s="7" t="s">
        <v>368</v>
      </c>
      <c r="E212" s="7">
        <v>1317</v>
      </c>
      <c r="F212" s="7" t="s">
        <v>235</v>
      </c>
      <c r="G212" s="7">
        <v>152420</v>
      </c>
      <c r="H212" s="7" t="s">
        <v>242</v>
      </c>
      <c r="I212" s="7">
        <v>0</v>
      </c>
      <c r="J212" s="11" t="s">
        <v>24</v>
      </c>
      <c r="K212" s="40">
        <f>SUBTOTAL(9,K211:K211)</f>
        <v>148</v>
      </c>
      <c r="L212" s="40">
        <f>SUBTOTAL(9,L211:L211)</f>
        <v>46</v>
      </c>
      <c r="M212" s="87">
        <f>Tabela8[[#This Row],[Neg_Ano5]]/Tabela8[[#This Row],[Alunos_Ano5]]</f>
        <v>0.3108108108108108</v>
      </c>
      <c r="N212" s="40">
        <f>SUBTOTAL(9,N211:N211)</f>
        <v>153</v>
      </c>
      <c r="O212" s="40">
        <f>SUBTOTAL(9,O211:O211)</f>
        <v>53</v>
      </c>
      <c r="P212" s="87">
        <f>Tabela8[[#This Row],[Neg_Ano6]]/Tabela8[[#This Row],[Alunos_Ano6]]</f>
        <v>0.34640522875816993</v>
      </c>
      <c r="Q212" s="40">
        <f>SUBTOTAL(9,Q211:Q211)</f>
        <v>301</v>
      </c>
      <c r="R212" s="40">
        <f>SUBTOTAL(9,R211:R211)</f>
        <v>99</v>
      </c>
      <c r="S212" s="88">
        <f>Tabela8[[#This Row],[Níveis negat. ]]/Tabela8[[#This Row],[Alunos_2º ciclo]]</f>
        <v>0.32890365448504982</v>
      </c>
    </row>
    <row r="213" spans="1:19" outlineLevel="6" x14ac:dyDescent="0.3">
      <c r="A213" s="6">
        <v>101</v>
      </c>
      <c r="B213" s="7" t="s">
        <v>19</v>
      </c>
      <c r="C213" s="7">
        <v>10103</v>
      </c>
      <c r="D213" s="7" t="s">
        <v>368</v>
      </c>
      <c r="E213" s="7">
        <v>1317</v>
      </c>
      <c r="F213" s="7" t="s">
        <v>235</v>
      </c>
      <c r="G213" s="7">
        <v>152432</v>
      </c>
      <c r="H213" s="7" t="s">
        <v>244</v>
      </c>
      <c r="I213" s="7">
        <v>1317689</v>
      </c>
      <c r="J213" s="7" t="s">
        <v>245</v>
      </c>
      <c r="K213" s="37">
        <v>99</v>
      </c>
      <c r="L213" s="37">
        <v>33</v>
      </c>
      <c r="M213" s="85">
        <f>Tabela8[[#This Row],[Neg_Ano5]]/Tabela8[[#This Row],[Alunos_Ano5]]</f>
        <v>0.33333333333333331</v>
      </c>
      <c r="N213" s="37">
        <v>116</v>
      </c>
      <c r="O213" s="37">
        <v>36</v>
      </c>
      <c r="P213" s="85">
        <f>Tabela8[[#This Row],[Neg_Ano6]]/Tabela8[[#This Row],[Alunos_Ano6]]</f>
        <v>0.31034482758620691</v>
      </c>
      <c r="Q213" s="37">
        <f t="shared" si="2"/>
        <v>215</v>
      </c>
      <c r="R213" s="37">
        <f t="shared" si="2"/>
        <v>69</v>
      </c>
      <c r="S213" s="86">
        <f>Tabela8[[#This Row],[Níveis negat. ]]/Tabela8[[#This Row],[Alunos_2º ciclo]]</f>
        <v>0.32093023255813952</v>
      </c>
    </row>
    <row r="214" spans="1:19" outlineLevel="5" x14ac:dyDescent="0.3">
      <c r="A214" s="6">
        <v>101</v>
      </c>
      <c r="B214" s="7" t="s">
        <v>19</v>
      </c>
      <c r="C214" s="7">
        <v>10103</v>
      </c>
      <c r="D214" s="7" t="s">
        <v>368</v>
      </c>
      <c r="E214" s="7">
        <v>1317</v>
      </c>
      <c r="F214" s="7" t="s">
        <v>235</v>
      </c>
      <c r="G214" s="7">
        <v>152432</v>
      </c>
      <c r="H214" s="7" t="s">
        <v>244</v>
      </c>
      <c r="I214" s="7">
        <v>0</v>
      </c>
      <c r="J214" s="11" t="s">
        <v>24</v>
      </c>
      <c r="K214" s="40">
        <f>SUBTOTAL(9,K213:K213)</f>
        <v>99</v>
      </c>
      <c r="L214" s="40">
        <f>SUBTOTAL(9,L213:L213)</f>
        <v>33</v>
      </c>
      <c r="M214" s="87">
        <f>Tabela8[[#This Row],[Neg_Ano5]]/Tabela8[[#This Row],[Alunos_Ano5]]</f>
        <v>0.33333333333333331</v>
      </c>
      <c r="N214" s="40">
        <f>SUBTOTAL(9,N213:N213)</f>
        <v>116</v>
      </c>
      <c r="O214" s="40">
        <f>SUBTOTAL(9,O213:O213)</f>
        <v>36</v>
      </c>
      <c r="P214" s="87">
        <f>Tabela8[[#This Row],[Neg_Ano6]]/Tabela8[[#This Row],[Alunos_Ano6]]</f>
        <v>0.31034482758620691</v>
      </c>
      <c r="Q214" s="40">
        <f>SUBTOTAL(9,Q213:Q213)</f>
        <v>215</v>
      </c>
      <c r="R214" s="40">
        <f>SUBTOTAL(9,R213:R213)</f>
        <v>69</v>
      </c>
      <c r="S214" s="88">
        <f>Tabela8[[#This Row],[Níveis negat. ]]/Tabela8[[#This Row],[Alunos_2º ciclo]]</f>
        <v>0.32093023255813952</v>
      </c>
    </row>
    <row r="215" spans="1:19" outlineLevel="6" x14ac:dyDescent="0.3">
      <c r="A215" s="6">
        <v>101</v>
      </c>
      <c r="B215" s="7" t="s">
        <v>19</v>
      </c>
      <c r="C215" s="7">
        <v>10103</v>
      </c>
      <c r="D215" s="7" t="s">
        <v>368</v>
      </c>
      <c r="E215" s="7">
        <v>1317</v>
      </c>
      <c r="F215" s="7" t="s">
        <v>235</v>
      </c>
      <c r="G215" s="7">
        <v>152444</v>
      </c>
      <c r="H215" s="7" t="s">
        <v>246</v>
      </c>
      <c r="I215" s="7">
        <v>1317573</v>
      </c>
      <c r="J215" s="7" t="s">
        <v>247</v>
      </c>
      <c r="K215" s="37">
        <v>87</v>
      </c>
      <c r="L215" s="37">
        <v>51</v>
      </c>
      <c r="M215" s="85">
        <f>Tabela8[[#This Row],[Neg_Ano5]]/Tabela8[[#This Row],[Alunos_Ano5]]</f>
        <v>0.58620689655172409</v>
      </c>
      <c r="N215" s="37">
        <v>62</v>
      </c>
      <c r="O215" s="37">
        <v>35</v>
      </c>
      <c r="P215" s="85">
        <f>Tabela8[[#This Row],[Neg_Ano6]]/Tabela8[[#This Row],[Alunos_Ano6]]</f>
        <v>0.56451612903225812</v>
      </c>
      <c r="Q215" s="37">
        <f t="shared" si="2"/>
        <v>149</v>
      </c>
      <c r="R215" s="37">
        <f t="shared" si="2"/>
        <v>86</v>
      </c>
      <c r="S215" s="86">
        <f>Tabela8[[#This Row],[Níveis negat. ]]/Tabela8[[#This Row],[Alunos_2º ciclo]]</f>
        <v>0.57718120805369133</v>
      </c>
    </row>
    <row r="216" spans="1:19" outlineLevel="5" x14ac:dyDescent="0.3">
      <c r="A216" s="6">
        <v>101</v>
      </c>
      <c r="B216" s="7" t="s">
        <v>19</v>
      </c>
      <c r="C216" s="7">
        <v>10103</v>
      </c>
      <c r="D216" s="7" t="s">
        <v>368</v>
      </c>
      <c r="E216" s="7">
        <v>1317</v>
      </c>
      <c r="F216" s="7" t="s">
        <v>235</v>
      </c>
      <c r="G216" s="7">
        <v>152444</v>
      </c>
      <c r="H216" s="7" t="s">
        <v>246</v>
      </c>
      <c r="I216" s="7">
        <v>0</v>
      </c>
      <c r="J216" s="11" t="s">
        <v>24</v>
      </c>
      <c r="K216" s="40">
        <f>SUBTOTAL(9,K215:K215)</f>
        <v>87</v>
      </c>
      <c r="L216" s="40">
        <f>SUBTOTAL(9,L215:L215)</f>
        <v>51</v>
      </c>
      <c r="M216" s="87">
        <f>Tabela8[[#This Row],[Neg_Ano5]]/Tabela8[[#This Row],[Alunos_Ano5]]</f>
        <v>0.58620689655172409</v>
      </c>
      <c r="N216" s="40">
        <f>SUBTOTAL(9,N215:N215)</f>
        <v>62</v>
      </c>
      <c r="O216" s="40">
        <f>SUBTOTAL(9,O215:O215)</f>
        <v>35</v>
      </c>
      <c r="P216" s="87">
        <f>Tabela8[[#This Row],[Neg_Ano6]]/Tabela8[[#This Row],[Alunos_Ano6]]</f>
        <v>0.56451612903225812</v>
      </c>
      <c r="Q216" s="40">
        <f>SUBTOTAL(9,Q215:Q215)</f>
        <v>149</v>
      </c>
      <c r="R216" s="40">
        <f>SUBTOTAL(9,R215:R215)</f>
        <v>86</v>
      </c>
      <c r="S216" s="88">
        <f>Tabela8[[#This Row],[Níveis negat. ]]/Tabela8[[#This Row],[Alunos_2º ciclo]]</f>
        <v>0.57718120805369133</v>
      </c>
    </row>
    <row r="217" spans="1:19" outlineLevel="6" x14ac:dyDescent="0.3">
      <c r="A217" s="6">
        <v>101</v>
      </c>
      <c r="B217" s="7" t="s">
        <v>19</v>
      </c>
      <c r="C217" s="7">
        <v>10103</v>
      </c>
      <c r="D217" s="7" t="s">
        <v>368</v>
      </c>
      <c r="E217" s="7">
        <v>1317</v>
      </c>
      <c r="F217" s="7" t="s">
        <v>235</v>
      </c>
      <c r="G217" s="7">
        <v>152456</v>
      </c>
      <c r="H217" s="7" t="s">
        <v>248</v>
      </c>
      <c r="I217" s="7">
        <v>1317256</v>
      </c>
      <c r="J217" s="7" t="s">
        <v>249</v>
      </c>
      <c r="K217" s="37">
        <v>258</v>
      </c>
      <c r="L217" s="37">
        <v>80</v>
      </c>
      <c r="M217" s="85">
        <f>Tabela8[[#This Row],[Neg_Ano5]]/Tabela8[[#This Row],[Alunos_Ano5]]</f>
        <v>0.31007751937984496</v>
      </c>
      <c r="N217" s="37">
        <v>248</v>
      </c>
      <c r="O217" s="37">
        <v>83</v>
      </c>
      <c r="P217" s="85">
        <f>Tabela8[[#This Row],[Neg_Ano6]]/Tabela8[[#This Row],[Alunos_Ano6]]</f>
        <v>0.33467741935483869</v>
      </c>
      <c r="Q217" s="37">
        <f t="shared" si="2"/>
        <v>506</v>
      </c>
      <c r="R217" s="37">
        <f t="shared" si="2"/>
        <v>163</v>
      </c>
      <c r="S217" s="86">
        <f>Tabela8[[#This Row],[Níveis negat. ]]/Tabela8[[#This Row],[Alunos_2º ciclo]]</f>
        <v>0.32213438735177868</v>
      </c>
    </row>
    <row r="218" spans="1:19" outlineLevel="5" x14ac:dyDescent="0.3">
      <c r="A218" s="6">
        <v>101</v>
      </c>
      <c r="B218" s="7" t="s">
        <v>19</v>
      </c>
      <c r="C218" s="7">
        <v>10103</v>
      </c>
      <c r="D218" s="7" t="s">
        <v>368</v>
      </c>
      <c r="E218" s="7">
        <v>1317</v>
      </c>
      <c r="F218" s="7" t="s">
        <v>235</v>
      </c>
      <c r="G218" s="7">
        <v>152456</v>
      </c>
      <c r="H218" s="7" t="s">
        <v>248</v>
      </c>
      <c r="I218" s="7">
        <v>0</v>
      </c>
      <c r="J218" s="11" t="s">
        <v>24</v>
      </c>
      <c r="K218" s="40">
        <f>SUBTOTAL(9,K217:K217)</f>
        <v>258</v>
      </c>
      <c r="L218" s="40">
        <f>SUBTOTAL(9,L217:L217)</f>
        <v>80</v>
      </c>
      <c r="M218" s="87">
        <f>Tabela8[[#This Row],[Neg_Ano5]]/Tabela8[[#This Row],[Alunos_Ano5]]</f>
        <v>0.31007751937984496</v>
      </c>
      <c r="N218" s="40">
        <f>SUBTOTAL(9,N217:N217)</f>
        <v>248</v>
      </c>
      <c r="O218" s="40">
        <f>SUBTOTAL(9,O217:O217)</f>
        <v>83</v>
      </c>
      <c r="P218" s="87">
        <f>Tabela8[[#This Row],[Neg_Ano6]]/Tabela8[[#This Row],[Alunos_Ano6]]</f>
        <v>0.33467741935483869</v>
      </c>
      <c r="Q218" s="40">
        <f>SUBTOTAL(9,Q217:Q217)</f>
        <v>506</v>
      </c>
      <c r="R218" s="40">
        <f>SUBTOTAL(9,R217:R217)</f>
        <v>163</v>
      </c>
      <c r="S218" s="88">
        <f>Tabela8[[#This Row],[Níveis negat. ]]/Tabela8[[#This Row],[Alunos_2º ciclo]]</f>
        <v>0.32213438735177868</v>
      </c>
    </row>
    <row r="219" spans="1:19" outlineLevel="6" x14ac:dyDescent="0.3">
      <c r="A219" s="6">
        <v>101</v>
      </c>
      <c r="B219" s="7" t="s">
        <v>19</v>
      </c>
      <c r="C219" s="7">
        <v>10103</v>
      </c>
      <c r="D219" s="7" t="s">
        <v>368</v>
      </c>
      <c r="E219" s="7">
        <v>1317</v>
      </c>
      <c r="F219" s="7" t="s">
        <v>235</v>
      </c>
      <c r="G219" s="7">
        <v>152468</v>
      </c>
      <c r="H219" s="7" t="s">
        <v>250</v>
      </c>
      <c r="I219" s="7">
        <v>1317553</v>
      </c>
      <c r="J219" s="7" t="s">
        <v>251</v>
      </c>
      <c r="K219" s="37">
        <v>149</v>
      </c>
      <c r="L219" s="37">
        <v>31</v>
      </c>
      <c r="M219" s="85">
        <f>Tabela8[[#This Row],[Neg_Ano5]]/Tabela8[[#This Row],[Alunos_Ano5]]</f>
        <v>0.20805369127516779</v>
      </c>
      <c r="N219" s="37">
        <v>201</v>
      </c>
      <c r="O219" s="37">
        <v>86</v>
      </c>
      <c r="P219" s="85">
        <f>Tabela8[[#This Row],[Neg_Ano6]]/Tabela8[[#This Row],[Alunos_Ano6]]</f>
        <v>0.42786069651741293</v>
      </c>
      <c r="Q219" s="37">
        <f t="shared" si="2"/>
        <v>350</v>
      </c>
      <c r="R219" s="37">
        <f t="shared" si="2"/>
        <v>117</v>
      </c>
      <c r="S219" s="86">
        <f>Tabela8[[#This Row],[Níveis negat. ]]/Tabela8[[#This Row],[Alunos_2º ciclo]]</f>
        <v>0.3342857142857143</v>
      </c>
    </row>
    <row r="220" spans="1:19" outlineLevel="5" x14ac:dyDescent="0.3">
      <c r="A220" s="6">
        <v>101</v>
      </c>
      <c r="B220" s="7" t="s">
        <v>19</v>
      </c>
      <c r="C220" s="7">
        <v>10103</v>
      </c>
      <c r="D220" s="7" t="s">
        <v>368</v>
      </c>
      <c r="E220" s="7">
        <v>1317</v>
      </c>
      <c r="F220" s="7" t="s">
        <v>235</v>
      </c>
      <c r="G220" s="7">
        <v>152468</v>
      </c>
      <c r="H220" s="7" t="s">
        <v>250</v>
      </c>
      <c r="I220" s="7">
        <v>0</v>
      </c>
      <c r="J220" s="11" t="s">
        <v>24</v>
      </c>
      <c r="K220" s="40">
        <f>SUBTOTAL(9,K219:K219)</f>
        <v>149</v>
      </c>
      <c r="L220" s="40">
        <f>SUBTOTAL(9,L219:L219)</f>
        <v>31</v>
      </c>
      <c r="M220" s="87">
        <f>Tabela8[[#This Row],[Neg_Ano5]]/Tabela8[[#This Row],[Alunos_Ano5]]</f>
        <v>0.20805369127516779</v>
      </c>
      <c r="N220" s="40">
        <f>SUBTOTAL(9,N219:N219)</f>
        <v>201</v>
      </c>
      <c r="O220" s="40">
        <f>SUBTOTAL(9,O219:O219)</f>
        <v>86</v>
      </c>
      <c r="P220" s="87">
        <f>Tabela8[[#This Row],[Neg_Ano6]]/Tabela8[[#This Row],[Alunos_Ano6]]</f>
        <v>0.42786069651741293</v>
      </c>
      <c r="Q220" s="40">
        <f>SUBTOTAL(9,Q219:Q219)</f>
        <v>350</v>
      </c>
      <c r="R220" s="40">
        <f>SUBTOTAL(9,R219:R219)</f>
        <v>117</v>
      </c>
      <c r="S220" s="88">
        <f>Tabela8[[#This Row],[Níveis negat. ]]/Tabela8[[#This Row],[Alunos_2º ciclo]]</f>
        <v>0.3342857142857143</v>
      </c>
    </row>
    <row r="221" spans="1:19" outlineLevel="6" x14ac:dyDescent="0.3">
      <c r="A221" s="6">
        <v>101</v>
      </c>
      <c r="B221" s="7" t="s">
        <v>19</v>
      </c>
      <c r="C221" s="7">
        <v>10103</v>
      </c>
      <c r="D221" s="7" t="s">
        <v>368</v>
      </c>
      <c r="E221" s="7">
        <v>1317</v>
      </c>
      <c r="F221" s="7" t="s">
        <v>235</v>
      </c>
      <c r="G221" s="7">
        <v>152470</v>
      </c>
      <c r="H221" s="7" t="s">
        <v>252</v>
      </c>
      <c r="I221" s="7">
        <v>1317742</v>
      </c>
      <c r="J221" s="7" t="s">
        <v>253</v>
      </c>
      <c r="K221" s="37"/>
      <c r="L221" s="37"/>
      <c r="M221" s="85"/>
      <c r="N221" s="37">
        <v>288</v>
      </c>
      <c r="O221" s="37">
        <v>66</v>
      </c>
      <c r="P221" s="85">
        <f>Tabela8[[#This Row],[Neg_Ano6]]/Tabela8[[#This Row],[Alunos_Ano6]]</f>
        <v>0.22916666666666666</v>
      </c>
      <c r="Q221" s="37">
        <f t="shared" si="2"/>
        <v>288</v>
      </c>
      <c r="R221" s="37">
        <f t="shared" si="2"/>
        <v>66</v>
      </c>
      <c r="S221" s="86">
        <f>Tabela8[[#This Row],[Níveis negat. ]]/Tabela8[[#This Row],[Alunos_2º ciclo]]</f>
        <v>0.22916666666666666</v>
      </c>
    </row>
    <row r="222" spans="1:19" outlineLevel="5" x14ac:dyDescent="0.3">
      <c r="A222" s="6">
        <v>101</v>
      </c>
      <c r="B222" s="7" t="s">
        <v>19</v>
      </c>
      <c r="C222" s="7">
        <v>10103</v>
      </c>
      <c r="D222" s="7" t="s">
        <v>368</v>
      </c>
      <c r="E222" s="7">
        <v>1317</v>
      </c>
      <c r="F222" s="7" t="s">
        <v>235</v>
      </c>
      <c r="G222" s="7">
        <v>152470</v>
      </c>
      <c r="H222" s="7" t="s">
        <v>252</v>
      </c>
      <c r="I222" s="7">
        <v>0</v>
      </c>
      <c r="J222" s="11" t="s">
        <v>24</v>
      </c>
      <c r="K222" s="40">
        <f>SUBTOTAL(9,K221:K221)</f>
        <v>0</v>
      </c>
      <c r="L222" s="40">
        <f>SUBTOTAL(9,L221:L221)</f>
        <v>0</v>
      </c>
      <c r="M222" s="87"/>
      <c r="N222" s="40">
        <f>SUBTOTAL(9,N221:N221)</f>
        <v>288</v>
      </c>
      <c r="O222" s="40">
        <f>SUBTOTAL(9,O221:O221)</f>
        <v>66</v>
      </c>
      <c r="P222" s="87">
        <f>Tabela8[[#This Row],[Neg_Ano6]]/Tabela8[[#This Row],[Alunos_Ano6]]</f>
        <v>0.22916666666666666</v>
      </c>
      <c r="Q222" s="40">
        <f>SUBTOTAL(9,Q221:Q221)</f>
        <v>288</v>
      </c>
      <c r="R222" s="40">
        <f>SUBTOTAL(9,R221:R221)</f>
        <v>66</v>
      </c>
      <c r="S222" s="88">
        <f>Tabela8[[#This Row],[Níveis negat. ]]/Tabela8[[#This Row],[Alunos_2º ciclo]]</f>
        <v>0.22916666666666666</v>
      </c>
    </row>
    <row r="223" spans="1:19" outlineLevel="6" x14ac:dyDescent="0.3">
      <c r="A223" s="6">
        <v>101</v>
      </c>
      <c r="B223" s="7" t="s">
        <v>19</v>
      </c>
      <c r="C223" s="7">
        <v>10103</v>
      </c>
      <c r="D223" s="7" t="s">
        <v>368</v>
      </c>
      <c r="E223" s="7">
        <v>1317</v>
      </c>
      <c r="F223" s="7" t="s">
        <v>235</v>
      </c>
      <c r="G223" s="7">
        <v>152481</v>
      </c>
      <c r="H223" s="7" t="s">
        <v>254</v>
      </c>
      <c r="I223" s="7">
        <v>1317562</v>
      </c>
      <c r="J223" s="7" t="s">
        <v>255</v>
      </c>
      <c r="K223" s="37">
        <v>149</v>
      </c>
      <c r="L223" s="37">
        <v>49</v>
      </c>
      <c r="M223" s="85">
        <f>Tabela8[[#This Row],[Neg_Ano5]]/Tabela8[[#This Row],[Alunos_Ano5]]</f>
        <v>0.32885906040268459</v>
      </c>
      <c r="N223" s="37">
        <v>171</v>
      </c>
      <c r="O223" s="37">
        <v>62</v>
      </c>
      <c r="P223" s="85">
        <f>Tabela8[[#This Row],[Neg_Ano6]]/Tabela8[[#This Row],[Alunos_Ano6]]</f>
        <v>0.36257309941520466</v>
      </c>
      <c r="Q223" s="37">
        <f t="shared" si="2"/>
        <v>320</v>
      </c>
      <c r="R223" s="37">
        <f t="shared" si="2"/>
        <v>111</v>
      </c>
      <c r="S223" s="86">
        <f>Tabela8[[#This Row],[Níveis negat. ]]/Tabela8[[#This Row],[Alunos_2º ciclo]]</f>
        <v>0.34687499999999999</v>
      </c>
    </row>
    <row r="224" spans="1:19" outlineLevel="5" x14ac:dyDescent="0.3">
      <c r="A224" s="6">
        <v>101</v>
      </c>
      <c r="B224" s="7" t="s">
        <v>19</v>
      </c>
      <c r="C224" s="7">
        <v>10103</v>
      </c>
      <c r="D224" s="7" t="s">
        <v>368</v>
      </c>
      <c r="E224" s="7">
        <v>1317</v>
      </c>
      <c r="F224" s="7" t="s">
        <v>235</v>
      </c>
      <c r="G224" s="7">
        <v>152481</v>
      </c>
      <c r="H224" s="7" t="s">
        <v>254</v>
      </c>
      <c r="I224" s="7">
        <v>0</v>
      </c>
      <c r="J224" s="11" t="s">
        <v>24</v>
      </c>
      <c r="K224" s="40">
        <f>SUBTOTAL(9,K223:K223)</f>
        <v>149</v>
      </c>
      <c r="L224" s="40">
        <f>SUBTOTAL(9,L223:L223)</f>
        <v>49</v>
      </c>
      <c r="M224" s="87">
        <f>Tabela8[[#This Row],[Neg_Ano5]]/Tabela8[[#This Row],[Alunos_Ano5]]</f>
        <v>0.32885906040268459</v>
      </c>
      <c r="N224" s="40">
        <f>SUBTOTAL(9,N223:N223)</f>
        <v>171</v>
      </c>
      <c r="O224" s="40">
        <f>SUBTOTAL(9,O223:O223)</f>
        <v>62</v>
      </c>
      <c r="P224" s="87">
        <f>Tabela8[[#This Row],[Neg_Ano6]]/Tabela8[[#This Row],[Alunos_Ano6]]</f>
        <v>0.36257309941520466</v>
      </c>
      <c r="Q224" s="40">
        <f>SUBTOTAL(9,Q223:Q223)</f>
        <v>320</v>
      </c>
      <c r="R224" s="40">
        <f>SUBTOTAL(9,R223:R223)</f>
        <v>111</v>
      </c>
      <c r="S224" s="88">
        <f>Tabela8[[#This Row],[Níveis negat. ]]/Tabela8[[#This Row],[Alunos_2º ciclo]]</f>
        <v>0.34687499999999999</v>
      </c>
    </row>
    <row r="225" spans="1:19" outlineLevel="6" x14ac:dyDescent="0.3">
      <c r="A225" s="6">
        <v>101</v>
      </c>
      <c r="B225" s="7" t="s">
        <v>19</v>
      </c>
      <c r="C225" s="7">
        <v>10103</v>
      </c>
      <c r="D225" s="7" t="s">
        <v>368</v>
      </c>
      <c r="E225" s="7">
        <v>1317</v>
      </c>
      <c r="F225" s="7" t="s">
        <v>235</v>
      </c>
      <c r="G225" s="7">
        <v>152493</v>
      </c>
      <c r="H225" s="7" t="s">
        <v>256</v>
      </c>
      <c r="I225" s="7">
        <v>1317564</v>
      </c>
      <c r="J225" s="7" t="s">
        <v>257</v>
      </c>
      <c r="K225" s="37">
        <v>105</v>
      </c>
      <c r="L225" s="37">
        <v>51</v>
      </c>
      <c r="M225" s="85">
        <f>Tabela8[[#This Row],[Neg_Ano5]]/Tabela8[[#This Row],[Alunos_Ano5]]</f>
        <v>0.48571428571428571</v>
      </c>
      <c r="N225" s="37">
        <v>84</v>
      </c>
      <c r="O225" s="37">
        <v>43</v>
      </c>
      <c r="P225" s="85">
        <f>Tabela8[[#This Row],[Neg_Ano6]]/Tabela8[[#This Row],[Alunos_Ano6]]</f>
        <v>0.51190476190476186</v>
      </c>
      <c r="Q225" s="37">
        <f t="shared" si="2"/>
        <v>189</v>
      </c>
      <c r="R225" s="37">
        <f t="shared" si="2"/>
        <v>94</v>
      </c>
      <c r="S225" s="86">
        <f>Tabela8[[#This Row],[Níveis negat. ]]/Tabela8[[#This Row],[Alunos_2º ciclo]]</f>
        <v>0.49735449735449733</v>
      </c>
    </row>
    <row r="226" spans="1:19" outlineLevel="5" x14ac:dyDescent="0.3">
      <c r="A226" s="6">
        <v>101</v>
      </c>
      <c r="B226" s="7" t="s">
        <v>19</v>
      </c>
      <c r="C226" s="7">
        <v>10103</v>
      </c>
      <c r="D226" s="7" t="s">
        <v>368</v>
      </c>
      <c r="E226" s="7">
        <v>1317</v>
      </c>
      <c r="F226" s="7" t="s">
        <v>235</v>
      </c>
      <c r="G226" s="7">
        <v>152493</v>
      </c>
      <c r="H226" s="7" t="s">
        <v>256</v>
      </c>
      <c r="I226" s="7">
        <v>0</v>
      </c>
      <c r="J226" s="11" t="s">
        <v>24</v>
      </c>
      <c r="K226" s="40">
        <f>SUBTOTAL(9,K225:K225)</f>
        <v>105</v>
      </c>
      <c r="L226" s="40">
        <f>SUBTOTAL(9,L225:L225)</f>
        <v>51</v>
      </c>
      <c r="M226" s="87">
        <f>Tabela8[[#This Row],[Neg_Ano5]]/Tabela8[[#This Row],[Alunos_Ano5]]</f>
        <v>0.48571428571428571</v>
      </c>
      <c r="N226" s="40">
        <f>SUBTOTAL(9,N225:N225)</f>
        <v>84</v>
      </c>
      <c r="O226" s="40">
        <f>SUBTOTAL(9,O225:O225)</f>
        <v>43</v>
      </c>
      <c r="P226" s="87">
        <f>Tabela8[[#This Row],[Neg_Ano6]]/Tabela8[[#This Row],[Alunos_Ano6]]</f>
        <v>0.51190476190476186</v>
      </c>
      <c r="Q226" s="40">
        <f>SUBTOTAL(9,Q225:Q225)</f>
        <v>189</v>
      </c>
      <c r="R226" s="40">
        <f>SUBTOTAL(9,R225:R225)</f>
        <v>94</v>
      </c>
      <c r="S226" s="88">
        <f>Tabela8[[#This Row],[Níveis negat. ]]/Tabela8[[#This Row],[Alunos_2º ciclo]]</f>
        <v>0.49735449735449733</v>
      </c>
    </row>
    <row r="227" spans="1:19" outlineLevel="6" x14ac:dyDescent="0.3">
      <c r="A227" s="6">
        <v>101</v>
      </c>
      <c r="B227" s="7" t="s">
        <v>19</v>
      </c>
      <c r="C227" s="7">
        <v>10103</v>
      </c>
      <c r="D227" s="7" t="s">
        <v>368</v>
      </c>
      <c r="E227" s="7">
        <v>1317</v>
      </c>
      <c r="F227" s="7" t="s">
        <v>235</v>
      </c>
      <c r="G227" s="7">
        <v>152500</v>
      </c>
      <c r="H227" s="7" t="s">
        <v>258</v>
      </c>
      <c r="I227" s="7">
        <v>1317811</v>
      </c>
      <c r="J227" s="7" t="s">
        <v>259</v>
      </c>
      <c r="K227" s="37"/>
      <c r="L227" s="37"/>
      <c r="M227" s="85"/>
      <c r="N227" s="37">
        <v>301</v>
      </c>
      <c r="O227" s="37">
        <v>71</v>
      </c>
      <c r="P227" s="85">
        <f>Tabela8[[#This Row],[Neg_Ano6]]/Tabela8[[#This Row],[Alunos_Ano6]]</f>
        <v>0.23588039867109634</v>
      </c>
      <c r="Q227" s="37">
        <f t="shared" si="2"/>
        <v>301</v>
      </c>
      <c r="R227" s="37">
        <f t="shared" si="2"/>
        <v>71</v>
      </c>
      <c r="S227" s="86">
        <f>Tabela8[[#This Row],[Níveis negat. ]]/Tabela8[[#This Row],[Alunos_2º ciclo]]</f>
        <v>0.23588039867109634</v>
      </c>
    </row>
    <row r="228" spans="1:19" outlineLevel="5" x14ac:dyDescent="0.3">
      <c r="A228" s="6">
        <v>101</v>
      </c>
      <c r="B228" s="7" t="s">
        <v>19</v>
      </c>
      <c r="C228" s="7">
        <v>10103</v>
      </c>
      <c r="D228" s="7" t="s">
        <v>368</v>
      </c>
      <c r="E228" s="7">
        <v>1317</v>
      </c>
      <c r="F228" s="7" t="s">
        <v>235</v>
      </c>
      <c r="G228" s="7">
        <v>152500</v>
      </c>
      <c r="H228" s="7" t="s">
        <v>258</v>
      </c>
      <c r="I228" s="7">
        <v>0</v>
      </c>
      <c r="J228" s="11" t="s">
        <v>24</v>
      </c>
      <c r="K228" s="40">
        <f>SUBTOTAL(9,K227:K227)</f>
        <v>0</v>
      </c>
      <c r="L228" s="40">
        <f>SUBTOTAL(9,L227:L227)</f>
        <v>0</v>
      </c>
      <c r="M228" s="87"/>
      <c r="N228" s="40">
        <f>SUBTOTAL(9,N227:N227)</f>
        <v>301</v>
      </c>
      <c r="O228" s="40">
        <f>SUBTOTAL(9,O227:O227)</f>
        <v>71</v>
      </c>
      <c r="P228" s="87">
        <f>Tabela8[[#This Row],[Neg_Ano6]]/Tabela8[[#This Row],[Alunos_Ano6]]</f>
        <v>0.23588039867109634</v>
      </c>
      <c r="Q228" s="40">
        <f>SUBTOTAL(9,Q227:Q227)</f>
        <v>301</v>
      </c>
      <c r="R228" s="40">
        <f>SUBTOTAL(9,R227:R227)</f>
        <v>71</v>
      </c>
      <c r="S228" s="88">
        <f>Tabela8[[#This Row],[Níveis negat. ]]/Tabela8[[#This Row],[Alunos_2º ciclo]]</f>
        <v>0.23588039867109634</v>
      </c>
    </row>
    <row r="229" spans="1:19" outlineLevel="6" x14ac:dyDescent="0.3">
      <c r="A229" s="6">
        <v>101</v>
      </c>
      <c r="B229" s="7" t="s">
        <v>19</v>
      </c>
      <c r="C229" s="7">
        <v>10103</v>
      </c>
      <c r="D229" s="7" t="s">
        <v>368</v>
      </c>
      <c r="E229" s="7">
        <v>1317</v>
      </c>
      <c r="F229" s="7" t="s">
        <v>235</v>
      </c>
      <c r="G229" s="7">
        <v>152511</v>
      </c>
      <c r="H229" s="7" t="s">
        <v>260</v>
      </c>
      <c r="I229" s="7">
        <v>1317697</v>
      </c>
      <c r="J229" s="7" t="s">
        <v>261</v>
      </c>
      <c r="K229" s="37">
        <v>238</v>
      </c>
      <c r="L229" s="37">
        <v>84</v>
      </c>
      <c r="M229" s="85">
        <f>Tabela8[[#This Row],[Neg_Ano5]]/Tabela8[[#This Row],[Alunos_Ano5]]</f>
        <v>0.35294117647058826</v>
      </c>
      <c r="N229" s="37">
        <v>254</v>
      </c>
      <c r="O229" s="37">
        <v>72</v>
      </c>
      <c r="P229" s="85">
        <f>Tabela8[[#This Row],[Neg_Ano6]]/Tabela8[[#This Row],[Alunos_Ano6]]</f>
        <v>0.28346456692913385</v>
      </c>
      <c r="Q229" s="37">
        <f t="shared" si="2"/>
        <v>492</v>
      </c>
      <c r="R229" s="37">
        <f t="shared" si="2"/>
        <v>156</v>
      </c>
      <c r="S229" s="86">
        <f>Tabela8[[#This Row],[Níveis negat. ]]/Tabela8[[#This Row],[Alunos_2º ciclo]]</f>
        <v>0.31707317073170732</v>
      </c>
    </row>
    <row r="230" spans="1:19" outlineLevel="5" x14ac:dyDescent="0.3">
      <c r="A230" s="6">
        <v>101</v>
      </c>
      <c r="B230" s="7" t="s">
        <v>19</v>
      </c>
      <c r="C230" s="7">
        <v>10103</v>
      </c>
      <c r="D230" s="7" t="s">
        <v>368</v>
      </c>
      <c r="E230" s="7">
        <v>1317</v>
      </c>
      <c r="F230" s="7" t="s">
        <v>235</v>
      </c>
      <c r="G230" s="7">
        <v>152511</v>
      </c>
      <c r="H230" s="7" t="s">
        <v>260</v>
      </c>
      <c r="I230" s="7">
        <v>0</v>
      </c>
      <c r="J230" s="11" t="s">
        <v>24</v>
      </c>
      <c r="K230" s="40">
        <f>SUBTOTAL(9,K229:K229)</f>
        <v>238</v>
      </c>
      <c r="L230" s="40">
        <f>SUBTOTAL(9,L229:L229)</f>
        <v>84</v>
      </c>
      <c r="M230" s="87">
        <f>Tabela8[[#This Row],[Neg_Ano5]]/Tabela8[[#This Row],[Alunos_Ano5]]</f>
        <v>0.35294117647058826</v>
      </c>
      <c r="N230" s="40">
        <f>SUBTOTAL(9,N229:N229)</f>
        <v>254</v>
      </c>
      <c r="O230" s="40">
        <f>SUBTOTAL(9,O229:O229)</f>
        <v>72</v>
      </c>
      <c r="P230" s="87">
        <f>Tabela8[[#This Row],[Neg_Ano6]]/Tabela8[[#This Row],[Alunos_Ano6]]</f>
        <v>0.28346456692913385</v>
      </c>
      <c r="Q230" s="40">
        <f>SUBTOTAL(9,Q229:Q229)</f>
        <v>492</v>
      </c>
      <c r="R230" s="40">
        <f>SUBTOTAL(9,R229:R229)</f>
        <v>156</v>
      </c>
      <c r="S230" s="88">
        <f>Tabela8[[#This Row],[Níveis negat. ]]/Tabela8[[#This Row],[Alunos_2º ciclo]]</f>
        <v>0.31707317073170732</v>
      </c>
    </row>
    <row r="231" spans="1:19" outlineLevel="4" x14ac:dyDescent="0.3">
      <c r="A231" s="6">
        <v>101</v>
      </c>
      <c r="B231" s="7" t="s">
        <v>19</v>
      </c>
      <c r="C231" s="7">
        <v>10103</v>
      </c>
      <c r="D231" s="7" t="s">
        <v>368</v>
      </c>
      <c r="E231" s="7">
        <v>1317</v>
      </c>
      <c r="F231" s="7" t="s">
        <v>235</v>
      </c>
      <c r="G231" s="7">
        <v>0</v>
      </c>
      <c r="H231" s="7">
        <v>0</v>
      </c>
      <c r="I231" s="7">
        <v>0</v>
      </c>
      <c r="J231" s="15" t="s">
        <v>25</v>
      </c>
      <c r="K231" s="43">
        <f>SUBTOTAL(9,K205:K229)</f>
        <v>1657</v>
      </c>
      <c r="L231" s="43">
        <f>SUBTOTAL(9,L205:L229)</f>
        <v>529</v>
      </c>
      <c r="M231" s="89">
        <f>Tabela8[[#This Row],[Neg_Ano5]]/Tabela8[[#This Row],[Alunos_Ano5]]</f>
        <v>0.3192516596258298</v>
      </c>
      <c r="N231" s="43">
        <f>SUBTOTAL(9,N205:N229)</f>
        <v>2280</v>
      </c>
      <c r="O231" s="43">
        <f>SUBTOTAL(9,O205:O229)</f>
        <v>710</v>
      </c>
      <c r="P231" s="89">
        <f>Tabela8[[#This Row],[Neg_Ano6]]/Tabela8[[#This Row],[Alunos_Ano6]]</f>
        <v>0.31140350877192985</v>
      </c>
      <c r="Q231" s="43">
        <f>SUBTOTAL(9,Q205:Q229)</f>
        <v>3937</v>
      </c>
      <c r="R231" s="43">
        <f>SUBTOTAL(9,R205:R229)</f>
        <v>1239</v>
      </c>
      <c r="S231" s="90">
        <f>Tabela8[[#This Row],[Níveis negat. ]]/Tabela8[[#This Row],[Alunos_2º ciclo]]</f>
        <v>0.31470662941325883</v>
      </c>
    </row>
    <row r="232" spans="1:19" outlineLevel="6" x14ac:dyDescent="0.3">
      <c r="A232" s="6">
        <v>101</v>
      </c>
      <c r="B232" s="7" t="s">
        <v>19</v>
      </c>
      <c r="C232" s="7">
        <v>10103</v>
      </c>
      <c r="D232" s="7" t="s">
        <v>368</v>
      </c>
      <c r="E232" s="7">
        <v>1318</v>
      </c>
      <c r="F232" s="7" t="s">
        <v>263</v>
      </c>
      <c r="G232" s="7">
        <v>151154</v>
      </c>
      <c r="H232" s="7" t="s">
        <v>264</v>
      </c>
      <c r="I232" s="7">
        <v>1314179</v>
      </c>
      <c r="J232" s="7" t="s">
        <v>265</v>
      </c>
      <c r="K232" s="37">
        <v>70</v>
      </c>
      <c r="L232" s="37">
        <v>25</v>
      </c>
      <c r="M232" s="85">
        <f>Tabela8[[#This Row],[Neg_Ano5]]/Tabela8[[#This Row],[Alunos_Ano5]]</f>
        <v>0.35714285714285715</v>
      </c>
      <c r="N232" s="37">
        <v>79</v>
      </c>
      <c r="O232" s="37">
        <v>22</v>
      </c>
      <c r="P232" s="85">
        <f>Tabela8[[#This Row],[Neg_Ano6]]/Tabela8[[#This Row],[Alunos_Ano6]]</f>
        <v>0.27848101265822783</v>
      </c>
      <c r="Q232" s="37">
        <f t="shared" si="2"/>
        <v>149</v>
      </c>
      <c r="R232" s="37">
        <f t="shared" si="2"/>
        <v>47</v>
      </c>
      <c r="S232" s="86">
        <f>Tabela8[[#This Row],[Níveis negat. ]]/Tabela8[[#This Row],[Alunos_2º ciclo]]</f>
        <v>0.31543624161073824</v>
      </c>
    </row>
    <row r="233" spans="1:19" outlineLevel="6" x14ac:dyDescent="0.3">
      <c r="A233" s="6">
        <v>101</v>
      </c>
      <c r="B233" s="7" t="s">
        <v>19</v>
      </c>
      <c r="C233" s="7">
        <v>10103</v>
      </c>
      <c r="D233" s="7" t="s">
        <v>368</v>
      </c>
      <c r="E233" s="7">
        <v>1318</v>
      </c>
      <c r="F233" s="7" t="s">
        <v>263</v>
      </c>
      <c r="G233" s="7">
        <v>151154</v>
      </c>
      <c r="H233" s="7" t="s">
        <v>264</v>
      </c>
      <c r="I233" s="7">
        <v>1314556</v>
      </c>
      <c r="J233" s="7" t="s">
        <v>266</v>
      </c>
      <c r="K233" s="37">
        <v>85</v>
      </c>
      <c r="L233" s="37">
        <v>30</v>
      </c>
      <c r="M233" s="85">
        <f>Tabela8[[#This Row],[Neg_Ano5]]/Tabela8[[#This Row],[Alunos_Ano5]]</f>
        <v>0.35294117647058826</v>
      </c>
      <c r="N233" s="37">
        <v>92</v>
      </c>
      <c r="O233" s="37">
        <v>26</v>
      </c>
      <c r="P233" s="85">
        <f>Tabela8[[#This Row],[Neg_Ano6]]/Tabela8[[#This Row],[Alunos_Ano6]]</f>
        <v>0.28260869565217389</v>
      </c>
      <c r="Q233" s="37">
        <f t="shared" si="2"/>
        <v>177</v>
      </c>
      <c r="R233" s="37">
        <f t="shared" si="2"/>
        <v>56</v>
      </c>
      <c r="S233" s="86">
        <f>Tabela8[[#This Row],[Níveis negat. ]]/Tabela8[[#This Row],[Alunos_2º ciclo]]</f>
        <v>0.31638418079096048</v>
      </c>
    </row>
    <row r="234" spans="1:19" outlineLevel="5" x14ac:dyDescent="0.3">
      <c r="A234" s="6">
        <v>101</v>
      </c>
      <c r="B234" s="7" t="s">
        <v>19</v>
      </c>
      <c r="C234" s="7">
        <v>10103</v>
      </c>
      <c r="D234" s="7" t="s">
        <v>368</v>
      </c>
      <c r="E234" s="7">
        <v>1318</v>
      </c>
      <c r="F234" s="7" t="s">
        <v>263</v>
      </c>
      <c r="G234" s="7">
        <v>151154</v>
      </c>
      <c r="H234" s="7" t="s">
        <v>264</v>
      </c>
      <c r="I234" s="7">
        <v>0</v>
      </c>
      <c r="J234" s="11" t="s">
        <v>24</v>
      </c>
      <c r="K234" s="40">
        <f>SUBTOTAL(9,K232:K233)</f>
        <v>155</v>
      </c>
      <c r="L234" s="40">
        <f>SUBTOTAL(9,L232:L233)</f>
        <v>55</v>
      </c>
      <c r="M234" s="87">
        <f>Tabela8[[#This Row],[Neg_Ano5]]/Tabela8[[#This Row],[Alunos_Ano5]]</f>
        <v>0.35483870967741937</v>
      </c>
      <c r="N234" s="40">
        <f>SUBTOTAL(9,N232:N233)</f>
        <v>171</v>
      </c>
      <c r="O234" s="40">
        <f>SUBTOTAL(9,O232:O233)</f>
        <v>48</v>
      </c>
      <c r="P234" s="87">
        <f>Tabela8[[#This Row],[Neg_Ano6]]/Tabela8[[#This Row],[Alunos_Ano6]]</f>
        <v>0.2807017543859649</v>
      </c>
      <c r="Q234" s="40">
        <f>SUBTOTAL(9,Q232:Q233)</f>
        <v>326</v>
      </c>
      <c r="R234" s="40">
        <f>SUBTOTAL(9,R232:R233)</f>
        <v>103</v>
      </c>
      <c r="S234" s="88">
        <f>Tabela8[[#This Row],[Níveis negat. ]]/Tabela8[[#This Row],[Alunos_2º ciclo]]</f>
        <v>0.31595092024539878</v>
      </c>
    </row>
    <row r="235" spans="1:19" outlineLevel="6" x14ac:dyDescent="0.3">
      <c r="A235" s="6">
        <v>101</v>
      </c>
      <c r="B235" s="7" t="s">
        <v>19</v>
      </c>
      <c r="C235" s="7">
        <v>10103</v>
      </c>
      <c r="D235" s="7" t="s">
        <v>368</v>
      </c>
      <c r="E235" s="7">
        <v>1318</v>
      </c>
      <c r="F235" s="7" t="s">
        <v>263</v>
      </c>
      <c r="G235" s="7">
        <v>152316</v>
      </c>
      <c r="H235" s="7" t="s">
        <v>267</v>
      </c>
      <c r="I235" s="7">
        <v>1314712</v>
      </c>
      <c r="J235" s="7" t="s">
        <v>268</v>
      </c>
      <c r="K235" s="37">
        <v>117</v>
      </c>
      <c r="L235" s="37">
        <v>43</v>
      </c>
      <c r="M235" s="85">
        <f>Tabela8[[#This Row],[Neg_Ano5]]/Tabela8[[#This Row],[Alunos_Ano5]]</f>
        <v>0.36752136752136755</v>
      </c>
      <c r="N235" s="37">
        <v>135</v>
      </c>
      <c r="O235" s="37">
        <v>43</v>
      </c>
      <c r="P235" s="85">
        <f>Tabela8[[#This Row],[Neg_Ano6]]/Tabela8[[#This Row],[Alunos_Ano6]]</f>
        <v>0.31851851851851853</v>
      </c>
      <c r="Q235" s="37">
        <f t="shared" si="2"/>
        <v>252</v>
      </c>
      <c r="R235" s="37">
        <f t="shared" si="2"/>
        <v>86</v>
      </c>
      <c r="S235" s="86">
        <f>Tabela8[[#This Row],[Níveis negat. ]]/Tabela8[[#This Row],[Alunos_2º ciclo]]</f>
        <v>0.34126984126984128</v>
      </c>
    </row>
    <row r="236" spans="1:19" outlineLevel="5" x14ac:dyDescent="0.3">
      <c r="A236" s="6">
        <v>101</v>
      </c>
      <c r="B236" s="7" t="s">
        <v>19</v>
      </c>
      <c r="C236" s="7">
        <v>10103</v>
      </c>
      <c r="D236" s="7" t="s">
        <v>368</v>
      </c>
      <c r="E236" s="7">
        <v>1318</v>
      </c>
      <c r="F236" s="7" t="s">
        <v>263</v>
      </c>
      <c r="G236" s="7">
        <v>152316</v>
      </c>
      <c r="H236" s="7" t="s">
        <v>267</v>
      </c>
      <c r="I236" s="7">
        <v>0</v>
      </c>
      <c r="J236" s="11" t="s">
        <v>24</v>
      </c>
      <c r="K236" s="40">
        <f>SUBTOTAL(9,K235:K235)</f>
        <v>117</v>
      </c>
      <c r="L236" s="40">
        <f>SUBTOTAL(9,L235:L235)</f>
        <v>43</v>
      </c>
      <c r="M236" s="87">
        <f>Tabela8[[#This Row],[Neg_Ano5]]/Tabela8[[#This Row],[Alunos_Ano5]]</f>
        <v>0.36752136752136755</v>
      </c>
      <c r="N236" s="40">
        <f>SUBTOTAL(9,N235:N235)</f>
        <v>135</v>
      </c>
      <c r="O236" s="40">
        <f>SUBTOTAL(9,O235:O235)</f>
        <v>43</v>
      </c>
      <c r="P236" s="87">
        <f>Tabela8[[#This Row],[Neg_Ano6]]/Tabela8[[#This Row],[Alunos_Ano6]]</f>
        <v>0.31851851851851853</v>
      </c>
      <c r="Q236" s="40">
        <f>SUBTOTAL(9,Q235:Q235)</f>
        <v>252</v>
      </c>
      <c r="R236" s="40">
        <f>SUBTOTAL(9,R235:R235)</f>
        <v>86</v>
      </c>
      <c r="S236" s="88">
        <f>Tabela8[[#This Row],[Níveis negat. ]]/Tabela8[[#This Row],[Alunos_2º ciclo]]</f>
        <v>0.34126984126984128</v>
      </c>
    </row>
    <row r="237" spans="1:19" outlineLevel="4" x14ac:dyDescent="0.3">
      <c r="A237" s="6">
        <v>101</v>
      </c>
      <c r="B237" s="7" t="s">
        <v>19</v>
      </c>
      <c r="C237" s="7">
        <v>10103</v>
      </c>
      <c r="D237" s="7" t="s">
        <v>368</v>
      </c>
      <c r="E237" s="7">
        <v>1318</v>
      </c>
      <c r="F237" s="7" t="s">
        <v>263</v>
      </c>
      <c r="G237" s="7">
        <v>0</v>
      </c>
      <c r="H237" s="7">
        <v>0</v>
      </c>
      <c r="I237" s="7">
        <v>0</v>
      </c>
      <c r="J237" s="15" t="s">
        <v>25</v>
      </c>
      <c r="K237" s="43">
        <f>SUBTOTAL(9,K232:K235)</f>
        <v>272</v>
      </c>
      <c r="L237" s="43">
        <f>SUBTOTAL(9,L232:L235)</f>
        <v>98</v>
      </c>
      <c r="M237" s="89">
        <f>Tabela8[[#This Row],[Neg_Ano5]]/Tabela8[[#This Row],[Alunos_Ano5]]</f>
        <v>0.36029411764705882</v>
      </c>
      <c r="N237" s="43">
        <f>SUBTOTAL(9,N232:N235)</f>
        <v>306</v>
      </c>
      <c r="O237" s="43">
        <f>SUBTOTAL(9,O232:O235)</f>
        <v>91</v>
      </c>
      <c r="P237" s="89">
        <f>Tabela8[[#This Row],[Neg_Ano6]]/Tabela8[[#This Row],[Alunos_Ano6]]</f>
        <v>0.29738562091503268</v>
      </c>
      <c r="Q237" s="43">
        <f>SUBTOTAL(9,Q232:Q235)</f>
        <v>578</v>
      </c>
      <c r="R237" s="43">
        <f>SUBTOTAL(9,R232:R235)</f>
        <v>189</v>
      </c>
      <c r="S237" s="90">
        <f>Tabela8[[#This Row],[Níveis negat. ]]/Tabela8[[#This Row],[Alunos_2º ciclo]]</f>
        <v>0.32698961937716264</v>
      </c>
    </row>
    <row r="238" spans="1:19" outlineLevel="3" x14ac:dyDescent="0.3">
      <c r="A238" s="6">
        <v>101</v>
      </c>
      <c r="B238" s="7" t="s">
        <v>19</v>
      </c>
      <c r="C238" s="7">
        <v>10103</v>
      </c>
      <c r="D238" s="7" t="s">
        <v>368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19" t="s">
        <v>26</v>
      </c>
      <c r="K238" s="46">
        <f>SUBTOTAL(9,K2:K235)</f>
        <v>12446</v>
      </c>
      <c r="L238" s="46">
        <f>SUBTOTAL(9,L2:L235)</f>
        <v>3453</v>
      </c>
      <c r="M238" s="91">
        <f>Tabela8[[#This Row],[Neg_Ano5]]/Tabela8[[#This Row],[Alunos_Ano5]]</f>
        <v>0.27743853446890565</v>
      </c>
      <c r="N238" s="46">
        <f>SUBTOTAL(9,N2:N235)</f>
        <v>14196</v>
      </c>
      <c r="O238" s="46">
        <f>SUBTOTAL(9,O2:O235)</f>
        <v>3749</v>
      </c>
      <c r="P238" s="91">
        <f>Tabela8[[#This Row],[Neg_Ano6]]/Tabela8[[#This Row],[Alunos_Ano6]]</f>
        <v>0.26408847562693716</v>
      </c>
      <c r="Q238" s="46">
        <f>SUBTOTAL(9,Q2:Q235)</f>
        <v>26642</v>
      </c>
      <c r="R238" s="46">
        <f>SUBTOTAL(9,R2:R235)</f>
        <v>7202</v>
      </c>
      <c r="S238" s="92">
        <f>Tabela8[[#This Row],[Níveis negat. ]]/Tabela8[[#This Row],[Alunos_2º ciclo]]</f>
        <v>0.27032505067187146</v>
      </c>
    </row>
    <row r="239" spans="1:19" outlineLevel="2" x14ac:dyDescent="0.3">
      <c r="A239" s="6">
        <v>101</v>
      </c>
      <c r="B239" s="7" t="s">
        <v>19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23" t="s">
        <v>269</v>
      </c>
      <c r="K239" s="49">
        <f>SUBTOTAL(9,K2:K238)</f>
        <v>12446</v>
      </c>
      <c r="L239" s="49">
        <f>SUBTOTAL(9,L2:L238)</f>
        <v>3453</v>
      </c>
      <c r="M239" s="50">
        <f>Tabela8[[#This Row],[Neg_Ano5]]/Tabela8[[#This Row],[Alunos_Ano5]]</f>
        <v>0.27743853446890565</v>
      </c>
      <c r="N239" s="49">
        <f>SUBTOTAL(9,N2:N238)</f>
        <v>14196</v>
      </c>
      <c r="O239" s="49">
        <f>SUBTOTAL(9,O2:O238)</f>
        <v>3749</v>
      </c>
      <c r="P239" s="50">
        <f>Tabela8[[#This Row],[Neg_Ano6]]/Tabela8[[#This Row],[Alunos_Ano6]]</f>
        <v>0.26408847562693716</v>
      </c>
      <c r="Q239" s="49">
        <f>SUBTOTAL(9,Q2:Q238)</f>
        <v>26642</v>
      </c>
      <c r="R239" s="49">
        <f>SUBTOTAL(9,R2:R238)</f>
        <v>7202</v>
      </c>
      <c r="S239" s="51">
        <f>Tabela8[[#This Row],[Níveis negat. ]]/Tabela8[[#This Row],[Alunos_2º ciclo]]</f>
        <v>0.27032505067187146</v>
      </c>
    </row>
    <row r="240" spans="1:19" x14ac:dyDescent="0.3">
      <c r="A240" s="31" t="s">
        <v>270</v>
      </c>
    </row>
    <row r="241" spans="1:1" x14ac:dyDescent="0.3">
      <c r="A241" s="32" t="s">
        <v>271</v>
      </c>
    </row>
    <row r="242" spans="1:1" x14ac:dyDescent="0.3">
      <c r="A242" s="33" t="s">
        <v>272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47"/>
  <sheetViews>
    <sheetView topLeftCell="A13" zoomScaleNormal="100" workbookViewId="0">
      <selection activeCell="B20" sqref="B20"/>
    </sheetView>
  </sheetViews>
  <sheetFormatPr defaultColWidth="8.6640625" defaultRowHeight="14.4" outlineLevelRow="6" x14ac:dyDescent="0.3"/>
  <cols>
    <col min="1" max="1" width="13.44140625" customWidth="1"/>
    <col min="2" max="2" width="12.44140625" customWidth="1"/>
    <col min="3" max="3" width="14" customWidth="1"/>
    <col min="4" max="4" width="13" customWidth="1"/>
    <col min="5" max="5" width="17.6640625" customWidth="1"/>
    <col min="6" max="6" width="21.44140625" customWidth="1"/>
    <col min="7" max="7" width="10.6640625" customWidth="1"/>
    <col min="8" max="8" width="39.109375" customWidth="1"/>
    <col min="9" max="9" width="10.6640625" customWidth="1"/>
    <col min="10" max="10" width="76.44140625" bestFit="1" customWidth="1"/>
    <col min="11" max="19" width="12.6640625" customWidth="1"/>
  </cols>
  <sheetData>
    <row r="1" spans="1:19" ht="46.2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4" t="s">
        <v>10</v>
      </c>
      <c r="L1" s="35" t="s">
        <v>11</v>
      </c>
      <c r="M1" s="34" t="s">
        <v>12</v>
      </c>
      <c r="N1" s="34" t="s">
        <v>13</v>
      </c>
      <c r="O1" s="35" t="s">
        <v>14</v>
      </c>
      <c r="P1" s="34" t="s">
        <v>15</v>
      </c>
      <c r="Q1" s="34" t="s">
        <v>16</v>
      </c>
      <c r="R1" s="34" t="s">
        <v>17</v>
      </c>
      <c r="S1" s="36" t="s">
        <v>18</v>
      </c>
    </row>
    <row r="2" spans="1:19" outlineLevel="6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">
        <v>151622</v>
      </c>
      <c r="H2" s="7" t="s">
        <v>31</v>
      </c>
      <c r="I2" s="7">
        <v>104118</v>
      </c>
      <c r="J2" s="7" t="s">
        <v>32</v>
      </c>
      <c r="K2" s="37">
        <v>54</v>
      </c>
      <c r="L2" s="37">
        <v>9</v>
      </c>
      <c r="M2" s="38">
        <f>Tabela79[[#This Row],[Neg_Ano5]]/Tabela79[[#This Row],[Alunos_Ano5]]</f>
        <v>0.16666666666666666</v>
      </c>
      <c r="N2" s="37">
        <v>59</v>
      </c>
      <c r="O2" s="37">
        <v>6</v>
      </c>
      <c r="P2" s="38">
        <f>Tabela79[[#This Row],[Neg_Ano6]]/Tabela79[[#This Row],[Alunos_Ano6]]</f>
        <v>0.10169491525423729</v>
      </c>
      <c r="Q2" s="37">
        <f>K2+N2</f>
        <v>113</v>
      </c>
      <c r="R2" s="37">
        <f>L2+O2</f>
        <v>15</v>
      </c>
      <c r="S2" s="39">
        <f>Tabela79[[#This Row],[Níveis negat. ]]/Tabela79[[#This Row],[Alunos_2º ciclo]]</f>
        <v>0.13274336283185842</v>
      </c>
    </row>
    <row r="3" spans="1:19" outlineLevel="5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">
        <v>151622</v>
      </c>
      <c r="H3" s="7" t="s">
        <v>31</v>
      </c>
      <c r="I3" s="7">
        <v>0</v>
      </c>
      <c r="J3" s="11" t="s">
        <v>24</v>
      </c>
      <c r="K3" s="40">
        <f>SUBTOTAL(9,K2:K2)</f>
        <v>54</v>
      </c>
      <c r="L3" s="40">
        <f>SUBTOTAL(9,L2:L2)</f>
        <v>9</v>
      </c>
      <c r="M3" s="41">
        <f>Tabela79[[#This Row],[Neg_Ano5]]/Tabela79[[#This Row],[Alunos_Ano5]]</f>
        <v>0.16666666666666666</v>
      </c>
      <c r="N3" s="40">
        <f>SUBTOTAL(9,N2:N2)</f>
        <v>59</v>
      </c>
      <c r="O3" s="40">
        <f>SUBTOTAL(9,O2:O2)</f>
        <v>6</v>
      </c>
      <c r="P3" s="41">
        <f>Tabela79[[#This Row],[Neg_Ano6]]/Tabela79[[#This Row],[Alunos_Ano6]]</f>
        <v>0.10169491525423729</v>
      </c>
      <c r="Q3" s="40">
        <f>SUBTOTAL(9,Q2:Q2)</f>
        <v>113</v>
      </c>
      <c r="R3" s="40">
        <f>SUBTOTAL(9,R2:R2)</f>
        <v>15</v>
      </c>
      <c r="S3" s="42">
        <f>Tabela79[[#This Row],[Níveis negat. ]]/Tabela79[[#This Row],[Alunos_2º ciclo]]</f>
        <v>0.13274336283185842</v>
      </c>
    </row>
    <row r="4" spans="1:19" outlineLevel="6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">
        <v>151634</v>
      </c>
      <c r="H4" s="7" t="s">
        <v>33</v>
      </c>
      <c r="I4" s="7">
        <v>104358</v>
      </c>
      <c r="J4" s="7" t="s">
        <v>34</v>
      </c>
      <c r="K4" s="37">
        <v>155</v>
      </c>
      <c r="L4" s="37">
        <v>27</v>
      </c>
      <c r="M4" s="38">
        <f>Tabela79[[#This Row],[Neg_Ano5]]/Tabela79[[#This Row],[Alunos_Ano5]]</f>
        <v>0.17419354838709677</v>
      </c>
      <c r="N4" s="37">
        <v>159</v>
      </c>
      <c r="O4" s="37">
        <v>23</v>
      </c>
      <c r="P4" s="38">
        <f>Tabela79[[#This Row],[Neg_Ano6]]/Tabela79[[#This Row],[Alunos_Ano6]]</f>
        <v>0.14465408805031446</v>
      </c>
      <c r="Q4" s="37">
        <f>K4+N4</f>
        <v>314</v>
      </c>
      <c r="R4" s="37">
        <f>L4+O4</f>
        <v>50</v>
      </c>
      <c r="S4" s="39">
        <f>Tabela79[[#This Row],[Níveis negat. ]]/Tabela79[[#This Row],[Alunos_2º ciclo]]</f>
        <v>0.15923566878980891</v>
      </c>
    </row>
    <row r="5" spans="1:19" outlineLevel="5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">
        <v>151634</v>
      </c>
      <c r="H5" s="7" t="s">
        <v>33</v>
      </c>
      <c r="I5" s="7">
        <v>0</v>
      </c>
      <c r="J5" s="11" t="s">
        <v>24</v>
      </c>
      <c r="K5" s="40">
        <f>SUBTOTAL(9,K4:K4)</f>
        <v>155</v>
      </c>
      <c r="L5" s="40">
        <f>SUBTOTAL(9,L4:L4)</f>
        <v>27</v>
      </c>
      <c r="M5" s="41">
        <f>Tabela79[[#This Row],[Neg_Ano5]]/Tabela79[[#This Row],[Alunos_Ano5]]</f>
        <v>0.17419354838709677</v>
      </c>
      <c r="N5" s="40">
        <f>SUBTOTAL(9,N4:N4)</f>
        <v>159</v>
      </c>
      <c r="O5" s="40">
        <f>SUBTOTAL(9,O4:O4)</f>
        <v>23</v>
      </c>
      <c r="P5" s="41">
        <f>Tabela79[[#This Row],[Neg_Ano6]]/Tabela79[[#This Row],[Alunos_Ano6]]</f>
        <v>0.14465408805031446</v>
      </c>
      <c r="Q5" s="40">
        <f>SUBTOTAL(9,Q4:Q4)</f>
        <v>314</v>
      </c>
      <c r="R5" s="40">
        <f>SUBTOTAL(9,R4:R4)</f>
        <v>50</v>
      </c>
      <c r="S5" s="42">
        <f>Tabela79[[#This Row],[Níveis negat. ]]/Tabela79[[#This Row],[Alunos_2º ciclo]]</f>
        <v>0.15923566878980891</v>
      </c>
    </row>
    <row r="6" spans="1:19" outlineLevel="4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">
        <v>0</v>
      </c>
      <c r="H6" s="7">
        <v>0</v>
      </c>
      <c r="I6" s="7">
        <v>0</v>
      </c>
      <c r="J6" s="15" t="s">
        <v>25</v>
      </c>
      <c r="K6" s="43">
        <f>SUBTOTAL(9,K2:K4)</f>
        <v>209</v>
      </c>
      <c r="L6" s="43">
        <f>SUBTOTAL(9,L2:L4)</f>
        <v>36</v>
      </c>
      <c r="M6" s="44">
        <f>Tabela79[[#This Row],[Neg_Ano5]]/Tabela79[[#This Row],[Alunos_Ano5]]</f>
        <v>0.17224880382775121</v>
      </c>
      <c r="N6" s="43">
        <f>SUBTOTAL(9,N2:N4)</f>
        <v>218</v>
      </c>
      <c r="O6" s="43">
        <f>SUBTOTAL(9,O2:O4)</f>
        <v>29</v>
      </c>
      <c r="P6" s="44">
        <f>Tabela79[[#This Row],[Neg_Ano6]]/Tabela79[[#This Row],[Alunos_Ano6]]</f>
        <v>0.13302752293577982</v>
      </c>
      <c r="Q6" s="43">
        <f>SUBTOTAL(9,Q2:Q4)</f>
        <v>427</v>
      </c>
      <c r="R6" s="43">
        <f>SUBTOTAL(9,R2:R4)</f>
        <v>65</v>
      </c>
      <c r="S6" s="45">
        <f>Tabela79[[#This Row],[Níveis negat. ]]/Tabela79[[#This Row],[Alunos_2º ciclo]]</f>
        <v>0.1522248243559719</v>
      </c>
    </row>
    <row r="7" spans="1:19" outlineLevel="6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107</v>
      </c>
      <c r="F7" s="7" t="s">
        <v>35</v>
      </c>
      <c r="G7" s="7">
        <v>151336</v>
      </c>
      <c r="H7" s="7" t="s">
        <v>36</v>
      </c>
      <c r="I7" s="7">
        <v>107743</v>
      </c>
      <c r="J7" s="7" t="s">
        <v>37</v>
      </c>
      <c r="K7" s="37">
        <v>0</v>
      </c>
      <c r="L7" s="37">
        <v>0</v>
      </c>
      <c r="M7" s="75" t="s">
        <v>28</v>
      </c>
      <c r="N7" s="37">
        <v>164</v>
      </c>
      <c r="O7" s="37">
        <v>29</v>
      </c>
      <c r="P7" s="38">
        <f>Tabela79[[#This Row],[Neg_Ano6]]/Tabela79[[#This Row],[Alunos_Ano6]]</f>
        <v>0.17682926829268292</v>
      </c>
      <c r="Q7" s="37">
        <f>K7+N7</f>
        <v>164</v>
      </c>
      <c r="R7" s="37">
        <f>L7+O7</f>
        <v>29</v>
      </c>
      <c r="S7" s="39">
        <f>Tabela79[[#This Row],[Níveis negat. ]]/Tabela79[[#This Row],[Alunos_2º ciclo]]</f>
        <v>0.17682926829268292</v>
      </c>
    </row>
    <row r="8" spans="1:19" outlineLevel="6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">
        <v>151336</v>
      </c>
      <c r="H8" s="7" t="s">
        <v>36</v>
      </c>
      <c r="I8" s="7">
        <v>107850</v>
      </c>
      <c r="J8" s="7" t="s">
        <v>273</v>
      </c>
      <c r="K8" s="37">
        <v>0</v>
      </c>
      <c r="L8" s="37">
        <v>0</v>
      </c>
      <c r="M8" s="75" t="s">
        <v>28</v>
      </c>
      <c r="N8" s="37">
        <v>37</v>
      </c>
      <c r="O8" s="37">
        <v>9</v>
      </c>
      <c r="P8" s="38">
        <f>Tabela79[[#This Row],[Neg_Ano6]]/Tabela79[[#This Row],[Alunos_Ano6]]</f>
        <v>0.24324324324324326</v>
      </c>
      <c r="Q8" s="37">
        <f>K8+N8</f>
        <v>37</v>
      </c>
      <c r="R8" s="37">
        <f>L8+O8</f>
        <v>9</v>
      </c>
      <c r="S8" s="39">
        <f>Tabela79[[#This Row],[Níveis negat. ]]/Tabela79[[#This Row],[Alunos_2º ciclo]]</f>
        <v>0.24324324324324326</v>
      </c>
    </row>
    <row r="9" spans="1:19" outlineLevel="5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">
        <v>151336</v>
      </c>
      <c r="H9" s="7" t="s">
        <v>36</v>
      </c>
      <c r="I9" s="7">
        <v>0</v>
      </c>
      <c r="J9" s="11" t="s">
        <v>24</v>
      </c>
      <c r="K9" s="40">
        <f>SUBTOTAL(9,K7:K8)</f>
        <v>0</v>
      </c>
      <c r="L9" s="40">
        <f>SUBTOTAL(9,L7:L8)</f>
        <v>0</v>
      </c>
      <c r="M9" s="77" t="s">
        <v>28</v>
      </c>
      <c r="N9" s="40">
        <f>SUBTOTAL(9,N7:N8)</f>
        <v>201</v>
      </c>
      <c r="O9" s="40">
        <f>SUBTOTAL(9,O7:O8)</f>
        <v>38</v>
      </c>
      <c r="P9" s="41">
        <f>Tabela79[[#This Row],[Neg_Ano6]]/Tabela79[[#This Row],[Alunos_Ano6]]</f>
        <v>0.1890547263681592</v>
      </c>
      <c r="Q9" s="40">
        <f>SUBTOTAL(9,Q7:Q8)</f>
        <v>201</v>
      </c>
      <c r="R9" s="40">
        <f>SUBTOTAL(9,R7:R8)</f>
        <v>38</v>
      </c>
      <c r="S9" s="42">
        <f>Tabela79[[#This Row],[Níveis negat. ]]/Tabela79[[#This Row],[Alunos_2º ciclo]]</f>
        <v>0.1890547263681592</v>
      </c>
    </row>
    <row r="10" spans="1:19" outlineLevel="6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">
        <v>151361</v>
      </c>
      <c r="H10" s="7" t="s">
        <v>39</v>
      </c>
      <c r="I10" s="7">
        <v>107083</v>
      </c>
      <c r="J10" s="7" t="s">
        <v>40</v>
      </c>
      <c r="K10" s="37">
        <v>140</v>
      </c>
      <c r="L10" s="37">
        <v>13</v>
      </c>
      <c r="M10" s="38">
        <f>Tabela79[[#This Row],[Neg_Ano5]]/Tabela79[[#This Row],[Alunos_Ano5]]</f>
        <v>9.285714285714286E-2</v>
      </c>
      <c r="N10" s="37">
        <v>141</v>
      </c>
      <c r="O10" s="37">
        <v>20</v>
      </c>
      <c r="P10" s="38">
        <f>Tabela79[[#This Row],[Neg_Ano6]]/Tabela79[[#This Row],[Alunos_Ano6]]</f>
        <v>0.14184397163120568</v>
      </c>
      <c r="Q10" s="37">
        <f>K10+N10</f>
        <v>281</v>
      </c>
      <c r="R10" s="37">
        <f>L10+O10</f>
        <v>33</v>
      </c>
      <c r="S10" s="39">
        <f>Tabela79[[#This Row],[Níveis negat. ]]/Tabela79[[#This Row],[Alunos_2º ciclo]]</f>
        <v>0.11743772241992882</v>
      </c>
    </row>
    <row r="11" spans="1:19" outlineLevel="6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107812</v>
      </c>
      <c r="J11" s="7" t="s">
        <v>41</v>
      </c>
      <c r="K11" s="37">
        <v>120</v>
      </c>
      <c r="L11" s="37">
        <v>19</v>
      </c>
      <c r="M11" s="38">
        <f>Tabela79[[#This Row],[Neg_Ano5]]/Tabela79[[#This Row],[Alunos_Ano5]]</f>
        <v>0.15833333333333333</v>
      </c>
      <c r="N11" s="37">
        <v>81</v>
      </c>
      <c r="O11" s="37">
        <v>12</v>
      </c>
      <c r="P11" s="38">
        <f>Tabela79[[#This Row],[Neg_Ano6]]/Tabela79[[#This Row],[Alunos_Ano6]]</f>
        <v>0.14814814814814814</v>
      </c>
      <c r="Q11" s="37">
        <f>K11+N11</f>
        <v>201</v>
      </c>
      <c r="R11" s="37">
        <f>L11+O11</f>
        <v>31</v>
      </c>
      <c r="S11" s="39">
        <f>Tabela79[[#This Row],[Níveis negat. ]]/Tabela79[[#This Row],[Alunos_2º ciclo]]</f>
        <v>0.15422885572139303</v>
      </c>
    </row>
    <row r="12" spans="1:19" outlineLevel="5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0</v>
      </c>
      <c r="J12" s="11" t="s">
        <v>24</v>
      </c>
      <c r="K12" s="40">
        <f>SUBTOTAL(9,K10:K11)</f>
        <v>260</v>
      </c>
      <c r="L12" s="40">
        <f>SUBTOTAL(9,L10:L11)</f>
        <v>32</v>
      </c>
      <c r="M12" s="41">
        <f>Tabela79[[#This Row],[Neg_Ano5]]/Tabela79[[#This Row],[Alunos_Ano5]]</f>
        <v>0.12307692307692308</v>
      </c>
      <c r="N12" s="40">
        <f>SUBTOTAL(9,N10:N11)</f>
        <v>222</v>
      </c>
      <c r="O12" s="40">
        <f>SUBTOTAL(9,O10:O11)</f>
        <v>32</v>
      </c>
      <c r="P12" s="41">
        <f>Tabela79[[#This Row],[Neg_Ano6]]/Tabela79[[#This Row],[Alunos_Ano6]]</f>
        <v>0.14414414414414414</v>
      </c>
      <c r="Q12" s="40">
        <f>SUBTOTAL(9,Q10:Q11)</f>
        <v>482</v>
      </c>
      <c r="R12" s="40">
        <f>SUBTOTAL(9,R10:R11)</f>
        <v>64</v>
      </c>
      <c r="S12" s="42">
        <f>Tabela79[[#This Row],[Níveis negat. ]]/Tabela79[[#This Row],[Alunos_2º ciclo]]</f>
        <v>0.13278008298755187</v>
      </c>
    </row>
    <row r="13" spans="1:19" outlineLevel="4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">
        <v>0</v>
      </c>
      <c r="H13" s="7">
        <v>0</v>
      </c>
      <c r="I13" s="7">
        <v>0</v>
      </c>
      <c r="J13" s="15" t="s">
        <v>25</v>
      </c>
      <c r="K13" s="43">
        <f>SUBTOTAL(9,K7:K11)</f>
        <v>260</v>
      </c>
      <c r="L13" s="43">
        <f>SUBTOTAL(9,L7:L11)</f>
        <v>32</v>
      </c>
      <c r="M13" s="44">
        <f>Tabela79[[#This Row],[Neg_Ano5]]/Tabela79[[#This Row],[Alunos_Ano5]]</f>
        <v>0.12307692307692308</v>
      </c>
      <c r="N13" s="43">
        <f>SUBTOTAL(9,N7:N11)</f>
        <v>423</v>
      </c>
      <c r="O13" s="43">
        <f>SUBTOTAL(9,O7:O11)</f>
        <v>70</v>
      </c>
      <c r="P13" s="44">
        <f>Tabela79[[#This Row],[Neg_Ano6]]/Tabela79[[#This Row],[Alunos_Ano6]]</f>
        <v>0.16548463356973994</v>
      </c>
      <c r="Q13" s="43">
        <f>SUBTOTAL(9,Q7:Q11)</f>
        <v>683</v>
      </c>
      <c r="R13" s="43">
        <f>SUBTOTAL(9,R7:R11)</f>
        <v>102</v>
      </c>
      <c r="S13" s="45">
        <f>Tabela79[[#This Row],[Níveis negat. ]]/Tabela79[[#This Row],[Alunos_2º ciclo]]</f>
        <v>0.14934114202049781</v>
      </c>
    </row>
    <row r="14" spans="1:19" outlineLevel="6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109</v>
      </c>
      <c r="F14" s="7" t="s">
        <v>42</v>
      </c>
      <c r="G14" s="7">
        <v>150356</v>
      </c>
      <c r="H14" s="7" t="s">
        <v>274</v>
      </c>
      <c r="I14" s="7">
        <v>109099</v>
      </c>
      <c r="J14" s="7" t="s">
        <v>275</v>
      </c>
      <c r="K14" s="37">
        <v>128</v>
      </c>
      <c r="L14" s="37">
        <v>27</v>
      </c>
      <c r="M14" s="38">
        <f>Tabela79[[#This Row],[Neg_Ano5]]/Tabela79[[#This Row],[Alunos_Ano5]]</f>
        <v>0.2109375</v>
      </c>
      <c r="N14" s="37">
        <v>0</v>
      </c>
      <c r="O14" s="37">
        <v>0</v>
      </c>
      <c r="P14" s="75" t="s">
        <v>28</v>
      </c>
      <c r="Q14" s="37">
        <f>K14+N14</f>
        <v>128</v>
      </c>
      <c r="R14" s="37">
        <f>L14+O14</f>
        <v>27</v>
      </c>
      <c r="S14" s="39">
        <f>Tabela79[[#This Row],[Níveis negat. ]]/Tabela79[[#This Row],[Alunos_2º ciclo]]</f>
        <v>0.2109375</v>
      </c>
    </row>
    <row r="15" spans="1:19" outlineLevel="5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">
        <v>150356</v>
      </c>
      <c r="H15" s="7" t="s">
        <v>274</v>
      </c>
      <c r="I15" s="7">
        <v>0</v>
      </c>
      <c r="J15" s="11" t="s">
        <v>24</v>
      </c>
      <c r="K15" s="40">
        <f>SUBTOTAL(9,K14:K14)</f>
        <v>128</v>
      </c>
      <c r="L15" s="40">
        <f>SUBTOTAL(9,L14:L14)</f>
        <v>27</v>
      </c>
      <c r="M15" s="41">
        <f>Tabela79[[#This Row],[Neg_Ano5]]/Tabela79[[#This Row],[Alunos_Ano5]]</f>
        <v>0.2109375</v>
      </c>
      <c r="N15" s="40">
        <f>SUBTOTAL(9,N14:N14)</f>
        <v>0</v>
      </c>
      <c r="O15" s="40">
        <f>SUBTOTAL(9,O14:O14)</f>
        <v>0</v>
      </c>
      <c r="P15" s="77" t="s">
        <v>28</v>
      </c>
      <c r="Q15" s="40">
        <f>SUBTOTAL(9,Q14:Q14)</f>
        <v>128</v>
      </c>
      <c r="R15" s="40">
        <f>SUBTOTAL(9,R14:R14)</f>
        <v>27</v>
      </c>
      <c r="S15" s="42">
        <f>Tabela79[[#This Row],[Níveis negat. ]]/Tabela79[[#This Row],[Alunos_2º ciclo]]</f>
        <v>0.2109375</v>
      </c>
    </row>
    <row r="16" spans="1:19" outlineLevel="6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">
        <v>150551</v>
      </c>
      <c r="H16" s="7" t="s">
        <v>43</v>
      </c>
      <c r="I16" s="7">
        <v>109570</v>
      </c>
      <c r="J16" s="7" t="s">
        <v>276</v>
      </c>
      <c r="K16" s="37">
        <v>34</v>
      </c>
      <c r="L16" s="37">
        <v>3</v>
      </c>
      <c r="M16" s="38">
        <f>Tabela79[[#This Row],[Neg_Ano5]]/Tabela79[[#This Row],[Alunos_Ano5]]</f>
        <v>8.8235294117647065E-2</v>
      </c>
      <c r="N16" s="37">
        <v>48</v>
      </c>
      <c r="O16" s="37">
        <v>9</v>
      </c>
      <c r="P16" s="38">
        <f>Tabela79[[#This Row],[Neg_Ano6]]/Tabela79[[#This Row],[Alunos_Ano6]]</f>
        <v>0.1875</v>
      </c>
      <c r="Q16" s="37">
        <f>K16+N16</f>
        <v>82</v>
      </c>
      <c r="R16" s="37">
        <f>L16+O16</f>
        <v>12</v>
      </c>
      <c r="S16" s="39">
        <f>Tabela79[[#This Row],[Níveis negat. ]]/Tabela79[[#This Row],[Alunos_2º ciclo]]</f>
        <v>0.14634146341463414</v>
      </c>
    </row>
    <row r="17" spans="1:19" outlineLevel="6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">
        <v>150551</v>
      </c>
      <c r="H17" s="7" t="s">
        <v>43</v>
      </c>
      <c r="I17" s="7">
        <v>109721</v>
      </c>
      <c r="J17" s="7" t="s">
        <v>45</v>
      </c>
      <c r="K17" s="37">
        <v>35</v>
      </c>
      <c r="L17" s="37" t="s">
        <v>23</v>
      </c>
      <c r="M17" s="75" t="s">
        <v>28</v>
      </c>
      <c r="N17" s="37">
        <v>37</v>
      </c>
      <c r="O17" s="37" t="s">
        <v>23</v>
      </c>
      <c r="P17" s="75" t="s">
        <v>28</v>
      </c>
      <c r="Q17" s="37">
        <f>K17+N17</f>
        <v>72</v>
      </c>
      <c r="R17" s="37" t="s">
        <v>23</v>
      </c>
      <c r="S17" s="75" t="s">
        <v>28</v>
      </c>
    </row>
    <row r="18" spans="1:19" outlineLevel="5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">
        <v>150551</v>
      </c>
      <c r="H18" s="7" t="s">
        <v>43</v>
      </c>
      <c r="I18" s="7">
        <v>0</v>
      </c>
      <c r="J18" s="11" t="s">
        <v>24</v>
      </c>
      <c r="K18" s="40">
        <f>SUBTOTAL(9,K16:K17)</f>
        <v>69</v>
      </c>
      <c r="L18" s="40">
        <f>SUBTOTAL(9,L16:L17)</f>
        <v>3</v>
      </c>
      <c r="M18" s="41">
        <f>Tabela79[[#This Row],[Neg_Ano5]]/Tabela79[[#This Row],[Alunos_Ano5]]</f>
        <v>4.3478260869565216E-2</v>
      </c>
      <c r="N18" s="40">
        <f>SUBTOTAL(9,N16:N17)</f>
        <v>85</v>
      </c>
      <c r="O18" s="40">
        <f>SUBTOTAL(9,O16:O17)</f>
        <v>9</v>
      </c>
      <c r="P18" s="41">
        <f>Tabela79[[#This Row],[Neg_Ano6]]/Tabela79[[#This Row],[Alunos_Ano6]]</f>
        <v>0.10588235294117647</v>
      </c>
      <c r="Q18" s="40">
        <f>SUBTOTAL(9,Q16:Q17)</f>
        <v>154</v>
      </c>
      <c r="R18" s="40">
        <f>SUBTOTAL(9,R16:R17)</f>
        <v>12</v>
      </c>
      <c r="S18" s="42">
        <f>Tabela79[[#This Row],[Níveis negat. ]]/Tabela79[[#This Row],[Alunos_2º ciclo]]</f>
        <v>7.792207792207792E-2</v>
      </c>
    </row>
    <row r="19" spans="1:19" outlineLevel="6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">
        <v>150563</v>
      </c>
      <c r="H19" s="7" t="s">
        <v>46</v>
      </c>
      <c r="I19" s="7">
        <v>109976</v>
      </c>
      <c r="J19" s="7" t="s">
        <v>47</v>
      </c>
      <c r="K19" s="37">
        <v>124</v>
      </c>
      <c r="L19" s="37">
        <v>23</v>
      </c>
      <c r="M19" s="38">
        <f>Tabela79[[#This Row],[Neg_Ano5]]/Tabela79[[#This Row],[Alunos_Ano5]]</f>
        <v>0.18548387096774194</v>
      </c>
      <c r="N19" s="37">
        <v>137</v>
      </c>
      <c r="O19" s="37">
        <v>32</v>
      </c>
      <c r="P19" s="38">
        <f>Tabela79[[#This Row],[Neg_Ano6]]/Tabela79[[#This Row],[Alunos_Ano6]]</f>
        <v>0.23357664233576642</v>
      </c>
      <c r="Q19" s="37">
        <f>K19+N19</f>
        <v>261</v>
      </c>
      <c r="R19" s="37">
        <f>L19+O19</f>
        <v>55</v>
      </c>
      <c r="S19" s="39">
        <f>Tabela79[[#This Row],[Níveis negat. ]]/Tabela79[[#This Row],[Alunos_2º ciclo]]</f>
        <v>0.21072796934865901</v>
      </c>
    </row>
    <row r="20" spans="1:19" outlineLevel="5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">
        <v>150563</v>
      </c>
      <c r="H20" s="7" t="s">
        <v>46</v>
      </c>
      <c r="I20" s="7">
        <v>0</v>
      </c>
      <c r="J20" s="11" t="s">
        <v>24</v>
      </c>
      <c r="K20" s="40">
        <f>SUBTOTAL(9,K19:K19)</f>
        <v>124</v>
      </c>
      <c r="L20" s="40">
        <f>SUBTOTAL(9,L19:L19)</f>
        <v>23</v>
      </c>
      <c r="M20" s="41">
        <f>Tabela79[[#This Row],[Neg_Ano5]]/Tabela79[[#This Row],[Alunos_Ano5]]</f>
        <v>0.18548387096774194</v>
      </c>
      <c r="N20" s="40">
        <f>SUBTOTAL(9,N19:N19)</f>
        <v>137</v>
      </c>
      <c r="O20" s="40">
        <f>SUBTOTAL(9,O19:O19)</f>
        <v>32</v>
      </c>
      <c r="P20" s="41">
        <f>Tabela79[[#This Row],[Neg_Ano6]]/Tabela79[[#This Row],[Alunos_Ano6]]</f>
        <v>0.23357664233576642</v>
      </c>
      <c r="Q20" s="40">
        <f>SUBTOTAL(9,Q19:Q19)</f>
        <v>261</v>
      </c>
      <c r="R20" s="40">
        <f>SUBTOTAL(9,R19:R19)</f>
        <v>55</v>
      </c>
      <c r="S20" s="42">
        <f>Tabela79[[#This Row],[Níveis negat. ]]/Tabela79[[#This Row],[Alunos_2º ciclo]]</f>
        <v>0.21072796934865901</v>
      </c>
    </row>
    <row r="21" spans="1:19" outlineLevel="6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">
        <v>151178</v>
      </c>
      <c r="H21" s="7" t="s">
        <v>48</v>
      </c>
      <c r="I21" s="7">
        <v>109070</v>
      </c>
      <c r="J21" s="7" t="s">
        <v>49</v>
      </c>
      <c r="K21" s="37">
        <v>94</v>
      </c>
      <c r="L21" s="37">
        <v>14</v>
      </c>
      <c r="M21" s="38">
        <f>Tabela79[[#This Row],[Neg_Ano5]]/Tabela79[[#This Row],[Alunos_Ano5]]</f>
        <v>0.14893617021276595</v>
      </c>
      <c r="N21" s="37">
        <v>88</v>
      </c>
      <c r="O21" s="37">
        <v>7</v>
      </c>
      <c r="P21" s="38">
        <f>Tabela79[[#This Row],[Neg_Ano6]]/Tabela79[[#This Row],[Alunos_Ano6]]</f>
        <v>7.9545454545454544E-2</v>
      </c>
      <c r="Q21" s="37">
        <f>K21+N21</f>
        <v>182</v>
      </c>
      <c r="R21" s="37">
        <f>L21+O21</f>
        <v>21</v>
      </c>
      <c r="S21" s="39">
        <f>Tabela79[[#This Row],[Níveis negat. ]]/Tabela79[[#This Row],[Alunos_2º ciclo]]</f>
        <v>0.11538461538461539</v>
      </c>
    </row>
    <row r="22" spans="1:19" outlineLevel="5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">
        <v>151178</v>
      </c>
      <c r="H22" s="7" t="s">
        <v>48</v>
      </c>
      <c r="I22" s="7">
        <v>0</v>
      </c>
      <c r="J22" s="11" t="s">
        <v>24</v>
      </c>
      <c r="K22" s="40">
        <f>SUBTOTAL(9,K21:K21)</f>
        <v>94</v>
      </c>
      <c r="L22" s="40">
        <f>SUBTOTAL(9,L21:L21)</f>
        <v>14</v>
      </c>
      <c r="M22" s="41">
        <f>Tabela79[[#This Row],[Neg_Ano5]]/Tabela79[[#This Row],[Alunos_Ano5]]</f>
        <v>0.14893617021276595</v>
      </c>
      <c r="N22" s="40">
        <f>SUBTOTAL(9,N21:N21)</f>
        <v>88</v>
      </c>
      <c r="O22" s="40">
        <f>SUBTOTAL(9,O21:O21)</f>
        <v>7</v>
      </c>
      <c r="P22" s="41">
        <f>Tabela79[[#This Row],[Neg_Ano6]]/Tabela79[[#This Row],[Alunos_Ano6]]</f>
        <v>7.9545454545454544E-2</v>
      </c>
      <c r="Q22" s="40">
        <f>SUBTOTAL(9,Q21:Q21)</f>
        <v>182</v>
      </c>
      <c r="R22" s="40">
        <f>SUBTOTAL(9,R21:R21)</f>
        <v>21</v>
      </c>
      <c r="S22" s="42">
        <f>Tabela79[[#This Row],[Níveis negat. ]]/Tabela79[[#This Row],[Alunos_2º ciclo]]</f>
        <v>0.11538461538461539</v>
      </c>
    </row>
    <row r="23" spans="1:19" outlineLevel="6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">
        <v>151282</v>
      </c>
      <c r="H23" s="7" t="s">
        <v>50</v>
      </c>
      <c r="I23" s="7">
        <v>109681</v>
      </c>
      <c r="J23" s="7" t="s">
        <v>51</v>
      </c>
      <c r="K23" s="37">
        <v>82</v>
      </c>
      <c r="L23" s="37">
        <v>23</v>
      </c>
      <c r="M23" s="38">
        <f>Tabela79[[#This Row],[Neg_Ano5]]/Tabela79[[#This Row],[Alunos_Ano5]]</f>
        <v>0.28048780487804881</v>
      </c>
      <c r="N23" s="37">
        <v>96</v>
      </c>
      <c r="O23" s="37">
        <v>30</v>
      </c>
      <c r="P23" s="38">
        <f>Tabela79[[#This Row],[Neg_Ano6]]/Tabela79[[#This Row],[Alunos_Ano6]]</f>
        <v>0.3125</v>
      </c>
      <c r="Q23" s="37">
        <f>K23+N23</f>
        <v>178</v>
      </c>
      <c r="R23" s="37">
        <f>L23+O23</f>
        <v>53</v>
      </c>
      <c r="S23" s="39">
        <f>Tabela79[[#This Row],[Níveis negat. ]]/Tabela79[[#This Row],[Alunos_2º ciclo]]</f>
        <v>0.29775280898876405</v>
      </c>
    </row>
    <row r="24" spans="1:19" outlineLevel="5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">
        <v>151282</v>
      </c>
      <c r="H24" s="7" t="s">
        <v>50</v>
      </c>
      <c r="I24" s="7">
        <v>0</v>
      </c>
      <c r="J24" s="11" t="s">
        <v>24</v>
      </c>
      <c r="K24" s="40">
        <f>SUBTOTAL(9,K23:K23)</f>
        <v>82</v>
      </c>
      <c r="L24" s="40">
        <f>SUBTOTAL(9,L23:L23)</f>
        <v>23</v>
      </c>
      <c r="M24" s="41">
        <f>Tabela79[[#This Row],[Neg_Ano5]]/Tabela79[[#This Row],[Alunos_Ano5]]</f>
        <v>0.28048780487804881</v>
      </c>
      <c r="N24" s="40">
        <f>SUBTOTAL(9,N23:N23)</f>
        <v>96</v>
      </c>
      <c r="O24" s="40">
        <f>SUBTOTAL(9,O23:O23)</f>
        <v>30</v>
      </c>
      <c r="P24" s="41">
        <f>Tabela79[[#This Row],[Neg_Ano6]]/Tabela79[[#This Row],[Alunos_Ano6]]</f>
        <v>0.3125</v>
      </c>
      <c r="Q24" s="40">
        <f>SUBTOTAL(9,Q23:Q23)</f>
        <v>178</v>
      </c>
      <c r="R24" s="40">
        <f>SUBTOTAL(9,R23:R23)</f>
        <v>53</v>
      </c>
      <c r="S24" s="42">
        <f>Tabela79[[#This Row],[Níveis negat. ]]/Tabela79[[#This Row],[Alunos_2º ciclo]]</f>
        <v>0.29775280898876405</v>
      </c>
    </row>
    <row r="25" spans="1:19" outlineLevel="6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">
        <v>151350</v>
      </c>
      <c r="H25" s="7" t="s">
        <v>54</v>
      </c>
      <c r="I25" s="7">
        <v>109632</v>
      </c>
      <c r="J25" s="7" t="s">
        <v>55</v>
      </c>
      <c r="K25" s="37">
        <v>92</v>
      </c>
      <c r="L25" s="37">
        <v>8</v>
      </c>
      <c r="M25" s="38">
        <f>Tabela79[[#This Row],[Neg_Ano5]]/Tabela79[[#This Row],[Alunos_Ano5]]</f>
        <v>8.6956521739130432E-2</v>
      </c>
      <c r="N25" s="37">
        <v>85</v>
      </c>
      <c r="O25" s="37">
        <v>12</v>
      </c>
      <c r="P25" s="38">
        <f>Tabela79[[#This Row],[Neg_Ano6]]/Tabela79[[#This Row],[Alunos_Ano6]]</f>
        <v>0.14117647058823529</v>
      </c>
      <c r="Q25" s="37">
        <f>K25+N25</f>
        <v>177</v>
      </c>
      <c r="R25" s="37">
        <f>L25+O25</f>
        <v>20</v>
      </c>
      <c r="S25" s="39">
        <f>Tabela79[[#This Row],[Níveis negat. ]]/Tabela79[[#This Row],[Alunos_2º ciclo]]</f>
        <v>0.11299435028248588</v>
      </c>
    </row>
    <row r="26" spans="1:19" outlineLevel="5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">
        <v>151350</v>
      </c>
      <c r="H26" s="7" t="s">
        <v>54</v>
      </c>
      <c r="I26" s="7">
        <v>0</v>
      </c>
      <c r="J26" s="11" t="s">
        <v>24</v>
      </c>
      <c r="K26" s="40">
        <f>SUBTOTAL(9,K25:K25)</f>
        <v>92</v>
      </c>
      <c r="L26" s="40">
        <f>SUBTOTAL(9,L25:L25)</f>
        <v>8</v>
      </c>
      <c r="M26" s="41">
        <f>Tabela79[[#This Row],[Neg_Ano5]]/Tabela79[[#This Row],[Alunos_Ano5]]</f>
        <v>8.6956521739130432E-2</v>
      </c>
      <c r="N26" s="40">
        <f>SUBTOTAL(9,N25:N25)</f>
        <v>85</v>
      </c>
      <c r="O26" s="40">
        <f>SUBTOTAL(9,O25:O25)</f>
        <v>12</v>
      </c>
      <c r="P26" s="41">
        <f>Tabela79[[#This Row],[Neg_Ano6]]/Tabela79[[#This Row],[Alunos_Ano6]]</f>
        <v>0.14117647058823529</v>
      </c>
      <c r="Q26" s="40">
        <f>SUBTOTAL(9,Q25:Q25)</f>
        <v>177</v>
      </c>
      <c r="R26" s="40">
        <f>SUBTOTAL(9,R25:R25)</f>
        <v>20</v>
      </c>
      <c r="S26" s="42">
        <f>Tabela79[[#This Row],[Níveis negat. ]]/Tabela79[[#This Row],[Alunos_2º ciclo]]</f>
        <v>0.11299435028248588</v>
      </c>
    </row>
    <row r="27" spans="1:19" outlineLevel="6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">
        <v>151660</v>
      </c>
      <c r="H27" s="7" t="s">
        <v>56</v>
      </c>
      <c r="I27" s="7">
        <v>109357</v>
      </c>
      <c r="J27" s="7" t="s">
        <v>277</v>
      </c>
      <c r="K27" s="37">
        <v>126</v>
      </c>
      <c r="L27" s="37">
        <v>9</v>
      </c>
      <c r="M27" s="38">
        <f>Tabela79[[#This Row],[Neg_Ano5]]/Tabela79[[#This Row],[Alunos_Ano5]]</f>
        <v>7.1428571428571425E-2</v>
      </c>
      <c r="N27" s="37">
        <v>110</v>
      </c>
      <c r="O27" s="37">
        <v>16</v>
      </c>
      <c r="P27" s="38">
        <f>Tabela79[[#This Row],[Neg_Ano6]]/Tabela79[[#This Row],[Alunos_Ano6]]</f>
        <v>0.14545454545454545</v>
      </c>
      <c r="Q27" s="37">
        <f>K27+N27</f>
        <v>236</v>
      </c>
      <c r="R27" s="37">
        <f>L27+O27</f>
        <v>25</v>
      </c>
      <c r="S27" s="39">
        <f>Tabela79[[#This Row],[Níveis negat. ]]/Tabela79[[#This Row],[Alunos_2º ciclo]]</f>
        <v>0.1059322033898305</v>
      </c>
    </row>
    <row r="28" spans="1:19" outlineLevel="5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">
        <v>151660</v>
      </c>
      <c r="H28" s="7" t="s">
        <v>56</v>
      </c>
      <c r="I28" s="7">
        <v>0</v>
      </c>
      <c r="J28" s="11" t="s">
        <v>24</v>
      </c>
      <c r="K28" s="40">
        <f>SUBTOTAL(9,K27:K27)</f>
        <v>126</v>
      </c>
      <c r="L28" s="40">
        <f>SUBTOTAL(9,L27:L27)</f>
        <v>9</v>
      </c>
      <c r="M28" s="41">
        <f>Tabela79[[#This Row],[Neg_Ano5]]/Tabela79[[#This Row],[Alunos_Ano5]]</f>
        <v>7.1428571428571425E-2</v>
      </c>
      <c r="N28" s="40">
        <f>SUBTOTAL(9,N27:N27)</f>
        <v>110</v>
      </c>
      <c r="O28" s="40">
        <f>SUBTOTAL(9,O27:O27)</f>
        <v>16</v>
      </c>
      <c r="P28" s="41">
        <f>Tabela79[[#This Row],[Neg_Ano6]]/Tabela79[[#This Row],[Alunos_Ano6]]</f>
        <v>0.14545454545454545</v>
      </c>
      <c r="Q28" s="40">
        <f>SUBTOTAL(9,Q27:Q27)</f>
        <v>236</v>
      </c>
      <c r="R28" s="40">
        <f>SUBTOTAL(9,R27:R27)</f>
        <v>25</v>
      </c>
      <c r="S28" s="42">
        <f>Tabela79[[#This Row],[Níveis negat. ]]/Tabela79[[#This Row],[Alunos_2º ciclo]]</f>
        <v>0.1059322033898305</v>
      </c>
    </row>
    <row r="29" spans="1:19" outlineLevel="6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">
        <v>151671</v>
      </c>
      <c r="H29" s="7" t="s">
        <v>58</v>
      </c>
      <c r="I29" s="7">
        <v>109663</v>
      </c>
      <c r="J29" s="7" t="s">
        <v>59</v>
      </c>
      <c r="K29" s="37">
        <v>215</v>
      </c>
      <c r="L29" s="37">
        <v>11</v>
      </c>
      <c r="M29" s="38">
        <f>Tabela79[[#This Row],[Neg_Ano5]]/Tabela79[[#This Row],[Alunos_Ano5]]</f>
        <v>5.1162790697674418E-2</v>
      </c>
      <c r="N29" s="37">
        <v>257</v>
      </c>
      <c r="O29" s="37">
        <v>32</v>
      </c>
      <c r="P29" s="38">
        <f>Tabela79[[#This Row],[Neg_Ano6]]/Tabela79[[#This Row],[Alunos_Ano6]]</f>
        <v>0.1245136186770428</v>
      </c>
      <c r="Q29" s="37">
        <f>K29+N29</f>
        <v>472</v>
      </c>
      <c r="R29" s="37">
        <f>L29+O29</f>
        <v>43</v>
      </c>
      <c r="S29" s="39">
        <f>Tabela79[[#This Row],[Níveis negat. ]]/Tabela79[[#This Row],[Alunos_2º ciclo]]</f>
        <v>9.110169491525423E-2</v>
      </c>
    </row>
    <row r="30" spans="1:19" outlineLevel="5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">
        <v>151671</v>
      </c>
      <c r="H30" s="7" t="s">
        <v>58</v>
      </c>
      <c r="I30" s="7">
        <v>0</v>
      </c>
      <c r="J30" s="11" t="s">
        <v>24</v>
      </c>
      <c r="K30" s="40">
        <f>SUBTOTAL(9,K29:K29)</f>
        <v>215</v>
      </c>
      <c r="L30" s="40">
        <f>SUBTOTAL(9,L29:L29)</f>
        <v>11</v>
      </c>
      <c r="M30" s="41">
        <f>Tabela79[[#This Row],[Neg_Ano5]]/Tabela79[[#This Row],[Alunos_Ano5]]</f>
        <v>5.1162790697674418E-2</v>
      </c>
      <c r="N30" s="40">
        <f>SUBTOTAL(9,N29:N29)</f>
        <v>257</v>
      </c>
      <c r="O30" s="40">
        <f>SUBTOTAL(9,O29:O29)</f>
        <v>32</v>
      </c>
      <c r="P30" s="41">
        <f>Tabela79[[#This Row],[Neg_Ano6]]/Tabela79[[#This Row],[Alunos_Ano6]]</f>
        <v>0.1245136186770428</v>
      </c>
      <c r="Q30" s="40">
        <f>SUBTOTAL(9,Q29:Q29)</f>
        <v>472</v>
      </c>
      <c r="R30" s="40">
        <f>SUBTOTAL(9,R29:R29)</f>
        <v>43</v>
      </c>
      <c r="S30" s="42">
        <f>Tabela79[[#This Row],[Níveis negat. ]]/Tabela79[[#This Row],[Alunos_2º ciclo]]</f>
        <v>9.110169491525423E-2</v>
      </c>
    </row>
    <row r="31" spans="1:19" outlineLevel="4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">
        <v>0</v>
      </c>
      <c r="H31" s="7">
        <v>0</v>
      </c>
      <c r="I31" s="7">
        <v>0</v>
      </c>
      <c r="J31" s="15" t="s">
        <v>25</v>
      </c>
      <c r="K31" s="43">
        <f>SUBTOTAL(9,K14:K29)</f>
        <v>930</v>
      </c>
      <c r="L31" s="43">
        <f>SUBTOTAL(9,L14:L29)</f>
        <v>118</v>
      </c>
      <c r="M31" s="44">
        <f>Tabela79[[#This Row],[Neg_Ano5]]/Tabela79[[#This Row],[Alunos_Ano5]]</f>
        <v>0.12688172043010754</v>
      </c>
      <c r="N31" s="43">
        <f>SUBTOTAL(9,N14:N29)</f>
        <v>858</v>
      </c>
      <c r="O31" s="43">
        <f>SUBTOTAL(9,O14:O29)</f>
        <v>138</v>
      </c>
      <c r="P31" s="44">
        <f>Tabela79[[#This Row],[Neg_Ano6]]/Tabela79[[#This Row],[Alunos_Ano6]]</f>
        <v>0.16083916083916083</v>
      </c>
      <c r="Q31" s="43">
        <f>SUBTOTAL(9,Q14:Q29)</f>
        <v>1788</v>
      </c>
      <c r="R31" s="43">
        <f>SUBTOTAL(9,R14:R29)</f>
        <v>256</v>
      </c>
      <c r="S31" s="45">
        <f>Tabela79[[#This Row],[Níveis negat. ]]/Tabela79[[#This Row],[Alunos_2º ciclo]]</f>
        <v>0.14317673378076062</v>
      </c>
    </row>
    <row r="32" spans="1:19" outlineLevel="6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113</v>
      </c>
      <c r="F32" s="7" t="s">
        <v>60</v>
      </c>
      <c r="G32" s="7">
        <v>151324</v>
      </c>
      <c r="H32" s="7" t="s">
        <v>61</v>
      </c>
      <c r="I32" s="7">
        <v>113176</v>
      </c>
      <c r="J32" s="7" t="s">
        <v>62</v>
      </c>
      <c r="K32" s="37">
        <v>43</v>
      </c>
      <c r="L32" s="37">
        <v>3</v>
      </c>
      <c r="M32" s="38">
        <f>Tabela79[[#This Row],[Neg_Ano5]]/Tabela79[[#This Row],[Alunos_Ano5]]</f>
        <v>6.9767441860465115E-2</v>
      </c>
      <c r="N32" s="37">
        <v>65</v>
      </c>
      <c r="O32" s="37">
        <v>0</v>
      </c>
      <c r="P32" s="38">
        <f>Tabela79[[#This Row],[Neg_Ano6]]/Tabela79[[#This Row],[Alunos_Ano6]]</f>
        <v>0</v>
      </c>
      <c r="Q32" s="37">
        <f>K32+N32</f>
        <v>108</v>
      </c>
      <c r="R32" s="37">
        <f>L32+O32</f>
        <v>3</v>
      </c>
      <c r="S32" s="39">
        <f>Tabela79[[#This Row],[Níveis negat. ]]/Tabela79[[#This Row],[Alunos_2º ciclo]]</f>
        <v>2.7777777777777776E-2</v>
      </c>
    </row>
    <row r="33" spans="1:19" outlineLevel="6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113</v>
      </c>
      <c r="F33" s="7" t="s">
        <v>60</v>
      </c>
      <c r="G33" s="7">
        <v>151324</v>
      </c>
      <c r="H33" s="7" t="s">
        <v>61</v>
      </c>
      <c r="I33" s="7">
        <v>113513</v>
      </c>
      <c r="J33" s="7" t="s">
        <v>63</v>
      </c>
      <c r="K33" s="37">
        <v>65</v>
      </c>
      <c r="L33" s="37">
        <v>13</v>
      </c>
      <c r="M33" s="38">
        <f>Tabela79[[#This Row],[Neg_Ano5]]/Tabela79[[#This Row],[Alunos_Ano5]]</f>
        <v>0.2</v>
      </c>
      <c r="N33" s="37">
        <v>59</v>
      </c>
      <c r="O33" s="37">
        <v>4</v>
      </c>
      <c r="P33" s="38">
        <f>Tabela79[[#This Row],[Neg_Ano6]]/Tabela79[[#This Row],[Alunos_Ano6]]</f>
        <v>6.7796610169491525E-2</v>
      </c>
      <c r="Q33" s="37">
        <f>K33+N33</f>
        <v>124</v>
      </c>
      <c r="R33" s="37">
        <f>L33+O33</f>
        <v>17</v>
      </c>
      <c r="S33" s="39">
        <f>Tabela79[[#This Row],[Níveis negat. ]]/Tabela79[[#This Row],[Alunos_2º ciclo]]</f>
        <v>0.13709677419354838</v>
      </c>
    </row>
    <row r="34" spans="1:19" outlineLevel="5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113</v>
      </c>
      <c r="F34" s="7" t="s">
        <v>60</v>
      </c>
      <c r="G34" s="7">
        <v>151324</v>
      </c>
      <c r="H34" s="7" t="s">
        <v>61</v>
      </c>
      <c r="I34" s="7">
        <v>0</v>
      </c>
      <c r="J34" s="11" t="s">
        <v>24</v>
      </c>
      <c r="K34" s="40">
        <f>SUBTOTAL(9,K32:K33)</f>
        <v>108</v>
      </c>
      <c r="L34" s="40">
        <f>SUBTOTAL(9,L32:L33)</f>
        <v>16</v>
      </c>
      <c r="M34" s="41">
        <f>Tabela79[[#This Row],[Neg_Ano5]]/Tabela79[[#This Row],[Alunos_Ano5]]</f>
        <v>0.14814814814814814</v>
      </c>
      <c r="N34" s="40">
        <f>SUBTOTAL(9,N32:N33)</f>
        <v>124</v>
      </c>
      <c r="O34" s="40">
        <f>SUBTOTAL(9,O32:O33)</f>
        <v>4</v>
      </c>
      <c r="P34" s="41">
        <f>Tabela79[[#This Row],[Neg_Ano6]]/Tabela79[[#This Row],[Alunos_Ano6]]</f>
        <v>3.2258064516129031E-2</v>
      </c>
      <c r="Q34" s="40">
        <f>SUBTOTAL(9,Q32:Q33)</f>
        <v>232</v>
      </c>
      <c r="R34" s="40">
        <f>SUBTOTAL(9,R32:R33)</f>
        <v>20</v>
      </c>
      <c r="S34" s="42">
        <f>Tabela79[[#This Row],[Níveis negat. ]]/Tabela79[[#This Row],[Alunos_2º ciclo]]</f>
        <v>8.6206896551724144E-2</v>
      </c>
    </row>
    <row r="35" spans="1:19" outlineLevel="6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113</v>
      </c>
      <c r="F35" s="7" t="s">
        <v>60</v>
      </c>
      <c r="G35" s="7">
        <v>151348</v>
      </c>
      <c r="H35" s="7" t="s">
        <v>64</v>
      </c>
      <c r="I35" s="7">
        <v>113401</v>
      </c>
      <c r="J35" s="7" t="s">
        <v>65</v>
      </c>
      <c r="K35" s="37">
        <v>68</v>
      </c>
      <c r="L35" s="37">
        <v>6</v>
      </c>
      <c r="M35" s="38">
        <f>Tabela79[[#This Row],[Neg_Ano5]]/Tabela79[[#This Row],[Alunos_Ano5]]</f>
        <v>8.8235294117647065E-2</v>
      </c>
      <c r="N35" s="37">
        <v>66</v>
      </c>
      <c r="O35" s="37">
        <v>8</v>
      </c>
      <c r="P35" s="38">
        <f>Tabela79[[#This Row],[Neg_Ano6]]/Tabela79[[#This Row],[Alunos_Ano6]]</f>
        <v>0.12121212121212122</v>
      </c>
      <c r="Q35" s="37">
        <f>K35+N35</f>
        <v>134</v>
      </c>
      <c r="R35" s="37">
        <f>L35+O35</f>
        <v>14</v>
      </c>
      <c r="S35" s="39">
        <f>Tabela79[[#This Row],[Níveis negat. ]]/Tabela79[[#This Row],[Alunos_2º ciclo]]</f>
        <v>0.1044776119402985</v>
      </c>
    </row>
    <row r="36" spans="1:19" outlineLevel="6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">
        <v>151348</v>
      </c>
      <c r="H36" s="7" t="s">
        <v>64</v>
      </c>
      <c r="I36" s="7">
        <v>113470</v>
      </c>
      <c r="J36" s="7" t="s">
        <v>66</v>
      </c>
      <c r="K36" s="37">
        <v>39</v>
      </c>
      <c r="L36" s="37">
        <v>5</v>
      </c>
      <c r="M36" s="38">
        <f>Tabela79[[#This Row],[Neg_Ano5]]/Tabela79[[#This Row],[Alunos_Ano5]]</f>
        <v>0.12820512820512819</v>
      </c>
      <c r="N36" s="37">
        <v>37</v>
      </c>
      <c r="O36" s="37">
        <v>4</v>
      </c>
      <c r="P36" s="38">
        <f>Tabela79[[#This Row],[Neg_Ano6]]/Tabela79[[#This Row],[Alunos_Ano6]]</f>
        <v>0.10810810810810811</v>
      </c>
      <c r="Q36" s="37">
        <f>K36+N36</f>
        <v>76</v>
      </c>
      <c r="R36" s="37">
        <f>L36+O36</f>
        <v>9</v>
      </c>
      <c r="S36" s="39">
        <f>Tabela79[[#This Row],[Níveis negat. ]]/Tabela79[[#This Row],[Alunos_2º ciclo]]</f>
        <v>0.11842105263157894</v>
      </c>
    </row>
    <row r="37" spans="1:19" outlineLevel="5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">
        <v>151348</v>
      </c>
      <c r="H37" s="7" t="s">
        <v>64</v>
      </c>
      <c r="I37" s="7">
        <v>0</v>
      </c>
      <c r="J37" s="11" t="s">
        <v>24</v>
      </c>
      <c r="K37" s="40">
        <f>SUBTOTAL(9,K35:K36)</f>
        <v>107</v>
      </c>
      <c r="L37" s="40">
        <f>SUBTOTAL(9,L35:L36)</f>
        <v>11</v>
      </c>
      <c r="M37" s="41">
        <f>Tabela79[[#This Row],[Neg_Ano5]]/Tabela79[[#This Row],[Alunos_Ano5]]</f>
        <v>0.10280373831775701</v>
      </c>
      <c r="N37" s="40">
        <f>SUBTOTAL(9,N35:N36)</f>
        <v>103</v>
      </c>
      <c r="O37" s="40">
        <f>SUBTOTAL(9,O35:O36)</f>
        <v>12</v>
      </c>
      <c r="P37" s="41">
        <f>Tabela79[[#This Row],[Neg_Ano6]]/Tabela79[[#This Row],[Alunos_Ano6]]</f>
        <v>0.11650485436893204</v>
      </c>
      <c r="Q37" s="40">
        <f>SUBTOTAL(9,Q35:Q36)</f>
        <v>210</v>
      </c>
      <c r="R37" s="40">
        <f>SUBTOTAL(9,R35:R36)</f>
        <v>23</v>
      </c>
      <c r="S37" s="42">
        <f>Tabela79[[#This Row],[Níveis negat. ]]/Tabela79[[#This Row],[Alunos_2º ciclo]]</f>
        <v>0.10952380952380952</v>
      </c>
    </row>
    <row r="38" spans="1:19" outlineLevel="6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">
        <v>151609</v>
      </c>
      <c r="H38" s="7" t="s">
        <v>67</v>
      </c>
      <c r="I38" s="7">
        <v>113009</v>
      </c>
      <c r="J38" s="7" t="s">
        <v>68</v>
      </c>
      <c r="K38" s="37">
        <v>26</v>
      </c>
      <c r="L38" s="37">
        <v>4</v>
      </c>
      <c r="M38" s="38">
        <f>Tabela79[[#This Row],[Neg_Ano5]]/Tabela79[[#This Row],[Alunos_Ano5]]</f>
        <v>0.15384615384615385</v>
      </c>
      <c r="N38" s="37">
        <v>26</v>
      </c>
      <c r="O38" s="37">
        <v>11</v>
      </c>
      <c r="P38" s="38">
        <f>Tabela79[[#This Row],[Neg_Ano6]]/Tabela79[[#This Row],[Alunos_Ano6]]</f>
        <v>0.42307692307692307</v>
      </c>
      <c r="Q38" s="37">
        <f>K38+N38</f>
        <v>52</v>
      </c>
      <c r="R38" s="37">
        <f>L38+O38</f>
        <v>15</v>
      </c>
      <c r="S38" s="39">
        <f>Tabela79[[#This Row],[Níveis negat. ]]/Tabela79[[#This Row],[Alunos_2º ciclo]]</f>
        <v>0.28846153846153844</v>
      </c>
    </row>
    <row r="39" spans="1:19" outlineLevel="6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">
        <v>151609</v>
      </c>
      <c r="H39" s="7" t="s">
        <v>67</v>
      </c>
      <c r="I39" s="7">
        <v>113010</v>
      </c>
      <c r="J39" s="7" t="s">
        <v>69</v>
      </c>
      <c r="K39" s="37">
        <v>55</v>
      </c>
      <c r="L39" s="37">
        <v>15</v>
      </c>
      <c r="M39" s="38">
        <f>Tabela79[[#This Row],[Neg_Ano5]]/Tabela79[[#This Row],[Alunos_Ano5]]</f>
        <v>0.27272727272727271</v>
      </c>
      <c r="N39" s="37">
        <v>47</v>
      </c>
      <c r="O39" s="37">
        <v>18</v>
      </c>
      <c r="P39" s="38">
        <f>Tabela79[[#This Row],[Neg_Ano6]]/Tabela79[[#This Row],[Alunos_Ano6]]</f>
        <v>0.38297872340425532</v>
      </c>
      <c r="Q39" s="37">
        <f>K39+N39</f>
        <v>102</v>
      </c>
      <c r="R39" s="37">
        <f>L39+O39</f>
        <v>33</v>
      </c>
      <c r="S39" s="39">
        <f>Tabela79[[#This Row],[Níveis negat. ]]/Tabela79[[#This Row],[Alunos_2º ciclo]]</f>
        <v>0.3235294117647059</v>
      </c>
    </row>
    <row r="40" spans="1:19" outlineLevel="5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">
        <v>151609</v>
      </c>
      <c r="H40" s="7" t="s">
        <v>67</v>
      </c>
      <c r="I40" s="7">
        <v>0</v>
      </c>
      <c r="J40" s="11" t="s">
        <v>24</v>
      </c>
      <c r="K40" s="40">
        <f>SUBTOTAL(9,K38:K39)</f>
        <v>81</v>
      </c>
      <c r="L40" s="40">
        <f>SUBTOTAL(9,L38:L39)</f>
        <v>19</v>
      </c>
      <c r="M40" s="41">
        <f>Tabela79[[#This Row],[Neg_Ano5]]/Tabela79[[#This Row],[Alunos_Ano5]]</f>
        <v>0.23456790123456789</v>
      </c>
      <c r="N40" s="40">
        <f>SUBTOTAL(9,N38:N39)</f>
        <v>73</v>
      </c>
      <c r="O40" s="40">
        <f>SUBTOTAL(9,O38:O39)</f>
        <v>29</v>
      </c>
      <c r="P40" s="41">
        <f>Tabela79[[#This Row],[Neg_Ano6]]/Tabela79[[#This Row],[Alunos_Ano6]]</f>
        <v>0.39726027397260272</v>
      </c>
      <c r="Q40" s="40">
        <f>SUBTOTAL(9,Q38:Q39)</f>
        <v>154</v>
      </c>
      <c r="R40" s="40">
        <f>SUBTOTAL(9,R38:R39)</f>
        <v>48</v>
      </c>
      <c r="S40" s="42">
        <f>Tabela79[[#This Row],[Níveis negat. ]]/Tabela79[[#This Row],[Alunos_2º ciclo]]</f>
        <v>0.31168831168831168</v>
      </c>
    </row>
    <row r="41" spans="1:19" outlineLevel="6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">
        <v>151658</v>
      </c>
      <c r="H41" s="7" t="s">
        <v>70</v>
      </c>
      <c r="I41" s="7">
        <v>113278</v>
      </c>
      <c r="J41" s="7" t="s">
        <v>71</v>
      </c>
      <c r="K41" s="37">
        <v>129</v>
      </c>
      <c r="L41" s="37">
        <v>15</v>
      </c>
      <c r="M41" s="38">
        <f>Tabela79[[#This Row],[Neg_Ano5]]/Tabela79[[#This Row],[Alunos_Ano5]]</f>
        <v>0.11627906976744186</v>
      </c>
      <c r="N41" s="37">
        <v>130</v>
      </c>
      <c r="O41" s="37">
        <v>20</v>
      </c>
      <c r="P41" s="38">
        <f>Tabela79[[#This Row],[Neg_Ano6]]/Tabela79[[#This Row],[Alunos_Ano6]]</f>
        <v>0.15384615384615385</v>
      </c>
      <c r="Q41" s="37">
        <f>K41+N41</f>
        <v>259</v>
      </c>
      <c r="R41" s="37">
        <f>L41+O41</f>
        <v>35</v>
      </c>
      <c r="S41" s="39">
        <f>Tabela79[[#This Row],[Níveis negat. ]]/Tabela79[[#This Row],[Alunos_2º ciclo]]</f>
        <v>0.13513513513513514</v>
      </c>
    </row>
    <row r="42" spans="1:19" outlineLevel="5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">
        <v>151658</v>
      </c>
      <c r="H42" s="7" t="s">
        <v>70</v>
      </c>
      <c r="I42" s="7">
        <v>0</v>
      </c>
      <c r="J42" s="11" t="s">
        <v>24</v>
      </c>
      <c r="K42" s="40">
        <f>SUBTOTAL(9,K41:K41)</f>
        <v>129</v>
      </c>
      <c r="L42" s="40">
        <f>SUBTOTAL(9,L41:L41)</f>
        <v>15</v>
      </c>
      <c r="M42" s="41">
        <f>Tabela79[[#This Row],[Neg_Ano5]]/Tabela79[[#This Row],[Alunos_Ano5]]</f>
        <v>0.11627906976744186</v>
      </c>
      <c r="N42" s="40">
        <f>SUBTOTAL(9,N41:N41)</f>
        <v>130</v>
      </c>
      <c r="O42" s="40">
        <f>SUBTOTAL(9,O41:O41)</f>
        <v>20</v>
      </c>
      <c r="P42" s="41">
        <f>Tabela79[[#This Row],[Neg_Ano6]]/Tabela79[[#This Row],[Alunos_Ano6]]</f>
        <v>0.15384615384615385</v>
      </c>
      <c r="Q42" s="40">
        <f>SUBTOTAL(9,Q41:Q41)</f>
        <v>259</v>
      </c>
      <c r="R42" s="40">
        <f>SUBTOTAL(9,R41:R41)</f>
        <v>35</v>
      </c>
      <c r="S42" s="42">
        <f>Tabela79[[#This Row],[Níveis negat. ]]/Tabela79[[#This Row],[Alunos_2º ciclo]]</f>
        <v>0.13513513513513514</v>
      </c>
    </row>
    <row r="43" spans="1:19" outlineLevel="6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">
        <v>153047</v>
      </c>
      <c r="H43" s="7" t="s">
        <v>72</v>
      </c>
      <c r="I43" s="7">
        <v>113147</v>
      </c>
      <c r="J43" s="7" t="s">
        <v>73</v>
      </c>
      <c r="K43" s="37">
        <v>90</v>
      </c>
      <c r="L43" s="37" t="s">
        <v>23</v>
      </c>
      <c r="M43" s="75" t="s">
        <v>28</v>
      </c>
      <c r="N43" s="37">
        <v>109</v>
      </c>
      <c r="O43" s="37">
        <v>3</v>
      </c>
      <c r="P43" s="38">
        <f>Tabela79[[#This Row],[Neg_Ano6]]/Tabela79[[#This Row],[Alunos_Ano6]]</f>
        <v>2.7522935779816515E-2</v>
      </c>
      <c r="Q43" s="37">
        <f>K43+N43</f>
        <v>199</v>
      </c>
      <c r="R43" s="37" t="s">
        <v>27</v>
      </c>
      <c r="S43" s="76" t="s">
        <v>28</v>
      </c>
    </row>
    <row r="44" spans="1:19" outlineLevel="5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">
        <v>153047</v>
      </c>
      <c r="H44" s="7" t="s">
        <v>72</v>
      </c>
      <c r="I44" s="7">
        <v>0</v>
      </c>
      <c r="J44" s="11" t="s">
        <v>24</v>
      </c>
      <c r="K44" s="40">
        <f>SUBTOTAL(9,K43:K43)</f>
        <v>90</v>
      </c>
      <c r="L44" s="40" t="s">
        <v>27</v>
      </c>
      <c r="M44" s="77" t="s">
        <v>28</v>
      </c>
      <c r="N44" s="40">
        <f>SUBTOTAL(9,N43:N43)</f>
        <v>109</v>
      </c>
      <c r="O44" s="40">
        <f>SUBTOTAL(9,O43:O43)</f>
        <v>3</v>
      </c>
      <c r="P44" s="41">
        <f>Tabela79[[#This Row],[Neg_Ano6]]/Tabela79[[#This Row],[Alunos_Ano6]]</f>
        <v>2.7522935779816515E-2</v>
      </c>
      <c r="Q44" s="40">
        <f>SUBTOTAL(9,Q43:Q43)</f>
        <v>199</v>
      </c>
      <c r="R44" s="40" t="s">
        <v>27</v>
      </c>
      <c r="S44" s="78" t="s">
        <v>28</v>
      </c>
    </row>
    <row r="45" spans="1:19" outlineLevel="4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">
        <v>0</v>
      </c>
      <c r="H45" s="7">
        <v>0</v>
      </c>
      <c r="I45" s="7">
        <v>0</v>
      </c>
      <c r="J45" s="15" t="s">
        <v>25</v>
      </c>
      <c r="K45" s="43">
        <f>SUBTOTAL(9,K32:K43)</f>
        <v>515</v>
      </c>
      <c r="L45" s="43">
        <f>SUBTOTAL(9,L32:L43)</f>
        <v>61</v>
      </c>
      <c r="M45" s="44">
        <f>Tabela79[[#This Row],[Neg_Ano5]]/Tabela79[[#This Row],[Alunos_Ano5]]</f>
        <v>0.11844660194174757</v>
      </c>
      <c r="N45" s="43">
        <f>SUBTOTAL(9,N32:N43)</f>
        <v>539</v>
      </c>
      <c r="O45" s="43">
        <f>SUBTOTAL(9,O32:O43)</f>
        <v>68</v>
      </c>
      <c r="P45" s="44">
        <f>Tabela79[[#This Row],[Neg_Ano6]]/Tabela79[[#This Row],[Alunos_Ano6]]</f>
        <v>0.12615955473098331</v>
      </c>
      <c r="Q45" s="43">
        <f>SUBTOTAL(9,Q32:Q43)</f>
        <v>1054</v>
      </c>
      <c r="R45" s="43">
        <f>SUBTOTAL(9,R32:R43)</f>
        <v>126</v>
      </c>
      <c r="S45" s="45">
        <f>Tabela79[[#This Row],[Níveis negat. ]]/Tabela79[[#This Row],[Alunos_2º ciclo]]</f>
        <v>0.11954459203036052</v>
      </c>
    </row>
    <row r="46" spans="1:19" outlineLevel="6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116</v>
      </c>
      <c r="F46" s="7" t="s">
        <v>74</v>
      </c>
      <c r="G46" s="7">
        <v>151683</v>
      </c>
      <c r="H46" s="7" t="s">
        <v>75</v>
      </c>
      <c r="I46" s="7">
        <v>116386</v>
      </c>
      <c r="J46" s="7" t="s">
        <v>278</v>
      </c>
      <c r="K46" s="37">
        <v>126</v>
      </c>
      <c r="L46" s="37">
        <v>13</v>
      </c>
      <c r="M46" s="38">
        <f>Tabela79[[#This Row],[Neg_Ano5]]/Tabela79[[#This Row],[Alunos_Ano5]]</f>
        <v>0.10317460317460317</v>
      </c>
      <c r="N46" s="37">
        <v>112</v>
      </c>
      <c r="O46" s="37">
        <v>14</v>
      </c>
      <c r="P46" s="38">
        <f>Tabela79[[#This Row],[Neg_Ano6]]/Tabela79[[#This Row],[Alunos_Ano6]]</f>
        <v>0.125</v>
      </c>
      <c r="Q46" s="37">
        <f>K46+N46</f>
        <v>238</v>
      </c>
      <c r="R46" s="37">
        <f>L46+O46</f>
        <v>27</v>
      </c>
      <c r="S46" s="39">
        <f>Tabela79[[#This Row],[Níveis negat. ]]/Tabela79[[#This Row],[Alunos_2º ciclo]]</f>
        <v>0.1134453781512605</v>
      </c>
    </row>
    <row r="47" spans="1:19" outlineLevel="5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116</v>
      </c>
      <c r="F47" s="7" t="s">
        <v>74</v>
      </c>
      <c r="G47" s="7">
        <v>151683</v>
      </c>
      <c r="H47" s="7" t="s">
        <v>75</v>
      </c>
      <c r="I47" s="7">
        <v>0</v>
      </c>
      <c r="J47" s="11" t="s">
        <v>24</v>
      </c>
      <c r="K47" s="40">
        <f>SUBTOTAL(9,K46:K46)</f>
        <v>126</v>
      </c>
      <c r="L47" s="40">
        <f>SUBTOTAL(9,L46:L46)</f>
        <v>13</v>
      </c>
      <c r="M47" s="41">
        <f>Tabela79[[#This Row],[Neg_Ano5]]/Tabela79[[#This Row],[Alunos_Ano5]]</f>
        <v>0.10317460317460317</v>
      </c>
      <c r="N47" s="40">
        <f>SUBTOTAL(9,N46:N46)</f>
        <v>112</v>
      </c>
      <c r="O47" s="40">
        <f>SUBTOTAL(9,O46:O46)</f>
        <v>14</v>
      </c>
      <c r="P47" s="41">
        <f>Tabela79[[#This Row],[Neg_Ano6]]/Tabela79[[#This Row],[Alunos_Ano6]]</f>
        <v>0.125</v>
      </c>
      <c r="Q47" s="40">
        <f>SUBTOTAL(9,Q46:Q46)</f>
        <v>238</v>
      </c>
      <c r="R47" s="40">
        <f>SUBTOTAL(9,R46:R46)</f>
        <v>27</v>
      </c>
      <c r="S47" s="42">
        <f>Tabela79[[#This Row],[Níveis negat. ]]/Tabela79[[#This Row],[Alunos_2º ciclo]]</f>
        <v>0.1134453781512605</v>
      </c>
    </row>
    <row r="48" spans="1:19" outlineLevel="6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116</v>
      </c>
      <c r="F48" s="7" t="s">
        <v>74</v>
      </c>
      <c r="G48" s="7">
        <v>152900</v>
      </c>
      <c r="H48" s="7" t="s">
        <v>77</v>
      </c>
      <c r="I48" s="7">
        <v>116374</v>
      </c>
      <c r="J48" s="7" t="s">
        <v>78</v>
      </c>
      <c r="K48" s="37">
        <v>153</v>
      </c>
      <c r="L48" s="37">
        <v>9</v>
      </c>
      <c r="M48" s="38">
        <f>Tabela79[[#This Row],[Neg_Ano5]]/Tabela79[[#This Row],[Alunos_Ano5]]</f>
        <v>5.8823529411764705E-2</v>
      </c>
      <c r="N48" s="37">
        <v>116</v>
      </c>
      <c r="O48" s="37">
        <v>20</v>
      </c>
      <c r="P48" s="38">
        <f>Tabela79[[#This Row],[Neg_Ano6]]/Tabela79[[#This Row],[Alunos_Ano6]]</f>
        <v>0.17241379310344829</v>
      </c>
      <c r="Q48" s="37">
        <f>K48+N48</f>
        <v>269</v>
      </c>
      <c r="R48" s="37">
        <f>L48+O48</f>
        <v>29</v>
      </c>
      <c r="S48" s="39">
        <f>Tabela79[[#This Row],[Níveis negat. ]]/Tabela79[[#This Row],[Alunos_2º ciclo]]</f>
        <v>0.10780669144981413</v>
      </c>
    </row>
    <row r="49" spans="1:19" outlineLevel="5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116</v>
      </c>
      <c r="F49" s="7" t="s">
        <v>74</v>
      </c>
      <c r="G49" s="7">
        <v>152900</v>
      </c>
      <c r="H49" s="7" t="s">
        <v>77</v>
      </c>
      <c r="I49" s="7">
        <v>0</v>
      </c>
      <c r="J49" s="11" t="s">
        <v>24</v>
      </c>
      <c r="K49" s="40">
        <f>SUBTOTAL(9,K48:K48)</f>
        <v>153</v>
      </c>
      <c r="L49" s="40">
        <f>SUBTOTAL(9,L48:L48)</f>
        <v>9</v>
      </c>
      <c r="M49" s="41">
        <f>Tabela79[[#This Row],[Neg_Ano5]]/Tabela79[[#This Row],[Alunos_Ano5]]</f>
        <v>5.8823529411764705E-2</v>
      </c>
      <c r="N49" s="40">
        <f>SUBTOTAL(9,N48:N48)</f>
        <v>116</v>
      </c>
      <c r="O49" s="40">
        <f>SUBTOTAL(9,O48:O48)</f>
        <v>20</v>
      </c>
      <c r="P49" s="41">
        <f>Tabela79[[#This Row],[Neg_Ano6]]/Tabela79[[#This Row],[Alunos_Ano6]]</f>
        <v>0.17241379310344829</v>
      </c>
      <c r="Q49" s="40">
        <f>SUBTOTAL(9,Q48:Q48)</f>
        <v>269</v>
      </c>
      <c r="R49" s="40">
        <f>SUBTOTAL(9,R48:R48)</f>
        <v>29</v>
      </c>
      <c r="S49" s="42">
        <f>Tabela79[[#This Row],[Níveis negat. ]]/Tabela79[[#This Row],[Alunos_2º ciclo]]</f>
        <v>0.10780669144981413</v>
      </c>
    </row>
    <row r="50" spans="1:19" outlineLevel="6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">
        <v>153060</v>
      </c>
      <c r="H50" s="7" t="s">
        <v>79</v>
      </c>
      <c r="I50" s="7">
        <v>116413</v>
      </c>
      <c r="J50" s="7" t="s">
        <v>80</v>
      </c>
      <c r="K50" s="37">
        <v>64</v>
      </c>
      <c r="L50" s="37">
        <v>27</v>
      </c>
      <c r="M50" s="38">
        <f>Tabela79[[#This Row],[Neg_Ano5]]/Tabela79[[#This Row],[Alunos_Ano5]]</f>
        <v>0.421875</v>
      </c>
      <c r="N50" s="37">
        <v>88</v>
      </c>
      <c r="O50" s="37">
        <v>20</v>
      </c>
      <c r="P50" s="38">
        <f>Tabela79[[#This Row],[Neg_Ano6]]/Tabela79[[#This Row],[Alunos_Ano6]]</f>
        <v>0.22727272727272727</v>
      </c>
      <c r="Q50" s="37">
        <f>K50+N50</f>
        <v>152</v>
      </c>
      <c r="R50" s="37">
        <f>L50+O50</f>
        <v>47</v>
      </c>
      <c r="S50" s="39">
        <f>Tabela79[[#This Row],[Níveis negat. ]]/Tabela79[[#This Row],[Alunos_2º ciclo]]</f>
        <v>0.30921052631578949</v>
      </c>
    </row>
    <row r="51" spans="1:19" outlineLevel="5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">
        <v>153060</v>
      </c>
      <c r="H51" s="7" t="s">
        <v>79</v>
      </c>
      <c r="I51" s="7">
        <v>0</v>
      </c>
      <c r="J51" s="11" t="s">
        <v>24</v>
      </c>
      <c r="K51" s="40">
        <f>SUBTOTAL(9,K50:K50)</f>
        <v>64</v>
      </c>
      <c r="L51" s="40">
        <f>SUBTOTAL(9,L50:L50)</f>
        <v>27</v>
      </c>
      <c r="M51" s="41">
        <f>Tabela79[[#This Row],[Neg_Ano5]]/Tabela79[[#This Row],[Alunos_Ano5]]</f>
        <v>0.421875</v>
      </c>
      <c r="N51" s="40">
        <f>SUBTOTAL(9,N50:N50)</f>
        <v>88</v>
      </c>
      <c r="O51" s="40">
        <f>SUBTOTAL(9,O50:O50)</f>
        <v>20</v>
      </c>
      <c r="P51" s="41">
        <f>Tabela79[[#This Row],[Neg_Ano6]]/Tabela79[[#This Row],[Alunos_Ano6]]</f>
        <v>0.22727272727272727</v>
      </c>
      <c r="Q51" s="40">
        <f>SUBTOTAL(9,Q50:Q50)</f>
        <v>152</v>
      </c>
      <c r="R51" s="40">
        <f>SUBTOTAL(9,R50:R50)</f>
        <v>47</v>
      </c>
      <c r="S51" s="42">
        <f>Tabela79[[#This Row],[Níveis negat. ]]/Tabela79[[#This Row],[Alunos_2º ciclo]]</f>
        <v>0.30921052631578949</v>
      </c>
    </row>
    <row r="52" spans="1:19" outlineLevel="4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">
        <v>0</v>
      </c>
      <c r="H52" s="7">
        <v>0</v>
      </c>
      <c r="I52" s="7">
        <v>0</v>
      </c>
      <c r="J52" s="15" t="s">
        <v>25</v>
      </c>
      <c r="K52" s="43">
        <f>SUBTOTAL(9,K46:K50)</f>
        <v>343</v>
      </c>
      <c r="L52" s="43">
        <f>SUBTOTAL(9,L46:L50)</f>
        <v>49</v>
      </c>
      <c r="M52" s="44">
        <f>Tabela79[[#This Row],[Neg_Ano5]]/Tabela79[[#This Row],[Alunos_Ano5]]</f>
        <v>0.14285714285714285</v>
      </c>
      <c r="N52" s="43">
        <f>SUBTOTAL(9,N46:N50)</f>
        <v>316</v>
      </c>
      <c r="O52" s="43">
        <f>SUBTOTAL(9,O46:O50)</f>
        <v>54</v>
      </c>
      <c r="P52" s="44">
        <f>Tabela79[[#This Row],[Neg_Ano6]]/Tabela79[[#This Row],[Alunos_Ano6]]</f>
        <v>0.17088607594936708</v>
      </c>
      <c r="Q52" s="43">
        <f>SUBTOTAL(9,Q46:Q50)</f>
        <v>659</v>
      </c>
      <c r="R52" s="43">
        <f>SUBTOTAL(9,R46:R50)</f>
        <v>103</v>
      </c>
      <c r="S52" s="45">
        <f>Tabela79[[#This Row],[Níveis negat. ]]/Tabela79[[#This Row],[Alunos_2º ciclo]]</f>
        <v>0.15629742033383914</v>
      </c>
    </row>
    <row r="53" spans="1:19" outlineLevel="6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119</v>
      </c>
      <c r="F53" s="7" t="s">
        <v>81</v>
      </c>
      <c r="G53" s="7">
        <v>151701</v>
      </c>
      <c r="H53" s="7" t="s">
        <v>82</v>
      </c>
      <c r="I53" s="7">
        <v>119542</v>
      </c>
      <c r="J53" s="7" t="s">
        <v>83</v>
      </c>
      <c r="K53" s="37">
        <v>63</v>
      </c>
      <c r="L53" s="37">
        <v>15</v>
      </c>
      <c r="M53" s="38">
        <f>Tabela79[[#This Row],[Neg_Ano5]]/Tabela79[[#This Row],[Alunos_Ano5]]</f>
        <v>0.23809523809523808</v>
      </c>
      <c r="N53" s="37">
        <v>90</v>
      </c>
      <c r="O53" s="37">
        <v>28</v>
      </c>
      <c r="P53" s="38">
        <f>Tabela79[[#This Row],[Neg_Ano6]]/Tabela79[[#This Row],[Alunos_Ano6]]</f>
        <v>0.31111111111111112</v>
      </c>
      <c r="Q53" s="37">
        <f>K53+N53</f>
        <v>153</v>
      </c>
      <c r="R53" s="37">
        <f>L53+O53</f>
        <v>43</v>
      </c>
      <c r="S53" s="39">
        <f>Tabela79[[#This Row],[Níveis negat. ]]/Tabela79[[#This Row],[Alunos_2º ciclo]]</f>
        <v>0.28104575163398693</v>
      </c>
    </row>
    <row r="54" spans="1:19" outlineLevel="6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119</v>
      </c>
      <c r="F54" s="7" t="s">
        <v>81</v>
      </c>
      <c r="G54" s="7">
        <v>151701</v>
      </c>
      <c r="H54" s="7" t="s">
        <v>82</v>
      </c>
      <c r="I54" s="7">
        <v>119684</v>
      </c>
      <c r="J54" s="7" t="s">
        <v>84</v>
      </c>
      <c r="K54" s="37">
        <v>117</v>
      </c>
      <c r="L54" s="37">
        <v>14</v>
      </c>
      <c r="M54" s="38">
        <f>Tabela79[[#This Row],[Neg_Ano5]]/Tabela79[[#This Row],[Alunos_Ano5]]</f>
        <v>0.11965811965811966</v>
      </c>
      <c r="N54" s="37">
        <v>93</v>
      </c>
      <c r="O54" s="37">
        <v>20</v>
      </c>
      <c r="P54" s="38">
        <f>Tabela79[[#This Row],[Neg_Ano6]]/Tabela79[[#This Row],[Alunos_Ano6]]</f>
        <v>0.21505376344086022</v>
      </c>
      <c r="Q54" s="37">
        <f>K54+N54</f>
        <v>210</v>
      </c>
      <c r="R54" s="37">
        <f>L54+O54</f>
        <v>34</v>
      </c>
      <c r="S54" s="39">
        <f>Tabela79[[#This Row],[Níveis negat. ]]/Tabela79[[#This Row],[Alunos_2º ciclo]]</f>
        <v>0.16190476190476191</v>
      </c>
    </row>
    <row r="55" spans="1:19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119</v>
      </c>
      <c r="F55" s="7" t="s">
        <v>81</v>
      </c>
      <c r="G55" s="7">
        <v>151701</v>
      </c>
      <c r="H55" s="7" t="s">
        <v>82</v>
      </c>
      <c r="I55" s="7">
        <v>0</v>
      </c>
      <c r="J55" s="11" t="s">
        <v>24</v>
      </c>
      <c r="K55" s="40">
        <f>SUBTOTAL(9,K53:K54)</f>
        <v>180</v>
      </c>
      <c r="L55" s="40">
        <f>SUBTOTAL(9,L53:L54)</f>
        <v>29</v>
      </c>
      <c r="M55" s="41">
        <f>Tabela79[[#This Row],[Neg_Ano5]]/Tabela79[[#This Row],[Alunos_Ano5]]</f>
        <v>0.16111111111111112</v>
      </c>
      <c r="N55" s="40">
        <f>SUBTOTAL(9,N53:N54)</f>
        <v>183</v>
      </c>
      <c r="O55" s="40">
        <f>SUBTOTAL(9,O53:O54)</f>
        <v>48</v>
      </c>
      <c r="P55" s="41">
        <f>Tabela79[[#This Row],[Neg_Ano6]]/Tabela79[[#This Row],[Alunos_Ano6]]</f>
        <v>0.26229508196721313</v>
      </c>
      <c r="Q55" s="40">
        <f>SUBTOTAL(9,Q53:Q54)</f>
        <v>363</v>
      </c>
      <c r="R55" s="40">
        <f>SUBTOTAL(9,R53:R54)</f>
        <v>77</v>
      </c>
      <c r="S55" s="42">
        <f>Tabela79[[#This Row],[Níveis negat. ]]/Tabela79[[#This Row],[Alunos_2º ciclo]]</f>
        <v>0.21212121212121213</v>
      </c>
    </row>
    <row r="56" spans="1:19" outlineLevel="4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119</v>
      </c>
      <c r="F56" s="7" t="s">
        <v>81</v>
      </c>
      <c r="G56" s="7">
        <v>0</v>
      </c>
      <c r="H56" s="7">
        <v>0</v>
      </c>
      <c r="I56" s="7">
        <v>0</v>
      </c>
      <c r="J56" s="15" t="s">
        <v>25</v>
      </c>
      <c r="K56" s="43">
        <f>SUBTOTAL(9,K53:K54)</f>
        <v>180</v>
      </c>
      <c r="L56" s="43">
        <f>SUBTOTAL(9,L53:L54)</f>
        <v>29</v>
      </c>
      <c r="M56" s="44">
        <f>Tabela79[[#This Row],[Neg_Ano5]]/Tabela79[[#This Row],[Alunos_Ano5]]</f>
        <v>0.16111111111111112</v>
      </c>
      <c r="N56" s="43">
        <f>SUBTOTAL(9,N53:N54)</f>
        <v>183</v>
      </c>
      <c r="O56" s="43">
        <f>SUBTOTAL(9,O53:O54)</f>
        <v>48</v>
      </c>
      <c r="P56" s="44">
        <f>Tabela79[[#This Row],[Neg_Ano6]]/Tabela79[[#This Row],[Alunos_Ano6]]</f>
        <v>0.26229508196721313</v>
      </c>
      <c r="Q56" s="43">
        <f>SUBTOTAL(9,Q53:Q54)</f>
        <v>363</v>
      </c>
      <c r="R56" s="43">
        <f>SUBTOTAL(9,R53:R54)</f>
        <v>77</v>
      </c>
      <c r="S56" s="45">
        <f>Tabela79[[#This Row],[Níveis negat. ]]/Tabela79[[#This Row],[Alunos_2º ciclo]]</f>
        <v>0.21212121212121213</v>
      </c>
    </row>
    <row r="57" spans="1:19" outlineLevel="6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1304</v>
      </c>
      <c r="F57" s="7" t="s">
        <v>85</v>
      </c>
      <c r="G57" s="7">
        <v>150009</v>
      </c>
      <c r="H57" s="7" t="s">
        <v>86</v>
      </c>
      <c r="I57" s="7">
        <v>1304516</v>
      </c>
      <c r="J57" s="7" t="s">
        <v>87</v>
      </c>
      <c r="K57" s="37">
        <v>111</v>
      </c>
      <c r="L57" s="37">
        <v>25</v>
      </c>
      <c r="M57" s="38">
        <f>Tabela79[[#This Row],[Neg_Ano5]]/Tabela79[[#This Row],[Alunos_Ano5]]</f>
        <v>0.22522522522522523</v>
      </c>
      <c r="N57" s="37">
        <v>87</v>
      </c>
      <c r="O57" s="37">
        <v>9</v>
      </c>
      <c r="P57" s="38">
        <f>Tabela79[[#This Row],[Neg_Ano6]]/Tabela79[[#This Row],[Alunos_Ano6]]</f>
        <v>0.10344827586206896</v>
      </c>
      <c r="Q57" s="37">
        <f>K57+N57</f>
        <v>198</v>
      </c>
      <c r="R57" s="37">
        <f>L57+O57</f>
        <v>34</v>
      </c>
      <c r="S57" s="39">
        <f>Tabela79[[#This Row],[Níveis negat. ]]/Tabela79[[#This Row],[Alunos_2º ciclo]]</f>
        <v>0.17171717171717171</v>
      </c>
    </row>
    <row r="58" spans="1:19" outlineLevel="5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1304</v>
      </c>
      <c r="F58" s="7" t="s">
        <v>85</v>
      </c>
      <c r="G58" s="7">
        <v>150009</v>
      </c>
      <c r="H58" s="7" t="s">
        <v>86</v>
      </c>
      <c r="I58" s="7">
        <v>0</v>
      </c>
      <c r="J58" s="11" t="s">
        <v>24</v>
      </c>
      <c r="K58" s="40">
        <f>SUBTOTAL(9,K57:K57)</f>
        <v>111</v>
      </c>
      <c r="L58" s="40">
        <f>SUBTOTAL(9,L57:L57)</f>
        <v>25</v>
      </c>
      <c r="M58" s="41">
        <f>Tabela79[[#This Row],[Neg_Ano5]]/Tabela79[[#This Row],[Alunos_Ano5]]</f>
        <v>0.22522522522522523</v>
      </c>
      <c r="N58" s="40">
        <f>SUBTOTAL(9,N57:N57)</f>
        <v>87</v>
      </c>
      <c r="O58" s="40">
        <f>SUBTOTAL(9,O57:O57)</f>
        <v>9</v>
      </c>
      <c r="P58" s="41">
        <f>Tabela79[[#This Row],[Neg_Ano6]]/Tabela79[[#This Row],[Alunos_Ano6]]</f>
        <v>0.10344827586206896</v>
      </c>
      <c r="Q58" s="40">
        <f>SUBTOTAL(9,Q57:Q57)</f>
        <v>198</v>
      </c>
      <c r="R58" s="40">
        <f>SUBTOTAL(9,R57:R57)</f>
        <v>34</v>
      </c>
      <c r="S58" s="42">
        <f>Tabela79[[#This Row],[Níveis negat. ]]/Tabela79[[#This Row],[Alunos_2º ciclo]]</f>
        <v>0.17171717171717171</v>
      </c>
    </row>
    <row r="59" spans="1:19" outlineLevel="6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1304</v>
      </c>
      <c r="F59" s="7" t="s">
        <v>85</v>
      </c>
      <c r="G59" s="7">
        <v>151105</v>
      </c>
      <c r="H59" s="7" t="s">
        <v>89</v>
      </c>
      <c r="I59" s="7">
        <v>1304679</v>
      </c>
      <c r="J59" s="7" t="s">
        <v>90</v>
      </c>
      <c r="K59" s="37">
        <v>78</v>
      </c>
      <c r="L59" s="37">
        <v>15</v>
      </c>
      <c r="M59" s="38">
        <f>Tabela79[[#This Row],[Neg_Ano5]]/Tabela79[[#This Row],[Alunos_Ano5]]</f>
        <v>0.19230769230769232</v>
      </c>
      <c r="N59" s="37">
        <v>70</v>
      </c>
      <c r="O59" s="37">
        <v>19</v>
      </c>
      <c r="P59" s="38">
        <f>Tabela79[[#This Row],[Neg_Ano6]]/Tabela79[[#This Row],[Alunos_Ano6]]</f>
        <v>0.27142857142857141</v>
      </c>
      <c r="Q59" s="37">
        <f>K59+N59</f>
        <v>148</v>
      </c>
      <c r="R59" s="37">
        <f>L59+O59</f>
        <v>34</v>
      </c>
      <c r="S59" s="39">
        <f>Tabela79[[#This Row],[Níveis negat. ]]/Tabela79[[#This Row],[Alunos_2º ciclo]]</f>
        <v>0.22972972972972974</v>
      </c>
    </row>
    <row r="60" spans="1:19" outlineLevel="5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1304</v>
      </c>
      <c r="F60" s="7" t="s">
        <v>85</v>
      </c>
      <c r="G60" s="7">
        <v>151105</v>
      </c>
      <c r="H60" s="7" t="s">
        <v>89</v>
      </c>
      <c r="I60" s="7">
        <v>0</v>
      </c>
      <c r="J60" s="11" t="s">
        <v>24</v>
      </c>
      <c r="K60" s="40">
        <f>SUBTOTAL(9,K59:K59)</f>
        <v>78</v>
      </c>
      <c r="L60" s="40">
        <f>SUBTOTAL(9,L59:L59)</f>
        <v>15</v>
      </c>
      <c r="M60" s="41">
        <f>Tabela79[[#This Row],[Neg_Ano5]]/Tabela79[[#This Row],[Alunos_Ano5]]</f>
        <v>0.19230769230769232</v>
      </c>
      <c r="N60" s="40">
        <f>SUBTOTAL(9,N59:N59)</f>
        <v>70</v>
      </c>
      <c r="O60" s="40">
        <f>SUBTOTAL(9,O59:O59)</f>
        <v>19</v>
      </c>
      <c r="P60" s="41">
        <f>Tabela79[[#This Row],[Neg_Ano6]]/Tabela79[[#This Row],[Alunos_Ano6]]</f>
        <v>0.27142857142857141</v>
      </c>
      <c r="Q60" s="40">
        <f>SUBTOTAL(9,Q59:Q59)</f>
        <v>148</v>
      </c>
      <c r="R60" s="40">
        <f>SUBTOTAL(9,R59:R59)</f>
        <v>34</v>
      </c>
      <c r="S60" s="42">
        <f>Tabela79[[#This Row],[Níveis negat. ]]/Tabela79[[#This Row],[Alunos_2º ciclo]]</f>
        <v>0.22972972972972974</v>
      </c>
    </row>
    <row r="61" spans="1:19" outlineLevel="6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1304</v>
      </c>
      <c r="F61" s="7" t="s">
        <v>85</v>
      </c>
      <c r="G61" s="7">
        <v>151956</v>
      </c>
      <c r="H61" s="7" t="s">
        <v>91</v>
      </c>
      <c r="I61" s="7">
        <v>1304322</v>
      </c>
      <c r="J61" s="7" t="s">
        <v>92</v>
      </c>
      <c r="K61" s="37">
        <v>120</v>
      </c>
      <c r="L61" s="37">
        <v>37</v>
      </c>
      <c r="M61" s="38">
        <f>Tabela79[[#This Row],[Neg_Ano5]]/Tabela79[[#This Row],[Alunos_Ano5]]</f>
        <v>0.30833333333333335</v>
      </c>
      <c r="N61" s="37">
        <v>136</v>
      </c>
      <c r="O61" s="37">
        <v>56</v>
      </c>
      <c r="P61" s="38">
        <f>Tabela79[[#This Row],[Neg_Ano6]]/Tabela79[[#This Row],[Alunos_Ano6]]</f>
        <v>0.41176470588235292</v>
      </c>
      <c r="Q61" s="37">
        <f>K61+N61</f>
        <v>256</v>
      </c>
      <c r="R61" s="37">
        <f>L61+O61</f>
        <v>93</v>
      </c>
      <c r="S61" s="39">
        <f>Tabela79[[#This Row],[Níveis negat. ]]/Tabela79[[#This Row],[Alunos_2º ciclo]]</f>
        <v>0.36328125</v>
      </c>
    </row>
    <row r="62" spans="1:19" outlineLevel="5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">
        <v>151956</v>
      </c>
      <c r="H62" s="7" t="s">
        <v>91</v>
      </c>
      <c r="I62" s="7">
        <v>0</v>
      </c>
      <c r="J62" s="11" t="s">
        <v>24</v>
      </c>
      <c r="K62" s="40">
        <f>SUBTOTAL(9,K61:K61)</f>
        <v>120</v>
      </c>
      <c r="L62" s="40">
        <f>SUBTOTAL(9,L61:L61)</f>
        <v>37</v>
      </c>
      <c r="M62" s="41">
        <f>Tabela79[[#This Row],[Neg_Ano5]]/Tabela79[[#This Row],[Alunos_Ano5]]</f>
        <v>0.30833333333333335</v>
      </c>
      <c r="N62" s="40">
        <f>SUBTOTAL(9,N61:N61)</f>
        <v>136</v>
      </c>
      <c r="O62" s="40">
        <f>SUBTOTAL(9,O61:O61)</f>
        <v>56</v>
      </c>
      <c r="P62" s="41">
        <f>Tabela79[[#This Row],[Neg_Ano6]]/Tabela79[[#This Row],[Alunos_Ano6]]</f>
        <v>0.41176470588235292</v>
      </c>
      <c r="Q62" s="40">
        <f>SUBTOTAL(9,Q61:Q61)</f>
        <v>256</v>
      </c>
      <c r="R62" s="40">
        <f>SUBTOTAL(9,R61:R61)</f>
        <v>93</v>
      </c>
      <c r="S62" s="42">
        <f>Tabela79[[#This Row],[Níveis negat. ]]/Tabela79[[#This Row],[Alunos_2º ciclo]]</f>
        <v>0.36328125</v>
      </c>
    </row>
    <row r="63" spans="1:19" outlineLevel="6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">
        <v>151968</v>
      </c>
      <c r="H63" s="7" t="s">
        <v>93</v>
      </c>
      <c r="I63" s="7">
        <v>1304335</v>
      </c>
      <c r="J63" s="7" t="s">
        <v>94</v>
      </c>
      <c r="K63" s="37">
        <v>260</v>
      </c>
      <c r="L63" s="37">
        <v>57</v>
      </c>
      <c r="M63" s="38">
        <f>Tabela79[[#This Row],[Neg_Ano5]]/Tabela79[[#This Row],[Alunos_Ano5]]</f>
        <v>0.21923076923076923</v>
      </c>
      <c r="N63" s="37">
        <v>263</v>
      </c>
      <c r="O63" s="37">
        <v>60</v>
      </c>
      <c r="P63" s="38">
        <f>Tabela79[[#This Row],[Neg_Ano6]]/Tabela79[[#This Row],[Alunos_Ano6]]</f>
        <v>0.22813688212927757</v>
      </c>
      <c r="Q63" s="37">
        <f>K63+N63</f>
        <v>523</v>
      </c>
      <c r="R63" s="37">
        <f>L63+O63</f>
        <v>117</v>
      </c>
      <c r="S63" s="39">
        <f>Tabela79[[#This Row],[Níveis negat. ]]/Tabela79[[#This Row],[Alunos_2º ciclo]]</f>
        <v>0.22370936902485661</v>
      </c>
    </row>
    <row r="64" spans="1:19" outlineLevel="5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">
        <v>151968</v>
      </c>
      <c r="H64" s="7" t="s">
        <v>93</v>
      </c>
      <c r="I64" s="7">
        <v>0</v>
      </c>
      <c r="J64" s="11" t="s">
        <v>24</v>
      </c>
      <c r="K64" s="40">
        <f>SUBTOTAL(9,K63:K63)</f>
        <v>260</v>
      </c>
      <c r="L64" s="40">
        <f>SUBTOTAL(9,L63:L63)</f>
        <v>57</v>
      </c>
      <c r="M64" s="41">
        <f>Tabela79[[#This Row],[Neg_Ano5]]/Tabela79[[#This Row],[Alunos_Ano5]]</f>
        <v>0.21923076923076923</v>
      </c>
      <c r="N64" s="40">
        <f>SUBTOTAL(9,N63:N63)</f>
        <v>263</v>
      </c>
      <c r="O64" s="40">
        <f>SUBTOTAL(9,O63:O63)</f>
        <v>60</v>
      </c>
      <c r="P64" s="41">
        <f>Tabela79[[#This Row],[Neg_Ano6]]/Tabela79[[#This Row],[Alunos_Ano6]]</f>
        <v>0.22813688212927757</v>
      </c>
      <c r="Q64" s="40">
        <f>SUBTOTAL(9,Q63:Q63)</f>
        <v>523</v>
      </c>
      <c r="R64" s="40">
        <f>SUBTOTAL(9,R63:R63)</f>
        <v>117</v>
      </c>
      <c r="S64" s="42">
        <f>Tabela79[[#This Row],[Níveis negat. ]]/Tabela79[[#This Row],[Alunos_2º ciclo]]</f>
        <v>0.22370936902485661</v>
      </c>
    </row>
    <row r="65" spans="1:19" outlineLevel="6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">
        <v>151970</v>
      </c>
      <c r="H65" s="7" t="s">
        <v>95</v>
      </c>
      <c r="I65" s="7">
        <v>1304727</v>
      </c>
      <c r="J65" s="7" t="s">
        <v>96</v>
      </c>
      <c r="K65" s="37">
        <v>116</v>
      </c>
      <c r="L65" s="37">
        <v>34</v>
      </c>
      <c r="M65" s="38">
        <f>Tabela79[[#This Row],[Neg_Ano5]]/Tabela79[[#This Row],[Alunos_Ano5]]</f>
        <v>0.29310344827586204</v>
      </c>
      <c r="N65" s="37">
        <v>91</v>
      </c>
      <c r="O65" s="37">
        <v>15</v>
      </c>
      <c r="P65" s="38">
        <f>Tabela79[[#This Row],[Neg_Ano6]]/Tabela79[[#This Row],[Alunos_Ano6]]</f>
        <v>0.16483516483516483</v>
      </c>
      <c r="Q65" s="37">
        <f>K65+N65</f>
        <v>207</v>
      </c>
      <c r="R65" s="37">
        <f>L65+O65</f>
        <v>49</v>
      </c>
      <c r="S65" s="39">
        <f>Tabela79[[#This Row],[Níveis negat. ]]/Tabela79[[#This Row],[Alunos_2º ciclo]]</f>
        <v>0.23671497584541062</v>
      </c>
    </row>
    <row r="66" spans="1:19" outlineLevel="5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">
        <v>151970</v>
      </c>
      <c r="H66" s="7" t="s">
        <v>95</v>
      </c>
      <c r="I66" s="7">
        <v>0</v>
      </c>
      <c r="J66" s="11" t="s">
        <v>24</v>
      </c>
      <c r="K66" s="40">
        <f>SUBTOTAL(9,K65:K65)</f>
        <v>116</v>
      </c>
      <c r="L66" s="40">
        <f>SUBTOTAL(9,L65:L65)</f>
        <v>34</v>
      </c>
      <c r="M66" s="41">
        <f>Tabela79[[#This Row],[Neg_Ano5]]/Tabela79[[#This Row],[Alunos_Ano5]]</f>
        <v>0.29310344827586204</v>
      </c>
      <c r="N66" s="40">
        <f>SUBTOTAL(9,N65:N65)</f>
        <v>91</v>
      </c>
      <c r="O66" s="40">
        <f>SUBTOTAL(9,O65:O65)</f>
        <v>15</v>
      </c>
      <c r="P66" s="41">
        <f>Tabela79[[#This Row],[Neg_Ano6]]/Tabela79[[#This Row],[Alunos_Ano6]]</f>
        <v>0.16483516483516483</v>
      </c>
      <c r="Q66" s="40">
        <f>SUBTOTAL(9,Q65:Q65)</f>
        <v>207</v>
      </c>
      <c r="R66" s="40">
        <f>SUBTOTAL(9,R65:R65)</f>
        <v>49</v>
      </c>
      <c r="S66" s="42">
        <f>Tabela79[[#This Row],[Níveis negat. ]]/Tabela79[[#This Row],[Alunos_2º ciclo]]</f>
        <v>0.23671497584541062</v>
      </c>
    </row>
    <row r="67" spans="1:19" outlineLevel="6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">
        <v>151981</v>
      </c>
      <c r="H67" s="7" t="s">
        <v>97</v>
      </c>
      <c r="I67" s="7">
        <v>1304775</v>
      </c>
      <c r="J67" s="7" t="s">
        <v>98</v>
      </c>
      <c r="K67" s="37">
        <v>253</v>
      </c>
      <c r="L67" s="37">
        <v>43</v>
      </c>
      <c r="M67" s="38">
        <f>Tabela79[[#This Row],[Neg_Ano5]]/Tabela79[[#This Row],[Alunos_Ano5]]</f>
        <v>0.16996047430830039</v>
      </c>
      <c r="N67" s="37">
        <v>245</v>
      </c>
      <c r="O67" s="37">
        <v>52</v>
      </c>
      <c r="P67" s="38">
        <f>Tabela79[[#This Row],[Neg_Ano6]]/Tabela79[[#This Row],[Alunos_Ano6]]</f>
        <v>0.21224489795918366</v>
      </c>
      <c r="Q67" s="37">
        <f>K67+N67</f>
        <v>498</v>
      </c>
      <c r="R67" s="37">
        <f>L67+O67</f>
        <v>95</v>
      </c>
      <c r="S67" s="39">
        <f>Tabela79[[#This Row],[Níveis negat. ]]/Tabela79[[#This Row],[Alunos_2º ciclo]]</f>
        <v>0.19076305220883535</v>
      </c>
    </row>
    <row r="68" spans="1:19" outlineLevel="5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">
        <v>151981</v>
      </c>
      <c r="H68" s="7" t="s">
        <v>97</v>
      </c>
      <c r="I68" s="7">
        <v>0</v>
      </c>
      <c r="J68" s="11" t="s">
        <v>24</v>
      </c>
      <c r="K68" s="40">
        <f>SUBTOTAL(9,K67:K67)</f>
        <v>253</v>
      </c>
      <c r="L68" s="40">
        <f>SUBTOTAL(9,L67:L67)</f>
        <v>43</v>
      </c>
      <c r="M68" s="41">
        <f>Tabela79[[#This Row],[Neg_Ano5]]/Tabela79[[#This Row],[Alunos_Ano5]]</f>
        <v>0.16996047430830039</v>
      </c>
      <c r="N68" s="40">
        <f>SUBTOTAL(9,N67:N67)</f>
        <v>245</v>
      </c>
      <c r="O68" s="40">
        <f>SUBTOTAL(9,O67:O67)</f>
        <v>52</v>
      </c>
      <c r="P68" s="41">
        <f>Tabela79[[#This Row],[Neg_Ano6]]/Tabela79[[#This Row],[Alunos_Ano6]]</f>
        <v>0.21224489795918366</v>
      </c>
      <c r="Q68" s="40">
        <f>SUBTOTAL(9,Q67:Q67)</f>
        <v>498</v>
      </c>
      <c r="R68" s="40">
        <f>SUBTOTAL(9,R67:R67)</f>
        <v>95</v>
      </c>
      <c r="S68" s="42">
        <f>Tabela79[[#This Row],[Níveis negat. ]]/Tabela79[[#This Row],[Alunos_2º ciclo]]</f>
        <v>0.19076305220883535</v>
      </c>
    </row>
    <row r="69" spans="1:19" outlineLevel="6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">
        <v>151993</v>
      </c>
      <c r="H69" s="7" t="s">
        <v>99</v>
      </c>
      <c r="I69" s="7">
        <v>1304279</v>
      </c>
      <c r="J69" s="7" t="s">
        <v>100</v>
      </c>
      <c r="K69" s="37">
        <v>0</v>
      </c>
      <c r="L69" s="37">
        <v>0</v>
      </c>
      <c r="M69" s="75" t="s">
        <v>28</v>
      </c>
      <c r="N69" s="37">
        <v>57</v>
      </c>
      <c r="O69" s="37">
        <v>14</v>
      </c>
      <c r="P69" s="38">
        <f>Tabela79[[#This Row],[Neg_Ano6]]/Tabela79[[#This Row],[Alunos_Ano6]]</f>
        <v>0.24561403508771928</v>
      </c>
      <c r="Q69" s="37">
        <f>K69+N69</f>
        <v>57</v>
      </c>
      <c r="R69" s="37">
        <f>L69+O69</f>
        <v>14</v>
      </c>
      <c r="S69" s="39">
        <f>Tabela79[[#This Row],[Níveis negat. ]]/Tabela79[[#This Row],[Alunos_2º ciclo]]</f>
        <v>0.24561403508771928</v>
      </c>
    </row>
    <row r="70" spans="1:19" outlineLevel="5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">
        <v>151993</v>
      </c>
      <c r="H70" s="7" t="s">
        <v>99</v>
      </c>
      <c r="I70" s="7">
        <v>0</v>
      </c>
      <c r="J70" s="11" t="s">
        <v>24</v>
      </c>
      <c r="K70" s="40">
        <f>SUBTOTAL(9,K69:K69)</f>
        <v>0</v>
      </c>
      <c r="L70" s="40">
        <f>SUBTOTAL(9,L69:L69)</f>
        <v>0</v>
      </c>
      <c r="M70" s="77" t="s">
        <v>28</v>
      </c>
      <c r="N70" s="40">
        <f>SUBTOTAL(9,N69:N69)</f>
        <v>57</v>
      </c>
      <c r="O70" s="40">
        <f>SUBTOTAL(9,O69:O69)</f>
        <v>14</v>
      </c>
      <c r="P70" s="41">
        <f>Tabela79[[#This Row],[Neg_Ano6]]/Tabela79[[#This Row],[Alunos_Ano6]]</f>
        <v>0.24561403508771928</v>
      </c>
      <c r="Q70" s="40">
        <f>SUBTOTAL(9,Q69:Q69)</f>
        <v>57</v>
      </c>
      <c r="R70" s="40">
        <f>SUBTOTAL(9,R69:R69)</f>
        <v>14</v>
      </c>
      <c r="S70" s="42">
        <f>Tabela79[[#This Row],[Níveis negat. ]]/Tabela79[[#This Row],[Alunos_2º ciclo]]</f>
        <v>0.24561403508771928</v>
      </c>
    </row>
    <row r="71" spans="1:19" outlineLevel="6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">
        <v>152006</v>
      </c>
      <c r="H71" s="7" t="s">
        <v>101</v>
      </c>
      <c r="I71" s="7">
        <v>1304823</v>
      </c>
      <c r="J71" s="7" t="s">
        <v>102</v>
      </c>
      <c r="K71" s="37">
        <v>155</v>
      </c>
      <c r="L71" s="37">
        <v>34</v>
      </c>
      <c r="M71" s="38">
        <f>Tabela79[[#This Row],[Neg_Ano5]]/Tabela79[[#This Row],[Alunos_Ano5]]</f>
        <v>0.21935483870967742</v>
      </c>
      <c r="N71" s="37">
        <v>170</v>
      </c>
      <c r="O71" s="37">
        <v>52</v>
      </c>
      <c r="P71" s="38">
        <f>Tabela79[[#This Row],[Neg_Ano6]]/Tabela79[[#This Row],[Alunos_Ano6]]</f>
        <v>0.30588235294117649</v>
      </c>
      <c r="Q71" s="37">
        <f>K71+N71</f>
        <v>325</v>
      </c>
      <c r="R71" s="37">
        <f>L71+O71</f>
        <v>86</v>
      </c>
      <c r="S71" s="39">
        <f>Tabela79[[#This Row],[Níveis negat. ]]/Tabela79[[#This Row],[Alunos_2º ciclo]]</f>
        <v>0.26461538461538464</v>
      </c>
    </row>
    <row r="72" spans="1:19" outlineLevel="5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">
        <v>152006</v>
      </c>
      <c r="H72" s="7" t="s">
        <v>101</v>
      </c>
      <c r="I72" s="7">
        <v>0</v>
      </c>
      <c r="J72" s="11" t="s">
        <v>24</v>
      </c>
      <c r="K72" s="40">
        <f>SUBTOTAL(9,K71:K71)</f>
        <v>155</v>
      </c>
      <c r="L72" s="40">
        <f>SUBTOTAL(9,L71:L71)</f>
        <v>34</v>
      </c>
      <c r="M72" s="41">
        <f>Tabela79[[#This Row],[Neg_Ano5]]/Tabela79[[#This Row],[Alunos_Ano5]]</f>
        <v>0.21935483870967742</v>
      </c>
      <c r="N72" s="40">
        <f>SUBTOTAL(9,N71:N71)</f>
        <v>170</v>
      </c>
      <c r="O72" s="40">
        <f>SUBTOTAL(9,O71:O71)</f>
        <v>52</v>
      </c>
      <c r="P72" s="41">
        <f>Tabela79[[#This Row],[Neg_Ano6]]/Tabela79[[#This Row],[Alunos_Ano6]]</f>
        <v>0.30588235294117649</v>
      </c>
      <c r="Q72" s="40">
        <f>SUBTOTAL(9,Q71:Q71)</f>
        <v>325</v>
      </c>
      <c r="R72" s="40">
        <f>SUBTOTAL(9,R71:R71)</f>
        <v>86</v>
      </c>
      <c r="S72" s="42">
        <f>Tabela79[[#This Row],[Níveis negat. ]]/Tabela79[[#This Row],[Alunos_2º ciclo]]</f>
        <v>0.26461538461538464</v>
      </c>
    </row>
    <row r="73" spans="1:19" outlineLevel="6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">
        <v>152018</v>
      </c>
      <c r="H73" s="7" t="s">
        <v>103</v>
      </c>
      <c r="I73" s="7">
        <v>1304945</v>
      </c>
      <c r="J73" s="7" t="s">
        <v>104</v>
      </c>
      <c r="K73" s="37">
        <v>103</v>
      </c>
      <c r="L73" s="37">
        <v>24</v>
      </c>
      <c r="M73" s="38">
        <f>Tabela79[[#This Row],[Neg_Ano5]]/Tabela79[[#This Row],[Alunos_Ano5]]</f>
        <v>0.23300970873786409</v>
      </c>
      <c r="N73" s="37">
        <v>108</v>
      </c>
      <c r="O73" s="37">
        <v>27</v>
      </c>
      <c r="P73" s="38">
        <f>Tabela79[[#This Row],[Neg_Ano6]]/Tabela79[[#This Row],[Alunos_Ano6]]</f>
        <v>0.25</v>
      </c>
      <c r="Q73" s="37">
        <f>K73+N73</f>
        <v>211</v>
      </c>
      <c r="R73" s="37">
        <f>L73+O73</f>
        <v>51</v>
      </c>
      <c r="S73" s="39">
        <f>Tabela79[[#This Row],[Níveis negat. ]]/Tabela79[[#This Row],[Alunos_2º ciclo]]</f>
        <v>0.24170616113744076</v>
      </c>
    </row>
    <row r="74" spans="1:19" outlineLevel="5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">
        <v>152018</v>
      </c>
      <c r="H74" s="7" t="s">
        <v>103</v>
      </c>
      <c r="I74" s="7">
        <v>0</v>
      </c>
      <c r="J74" s="11" t="s">
        <v>24</v>
      </c>
      <c r="K74" s="40">
        <f>SUBTOTAL(9,K73:K73)</f>
        <v>103</v>
      </c>
      <c r="L74" s="40">
        <f>SUBTOTAL(9,L73:L73)</f>
        <v>24</v>
      </c>
      <c r="M74" s="41">
        <f>Tabela79[[#This Row],[Neg_Ano5]]/Tabela79[[#This Row],[Alunos_Ano5]]</f>
        <v>0.23300970873786409</v>
      </c>
      <c r="N74" s="40">
        <f>SUBTOTAL(9,N73:N73)</f>
        <v>108</v>
      </c>
      <c r="O74" s="40">
        <f>SUBTOTAL(9,O73:O73)</f>
        <v>27</v>
      </c>
      <c r="P74" s="41">
        <f>Tabela79[[#This Row],[Neg_Ano6]]/Tabela79[[#This Row],[Alunos_Ano6]]</f>
        <v>0.25</v>
      </c>
      <c r="Q74" s="40">
        <f>SUBTOTAL(9,Q73:Q73)</f>
        <v>211</v>
      </c>
      <c r="R74" s="40">
        <f>SUBTOTAL(9,R73:R73)</f>
        <v>51</v>
      </c>
      <c r="S74" s="42">
        <f>Tabela79[[#This Row],[Níveis negat. ]]/Tabela79[[#This Row],[Alunos_2º ciclo]]</f>
        <v>0.24170616113744076</v>
      </c>
    </row>
    <row r="75" spans="1:19" outlineLevel="4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">
        <v>0</v>
      </c>
      <c r="H75" s="7">
        <v>0</v>
      </c>
      <c r="I75" s="7">
        <v>0</v>
      </c>
      <c r="J75" s="15" t="s">
        <v>25</v>
      </c>
      <c r="K75" s="43">
        <f>SUBTOTAL(9,K57:K73)</f>
        <v>1196</v>
      </c>
      <c r="L75" s="43">
        <f>SUBTOTAL(9,L57:L73)</f>
        <v>269</v>
      </c>
      <c r="M75" s="44">
        <f>Tabela79[[#This Row],[Neg_Ano5]]/Tabela79[[#This Row],[Alunos_Ano5]]</f>
        <v>0.22491638795986621</v>
      </c>
      <c r="N75" s="43">
        <f>SUBTOTAL(9,N57:N73)</f>
        <v>1227</v>
      </c>
      <c r="O75" s="43">
        <f>SUBTOTAL(9,O57:O73)</f>
        <v>304</v>
      </c>
      <c r="P75" s="44">
        <f>Tabela79[[#This Row],[Neg_Ano6]]/Tabela79[[#This Row],[Alunos_Ano6]]</f>
        <v>0.24775876120619397</v>
      </c>
      <c r="Q75" s="43">
        <f>SUBTOTAL(9,Q57:Q73)</f>
        <v>2423</v>
      </c>
      <c r="R75" s="43">
        <f>SUBTOTAL(9,R57:R73)</f>
        <v>573</v>
      </c>
      <c r="S75" s="45">
        <f>Tabela79[[#This Row],[Níveis negat. ]]/Tabela79[[#This Row],[Alunos_2º ciclo]]</f>
        <v>0.23648369789517126</v>
      </c>
    </row>
    <row r="76" spans="1:19" outlineLevel="6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1306</v>
      </c>
      <c r="F76" s="7" t="s">
        <v>105</v>
      </c>
      <c r="G76" s="7">
        <v>152020</v>
      </c>
      <c r="H76" s="7" t="s">
        <v>106</v>
      </c>
      <c r="I76" s="7">
        <v>1306561</v>
      </c>
      <c r="J76" s="7" t="s">
        <v>107</v>
      </c>
      <c r="K76" s="37">
        <v>152</v>
      </c>
      <c r="L76" s="37">
        <v>52</v>
      </c>
      <c r="M76" s="38">
        <f>Tabela79[[#This Row],[Neg_Ano5]]/Tabela79[[#This Row],[Alunos_Ano5]]</f>
        <v>0.34210526315789475</v>
      </c>
      <c r="N76" s="37">
        <v>152</v>
      </c>
      <c r="O76" s="37">
        <v>51</v>
      </c>
      <c r="P76" s="38">
        <f>Tabela79[[#This Row],[Neg_Ano6]]/Tabela79[[#This Row],[Alunos_Ano6]]</f>
        <v>0.33552631578947367</v>
      </c>
      <c r="Q76" s="37">
        <f>K76+N76</f>
        <v>304</v>
      </c>
      <c r="R76" s="37">
        <f>L76+O76</f>
        <v>103</v>
      </c>
      <c r="S76" s="39">
        <f>Tabela79[[#This Row],[Níveis negat. ]]/Tabela79[[#This Row],[Alunos_2º ciclo]]</f>
        <v>0.33881578947368424</v>
      </c>
    </row>
    <row r="77" spans="1:19" outlineLevel="5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1306</v>
      </c>
      <c r="F77" s="7" t="s">
        <v>105</v>
      </c>
      <c r="G77" s="7">
        <v>152020</v>
      </c>
      <c r="H77" s="7" t="s">
        <v>106</v>
      </c>
      <c r="I77" s="7">
        <v>0</v>
      </c>
      <c r="J77" s="11" t="s">
        <v>24</v>
      </c>
      <c r="K77" s="40">
        <f>SUBTOTAL(9,K76:K76)</f>
        <v>152</v>
      </c>
      <c r="L77" s="40">
        <f>SUBTOTAL(9,L76:L76)</f>
        <v>52</v>
      </c>
      <c r="M77" s="41">
        <f>Tabela79[[#This Row],[Neg_Ano5]]/Tabela79[[#This Row],[Alunos_Ano5]]</f>
        <v>0.34210526315789475</v>
      </c>
      <c r="N77" s="40">
        <f>SUBTOTAL(9,N76:N76)</f>
        <v>152</v>
      </c>
      <c r="O77" s="40">
        <f>SUBTOTAL(9,O76:O76)</f>
        <v>51</v>
      </c>
      <c r="P77" s="41">
        <f>Tabela79[[#This Row],[Neg_Ano6]]/Tabela79[[#This Row],[Alunos_Ano6]]</f>
        <v>0.33552631578947367</v>
      </c>
      <c r="Q77" s="40">
        <f>SUBTOTAL(9,Q76:Q76)</f>
        <v>304</v>
      </c>
      <c r="R77" s="40">
        <f>SUBTOTAL(9,R76:R76)</f>
        <v>103</v>
      </c>
      <c r="S77" s="42">
        <f>Tabela79[[#This Row],[Níveis negat. ]]/Tabela79[[#This Row],[Alunos_2º ciclo]]</f>
        <v>0.33881578947368424</v>
      </c>
    </row>
    <row r="78" spans="1:19" outlineLevel="6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1306</v>
      </c>
      <c r="F78" s="7" t="s">
        <v>105</v>
      </c>
      <c r="G78" s="7">
        <v>152031</v>
      </c>
      <c r="H78" s="7" t="s">
        <v>108</v>
      </c>
      <c r="I78" s="7">
        <v>1306342</v>
      </c>
      <c r="J78" s="7" t="s">
        <v>109</v>
      </c>
      <c r="K78" s="37">
        <v>309</v>
      </c>
      <c r="L78" s="37">
        <v>38</v>
      </c>
      <c r="M78" s="38">
        <f>Tabela79[[#This Row],[Neg_Ano5]]/Tabela79[[#This Row],[Alunos_Ano5]]</f>
        <v>0.12297734627831715</v>
      </c>
      <c r="N78" s="37">
        <v>259</v>
      </c>
      <c r="O78" s="37">
        <v>23</v>
      </c>
      <c r="P78" s="38">
        <f>Tabela79[[#This Row],[Neg_Ano6]]/Tabela79[[#This Row],[Alunos_Ano6]]</f>
        <v>8.8803088803088806E-2</v>
      </c>
      <c r="Q78" s="37">
        <f>K78+N78</f>
        <v>568</v>
      </c>
      <c r="R78" s="37">
        <f>L78+O78</f>
        <v>61</v>
      </c>
      <c r="S78" s="39">
        <f>Tabela79[[#This Row],[Níveis negat. ]]/Tabela79[[#This Row],[Alunos_2º ciclo]]</f>
        <v>0.10739436619718309</v>
      </c>
    </row>
    <row r="79" spans="1:19" outlineLevel="5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1306</v>
      </c>
      <c r="F79" s="7" t="s">
        <v>105</v>
      </c>
      <c r="G79" s="7">
        <v>152031</v>
      </c>
      <c r="H79" s="7" t="s">
        <v>108</v>
      </c>
      <c r="I79" s="7">
        <v>0</v>
      </c>
      <c r="J79" s="11" t="s">
        <v>24</v>
      </c>
      <c r="K79" s="40">
        <f>SUBTOTAL(9,K78:K78)</f>
        <v>309</v>
      </c>
      <c r="L79" s="40">
        <f>SUBTOTAL(9,L78:L78)</f>
        <v>38</v>
      </c>
      <c r="M79" s="41">
        <f>Tabela79[[#This Row],[Neg_Ano5]]/Tabela79[[#This Row],[Alunos_Ano5]]</f>
        <v>0.12297734627831715</v>
      </c>
      <c r="N79" s="40">
        <f>SUBTOTAL(9,N78:N78)</f>
        <v>259</v>
      </c>
      <c r="O79" s="40">
        <f>SUBTOTAL(9,O78:O78)</f>
        <v>23</v>
      </c>
      <c r="P79" s="41">
        <f>Tabela79[[#This Row],[Neg_Ano6]]/Tabela79[[#This Row],[Alunos_Ano6]]</f>
        <v>8.8803088803088806E-2</v>
      </c>
      <c r="Q79" s="40">
        <f>SUBTOTAL(9,Q78:Q78)</f>
        <v>568</v>
      </c>
      <c r="R79" s="40">
        <f>SUBTOTAL(9,R78:R78)</f>
        <v>61</v>
      </c>
      <c r="S79" s="42">
        <f>Tabela79[[#This Row],[Níveis negat. ]]/Tabela79[[#This Row],[Alunos_2º ciclo]]</f>
        <v>0.10739436619718309</v>
      </c>
    </row>
    <row r="80" spans="1:19" outlineLevel="6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1306</v>
      </c>
      <c r="F80" s="7" t="s">
        <v>105</v>
      </c>
      <c r="G80" s="7">
        <v>152043</v>
      </c>
      <c r="H80" s="7" t="s">
        <v>110</v>
      </c>
      <c r="I80" s="7">
        <v>1306753</v>
      </c>
      <c r="J80" s="7" t="s">
        <v>279</v>
      </c>
      <c r="K80" s="37">
        <v>155</v>
      </c>
      <c r="L80" s="37">
        <v>49</v>
      </c>
      <c r="M80" s="38">
        <f>Tabela79[[#This Row],[Neg_Ano5]]/Tabela79[[#This Row],[Alunos_Ano5]]</f>
        <v>0.31612903225806449</v>
      </c>
      <c r="N80" s="37">
        <v>137</v>
      </c>
      <c r="O80" s="37">
        <v>44</v>
      </c>
      <c r="P80" s="38">
        <f>Tabela79[[#This Row],[Neg_Ano6]]/Tabela79[[#This Row],[Alunos_Ano6]]</f>
        <v>0.32116788321167883</v>
      </c>
      <c r="Q80" s="37">
        <f>K80+N80</f>
        <v>292</v>
      </c>
      <c r="R80" s="37">
        <f>L80+O80</f>
        <v>93</v>
      </c>
      <c r="S80" s="39">
        <f>Tabela79[[#This Row],[Níveis negat. ]]/Tabela79[[#This Row],[Alunos_2º ciclo]]</f>
        <v>0.3184931506849315</v>
      </c>
    </row>
    <row r="81" spans="1:19" outlineLevel="5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1306</v>
      </c>
      <c r="F81" s="7" t="s">
        <v>105</v>
      </c>
      <c r="G81" s="7">
        <v>152043</v>
      </c>
      <c r="H81" s="7" t="s">
        <v>110</v>
      </c>
      <c r="I81" s="7">
        <v>0</v>
      </c>
      <c r="J81" s="11" t="s">
        <v>24</v>
      </c>
      <c r="K81" s="40">
        <f>SUBTOTAL(9,K80:K80)</f>
        <v>155</v>
      </c>
      <c r="L81" s="40">
        <f>SUBTOTAL(9,L80:L80)</f>
        <v>49</v>
      </c>
      <c r="M81" s="41">
        <f>Tabela79[[#This Row],[Neg_Ano5]]/Tabela79[[#This Row],[Alunos_Ano5]]</f>
        <v>0.31612903225806449</v>
      </c>
      <c r="N81" s="40">
        <f>SUBTOTAL(9,N80:N80)</f>
        <v>137</v>
      </c>
      <c r="O81" s="40">
        <f>SUBTOTAL(9,O80:O80)</f>
        <v>44</v>
      </c>
      <c r="P81" s="41">
        <f>Tabela79[[#This Row],[Neg_Ano6]]/Tabela79[[#This Row],[Alunos_Ano6]]</f>
        <v>0.32116788321167883</v>
      </c>
      <c r="Q81" s="40">
        <f>SUBTOTAL(9,Q80:Q80)</f>
        <v>292</v>
      </c>
      <c r="R81" s="40">
        <f>SUBTOTAL(9,R80:R80)</f>
        <v>93</v>
      </c>
      <c r="S81" s="42">
        <f>Tabela79[[#This Row],[Níveis negat. ]]/Tabela79[[#This Row],[Alunos_2º ciclo]]</f>
        <v>0.3184931506849315</v>
      </c>
    </row>
    <row r="82" spans="1:19" outlineLevel="6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1306</v>
      </c>
      <c r="F82" s="7" t="s">
        <v>105</v>
      </c>
      <c r="G82" s="7">
        <v>152055</v>
      </c>
      <c r="H82" s="7" t="s">
        <v>112</v>
      </c>
      <c r="I82" s="7">
        <v>1306564</v>
      </c>
      <c r="J82" s="7" t="s">
        <v>113</v>
      </c>
      <c r="K82" s="37">
        <v>152</v>
      </c>
      <c r="L82" s="37">
        <v>12</v>
      </c>
      <c r="M82" s="38">
        <f>Tabela79[[#This Row],[Neg_Ano5]]/Tabela79[[#This Row],[Alunos_Ano5]]</f>
        <v>7.8947368421052627E-2</v>
      </c>
      <c r="N82" s="37">
        <v>149</v>
      </c>
      <c r="O82" s="37">
        <v>19</v>
      </c>
      <c r="P82" s="38">
        <f>Tabela79[[#This Row],[Neg_Ano6]]/Tabela79[[#This Row],[Alunos_Ano6]]</f>
        <v>0.12751677852348994</v>
      </c>
      <c r="Q82" s="37">
        <f>K82+N82</f>
        <v>301</v>
      </c>
      <c r="R82" s="37">
        <f>L82+O82</f>
        <v>31</v>
      </c>
      <c r="S82" s="39">
        <f>Tabela79[[#This Row],[Níveis negat. ]]/Tabela79[[#This Row],[Alunos_2º ciclo]]</f>
        <v>0.10299003322259136</v>
      </c>
    </row>
    <row r="83" spans="1:19" outlineLevel="5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1306</v>
      </c>
      <c r="F83" s="7" t="s">
        <v>105</v>
      </c>
      <c r="G83" s="7">
        <v>152055</v>
      </c>
      <c r="H83" s="7" t="s">
        <v>112</v>
      </c>
      <c r="I83" s="7">
        <v>0</v>
      </c>
      <c r="J83" s="11" t="s">
        <v>24</v>
      </c>
      <c r="K83" s="40">
        <f>SUBTOTAL(9,K82:K82)</f>
        <v>152</v>
      </c>
      <c r="L83" s="40">
        <f>SUBTOTAL(9,L82:L82)</f>
        <v>12</v>
      </c>
      <c r="M83" s="41">
        <f>Tabela79[[#This Row],[Neg_Ano5]]/Tabela79[[#This Row],[Alunos_Ano5]]</f>
        <v>7.8947368421052627E-2</v>
      </c>
      <c r="N83" s="40">
        <f>SUBTOTAL(9,N82:N82)</f>
        <v>149</v>
      </c>
      <c r="O83" s="40">
        <f>SUBTOTAL(9,O82:O82)</f>
        <v>19</v>
      </c>
      <c r="P83" s="41">
        <f>Tabela79[[#This Row],[Neg_Ano6]]/Tabela79[[#This Row],[Alunos_Ano6]]</f>
        <v>0.12751677852348994</v>
      </c>
      <c r="Q83" s="40">
        <f>SUBTOTAL(9,Q82:Q82)</f>
        <v>301</v>
      </c>
      <c r="R83" s="40">
        <f>SUBTOTAL(9,R82:R82)</f>
        <v>31</v>
      </c>
      <c r="S83" s="42">
        <f>Tabela79[[#This Row],[Níveis negat. ]]/Tabela79[[#This Row],[Alunos_2º ciclo]]</f>
        <v>0.10299003322259136</v>
      </c>
    </row>
    <row r="84" spans="1:19" outlineLevel="6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1306</v>
      </c>
      <c r="F84" s="7" t="s">
        <v>105</v>
      </c>
      <c r="G84" s="7">
        <v>152067</v>
      </c>
      <c r="H84" s="7" t="s">
        <v>114</v>
      </c>
      <c r="I84" s="7">
        <v>1306058</v>
      </c>
      <c r="J84" s="7" t="s">
        <v>115</v>
      </c>
      <c r="K84" s="37">
        <v>257</v>
      </c>
      <c r="L84" s="37">
        <v>65</v>
      </c>
      <c r="M84" s="38">
        <f>Tabela79[[#This Row],[Neg_Ano5]]/Tabela79[[#This Row],[Alunos_Ano5]]</f>
        <v>0.25291828793774318</v>
      </c>
      <c r="N84" s="37">
        <v>216</v>
      </c>
      <c r="O84" s="37">
        <v>54</v>
      </c>
      <c r="P84" s="38">
        <f>Tabela79[[#This Row],[Neg_Ano6]]/Tabela79[[#This Row],[Alunos_Ano6]]</f>
        <v>0.25</v>
      </c>
      <c r="Q84" s="37">
        <f>K84+N84</f>
        <v>473</v>
      </c>
      <c r="R84" s="37">
        <f>L84+O84</f>
        <v>119</v>
      </c>
      <c r="S84" s="39">
        <f>Tabela79[[#This Row],[Níveis negat. ]]/Tabela79[[#This Row],[Alunos_2º ciclo]]</f>
        <v>0.25158562367864695</v>
      </c>
    </row>
    <row r="85" spans="1:19" outlineLevel="5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1306</v>
      </c>
      <c r="F85" s="7" t="s">
        <v>105</v>
      </c>
      <c r="G85" s="7">
        <v>152067</v>
      </c>
      <c r="H85" s="7" t="s">
        <v>114</v>
      </c>
      <c r="I85" s="7">
        <v>0</v>
      </c>
      <c r="J85" s="11" t="s">
        <v>24</v>
      </c>
      <c r="K85" s="40">
        <f>SUBTOTAL(9,K84:K84)</f>
        <v>257</v>
      </c>
      <c r="L85" s="40">
        <f>SUBTOTAL(9,L84:L84)</f>
        <v>65</v>
      </c>
      <c r="M85" s="41">
        <f>Tabela79[[#This Row],[Neg_Ano5]]/Tabela79[[#This Row],[Alunos_Ano5]]</f>
        <v>0.25291828793774318</v>
      </c>
      <c r="N85" s="40">
        <f>SUBTOTAL(9,N84:N84)</f>
        <v>216</v>
      </c>
      <c r="O85" s="40">
        <f>SUBTOTAL(9,O84:O84)</f>
        <v>54</v>
      </c>
      <c r="P85" s="41">
        <f>Tabela79[[#This Row],[Neg_Ano6]]/Tabela79[[#This Row],[Alunos_Ano6]]</f>
        <v>0.25</v>
      </c>
      <c r="Q85" s="40">
        <f>SUBTOTAL(9,Q84:Q84)</f>
        <v>473</v>
      </c>
      <c r="R85" s="40">
        <f>SUBTOTAL(9,R84:R84)</f>
        <v>119</v>
      </c>
      <c r="S85" s="42">
        <f>Tabela79[[#This Row],[Níveis negat. ]]/Tabela79[[#This Row],[Alunos_2º ciclo]]</f>
        <v>0.25158562367864695</v>
      </c>
    </row>
    <row r="86" spans="1:19" outlineLevel="6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">
        <v>152079</v>
      </c>
      <c r="H86" s="7" t="s">
        <v>116</v>
      </c>
      <c r="I86" s="7">
        <v>1306933</v>
      </c>
      <c r="J86" s="7" t="s">
        <v>117</v>
      </c>
      <c r="K86" s="37">
        <v>88</v>
      </c>
      <c r="L86" s="37">
        <v>30</v>
      </c>
      <c r="M86" s="38">
        <f>Tabela79[[#This Row],[Neg_Ano5]]/Tabela79[[#This Row],[Alunos_Ano5]]</f>
        <v>0.34090909090909088</v>
      </c>
      <c r="N86" s="37">
        <v>96</v>
      </c>
      <c r="O86" s="37">
        <v>28</v>
      </c>
      <c r="P86" s="38">
        <f>Tabela79[[#This Row],[Neg_Ano6]]/Tabela79[[#This Row],[Alunos_Ano6]]</f>
        <v>0.29166666666666669</v>
      </c>
      <c r="Q86" s="37">
        <f>K86+N86</f>
        <v>184</v>
      </c>
      <c r="R86" s="37">
        <f>L86+O86</f>
        <v>58</v>
      </c>
      <c r="S86" s="39">
        <f>Tabela79[[#This Row],[Níveis negat. ]]/Tabela79[[#This Row],[Alunos_2º ciclo]]</f>
        <v>0.31521739130434784</v>
      </c>
    </row>
    <row r="87" spans="1:19" outlineLevel="5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">
        <v>152079</v>
      </c>
      <c r="H87" s="7" t="s">
        <v>116</v>
      </c>
      <c r="I87" s="7">
        <v>0</v>
      </c>
      <c r="J87" s="11" t="s">
        <v>24</v>
      </c>
      <c r="K87" s="40">
        <f>SUBTOTAL(9,K86:K86)</f>
        <v>88</v>
      </c>
      <c r="L87" s="40">
        <f>SUBTOTAL(9,L86:L86)</f>
        <v>30</v>
      </c>
      <c r="M87" s="41">
        <f>Tabela79[[#This Row],[Neg_Ano5]]/Tabela79[[#This Row],[Alunos_Ano5]]</f>
        <v>0.34090909090909088</v>
      </c>
      <c r="N87" s="40">
        <f>SUBTOTAL(9,N86:N86)</f>
        <v>96</v>
      </c>
      <c r="O87" s="40">
        <f>SUBTOTAL(9,O86:O86)</f>
        <v>28</v>
      </c>
      <c r="P87" s="41">
        <f>Tabela79[[#This Row],[Neg_Ano6]]/Tabela79[[#This Row],[Alunos_Ano6]]</f>
        <v>0.29166666666666669</v>
      </c>
      <c r="Q87" s="40">
        <f>SUBTOTAL(9,Q86:Q86)</f>
        <v>184</v>
      </c>
      <c r="R87" s="40">
        <f>SUBTOTAL(9,R86:R86)</f>
        <v>58</v>
      </c>
      <c r="S87" s="42">
        <f>Tabela79[[#This Row],[Níveis negat. ]]/Tabela79[[#This Row],[Alunos_2º ciclo]]</f>
        <v>0.31521739130434784</v>
      </c>
    </row>
    <row r="88" spans="1:19" outlineLevel="6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">
        <v>152961</v>
      </c>
      <c r="H88" s="7" t="s">
        <v>118</v>
      </c>
      <c r="I88" s="7">
        <v>1306934</v>
      </c>
      <c r="J88" s="7" t="s">
        <v>119</v>
      </c>
      <c r="K88" s="37">
        <v>228</v>
      </c>
      <c r="L88" s="37">
        <v>32</v>
      </c>
      <c r="M88" s="38">
        <f>Tabela79[[#This Row],[Neg_Ano5]]/Tabela79[[#This Row],[Alunos_Ano5]]</f>
        <v>0.14035087719298245</v>
      </c>
      <c r="N88" s="37">
        <v>270</v>
      </c>
      <c r="O88" s="37">
        <v>49</v>
      </c>
      <c r="P88" s="38">
        <f>Tabela79[[#This Row],[Neg_Ano6]]/Tabela79[[#This Row],[Alunos_Ano6]]</f>
        <v>0.18148148148148149</v>
      </c>
      <c r="Q88" s="37">
        <f>K88+N88</f>
        <v>498</v>
      </c>
      <c r="R88" s="37">
        <f>L88+O88</f>
        <v>81</v>
      </c>
      <c r="S88" s="39">
        <f>Tabela79[[#This Row],[Níveis negat. ]]/Tabela79[[#This Row],[Alunos_2º ciclo]]</f>
        <v>0.16265060240963855</v>
      </c>
    </row>
    <row r="89" spans="1:19" outlineLevel="5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">
        <v>152961</v>
      </c>
      <c r="H89" s="7" t="s">
        <v>118</v>
      </c>
      <c r="I89" s="7">
        <v>0</v>
      </c>
      <c r="J89" s="11" t="s">
        <v>24</v>
      </c>
      <c r="K89" s="40">
        <f>SUBTOTAL(9,K88:K88)</f>
        <v>228</v>
      </c>
      <c r="L89" s="40">
        <f>SUBTOTAL(9,L88:L88)</f>
        <v>32</v>
      </c>
      <c r="M89" s="41">
        <f>Tabela79[[#This Row],[Neg_Ano5]]/Tabela79[[#This Row],[Alunos_Ano5]]</f>
        <v>0.14035087719298245</v>
      </c>
      <c r="N89" s="40">
        <f>SUBTOTAL(9,N88:N88)</f>
        <v>270</v>
      </c>
      <c r="O89" s="40">
        <f>SUBTOTAL(9,O88:O88)</f>
        <v>49</v>
      </c>
      <c r="P89" s="41">
        <f>Tabela79[[#This Row],[Neg_Ano6]]/Tabela79[[#This Row],[Alunos_Ano6]]</f>
        <v>0.18148148148148149</v>
      </c>
      <c r="Q89" s="40">
        <f>SUBTOTAL(9,Q88:Q88)</f>
        <v>498</v>
      </c>
      <c r="R89" s="40">
        <f>SUBTOTAL(9,R88:R88)</f>
        <v>81</v>
      </c>
      <c r="S89" s="42">
        <f>Tabela79[[#This Row],[Níveis negat. ]]/Tabela79[[#This Row],[Alunos_2º ciclo]]</f>
        <v>0.16265060240963855</v>
      </c>
    </row>
    <row r="90" spans="1:19" outlineLevel="4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">
        <v>0</v>
      </c>
      <c r="H90" s="7">
        <v>0</v>
      </c>
      <c r="I90" s="7">
        <v>0</v>
      </c>
      <c r="J90" s="15" t="s">
        <v>25</v>
      </c>
      <c r="K90" s="43">
        <f>SUBTOTAL(9,K76:K88)</f>
        <v>1341</v>
      </c>
      <c r="L90" s="43">
        <f>SUBTOTAL(9,L76:L88)</f>
        <v>278</v>
      </c>
      <c r="M90" s="44">
        <f>Tabela79[[#This Row],[Neg_Ano5]]/Tabela79[[#This Row],[Alunos_Ano5]]</f>
        <v>0.20730797912005966</v>
      </c>
      <c r="N90" s="43">
        <f>SUBTOTAL(9,N76:N88)</f>
        <v>1279</v>
      </c>
      <c r="O90" s="43">
        <f>SUBTOTAL(9,O76:O88)</f>
        <v>268</v>
      </c>
      <c r="P90" s="44">
        <f>Tabela79[[#This Row],[Neg_Ano6]]/Tabela79[[#This Row],[Alunos_Ano6]]</f>
        <v>0.20953870211102424</v>
      </c>
      <c r="Q90" s="43">
        <f>SUBTOTAL(9,Q76:Q88)</f>
        <v>2620</v>
      </c>
      <c r="R90" s="43">
        <f>SUBTOTAL(9,R76:R88)</f>
        <v>546</v>
      </c>
      <c r="S90" s="45">
        <f>Tabela79[[#This Row],[Níveis negat. ]]/Tabela79[[#This Row],[Alunos_2º ciclo]]</f>
        <v>0.2083969465648855</v>
      </c>
    </row>
    <row r="91" spans="1:19" outlineLevel="6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1308</v>
      </c>
      <c r="F91" s="7" t="s">
        <v>120</v>
      </c>
      <c r="G91" s="7">
        <v>150393</v>
      </c>
      <c r="H91" s="7" t="s">
        <v>121</v>
      </c>
      <c r="I91" s="7">
        <v>1308280</v>
      </c>
      <c r="J91" s="7" t="s">
        <v>122</v>
      </c>
      <c r="K91" s="37">
        <v>130</v>
      </c>
      <c r="L91" s="37">
        <v>25</v>
      </c>
      <c r="M91" s="38">
        <f>Tabela79[[#This Row],[Neg_Ano5]]/Tabela79[[#This Row],[Alunos_Ano5]]</f>
        <v>0.19230769230769232</v>
      </c>
      <c r="N91" s="37">
        <v>123</v>
      </c>
      <c r="O91" s="37">
        <v>27</v>
      </c>
      <c r="P91" s="38">
        <f>Tabela79[[#This Row],[Neg_Ano6]]/Tabela79[[#This Row],[Alunos_Ano6]]</f>
        <v>0.21951219512195122</v>
      </c>
      <c r="Q91" s="37">
        <f>K91+N91</f>
        <v>253</v>
      </c>
      <c r="R91" s="37">
        <f>L91+O91</f>
        <v>52</v>
      </c>
      <c r="S91" s="39">
        <f>Tabela79[[#This Row],[Níveis negat. ]]/Tabela79[[#This Row],[Alunos_2º ciclo]]</f>
        <v>0.20553359683794467</v>
      </c>
    </row>
    <row r="92" spans="1:19" outlineLevel="5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1308</v>
      </c>
      <c r="F92" s="7" t="s">
        <v>120</v>
      </c>
      <c r="G92" s="7">
        <v>150393</v>
      </c>
      <c r="H92" s="7" t="s">
        <v>121</v>
      </c>
      <c r="I92" s="7">
        <v>0</v>
      </c>
      <c r="J92" s="11" t="s">
        <v>24</v>
      </c>
      <c r="K92" s="40">
        <f>SUBTOTAL(9,K91:K91)</f>
        <v>130</v>
      </c>
      <c r="L92" s="40">
        <f>SUBTOTAL(9,L91:L91)</f>
        <v>25</v>
      </c>
      <c r="M92" s="41">
        <f>Tabela79[[#This Row],[Neg_Ano5]]/Tabela79[[#This Row],[Alunos_Ano5]]</f>
        <v>0.19230769230769232</v>
      </c>
      <c r="N92" s="40">
        <f>SUBTOTAL(9,N91:N91)</f>
        <v>123</v>
      </c>
      <c r="O92" s="40">
        <f>SUBTOTAL(9,O91:O91)</f>
        <v>27</v>
      </c>
      <c r="P92" s="41">
        <f>Tabela79[[#This Row],[Neg_Ano6]]/Tabela79[[#This Row],[Alunos_Ano6]]</f>
        <v>0.21951219512195122</v>
      </c>
      <c r="Q92" s="40">
        <f>SUBTOTAL(9,Q91:Q91)</f>
        <v>253</v>
      </c>
      <c r="R92" s="40">
        <f>SUBTOTAL(9,R91:R91)</f>
        <v>52</v>
      </c>
      <c r="S92" s="42">
        <f>Tabela79[[#This Row],[Níveis negat. ]]/Tabela79[[#This Row],[Alunos_2º ciclo]]</f>
        <v>0.20553359683794467</v>
      </c>
    </row>
    <row r="93" spans="1:19" outlineLevel="6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1308</v>
      </c>
      <c r="F93" s="7" t="s">
        <v>120</v>
      </c>
      <c r="G93" s="7">
        <v>150757</v>
      </c>
      <c r="H93" s="7" t="s">
        <v>123</v>
      </c>
      <c r="I93" s="7">
        <v>1308693</v>
      </c>
      <c r="J93" s="7" t="s">
        <v>124</v>
      </c>
      <c r="K93" s="37">
        <v>96</v>
      </c>
      <c r="L93" s="37">
        <v>21</v>
      </c>
      <c r="M93" s="38">
        <f>Tabela79[[#This Row],[Neg_Ano5]]/Tabela79[[#This Row],[Alunos_Ano5]]</f>
        <v>0.21875</v>
      </c>
      <c r="N93" s="37">
        <v>96</v>
      </c>
      <c r="O93" s="37">
        <v>35</v>
      </c>
      <c r="P93" s="38">
        <f>Tabela79[[#This Row],[Neg_Ano6]]/Tabela79[[#This Row],[Alunos_Ano6]]</f>
        <v>0.36458333333333331</v>
      </c>
      <c r="Q93" s="37">
        <f>K93+N93</f>
        <v>192</v>
      </c>
      <c r="R93" s="37">
        <f>L93+O93</f>
        <v>56</v>
      </c>
      <c r="S93" s="39">
        <f>Tabela79[[#This Row],[Níveis negat. ]]/Tabela79[[#This Row],[Alunos_2º ciclo]]</f>
        <v>0.29166666666666669</v>
      </c>
    </row>
    <row r="94" spans="1:19" outlineLevel="5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1308</v>
      </c>
      <c r="F94" s="7" t="s">
        <v>120</v>
      </c>
      <c r="G94" s="7">
        <v>150757</v>
      </c>
      <c r="H94" s="7" t="s">
        <v>123</v>
      </c>
      <c r="I94" s="7">
        <v>0</v>
      </c>
      <c r="J94" s="11" t="s">
        <v>24</v>
      </c>
      <c r="K94" s="40">
        <f>SUBTOTAL(9,K93:K93)</f>
        <v>96</v>
      </c>
      <c r="L94" s="40">
        <f>SUBTOTAL(9,L93:L93)</f>
        <v>21</v>
      </c>
      <c r="M94" s="41">
        <f>Tabela79[[#This Row],[Neg_Ano5]]/Tabela79[[#This Row],[Alunos_Ano5]]</f>
        <v>0.21875</v>
      </c>
      <c r="N94" s="40">
        <f>SUBTOTAL(9,N93:N93)</f>
        <v>96</v>
      </c>
      <c r="O94" s="40">
        <f>SUBTOTAL(9,O93:O93)</f>
        <v>35</v>
      </c>
      <c r="P94" s="41">
        <f>Tabela79[[#This Row],[Neg_Ano6]]/Tabela79[[#This Row],[Alunos_Ano6]]</f>
        <v>0.36458333333333331</v>
      </c>
      <c r="Q94" s="40">
        <f>SUBTOTAL(9,Q93:Q93)</f>
        <v>192</v>
      </c>
      <c r="R94" s="40">
        <f>SUBTOTAL(9,R93:R93)</f>
        <v>56</v>
      </c>
      <c r="S94" s="42">
        <f>Tabela79[[#This Row],[Níveis negat. ]]/Tabela79[[#This Row],[Alunos_2º ciclo]]</f>
        <v>0.29166666666666669</v>
      </c>
    </row>
    <row r="95" spans="1:19" outlineLevel="6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1308</v>
      </c>
      <c r="F95" s="7" t="s">
        <v>120</v>
      </c>
      <c r="G95" s="7">
        <v>151403</v>
      </c>
      <c r="H95" s="7" t="s">
        <v>125</v>
      </c>
      <c r="I95" s="7">
        <v>1308245</v>
      </c>
      <c r="J95" s="7" t="s">
        <v>126</v>
      </c>
      <c r="K95" s="37">
        <v>71</v>
      </c>
      <c r="L95" s="37">
        <v>12</v>
      </c>
      <c r="M95" s="38">
        <f>Tabela79[[#This Row],[Neg_Ano5]]/Tabela79[[#This Row],[Alunos_Ano5]]</f>
        <v>0.16901408450704225</v>
      </c>
      <c r="N95" s="37">
        <v>74</v>
      </c>
      <c r="O95" s="37">
        <v>22</v>
      </c>
      <c r="P95" s="38">
        <f>Tabela79[[#This Row],[Neg_Ano6]]/Tabela79[[#This Row],[Alunos_Ano6]]</f>
        <v>0.29729729729729731</v>
      </c>
      <c r="Q95" s="37">
        <f>K95+N95</f>
        <v>145</v>
      </c>
      <c r="R95" s="37">
        <f>L95+O95</f>
        <v>34</v>
      </c>
      <c r="S95" s="39">
        <f>Tabela79[[#This Row],[Níveis negat. ]]/Tabela79[[#This Row],[Alunos_2º ciclo]]</f>
        <v>0.23448275862068965</v>
      </c>
    </row>
    <row r="96" spans="1:19" outlineLevel="6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1308</v>
      </c>
      <c r="F96" s="7" t="s">
        <v>120</v>
      </c>
      <c r="G96" s="7">
        <v>151403</v>
      </c>
      <c r="H96" s="7" t="s">
        <v>125</v>
      </c>
      <c r="I96" s="7">
        <v>1308261</v>
      </c>
      <c r="J96" s="7" t="s">
        <v>127</v>
      </c>
      <c r="K96" s="37">
        <v>119</v>
      </c>
      <c r="L96" s="37">
        <v>38</v>
      </c>
      <c r="M96" s="38">
        <f>Tabela79[[#This Row],[Neg_Ano5]]/Tabela79[[#This Row],[Alunos_Ano5]]</f>
        <v>0.31932773109243695</v>
      </c>
      <c r="N96" s="37">
        <v>122</v>
      </c>
      <c r="O96" s="37">
        <v>36</v>
      </c>
      <c r="P96" s="38">
        <f>Tabela79[[#This Row],[Neg_Ano6]]/Tabela79[[#This Row],[Alunos_Ano6]]</f>
        <v>0.29508196721311475</v>
      </c>
      <c r="Q96" s="37">
        <f>K96+N96</f>
        <v>241</v>
      </c>
      <c r="R96" s="37">
        <f>L96+O96</f>
        <v>74</v>
      </c>
      <c r="S96" s="39">
        <f>Tabela79[[#This Row],[Níveis negat. ]]/Tabela79[[#This Row],[Alunos_2º ciclo]]</f>
        <v>0.30705394190871371</v>
      </c>
    </row>
    <row r="97" spans="1:19" outlineLevel="5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1308</v>
      </c>
      <c r="F97" s="7" t="s">
        <v>120</v>
      </c>
      <c r="G97" s="7">
        <v>151403</v>
      </c>
      <c r="H97" s="7" t="s">
        <v>125</v>
      </c>
      <c r="I97" s="7">
        <v>0</v>
      </c>
      <c r="J97" s="11" t="s">
        <v>24</v>
      </c>
      <c r="K97" s="40">
        <f>SUBTOTAL(9,K95:K96)</f>
        <v>190</v>
      </c>
      <c r="L97" s="40">
        <f>SUBTOTAL(9,L95:L96)</f>
        <v>50</v>
      </c>
      <c r="M97" s="41">
        <f>Tabela79[[#This Row],[Neg_Ano5]]/Tabela79[[#This Row],[Alunos_Ano5]]</f>
        <v>0.26315789473684209</v>
      </c>
      <c r="N97" s="40">
        <f>SUBTOTAL(9,N95:N96)</f>
        <v>196</v>
      </c>
      <c r="O97" s="40">
        <f>SUBTOTAL(9,O95:O96)</f>
        <v>58</v>
      </c>
      <c r="P97" s="41">
        <f>Tabela79[[#This Row],[Neg_Ano6]]/Tabela79[[#This Row],[Alunos_Ano6]]</f>
        <v>0.29591836734693877</v>
      </c>
      <c r="Q97" s="40">
        <f>SUBTOTAL(9,Q95:Q96)</f>
        <v>386</v>
      </c>
      <c r="R97" s="40">
        <f>SUBTOTAL(9,R95:R96)</f>
        <v>108</v>
      </c>
      <c r="S97" s="42">
        <f>Tabela79[[#This Row],[Níveis negat. ]]/Tabela79[[#This Row],[Alunos_2º ciclo]]</f>
        <v>0.27979274611398963</v>
      </c>
    </row>
    <row r="98" spans="1:19" outlineLevel="6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1308</v>
      </c>
      <c r="F98" s="7" t="s">
        <v>120</v>
      </c>
      <c r="G98" s="7">
        <v>151610</v>
      </c>
      <c r="H98" s="7" t="s">
        <v>128</v>
      </c>
      <c r="I98" s="7">
        <v>1308021</v>
      </c>
      <c r="J98" s="7" t="s">
        <v>129</v>
      </c>
      <c r="K98" s="37">
        <v>154</v>
      </c>
      <c r="L98" s="37">
        <v>31</v>
      </c>
      <c r="M98" s="38">
        <f>Tabela79[[#This Row],[Neg_Ano5]]/Tabela79[[#This Row],[Alunos_Ano5]]</f>
        <v>0.20129870129870131</v>
      </c>
      <c r="N98" s="37">
        <v>132</v>
      </c>
      <c r="O98" s="37">
        <v>33</v>
      </c>
      <c r="P98" s="38">
        <f>Tabela79[[#This Row],[Neg_Ano6]]/Tabela79[[#This Row],[Alunos_Ano6]]</f>
        <v>0.25</v>
      </c>
      <c r="Q98" s="37">
        <f>K98+N98</f>
        <v>286</v>
      </c>
      <c r="R98" s="37">
        <f>L98+O98</f>
        <v>64</v>
      </c>
      <c r="S98" s="39">
        <f>Tabela79[[#This Row],[Níveis negat. ]]/Tabela79[[#This Row],[Alunos_2º ciclo]]</f>
        <v>0.22377622377622378</v>
      </c>
    </row>
    <row r="99" spans="1:19" outlineLevel="5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1308</v>
      </c>
      <c r="F99" s="7" t="s">
        <v>120</v>
      </c>
      <c r="G99" s="7">
        <v>151610</v>
      </c>
      <c r="H99" s="7" t="s">
        <v>128</v>
      </c>
      <c r="I99" s="7">
        <v>0</v>
      </c>
      <c r="J99" s="11" t="s">
        <v>24</v>
      </c>
      <c r="K99" s="40">
        <f>SUBTOTAL(9,K98:K98)</f>
        <v>154</v>
      </c>
      <c r="L99" s="40">
        <f>SUBTOTAL(9,L98:L98)</f>
        <v>31</v>
      </c>
      <c r="M99" s="41">
        <f>Tabela79[[#This Row],[Neg_Ano5]]/Tabela79[[#This Row],[Alunos_Ano5]]</f>
        <v>0.20129870129870131</v>
      </c>
      <c r="N99" s="40">
        <f>SUBTOTAL(9,N98:N98)</f>
        <v>132</v>
      </c>
      <c r="O99" s="40">
        <f>SUBTOTAL(9,O98:O98)</f>
        <v>33</v>
      </c>
      <c r="P99" s="41">
        <f>Tabela79[[#This Row],[Neg_Ano6]]/Tabela79[[#This Row],[Alunos_Ano6]]</f>
        <v>0.25</v>
      </c>
      <c r="Q99" s="40">
        <f>SUBTOTAL(9,Q98:Q98)</f>
        <v>286</v>
      </c>
      <c r="R99" s="40">
        <f>SUBTOTAL(9,R98:R98)</f>
        <v>64</v>
      </c>
      <c r="S99" s="42">
        <f>Tabela79[[#This Row],[Níveis negat. ]]/Tabela79[[#This Row],[Alunos_2º ciclo]]</f>
        <v>0.22377622377622378</v>
      </c>
    </row>
    <row r="100" spans="1:19" outlineLevel="6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1308</v>
      </c>
      <c r="F100" s="7" t="s">
        <v>120</v>
      </c>
      <c r="G100" s="7">
        <v>152080</v>
      </c>
      <c r="H100" s="7" t="s">
        <v>130</v>
      </c>
      <c r="I100" s="7">
        <v>1308069</v>
      </c>
      <c r="J100" s="7" t="s">
        <v>131</v>
      </c>
      <c r="K100" s="37">
        <v>153</v>
      </c>
      <c r="L100" s="37">
        <v>39</v>
      </c>
      <c r="M100" s="38">
        <f>Tabela79[[#This Row],[Neg_Ano5]]/Tabela79[[#This Row],[Alunos_Ano5]]</f>
        <v>0.25490196078431371</v>
      </c>
      <c r="N100" s="37">
        <v>132</v>
      </c>
      <c r="O100" s="37">
        <v>43</v>
      </c>
      <c r="P100" s="38">
        <f>Tabela79[[#This Row],[Neg_Ano6]]/Tabela79[[#This Row],[Alunos_Ano6]]</f>
        <v>0.32575757575757575</v>
      </c>
      <c r="Q100" s="37">
        <f>K100+N100</f>
        <v>285</v>
      </c>
      <c r="R100" s="37">
        <f>L100+O100</f>
        <v>82</v>
      </c>
      <c r="S100" s="39">
        <f>Tabela79[[#This Row],[Níveis negat. ]]/Tabela79[[#This Row],[Alunos_2º ciclo]]</f>
        <v>0.28771929824561404</v>
      </c>
    </row>
    <row r="101" spans="1:19" outlineLevel="6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1308</v>
      </c>
      <c r="F101" s="7" t="s">
        <v>120</v>
      </c>
      <c r="G101" s="7">
        <v>152080</v>
      </c>
      <c r="H101" s="7" t="s">
        <v>130</v>
      </c>
      <c r="I101" s="7">
        <v>1308627</v>
      </c>
      <c r="J101" s="7" t="s">
        <v>132</v>
      </c>
      <c r="K101" s="37">
        <v>86</v>
      </c>
      <c r="L101" s="37">
        <v>29</v>
      </c>
      <c r="M101" s="38">
        <f>Tabela79[[#This Row],[Neg_Ano5]]/Tabela79[[#This Row],[Alunos_Ano5]]</f>
        <v>0.33720930232558138</v>
      </c>
      <c r="N101" s="37">
        <v>89</v>
      </c>
      <c r="O101" s="37">
        <v>28</v>
      </c>
      <c r="P101" s="38">
        <f>Tabela79[[#This Row],[Neg_Ano6]]/Tabela79[[#This Row],[Alunos_Ano6]]</f>
        <v>0.3146067415730337</v>
      </c>
      <c r="Q101" s="37">
        <f>K101+N101</f>
        <v>175</v>
      </c>
      <c r="R101" s="37">
        <f>L101+O101</f>
        <v>57</v>
      </c>
      <c r="S101" s="39">
        <f>Tabela79[[#This Row],[Níveis negat. ]]/Tabela79[[#This Row],[Alunos_2º ciclo]]</f>
        <v>0.32571428571428573</v>
      </c>
    </row>
    <row r="102" spans="1:19" outlineLevel="5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">
        <v>152080</v>
      </c>
      <c r="H102" s="7" t="s">
        <v>130</v>
      </c>
      <c r="I102" s="7">
        <v>0</v>
      </c>
      <c r="J102" s="11" t="s">
        <v>24</v>
      </c>
      <c r="K102" s="40">
        <f>SUBTOTAL(9,K100:K101)</f>
        <v>239</v>
      </c>
      <c r="L102" s="40">
        <f>SUBTOTAL(9,L100:L101)</f>
        <v>68</v>
      </c>
      <c r="M102" s="41">
        <f>Tabela79[[#This Row],[Neg_Ano5]]/Tabela79[[#This Row],[Alunos_Ano5]]</f>
        <v>0.28451882845188287</v>
      </c>
      <c r="N102" s="40">
        <f>SUBTOTAL(9,N100:N101)</f>
        <v>221</v>
      </c>
      <c r="O102" s="40">
        <f>SUBTOTAL(9,O100:O101)</f>
        <v>71</v>
      </c>
      <c r="P102" s="41">
        <f>Tabela79[[#This Row],[Neg_Ano6]]/Tabela79[[#This Row],[Alunos_Ano6]]</f>
        <v>0.32126696832579188</v>
      </c>
      <c r="Q102" s="40">
        <f>SUBTOTAL(9,Q100:Q101)</f>
        <v>460</v>
      </c>
      <c r="R102" s="40">
        <f>SUBTOTAL(9,R100:R101)</f>
        <v>139</v>
      </c>
      <c r="S102" s="42">
        <f>Tabela79[[#This Row],[Níveis negat. ]]/Tabela79[[#This Row],[Alunos_2º ciclo]]</f>
        <v>0.30217391304347824</v>
      </c>
    </row>
    <row r="103" spans="1:19" outlineLevel="6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">
        <v>152092</v>
      </c>
      <c r="H103" s="7" t="s">
        <v>280</v>
      </c>
      <c r="I103" s="7">
        <v>1308615</v>
      </c>
      <c r="J103" s="7" t="s">
        <v>281</v>
      </c>
      <c r="K103" s="37">
        <v>242</v>
      </c>
      <c r="L103" s="37">
        <v>40</v>
      </c>
      <c r="M103" s="38">
        <f>Tabela79[[#This Row],[Neg_Ano5]]/Tabela79[[#This Row],[Alunos_Ano5]]</f>
        <v>0.16528925619834711</v>
      </c>
      <c r="N103" s="37">
        <v>264</v>
      </c>
      <c r="O103" s="37">
        <v>69</v>
      </c>
      <c r="P103" s="38">
        <f>Tabela79[[#This Row],[Neg_Ano6]]/Tabela79[[#This Row],[Alunos_Ano6]]</f>
        <v>0.26136363636363635</v>
      </c>
      <c r="Q103" s="37">
        <f>K103+N103</f>
        <v>506</v>
      </c>
      <c r="R103" s="37">
        <f>L103+O103</f>
        <v>109</v>
      </c>
      <c r="S103" s="39">
        <f>Tabela79[[#This Row],[Níveis negat. ]]/Tabela79[[#This Row],[Alunos_2º ciclo]]</f>
        <v>0.21541501976284586</v>
      </c>
    </row>
    <row r="104" spans="1:19" outlineLevel="5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">
        <v>152092</v>
      </c>
      <c r="H104" s="7" t="s">
        <v>280</v>
      </c>
      <c r="I104" s="7">
        <v>0</v>
      </c>
      <c r="J104" s="11" t="s">
        <v>24</v>
      </c>
      <c r="K104" s="40">
        <f>SUBTOTAL(9,K103:K103)</f>
        <v>242</v>
      </c>
      <c r="L104" s="40">
        <f>SUBTOTAL(9,L103:L103)</f>
        <v>40</v>
      </c>
      <c r="M104" s="41">
        <f>Tabela79[[#This Row],[Neg_Ano5]]/Tabela79[[#This Row],[Alunos_Ano5]]</f>
        <v>0.16528925619834711</v>
      </c>
      <c r="N104" s="40">
        <f>SUBTOTAL(9,N103:N103)</f>
        <v>264</v>
      </c>
      <c r="O104" s="40">
        <f>SUBTOTAL(9,O103:O103)</f>
        <v>69</v>
      </c>
      <c r="P104" s="41">
        <f>Tabela79[[#This Row],[Neg_Ano6]]/Tabela79[[#This Row],[Alunos_Ano6]]</f>
        <v>0.26136363636363635</v>
      </c>
      <c r="Q104" s="40">
        <f>SUBTOTAL(9,Q103:Q103)</f>
        <v>506</v>
      </c>
      <c r="R104" s="40">
        <f>SUBTOTAL(9,R103:R103)</f>
        <v>109</v>
      </c>
      <c r="S104" s="42">
        <f>Tabela79[[#This Row],[Níveis negat. ]]/Tabela79[[#This Row],[Alunos_2º ciclo]]</f>
        <v>0.21541501976284586</v>
      </c>
    </row>
    <row r="105" spans="1:19" outlineLevel="6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">
        <v>152109</v>
      </c>
      <c r="H105" s="7" t="s">
        <v>135</v>
      </c>
      <c r="I105" s="7">
        <v>1308930</v>
      </c>
      <c r="J105" s="7" t="s">
        <v>136</v>
      </c>
      <c r="K105" s="37">
        <v>297</v>
      </c>
      <c r="L105" s="37">
        <v>63</v>
      </c>
      <c r="M105" s="38">
        <f>Tabela79[[#This Row],[Neg_Ano5]]/Tabela79[[#This Row],[Alunos_Ano5]]</f>
        <v>0.21212121212121213</v>
      </c>
      <c r="N105" s="37">
        <v>261</v>
      </c>
      <c r="O105" s="37">
        <v>54</v>
      </c>
      <c r="P105" s="38">
        <f>Tabela79[[#This Row],[Neg_Ano6]]/Tabela79[[#This Row],[Alunos_Ano6]]</f>
        <v>0.20689655172413793</v>
      </c>
      <c r="Q105" s="37">
        <f>K105+N105</f>
        <v>558</v>
      </c>
      <c r="R105" s="37">
        <f>L105+O105</f>
        <v>117</v>
      </c>
      <c r="S105" s="39">
        <f>Tabela79[[#This Row],[Níveis negat. ]]/Tabela79[[#This Row],[Alunos_2º ciclo]]</f>
        <v>0.20967741935483872</v>
      </c>
    </row>
    <row r="106" spans="1:19" outlineLevel="5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">
        <v>152109</v>
      </c>
      <c r="H106" s="7" t="s">
        <v>135</v>
      </c>
      <c r="I106" s="7">
        <v>0</v>
      </c>
      <c r="J106" s="11" t="s">
        <v>24</v>
      </c>
      <c r="K106" s="40">
        <f>SUBTOTAL(9,K105:K105)</f>
        <v>297</v>
      </c>
      <c r="L106" s="40">
        <f>SUBTOTAL(9,L105:L105)</f>
        <v>63</v>
      </c>
      <c r="M106" s="41">
        <f>Tabela79[[#This Row],[Neg_Ano5]]/Tabela79[[#This Row],[Alunos_Ano5]]</f>
        <v>0.21212121212121213</v>
      </c>
      <c r="N106" s="40">
        <f>SUBTOTAL(9,N105:N105)</f>
        <v>261</v>
      </c>
      <c r="O106" s="40">
        <f>SUBTOTAL(9,O105:O105)</f>
        <v>54</v>
      </c>
      <c r="P106" s="41">
        <f>Tabela79[[#This Row],[Neg_Ano6]]/Tabela79[[#This Row],[Alunos_Ano6]]</f>
        <v>0.20689655172413793</v>
      </c>
      <c r="Q106" s="40">
        <f>SUBTOTAL(9,Q105:Q105)</f>
        <v>558</v>
      </c>
      <c r="R106" s="40">
        <f>SUBTOTAL(9,R105:R105)</f>
        <v>117</v>
      </c>
      <c r="S106" s="42">
        <f>Tabela79[[#This Row],[Níveis negat. ]]/Tabela79[[#This Row],[Alunos_2º ciclo]]</f>
        <v>0.20967741935483872</v>
      </c>
    </row>
    <row r="107" spans="1:19" outlineLevel="6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">
        <v>152110</v>
      </c>
      <c r="H107" s="7" t="s">
        <v>137</v>
      </c>
      <c r="I107" s="7">
        <v>1308589</v>
      </c>
      <c r="J107" s="7" t="s">
        <v>138</v>
      </c>
      <c r="K107" s="37">
        <v>75</v>
      </c>
      <c r="L107" s="37">
        <v>25</v>
      </c>
      <c r="M107" s="38">
        <f>Tabela79[[#This Row],[Neg_Ano5]]/Tabela79[[#This Row],[Alunos_Ano5]]</f>
        <v>0.33333333333333331</v>
      </c>
      <c r="N107" s="37">
        <v>54</v>
      </c>
      <c r="O107" s="37">
        <v>4</v>
      </c>
      <c r="P107" s="38">
        <f>Tabela79[[#This Row],[Neg_Ano6]]/Tabela79[[#This Row],[Alunos_Ano6]]</f>
        <v>7.407407407407407E-2</v>
      </c>
      <c r="Q107" s="37">
        <f>K107+N107</f>
        <v>129</v>
      </c>
      <c r="R107" s="37">
        <f>L107+O107</f>
        <v>29</v>
      </c>
      <c r="S107" s="39">
        <f>Tabela79[[#This Row],[Níveis negat. ]]/Tabela79[[#This Row],[Alunos_2º ciclo]]</f>
        <v>0.22480620155038761</v>
      </c>
    </row>
    <row r="108" spans="1:19" outlineLevel="6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">
        <v>152110</v>
      </c>
      <c r="H108" s="7" t="s">
        <v>137</v>
      </c>
      <c r="I108" s="7">
        <v>1308641</v>
      </c>
      <c r="J108" s="7" t="s">
        <v>139</v>
      </c>
      <c r="K108" s="37">
        <v>90</v>
      </c>
      <c r="L108" s="37">
        <v>35</v>
      </c>
      <c r="M108" s="38">
        <f>Tabela79[[#This Row],[Neg_Ano5]]/Tabela79[[#This Row],[Alunos_Ano5]]</f>
        <v>0.3888888888888889</v>
      </c>
      <c r="N108" s="37">
        <v>50</v>
      </c>
      <c r="O108" s="37">
        <v>4</v>
      </c>
      <c r="P108" s="38">
        <f>Tabela79[[#This Row],[Neg_Ano6]]/Tabela79[[#This Row],[Alunos_Ano6]]</f>
        <v>0.08</v>
      </c>
      <c r="Q108" s="37">
        <f>K108+N108</f>
        <v>140</v>
      </c>
      <c r="R108" s="37">
        <f>L108+O108</f>
        <v>39</v>
      </c>
      <c r="S108" s="39">
        <f>Tabela79[[#This Row],[Níveis negat. ]]/Tabela79[[#This Row],[Alunos_2º ciclo]]</f>
        <v>0.27857142857142858</v>
      </c>
    </row>
    <row r="109" spans="1:19" outlineLevel="5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">
        <v>152110</v>
      </c>
      <c r="H109" s="7" t="s">
        <v>137</v>
      </c>
      <c r="I109" s="7">
        <v>0</v>
      </c>
      <c r="J109" s="11" t="s">
        <v>24</v>
      </c>
      <c r="K109" s="40">
        <f>SUBTOTAL(9,K107:K108)</f>
        <v>165</v>
      </c>
      <c r="L109" s="40">
        <f>SUBTOTAL(9,L107:L108)</f>
        <v>60</v>
      </c>
      <c r="M109" s="41">
        <f>Tabela79[[#This Row],[Neg_Ano5]]/Tabela79[[#This Row],[Alunos_Ano5]]</f>
        <v>0.36363636363636365</v>
      </c>
      <c r="N109" s="40">
        <f>SUBTOTAL(9,N107:N108)</f>
        <v>104</v>
      </c>
      <c r="O109" s="40">
        <f>SUBTOTAL(9,O107:O108)</f>
        <v>8</v>
      </c>
      <c r="P109" s="41">
        <f>Tabela79[[#This Row],[Neg_Ano6]]/Tabela79[[#This Row],[Alunos_Ano6]]</f>
        <v>7.6923076923076927E-2</v>
      </c>
      <c r="Q109" s="40">
        <f>SUBTOTAL(9,Q107:Q108)</f>
        <v>269</v>
      </c>
      <c r="R109" s="40">
        <f>SUBTOTAL(9,R107:R108)</f>
        <v>68</v>
      </c>
      <c r="S109" s="42">
        <f>Tabela79[[#This Row],[Níveis negat. ]]/Tabela79[[#This Row],[Alunos_2º ciclo]]</f>
        <v>0.25278810408921931</v>
      </c>
    </row>
    <row r="110" spans="1:19" outlineLevel="6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">
        <v>152122</v>
      </c>
      <c r="H110" s="7" t="s">
        <v>140</v>
      </c>
      <c r="I110" s="7">
        <v>1308100</v>
      </c>
      <c r="J110" s="7" t="s">
        <v>141</v>
      </c>
      <c r="K110" s="37">
        <v>22</v>
      </c>
      <c r="L110" s="37" t="s">
        <v>23</v>
      </c>
      <c r="M110" s="75" t="s">
        <v>28</v>
      </c>
      <c r="N110" s="37">
        <v>20</v>
      </c>
      <c r="O110" s="37">
        <v>0</v>
      </c>
      <c r="P110" s="38">
        <f>Tabela79[[#This Row],[Neg_Ano6]]/Tabela79[[#This Row],[Alunos_Ano6]]</f>
        <v>0</v>
      </c>
      <c r="Q110" s="37">
        <f>K110+N110</f>
        <v>42</v>
      </c>
      <c r="R110" s="37" t="s">
        <v>27</v>
      </c>
      <c r="S110" s="76" t="s">
        <v>28</v>
      </c>
    </row>
    <row r="111" spans="1:19" outlineLevel="5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">
        <v>152122</v>
      </c>
      <c r="H111" s="7" t="s">
        <v>140</v>
      </c>
      <c r="I111" s="7">
        <v>0</v>
      </c>
      <c r="J111" s="11" t="s">
        <v>24</v>
      </c>
      <c r="K111" s="40">
        <f>SUBTOTAL(9,K110:K110)</f>
        <v>22</v>
      </c>
      <c r="L111" s="40" t="s">
        <v>27</v>
      </c>
      <c r="M111" s="77" t="s">
        <v>28</v>
      </c>
      <c r="N111" s="40">
        <f>SUBTOTAL(9,N110:N110)</f>
        <v>20</v>
      </c>
      <c r="O111" s="40">
        <f>SUBTOTAL(9,O110:O110)</f>
        <v>0</v>
      </c>
      <c r="P111" s="41">
        <f>Tabela79[[#This Row],[Neg_Ano6]]/Tabela79[[#This Row],[Alunos_Ano6]]</f>
        <v>0</v>
      </c>
      <c r="Q111" s="40">
        <f>SUBTOTAL(9,Q110:Q110)</f>
        <v>42</v>
      </c>
      <c r="R111" s="40" t="s">
        <v>27</v>
      </c>
      <c r="S111" s="78" t="s">
        <v>28</v>
      </c>
    </row>
    <row r="112" spans="1:19" outlineLevel="4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">
        <v>0</v>
      </c>
      <c r="H112" s="7">
        <v>0</v>
      </c>
      <c r="I112" s="7">
        <v>0</v>
      </c>
      <c r="J112" s="15" t="s">
        <v>25</v>
      </c>
      <c r="K112" s="43">
        <f>SUBTOTAL(9,K91:K110)</f>
        <v>1535</v>
      </c>
      <c r="L112" s="43">
        <f>SUBTOTAL(9,L91:L110)</f>
        <v>358</v>
      </c>
      <c r="M112" s="44">
        <f>Tabela79[[#This Row],[Neg_Ano5]]/Tabela79[[#This Row],[Alunos_Ano5]]</f>
        <v>0.23322475570032572</v>
      </c>
      <c r="N112" s="43">
        <f>SUBTOTAL(9,N91:N110)</f>
        <v>1417</v>
      </c>
      <c r="O112" s="43">
        <f>SUBTOTAL(9,O91:O110)</f>
        <v>355</v>
      </c>
      <c r="P112" s="44">
        <f>Tabela79[[#This Row],[Neg_Ano6]]/Tabela79[[#This Row],[Alunos_Ano6]]</f>
        <v>0.25052928722653495</v>
      </c>
      <c r="Q112" s="43">
        <f>SUBTOTAL(9,Q91:Q110)</f>
        <v>2952</v>
      </c>
      <c r="R112" s="43">
        <f>SUBTOTAL(9,R91:R110)</f>
        <v>713</v>
      </c>
      <c r="S112" s="45">
        <f>Tabela79[[#This Row],[Níveis negat. ]]/Tabela79[[#This Row],[Alunos_2º ciclo]]</f>
        <v>0.24153116531165311</v>
      </c>
    </row>
    <row r="113" spans="1:19" outlineLevel="6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1310</v>
      </c>
      <c r="F113" s="7" t="s">
        <v>142</v>
      </c>
      <c r="G113" s="7">
        <v>150770</v>
      </c>
      <c r="H113" s="7" t="s">
        <v>143</v>
      </c>
      <c r="I113" s="7">
        <v>1310041</v>
      </c>
      <c r="J113" s="7" t="s">
        <v>144</v>
      </c>
      <c r="K113" s="37">
        <v>101</v>
      </c>
      <c r="L113" s="37">
        <v>29</v>
      </c>
      <c r="M113" s="38">
        <f>Tabela79[[#This Row],[Neg_Ano5]]/Tabela79[[#This Row],[Alunos_Ano5]]</f>
        <v>0.28712871287128711</v>
      </c>
      <c r="N113" s="37">
        <v>85</v>
      </c>
      <c r="O113" s="37">
        <v>15</v>
      </c>
      <c r="P113" s="38">
        <f>Tabela79[[#This Row],[Neg_Ano6]]/Tabela79[[#This Row],[Alunos_Ano6]]</f>
        <v>0.17647058823529413</v>
      </c>
      <c r="Q113" s="37">
        <f>K113+N113</f>
        <v>186</v>
      </c>
      <c r="R113" s="37">
        <f>L113+O113</f>
        <v>44</v>
      </c>
      <c r="S113" s="39">
        <f>Tabela79[[#This Row],[Níveis negat. ]]/Tabela79[[#This Row],[Alunos_2º ciclo]]</f>
        <v>0.23655913978494625</v>
      </c>
    </row>
    <row r="114" spans="1:19" outlineLevel="5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1310</v>
      </c>
      <c r="F114" s="7" t="s">
        <v>142</v>
      </c>
      <c r="G114" s="7">
        <v>150770</v>
      </c>
      <c r="H114" s="7" t="s">
        <v>143</v>
      </c>
      <c r="I114" s="7">
        <v>0</v>
      </c>
      <c r="J114" s="11" t="s">
        <v>24</v>
      </c>
      <c r="K114" s="40">
        <f>SUBTOTAL(9,K113:K113)</f>
        <v>101</v>
      </c>
      <c r="L114" s="40">
        <f>SUBTOTAL(9,L113:L113)</f>
        <v>29</v>
      </c>
      <c r="M114" s="41">
        <f>Tabela79[[#This Row],[Neg_Ano5]]/Tabela79[[#This Row],[Alunos_Ano5]]</f>
        <v>0.28712871287128711</v>
      </c>
      <c r="N114" s="40">
        <f>SUBTOTAL(9,N113:N113)</f>
        <v>85</v>
      </c>
      <c r="O114" s="40">
        <f>SUBTOTAL(9,O113:O113)</f>
        <v>15</v>
      </c>
      <c r="P114" s="41">
        <f>Tabela79[[#This Row],[Neg_Ano6]]/Tabela79[[#This Row],[Alunos_Ano6]]</f>
        <v>0.17647058823529413</v>
      </c>
      <c r="Q114" s="40">
        <f>SUBTOTAL(9,Q113:Q113)</f>
        <v>186</v>
      </c>
      <c r="R114" s="40">
        <f>SUBTOTAL(9,R113:R113)</f>
        <v>44</v>
      </c>
      <c r="S114" s="42">
        <f>Tabela79[[#This Row],[Níveis negat. ]]/Tabela79[[#This Row],[Alunos_2º ciclo]]</f>
        <v>0.23655913978494625</v>
      </c>
    </row>
    <row r="115" spans="1:19" outlineLevel="6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1310</v>
      </c>
      <c r="F115" s="7" t="s">
        <v>142</v>
      </c>
      <c r="G115" s="7">
        <v>150782</v>
      </c>
      <c r="H115" s="7" t="s">
        <v>145</v>
      </c>
      <c r="I115" s="7">
        <v>1310115</v>
      </c>
      <c r="J115" s="7" t="s">
        <v>282</v>
      </c>
      <c r="K115" s="37">
        <v>72</v>
      </c>
      <c r="L115" s="37">
        <v>26</v>
      </c>
      <c r="M115" s="38">
        <f>Tabela79[[#This Row],[Neg_Ano5]]/Tabela79[[#This Row],[Alunos_Ano5]]</f>
        <v>0.3611111111111111</v>
      </c>
      <c r="N115" s="37">
        <v>96</v>
      </c>
      <c r="O115" s="37">
        <v>43</v>
      </c>
      <c r="P115" s="38">
        <f>Tabela79[[#This Row],[Neg_Ano6]]/Tabela79[[#This Row],[Alunos_Ano6]]</f>
        <v>0.44791666666666669</v>
      </c>
      <c r="Q115" s="37">
        <f>K115+N115</f>
        <v>168</v>
      </c>
      <c r="R115" s="37">
        <f>L115+O115</f>
        <v>69</v>
      </c>
      <c r="S115" s="39">
        <f>Tabela79[[#This Row],[Níveis negat. ]]/Tabela79[[#This Row],[Alunos_2º ciclo]]</f>
        <v>0.4107142857142857</v>
      </c>
    </row>
    <row r="116" spans="1:19" outlineLevel="5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1310</v>
      </c>
      <c r="F116" s="7" t="s">
        <v>142</v>
      </c>
      <c r="G116" s="7">
        <v>150782</v>
      </c>
      <c r="H116" s="7" t="s">
        <v>145</v>
      </c>
      <c r="I116" s="7">
        <v>0</v>
      </c>
      <c r="J116" s="11" t="s">
        <v>24</v>
      </c>
      <c r="K116" s="40">
        <f>SUBTOTAL(9,K115:K115)</f>
        <v>72</v>
      </c>
      <c r="L116" s="40">
        <f>SUBTOTAL(9,L115:L115)</f>
        <v>26</v>
      </c>
      <c r="M116" s="41">
        <f>Tabela79[[#This Row],[Neg_Ano5]]/Tabela79[[#This Row],[Alunos_Ano5]]</f>
        <v>0.3611111111111111</v>
      </c>
      <c r="N116" s="40">
        <f>SUBTOTAL(9,N115:N115)</f>
        <v>96</v>
      </c>
      <c r="O116" s="40">
        <f>SUBTOTAL(9,O115:O115)</f>
        <v>43</v>
      </c>
      <c r="P116" s="41">
        <f>Tabela79[[#This Row],[Neg_Ano6]]/Tabela79[[#This Row],[Alunos_Ano6]]</f>
        <v>0.44791666666666669</v>
      </c>
      <c r="Q116" s="40">
        <f>SUBTOTAL(9,Q115:Q115)</f>
        <v>168</v>
      </c>
      <c r="R116" s="40">
        <f>SUBTOTAL(9,R115:R115)</f>
        <v>69</v>
      </c>
      <c r="S116" s="42">
        <f>Tabela79[[#This Row],[Níveis negat. ]]/Tabela79[[#This Row],[Alunos_2º ciclo]]</f>
        <v>0.4107142857142857</v>
      </c>
    </row>
    <row r="117" spans="1:19" outlineLevel="6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1310</v>
      </c>
      <c r="F117" s="7" t="s">
        <v>142</v>
      </c>
      <c r="G117" s="7">
        <v>150861</v>
      </c>
      <c r="H117" s="7" t="s">
        <v>147</v>
      </c>
      <c r="I117" s="7">
        <v>1310046</v>
      </c>
      <c r="J117" s="7" t="s">
        <v>148</v>
      </c>
      <c r="K117" s="37">
        <v>63</v>
      </c>
      <c r="L117" s="37">
        <v>12</v>
      </c>
      <c r="M117" s="38">
        <f>Tabela79[[#This Row],[Neg_Ano5]]/Tabela79[[#This Row],[Alunos_Ano5]]</f>
        <v>0.19047619047619047</v>
      </c>
      <c r="N117" s="37">
        <v>105</v>
      </c>
      <c r="O117" s="37">
        <v>23</v>
      </c>
      <c r="P117" s="38">
        <f>Tabela79[[#This Row],[Neg_Ano6]]/Tabela79[[#This Row],[Alunos_Ano6]]</f>
        <v>0.21904761904761905</v>
      </c>
      <c r="Q117" s="37">
        <f>K117+N117</f>
        <v>168</v>
      </c>
      <c r="R117" s="37">
        <f>L117+O117</f>
        <v>35</v>
      </c>
      <c r="S117" s="39">
        <f>Tabela79[[#This Row],[Níveis negat. ]]/Tabela79[[#This Row],[Alunos_2º ciclo]]</f>
        <v>0.20833333333333334</v>
      </c>
    </row>
    <row r="118" spans="1:19" outlineLevel="5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1310</v>
      </c>
      <c r="F118" s="7" t="s">
        <v>142</v>
      </c>
      <c r="G118" s="7">
        <v>150861</v>
      </c>
      <c r="H118" s="7" t="s">
        <v>147</v>
      </c>
      <c r="I118" s="7">
        <v>0</v>
      </c>
      <c r="J118" s="11" t="s">
        <v>24</v>
      </c>
      <c r="K118" s="40">
        <f>SUBTOTAL(9,K117:K117)</f>
        <v>63</v>
      </c>
      <c r="L118" s="40">
        <f>SUBTOTAL(9,L117:L117)</f>
        <v>12</v>
      </c>
      <c r="M118" s="41">
        <f>Tabela79[[#This Row],[Neg_Ano5]]/Tabela79[[#This Row],[Alunos_Ano5]]</f>
        <v>0.19047619047619047</v>
      </c>
      <c r="N118" s="40">
        <f>SUBTOTAL(9,N117:N117)</f>
        <v>105</v>
      </c>
      <c r="O118" s="40">
        <f>SUBTOTAL(9,O117:O117)</f>
        <v>23</v>
      </c>
      <c r="P118" s="41">
        <f>Tabela79[[#This Row],[Neg_Ano6]]/Tabela79[[#This Row],[Alunos_Ano6]]</f>
        <v>0.21904761904761905</v>
      </c>
      <c r="Q118" s="40">
        <f>SUBTOTAL(9,Q117:Q117)</f>
        <v>168</v>
      </c>
      <c r="R118" s="40">
        <f>SUBTOTAL(9,R117:R117)</f>
        <v>35</v>
      </c>
      <c r="S118" s="42">
        <f>Tabela79[[#This Row],[Níveis negat. ]]/Tabela79[[#This Row],[Alunos_2º ciclo]]</f>
        <v>0.20833333333333334</v>
      </c>
    </row>
    <row r="119" spans="1:19" outlineLevel="6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1310</v>
      </c>
      <c r="F119" s="7" t="s">
        <v>142</v>
      </c>
      <c r="G119" s="7">
        <v>151452</v>
      </c>
      <c r="H119" s="7" t="s">
        <v>149</v>
      </c>
      <c r="I119" s="7">
        <v>1310869</v>
      </c>
      <c r="J119" s="7" t="s">
        <v>150</v>
      </c>
      <c r="K119" s="37">
        <v>122</v>
      </c>
      <c r="L119" s="37">
        <v>33</v>
      </c>
      <c r="M119" s="38">
        <f>Tabela79[[#This Row],[Neg_Ano5]]/Tabela79[[#This Row],[Alunos_Ano5]]</f>
        <v>0.27049180327868855</v>
      </c>
      <c r="N119" s="37">
        <v>26</v>
      </c>
      <c r="O119" s="37">
        <v>8</v>
      </c>
      <c r="P119" s="38">
        <f>Tabela79[[#This Row],[Neg_Ano6]]/Tabela79[[#This Row],[Alunos_Ano6]]</f>
        <v>0.30769230769230771</v>
      </c>
      <c r="Q119" s="37">
        <f>K119+N119</f>
        <v>148</v>
      </c>
      <c r="R119" s="37">
        <f>L119+O119</f>
        <v>41</v>
      </c>
      <c r="S119" s="39">
        <f>Tabela79[[#This Row],[Níveis negat. ]]/Tabela79[[#This Row],[Alunos_2º ciclo]]</f>
        <v>0.27702702702702703</v>
      </c>
    </row>
    <row r="120" spans="1:19" outlineLevel="5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1310</v>
      </c>
      <c r="F120" s="7" t="s">
        <v>142</v>
      </c>
      <c r="G120" s="7">
        <v>151452</v>
      </c>
      <c r="H120" s="7" t="s">
        <v>149</v>
      </c>
      <c r="I120" s="7">
        <v>0</v>
      </c>
      <c r="J120" s="11" t="s">
        <v>24</v>
      </c>
      <c r="K120" s="40">
        <f>SUBTOTAL(9,K119:K119)</f>
        <v>122</v>
      </c>
      <c r="L120" s="40">
        <f>SUBTOTAL(9,L119:L119)</f>
        <v>33</v>
      </c>
      <c r="M120" s="41">
        <f>Tabela79[[#This Row],[Neg_Ano5]]/Tabela79[[#This Row],[Alunos_Ano5]]</f>
        <v>0.27049180327868855</v>
      </c>
      <c r="N120" s="40">
        <f>SUBTOTAL(9,N119:N119)</f>
        <v>26</v>
      </c>
      <c r="O120" s="40">
        <f>SUBTOTAL(9,O119:O119)</f>
        <v>8</v>
      </c>
      <c r="P120" s="41">
        <f>Tabela79[[#This Row],[Neg_Ano6]]/Tabela79[[#This Row],[Alunos_Ano6]]</f>
        <v>0.30769230769230771</v>
      </c>
      <c r="Q120" s="40">
        <f>SUBTOTAL(9,Q119:Q119)</f>
        <v>148</v>
      </c>
      <c r="R120" s="40">
        <f>SUBTOTAL(9,R119:R119)</f>
        <v>41</v>
      </c>
      <c r="S120" s="42">
        <f>Tabela79[[#This Row],[Níveis negat. ]]/Tabela79[[#This Row],[Alunos_2º ciclo]]</f>
        <v>0.27702702702702703</v>
      </c>
    </row>
    <row r="121" spans="1:19" outlineLevel="6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1310</v>
      </c>
      <c r="F121" s="7" t="s">
        <v>142</v>
      </c>
      <c r="G121" s="7">
        <v>151543</v>
      </c>
      <c r="H121" s="7" t="s">
        <v>151</v>
      </c>
      <c r="I121" s="7">
        <v>1310500</v>
      </c>
      <c r="J121" s="7" t="s">
        <v>283</v>
      </c>
      <c r="K121" s="37">
        <v>280</v>
      </c>
      <c r="L121" s="37">
        <v>31</v>
      </c>
      <c r="M121" s="38">
        <f>Tabela79[[#This Row],[Neg_Ano5]]/Tabela79[[#This Row],[Alunos_Ano5]]</f>
        <v>0.11071428571428571</v>
      </c>
      <c r="N121" s="37">
        <v>271</v>
      </c>
      <c r="O121" s="37">
        <v>17</v>
      </c>
      <c r="P121" s="38">
        <f>Tabela79[[#This Row],[Neg_Ano6]]/Tabela79[[#This Row],[Alunos_Ano6]]</f>
        <v>6.273062730627306E-2</v>
      </c>
      <c r="Q121" s="37">
        <f>K121+N121</f>
        <v>551</v>
      </c>
      <c r="R121" s="37">
        <f>L121+O121</f>
        <v>48</v>
      </c>
      <c r="S121" s="39">
        <f>Tabela79[[#This Row],[Níveis negat. ]]/Tabela79[[#This Row],[Alunos_2º ciclo]]</f>
        <v>8.7114337568058073E-2</v>
      </c>
    </row>
    <row r="122" spans="1:19" outlineLevel="5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1310</v>
      </c>
      <c r="F122" s="7" t="s">
        <v>142</v>
      </c>
      <c r="G122" s="7">
        <v>151543</v>
      </c>
      <c r="H122" s="7" t="s">
        <v>151</v>
      </c>
      <c r="I122" s="7">
        <v>0</v>
      </c>
      <c r="J122" s="11" t="s">
        <v>24</v>
      </c>
      <c r="K122" s="40">
        <f>SUBTOTAL(9,K121:K121)</f>
        <v>280</v>
      </c>
      <c r="L122" s="40">
        <f>SUBTOTAL(9,L121:L121)</f>
        <v>31</v>
      </c>
      <c r="M122" s="41">
        <f>Tabela79[[#This Row],[Neg_Ano5]]/Tabela79[[#This Row],[Alunos_Ano5]]</f>
        <v>0.11071428571428571</v>
      </c>
      <c r="N122" s="40">
        <f>SUBTOTAL(9,N121:N121)</f>
        <v>271</v>
      </c>
      <c r="O122" s="40">
        <f>SUBTOTAL(9,O121:O121)</f>
        <v>17</v>
      </c>
      <c r="P122" s="41">
        <f>Tabela79[[#This Row],[Neg_Ano6]]/Tabela79[[#This Row],[Alunos_Ano6]]</f>
        <v>6.273062730627306E-2</v>
      </c>
      <c r="Q122" s="40">
        <f>SUBTOTAL(9,Q121:Q121)</f>
        <v>551</v>
      </c>
      <c r="R122" s="40">
        <f>SUBTOTAL(9,R121:R121)</f>
        <v>48</v>
      </c>
      <c r="S122" s="42">
        <f>Tabela79[[#This Row],[Níveis negat. ]]/Tabela79[[#This Row],[Alunos_2º ciclo]]</f>
        <v>8.7114337568058073E-2</v>
      </c>
    </row>
    <row r="123" spans="1:19" outlineLevel="6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1310</v>
      </c>
      <c r="F123" s="7" t="s">
        <v>142</v>
      </c>
      <c r="G123" s="7">
        <v>151555</v>
      </c>
      <c r="H123" s="7" t="s">
        <v>153</v>
      </c>
      <c r="I123" s="7">
        <v>1310758</v>
      </c>
      <c r="J123" s="7" t="s">
        <v>154</v>
      </c>
      <c r="K123" s="37">
        <v>84</v>
      </c>
      <c r="L123" s="37">
        <v>15</v>
      </c>
      <c r="M123" s="38">
        <f>Tabela79[[#This Row],[Neg_Ano5]]/Tabela79[[#This Row],[Alunos_Ano5]]</f>
        <v>0.17857142857142858</v>
      </c>
      <c r="N123" s="37">
        <v>90</v>
      </c>
      <c r="O123" s="37">
        <v>6</v>
      </c>
      <c r="P123" s="38">
        <f>Tabela79[[#This Row],[Neg_Ano6]]/Tabela79[[#This Row],[Alunos_Ano6]]</f>
        <v>6.6666666666666666E-2</v>
      </c>
      <c r="Q123" s="37">
        <f>K123+N123</f>
        <v>174</v>
      </c>
      <c r="R123" s="37">
        <f>L123+O123</f>
        <v>21</v>
      </c>
      <c r="S123" s="39">
        <f>Tabela79[[#This Row],[Níveis negat. ]]/Tabela79[[#This Row],[Alunos_2º ciclo]]</f>
        <v>0.1206896551724138</v>
      </c>
    </row>
    <row r="124" spans="1:19" outlineLevel="6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1310</v>
      </c>
      <c r="F124" s="7" t="s">
        <v>142</v>
      </c>
      <c r="G124" s="7">
        <v>151555</v>
      </c>
      <c r="H124" s="7" t="s">
        <v>153</v>
      </c>
      <c r="I124" s="7">
        <v>1310955</v>
      </c>
      <c r="J124" s="7" t="s">
        <v>155</v>
      </c>
      <c r="K124" s="37">
        <v>62</v>
      </c>
      <c r="L124" s="37">
        <v>15</v>
      </c>
      <c r="M124" s="38">
        <f>Tabela79[[#This Row],[Neg_Ano5]]/Tabela79[[#This Row],[Alunos_Ano5]]</f>
        <v>0.24193548387096775</v>
      </c>
      <c r="N124" s="37">
        <v>67</v>
      </c>
      <c r="O124" s="37">
        <v>13</v>
      </c>
      <c r="P124" s="38">
        <f>Tabela79[[#This Row],[Neg_Ano6]]/Tabela79[[#This Row],[Alunos_Ano6]]</f>
        <v>0.19402985074626866</v>
      </c>
      <c r="Q124" s="37">
        <f>K124+N124</f>
        <v>129</v>
      </c>
      <c r="R124" s="37">
        <f>L124+O124</f>
        <v>28</v>
      </c>
      <c r="S124" s="39">
        <f>Tabela79[[#This Row],[Níveis negat. ]]/Tabela79[[#This Row],[Alunos_2º ciclo]]</f>
        <v>0.21705426356589147</v>
      </c>
    </row>
    <row r="125" spans="1:19" outlineLevel="5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1310</v>
      </c>
      <c r="F125" s="7" t="s">
        <v>142</v>
      </c>
      <c r="G125" s="7">
        <v>151555</v>
      </c>
      <c r="H125" s="7" t="s">
        <v>153</v>
      </c>
      <c r="I125" s="7">
        <v>0</v>
      </c>
      <c r="J125" s="11" t="s">
        <v>24</v>
      </c>
      <c r="K125" s="40">
        <f>SUBTOTAL(9,K123:K124)</f>
        <v>146</v>
      </c>
      <c r="L125" s="40">
        <f>SUBTOTAL(9,L123:L124)</f>
        <v>30</v>
      </c>
      <c r="M125" s="41">
        <f>Tabela79[[#This Row],[Neg_Ano5]]/Tabela79[[#This Row],[Alunos_Ano5]]</f>
        <v>0.20547945205479451</v>
      </c>
      <c r="N125" s="40">
        <f>SUBTOTAL(9,N123:N124)</f>
        <v>157</v>
      </c>
      <c r="O125" s="40">
        <f>SUBTOTAL(9,O123:O124)</f>
        <v>19</v>
      </c>
      <c r="P125" s="41">
        <f>Tabela79[[#This Row],[Neg_Ano6]]/Tabela79[[#This Row],[Alunos_Ano6]]</f>
        <v>0.12101910828025478</v>
      </c>
      <c r="Q125" s="40">
        <f>SUBTOTAL(9,Q123:Q124)</f>
        <v>303</v>
      </c>
      <c r="R125" s="40">
        <f>SUBTOTAL(9,R123:R124)</f>
        <v>49</v>
      </c>
      <c r="S125" s="42">
        <f>Tabela79[[#This Row],[Níveis negat. ]]/Tabela79[[#This Row],[Alunos_2º ciclo]]</f>
        <v>0.1617161716171617</v>
      </c>
    </row>
    <row r="126" spans="1:19" outlineLevel="4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1310</v>
      </c>
      <c r="F126" s="7" t="s">
        <v>142</v>
      </c>
      <c r="G126" s="7">
        <v>0</v>
      </c>
      <c r="H126" s="7">
        <v>0</v>
      </c>
      <c r="I126" s="7">
        <v>0</v>
      </c>
      <c r="J126" s="15" t="s">
        <v>25</v>
      </c>
      <c r="K126" s="43">
        <f>SUBTOTAL(9,K113:K124)</f>
        <v>784</v>
      </c>
      <c r="L126" s="43">
        <f>SUBTOTAL(9,L113:L124)</f>
        <v>161</v>
      </c>
      <c r="M126" s="44">
        <f>Tabela79[[#This Row],[Neg_Ano5]]/Tabela79[[#This Row],[Alunos_Ano5]]</f>
        <v>0.20535714285714285</v>
      </c>
      <c r="N126" s="43">
        <f>SUBTOTAL(9,N113:N124)</f>
        <v>740</v>
      </c>
      <c r="O126" s="43">
        <f>SUBTOTAL(9,O113:O124)</f>
        <v>125</v>
      </c>
      <c r="P126" s="44">
        <f>Tabela79[[#This Row],[Neg_Ano6]]/Tabela79[[#This Row],[Alunos_Ano6]]</f>
        <v>0.16891891891891891</v>
      </c>
      <c r="Q126" s="43">
        <f>SUBTOTAL(9,Q113:Q124)</f>
        <v>1524</v>
      </c>
      <c r="R126" s="43">
        <f>SUBTOTAL(9,R113:R124)</f>
        <v>286</v>
      </c>
      <c r="S126" s="45">
        <f>Tabela79[[#This Row],[Níveis negat. ]]/Tabela79[[#This Row],[Alunos_2º ciclo]]</f>
        <v>0.18766404199475065</v>
      </c>
    </row>
    <row r="127" spans="1:19" outlineLevel="6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1312</v>
      </c>
      <c r="F127" s="7" t="s">
        <v>156</v>
      </c>
      <c r="G127" s="7">
        <v>150400</v>
      </c>
      <c r="H127" s="7" t="s">
        <v>157</v>
      </c>
      <c r="I127" s="7">
        <v>1312553</v>
      </c>
      <c r="J127" s="7" t="s">
        <v>158</v>
      </c>
      <c r="K127" s="37">
        <v>57</v>
      </c>
      <c r="L127" s="37">
        <v>14</v>
      </c>
      <c r="M127" s="38">
        <f>Tabela79[[#This Row],[Neg_Ano5]]/Tabela79[[#This Row],[Alunos_Ano5]]</f>
        <v>0.24561403508771928</v>
      </c>
      <c r="N127" s="37">
        <v>53</v>
      </c>
      <c r="O127" s="37">
        <v>13</v>
      </c>
      <c r="P127" s="38">
        <f>Tabela79[[#This Row],[Neg_Ano6]]/Tabela79[[#This Row],[Alunos_Ano6]]</f>
        <v>0.24528301886792453</v>
      </c>
      <c r="Q127" s="37">
        <f>K127+N127</f>
        <v>110</v>
      </c>
      <c r="R127" s="37">
        <f>L127+O127</f>
        <v>27</v>
      </c>
      <c r="S127" s="39">
        <f>Tabela79[[#This Row],[Níveis negat. ]]/Tabela79[[#This Row],[Alunos_2º ciclo]]</f>
        <v>0.24545454545454545</v>
      </c>
    </row>
    <row r="128" spans="1:19" outlineLevel="5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1312</v>
      </c>
      <c r="F128" s="7" t="s">
        <v>156</v>
      </c>
      <c r="G128" s="7">
        <v>150400</v>
      </c>
      <c r="H128" s="7" t="s">
        <v>157</v>
      </c>
      <c r="I128" s="7">
        <v>0</v>
      </c>
      <c r="J128" s="11" t="s">
        <v>24</v>
      </c>
      <c r="K128" s="40">
        <f>SUBTOTAL(9,K127:K127)</f>
        <v>57</v>
      </c>
      <c r="L128" s="40">
        <f>SUBTOTAL(9,L127:L127)</f>
        <v>14</v>
      </c>
      <c r="M128" s="41">
        <f>Tabela79[[#This Row],[Neg_Ano5]]/Tabela79[[#This Row],[Alunos_Ano5]]</f>
        <v>0.24561403508771928</v>
      </c>
      <c r="N128" s="40">
        <f>SUBTOTAL(9,N127:N127)</f>
        <v>53</v>
      </c>
      <c r="O128" s="40">
        <f>SUBTOTAL(9,O127:O127)</f>
        <v>13</v>
      </c>
      <c r="P128" s="41">
        <f>Tabela79[[#This Row],[Neg_Ano6]]/Tabela79[[#This Row],[Alunos_Ano6]]</f>
        <v>0.24528301886792453</v>
      </c>
      <c r="Q128" s="40">
        <f>SUBTOTAL(9,Q127:Q127)</f>
        <v>110</v>
      </c>
      <c r="R128" s="40">
        <f>SUBTOTAL(9,R127:R127)</f>
        <v>27</v>
      </c>
      <c r="S128" s="42">
        <f>Tabela79[[#This Row],[Níveis negat. ]]/Tabela79[[#This Row],[Alunos_2º ciclo]]</f>
        <v>0.24545454545454545</v>
      </c>
    </row>
    <row r="129" spans="1:19" outlineLevel="6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1312</v>
      </c>
      <c r="F129" s="7" t="s">
        <v>156</v>
      </c>
      <c r="G129" s="7">
        <v>150873</v>
      </c>
      <c r="H129" s="7" t="s">
        <v>159</v>
      </c>
      <c r="I129" s="7">
        <v>1312511</v>
      </c>
      <c r="J129" s="7" t="s">
        <v>160</v>
      </c>
      <c r="K129" s="37">
        <v>125</v>
      </c>
      <c r="L129" s="37">
        <v>30</v>
      </c>
      <c r="M129" s="38">
        <f>Tabela79[[#This Row],[Neg_Ano5]]/Tabela79[[#This Row],[Alunos_Ano5]]</f>
        <v>0.24</v>
      </c>
      <c r="N129" s="37">
        <v>135</v>
      </c>
      <c r="O129" s="37">
        <v>26</v>
      </c>
      <c r="P129" s="38">
        <f>Tabela79[[#This Row],[Neg_Ano6]]/Tabela79[[#This Row],[Alunos_Ano6]]</f>
        <v>0.19259259259259259</v>
      </c>
      <c r="Q129" s="37">
        <f>K129+N129</f>
        <v>260</v>
      </c>
      <c r="R129" s="37">
        <f>L129+O129</f>
        <v>56</v>
      </c>
      <c r="S129" s="39">
        <f>Tabela79[[#This Row],[Níveis negat. ]]/Tabela79[[#This Row],[Alunos_2º ciclo]]</f>
        <v>0.2153846153846154</v>
      </c>
    </row>
    <row r="130" spans="1:19" outlineLevel="6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1312</v>
      </c>
      <c r="F130" s="7" t="s">
        <v>156</v>
      </c>
      <c r="G130" s="7">
        <v>150873</v>
      </c>
      <c r="H130" s="7" t="s">
        <v>159</v>
      </c>
      <c r="I130" s="7">
        <v>1312563</v>
      </c>
      <c r="J130" s="7" t="s">
        <v>284</v>
      </c>
      <c r="K130" s="37">
        <v>33</v>
      </c>
      <c r="L130" s="37">
        <v>16</v>
      </c>
      <c r="M130" s="38">
        <f>Tabela79[[#This Row],[Neg_Ano5]]/Tabela79[[#This Row],[Alunos_Ano5]]</f>
        <v>0.48484848484848486</v>
      </c>
      <c r="N130" s="37">
        <v>47</v>
      </c>
      <c r="O130" s="37">
        <v>18</v>
      </c>
      <c r="P130" s="38">
        <f>Tabela79[[#This Row],[Neg_Ano6]]/Tabela79[[#This Row],[Alunos_Ano6]]</f>
        <v>0.38297872340425532</v>
      </c>
      <c r="Q130" s="37">
        <f>K130+N130</f>
        <v>80</v>
      </c>
      <c r="R130" s="37">
        <f>L130+O130</f>
        <v>34</v>
      </c>
      <c r="S130" s="39">
        <f>Tabela79[[#This Row],[Níveis negat. ]]/Tabela79[[#This Row],[Alunos_2º ciclo]]</f>
        <v>0.42499999999999999</v>
      </c>
    </row>
    <row r="131" spans="1:19" outlineLevel="5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1312</v>
      </c>
      <c r="F131" s="7" t="s">
        <v>156</v>
      </c>
      <c r="G131" s="7">
        <v>150873</v>
      </c>
      <c r="H131" s="7" t="s">
        <v>159</v>
      </c>
      <c r="I131" s="7">
        <v>0</v>
      </c>
      <c r="J131" s="11" t="s">
        <v>24</v>
      </c>
      <c r="K131" s="40">
        <f>SUBTOTAL(9,K129:K130)</f>
        <v>158</v>
      </c>
      <c r="L131" s="40">
        <f>SUBTOTAL(9,L129:L130)</f>
        <v>46</v>
      </c>
      <c r="M131" s="41">
        <f>Tabela79[[#This Row],[Neg_Ano5]]/Tabela79[[#This Row],[Alunos_Ano5]]</f>
        <v>0.29113924050632911</v>
      </c>
      <c r="N131" s="40">
        <f>SUBTOTAL(9,N129:N130)</f>
        <v>182</v>
      </c>
      <c r="O131" s="40">
        <f>SUBTOTAL(9,O129:O130)</f>
        <v>44</v>
      </c>
      <c r="P131" s="41">
        <f>Tabela79[[#This Row],[Neg_Ano6]]/Tabela79[[#This Row],[Alunos_Ano6]]</f>
        <v>0.24175824175824176</v>
      </c>
      <c r="Q131" s="40">
        <f>SUBTOTAL(9,Q129:Q130)</f>
        <v>340</v>
      </c>
      <c r="R131" s="40">
        <f>SUBTOTAL(9,R129:R130)</f>
        <v>90</v>
      </c>
      <c r="S131" s="42">
        <f>Tabela79[[#This Row],[Níveis negat. ]]/Tabela79[[#This Row],[Alunos_2º ciclo]]</f>
        <v>0.26470588235294118</v>
      </c>
    </row>
    <row r="132" spans="1:19" outlineLevel="6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1312</v>
      </c>
      <c r="F132" s="7" t="s">
        <v>156</v>
      </c>
      <c r="G132" s="7">
        <v>151385</v>
      </c>
      <c r="H132" s="7" t="s">
        <v>162</v>
      </c>
      <c r="I132" s="7">
        <v>1312113</v>
      </c>
      <c r="J132" s="7" t="s">
        <v>163</v>
      </c>
      <c r="K132" s="37">
        <v>110</v>
      </c>
      <c r="L132" s="37">
        <v>31</v>
      </c>
      <c r="M132" s="38">
        <f>Tabela79[[#This Row],[Neg_Ano5]]/Tabela79[[#This Row],[Alunos_Ano5]]</f>
        <v>0.2818181818181818</v>
      </c>
      <c r="N132" s="37">
        <v>137</v>
      </c>
      <c r="O132" s="37">
        <v>40</v>
      </c>
      <c r="P132" s="38">
        <f>Tabela79[[#This Row],[Neg_Ano6]]/Tabela79[[#This Row],[Alunos_Ano6]]</f>
        <v>0.29197080291970801</v>
      </c>
      <c r="Q132" s="37">
        <f>K132+N132</f>
        <v>247</v>
      </c>
      <c r="R132" s="37">
        <f>L132+O132</f>
        <v>71</v>
      </c>
      <c r="S132" s="39">
        <f>Tabela79[[#This Row],[Níveis negat. ]]/Tabela79[[#This Row],[Alunos_2º ciclo]]</f>
        <v>0.2874493927125506</v>
      </c>
    </row>
    <row r="133" spans="1:19" outlineLevel="5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1312</v>
      </c>
      <c r="F133" s="7" t="s">
        <v>156</v>
      </c>
      <c r="G133" s="7">
        <v>151385</v>
      </c>
      <c r="H133" s="7" t="s">
        <v>162</v>
      </c>
      <c r="I133" s="7">
        <v>0</v>
      </c>
      <c r="J133" s="11" t="s">
        <v>24</v>
      </c>
      <c r="K133" s="40">
        <f>SUBTOTAL(9,K132:K132)</f>
        <v>110</v>
      </c>
      <c r="L133" s="40">
        <f>SUBTOTAL(9,L132:L132)</f>
        <v>31</v>
      </c>
      <c r="M133" s="41">
        <f>Tabela79[[#This Row],[Neg_Ano5]]/Tabela79[[#This Row],[Alunos_Ano5]]</f>
        <v>0.2818181818181818</v>
      </c>
      <c r="N133" s="40">
        <f>SUBTOTAL(9,N132:N132)</f>
        <v>137</v>
      </c>
      <c r="O133" s="40">
        <f>SUBTOTAL(9,O132:O132)</f>
        <v>40</v>
      </c>
      <c r="P133" s="41">
        <f>Tabela79[[#This Row],[Neg_Ano6]]/Tabela79[[#This Row],[Alunos_Ano6]]</f>
        <v>0.29197080291970801</v>
      </c>
      <c r="Q133" s="40">
        <f>SUBTOTAL(9,Q132:Q132)</f>
        <v>247</v>
      </c>
      <c r="R133" s="40">
        <f>SUBTOTAL(9,R132:R132)</f>
        <v>71</v>
      </c>
      <c r="S133" s="42">
        <f>Tabela79[[#This Row],[Níveis negat. ]]/Tabela79[[#This Row],[Alunos_2º ciclo]]</f>
        <v>0.2874493927125506</v>
      </c>
    </row>
    <row r="134" spans="1:19" outlineLevel="6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1312</v>
      </c>
      <c r="F134" s="7" t="s">
        <v>156</v>
      </c>
      <c r="G134" s="7">
        <v>152158</v>
      </c>
      <c r="H134" s="7" t="s">
        <v>285</v>
      </c>
      <c r="I134" s="7">
        <v>1312346</v>
      </c>
      <c r="J134" s="7" t="s">
        <v>286</v>
      </c>
      <c r="K134" s="37">
        <v>132</v>
      </c>
      <c r="L134" s="37">
        <v>36</v>
      </c>
      <c r="M134" s="38">
        <f>Tabela79[[#This Row],[Neg_Ano5]]/Tabela79[[#This Row],[Alunos_Ano5]]</f>
        <v>0.27272727272727271</v>
      </c>
      <c r="N134" s="37">
        <v>135</v>
      </c>
      <c r="O134" s="37">
        <v>35</v>
      </c>
      <c r="P134" s="38">
        <f>Tabela79[[#This Row],[Neg_Ano6]]/Tabela79[[#This Row],[Alunos_Ano6]]</f>
        <v>0.25925925925925924</v>
      </c>
      <c r="Q134" s="37">
        <f>K134+N134</f>
        <v>267</v>
      </c>
      <c r="R134" s="37">
        <f>L134+O134</f>
        <v>71</v>
      </c>
      <c r="S134" s="39">
        <f>Tabela79[[#This Row],[Níveis negat. ]]/Tabela79[[#This Row],[Alunos_2º ciclo]]</f>
        <v>0.26591760299625467</v>
      </c>
    </row>
    <row r="135" spans="1:19" outlineLevel="5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1312</v>
      </c>
      <c r="F135" s="7" t="s">
        <v>156</v>
      </c>
      <c r="G135" s="7">
        <v>152158</v>
      </c>
      <c r="H135" s="7" t="s">
        <v>285</v>
      </c>
      <c r="I135" s="7">
        <v>0</v>
      </c>
      <c r="J135" s="11" t="s">
        <v>24</v>
      </c>
      <c r="K135" s="40">
        <f>SUBTOTAL(9,K134:K134)</f>
        <v>132</v>
      </c>
      <c r="L135" s="40">
        <f>SUBTOTAL(9,L134:L134)</f>
        <v>36</v>
      </c>
      <c r="M135" s="41">
        <f>Tabela79[[#This Row],[Neg_Ano5]]/Tabela79[[#This Row],[Alunos_Ano5]]</f>
        <v>0.27272727272727271</v>
      </c>
      <c r="N135" s="40">
        <f>SUBTOTAL(9,N134:N134)</f>
        <v>135</v>
      </c>
      <c r="O135" s="40">
        <f>SUBTOTAL(9,O134:O134)</f>
        <v>35</v>
      </c>
      <c r="P135" s="41">
        <f>Tabela79[[#This Row],[Neg_Ano6]]/Tabela79[[#This Row],[Alunos_Ano6]]</f>
        <v>0.25925925925925924</v>
      </c>
      <c r="Q135" s="40">
        <f>SUBTOTAL(9,Q134:Q134)</f>
        <v>267</v>
      </c>
      <c r="R135" s="40">
        <f>SUBTOTAL(9,R134:R134)</f>
        <v>71</v>
      </c>
      <c r="S135" s="42">
        <f>Tabela79[[#This Row],[Níveis negat. ]]/Tabela79[[#This Row],[Alunos_2º ciclo]]</f>
        <v>0.26591760299625467</v>
      </c>
    </row>
    <row r="136" spans="1:19" outlineLevel="6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1312</v>
      </c>
      <c r="F136" s="7" t="s">
        <v>156</v>
      </c>
      <c r="G136" s="7">
        <v>152160</v>
      </c>
      <c r="H136" s="7" t="s">
        <v>166</v>
      </c>
      <c r="I136" s="7">
        <v>1312811</v>
      </c>
      <c r="J136" s="7" t="s">
        <v>167</v>
      </c>
      <c r="K136" s="37">
        <v>91</v>
      </c>
      <c r="L136" s="37">
        <v>26</v>
      </c>
      <c r="M136" s="38">
        <f>Tabela79[[#This Row],[Neg_Ano5]]/Tabela79[[#This Row],[Alunos_Ano5]]</f>
        <v>0.2857142857142857</v>
      </c>
      <c r="N136" s="37">
        <v>88</v>
      </c>
      <c r="O136" s="37">
        <v>26</v>
      </c>
      <c r="P136" s="38">
        <f>Tabela79[[#This Row],[Neg_Ano6]]/Tabela79[[#This Row],[Alunos_Ano6]]</f>
        <v>0.29545454545454547</v>
      </c>
      <c r="Q136" s="37">
        <f>K136+N136</f>
        <v>179</v>
      </c>
      <c r="R136" s="37">
        <f>L136+O136</f>
        <v>52</v>
      </c>
      <c r="S136" s="39">
        <f>Tabela79[[#This Row],[Níveis negat. ]]/Tabela79[[#This Row],[Alunos_2º ciclo]]</f>
        <v>0.29050279329608941</v>
      </c>
    </row>
    <row r="137" spans="1:19" outlineLevel="5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1312</v>
      </c>
      <c r="F137" s="7" t="s">
        <v>156</v>
      </c>
      <c r="G137" s="7">
        <v>152160</v>
      </c>
      <c r="H137" s="7" t="s">
        <v>166</v>
      </c>
      <c r="I137" s="7">
        <v>0</v>
      </c>
      <c r="J137" s="11" t="s">
        <v>24</v>
      </c>
      <c r="K137" s="40">
        <f>SUBTOTAL(9,K136:K136)</f>
        <v>91</v>
      </c>
      <c r="L137" s="40">
        <f>SUBTOTAL(9,L136:L136)</f>
        <v>26</v>
      </c>
      <c r="M137" s="41">
        <f>Tabela79[[#This Row],[Neg_Ano5]]/Tabela79[[#This Row],[Alunos_Ano5]]</f>
        <v>0.2857142857142857</v>
      </c>
      <c r="N137" s="40">
        <f>SUBTOTAL(9,N136:N136)</f>
        <v>88</v>
      </c>
      <c r="O137" s="40">
        <f>SUBTOTAL(9,O136:O136)</f>
        <v>26</v>
      </c>
      <c r="P137" s="41">
        <f>Tabela79[[#This Row],[Neg_Ano6]]/Tabela79[[#This Row],[Alunos_Ano6]]</f>
        <v>0.29545454545454547</v>
      </c>
      <c r="Q137" s="40">
        <f>SUBTOTAL(9,Q136:Q136)</f>
        <v>179</v>
      </c>
      <c r="R137" s="40">
        <f>SUBTOTAL(9,R136:R136)</f>
        <v>52</v>
      </c>
      <c r="S137" s="42">
        <f>Tabela79[[#This Row],[Níveis negat. ]]/Tabela79[[#This Row],[Alunos_2º ciclo]]</f>
        <v>0.29050279329608941</v>
      </c>
    </row>
    <row r="138" spans="1:19" outlineLevel="6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1312</v>
      </c>
      <c r="F138" s="7" t="s">
        <v>156</v>
      </c>
      <c r="G138" s="7">
        <v>152171</v>
      </c>
      <c r="H138" s="7" t="s">
        <v>168</v>
      </c>
      <c r="I138" s="7">
        <v>1312414</v>
      </c>
      <c r="J138" s="7" t="s">
        <v>169</v>
      </c>
      <c r="K138" s="37">
        <v>61</v>
      </c>
      <c r="L138" s="37">
        <v>32</v>
      </c>
      <c r="M138" s="38">
        <f>Tabela79[[#This Row],[Neg_Ano5]]/Tabela79[[#This Row],[Alunos_Ano5]]</f>
        <v>0.52459016393442626</v>
      </c>
      <c r="N138" s="37">
        <v>83</v>
      </c>
      <c r="O138" s="37">
        <v>28</v>
      </c>
      <c r="P138" s="38">
        <f>Tabela79[[#This Row],[Neg_Ano6]]/Tabela79[[#This Row],[Alunos_Ano6]]</f>
        <v>0.33734939759036142</v>
      </c>
      <c r="Q138" s="37">
        <f>K138+N138</f>
        <v>144</v>
      </c>
      <c r="R138" s="37">
        <f>L138+O138</f>
        <v>60</v>
      </c>
      <c r="S138" s="39">
        <f>Tabela79[[#This Row],[Níveis negat. ]]/Tabela79[[#This Row],[Alunos_2º ciclo]]</f>
        <v>0.41666666666666669</v>
      </c>
    </row>
    <row r="139" spans="1:19" outlineLevel="5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1312</v>
      </c>
      <c r="F139" s="7" t="s">
        <v>156</v>
      </c>
      <c r="G139" s="7">
        <v>152171</v>
      </c>
      <c r="H139" s="7" t="s">
        <v>168</v>
      </c>
      <c r="I139" s="7">
        <v>0</v>
      </c>
      <c r="J139" s="11" t="s">
        <v>24</v>
      </c>
      <c r="K139" s="40">
        <f>SUBTOTAL(9,K138:K138)</f>
        <v>61</v>
      </c>
      <c r="L139" s="40">
        <f>SUBTOTAL(9,L138:L138)</f>
        <v>32</v>
      </c>
      <c r="M139" s="41">
        <f>Tabela79[[#This Row],[Neg_Ano5]]/Tabela79[[#This Row],[Alunos_Ano5]]</f>
        <v>0.52459016393442626</v>
      </c>
      <c r="N139" s="40">
        <f>SUBTOTAL(9,N138:N138)</f>
        <v>83</v>
      </c>
      <c r="O139" s="40">
        <f>SUBTOTAL(9,O138:O138)</f>
        <v>28</v>
      </c>
      <c r="P139" s="41">
        <f>Tabela79[[#This Row],[Neg_Ano6]]/Tabela79[[#This Row],[Alunos_Ano6]]</f>
        <v>0.33734939759036142</v>
      </c>
      <c r="Q139" s="40">
        <f>SUBTOTAL(9,Q138:Q138)</f>
        <v>144</v>
      </c>
      <c r="R139" s="40">
        <f>SUBTOTAL(9,R138:R138)</f>
        <v>60</v>
      </c>
      <c r="S139" s="42">
        <f>Tabela79[[#This Row],[Níveis negat. ]]/Tabela79[[#This Row],[Alunos_2º ciclo]]</f>
        <v>0.41666666666666669</v>
      </c>
    </row>
    <row r="140" spans="1:19" outlineLevel="6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1312</v>
      </c>
      <c r="F140" s="7" t="s">
        <v>156</v>
      </c>
      <c r="G140" s="7">
        <v>152183</v>
      </c>
      <c r="H140" s="7" t="s">
        <v>170</v>
      </c>
      <c r="I140" s="7">
        <v>1312840</v>
      </c>
      <c r="J140" s="7" t="s">
        <v>172</v>
      </c>
      <c r="K140" s="37">
        <v>56</v>
      </c>
      <c r="L140" s="37">
        <v>7</v>
      </c>
      <c r="M140" s="38">
        <f>Tabela79[[#This Row],[Neg_Ano5]]/Tabela79[[#This Row],[Alunos_Ano5]]</f>
        <v>0.125</v>
      </c>
      <c r="N140" s="37">
        <v>0</v>
      </c>
      <c r="O140" s="37">
        <v>0</v>
      </c>
      <c r="P140" s="75" t="s">
        <v>28</v>
      </c>
      <c r="Q140" s="37">
        <f>K140+N140</f>
        <v>56</v>
      </c>
      <c r="R140" s="37">
        <f>L140+O140</f>
        <v>7</v>
      </c>
      <c r="S140" s="39">
        <f>Tabela79[[#This Row],[Níveis negat. ]]/Tabela79[[#This Row],[Alunos_2º ciclo]]</f>
        <v>0.125</v>
      </c>
    </row>
    <row r="141" spans="1:19" outlineLevel="5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1312</v>
      </c>
      <c r="F141" s="7" t="s">
        <v>156</v>
      </c>
      <c r="G141" s="7">
        <v>152183</v>
      </c>
      <c r="H141" s="7" t="s">
        <v>170</v>
      </c>
      <c r="I141" s="7">
        <v>0</v>
      </c>
      <c r="J141" s="11" t="s">
        <v>24</v>
      </c>
      <c r="K141" s="40">
        <f>SUBTOTAL(9,K140:K140)</f>
        <v>56</v>
      </c>
      <c r="L141" s="40">
        <f>SUBTOTAL(9,L140:L140)</f>
        <v>7</v>
      </c>
      <c r="M141" s="41">
        <f>Tabela79[[#This Row],[Neg_Ano5]]/Tabela79[[#This Row],[Alunos_Ano5]]</f>
        <v>0.125</v>
      </c>
      <c r="N141" s="40">
        <f>SUBTOTAL(9,N140:N140)</f>
        <v>0</v>
      </c>
      <c r="O141" s="40">
        <f>SUBTOTAL(9,O140:O140)</f>
        <v>0</v>
      </c>
      <c r="P141" s="77" t="s">
        <v>28</v>
      </c>
      <c r="Q141" s="40">
        <f>SUBTOTAL(9,Q140:Q140)</f>
        <v>56</v>
      </c>
      <c r="R141" s="40">
        <f>SUBTOTAL(9,R140:R140)</f>
        <v>7</v>
      </c>
      <c r="S141" s="42">
        <f>Tabela79[[#This Row],[Níveis negat. ]]/Tabela79[[#This Row],[Alunos_2º ciclo]]</f>
        <v>0.125</v>
      </c>
    </row>
    <row r="142" spans="1:19" outlineLevel="6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1312</v>
      </c>
      <c r="F142" s="7" t="s">
        <v>156</v>
      </c>
      <c r="G142" s="7">
        <v>152195</v>
      </c>
      <c r="H142" s="7" t="s">
        <v>173</v>
      </c>
      <c r="I142" s="7">
        <v>1312010</v>
      </c>
      <c r="J142" s="7" t="s">
        <v>174</v>
      </c>
      <c r="K142" s="37">
        <v>55</v>
      </c>
      <c r="L142" s="37">
        <v>30</v>
      </c>
      <c r="M142" s="38">
        <f>Tabela79[[#This Row],[Neg_Ano5]]/Tabela79[[#This Row],[Alunos_Ano5]]</f>
        <v>0.54545454545454541</v>
      </c>
      <c r="N142" s="37">
        <v>54</v>
      </c>
      <c r="O142" s="37">
        <v>27</v>
      </c>
      <c r="P142" s="38">
        <f>Tabela79[[#This Row],[Neg_Ano6]]/Tabela79[[#This Row],[Alunos_Ano6]]</f>
        <v>0.5</v>
      </c>
      <c r="Q142" s="37">
        <f>K142+N142</f>
        <v>109</v>
      </c>
      <c r="R142" s="37">
        <f>L142+O142</f>
        <v>57</v>
      </c>
      <c r="S142" s="39">
        <f>Tabela79[[#This Row],[Níveis negat. ]]/Tabela79[[#This Row],[Alunos_2º ciclo]]</f>
        <v>0.52293577981651373</v>
      </c>
    </row>
    <row r="143" spans="1:19" outlineLevel="5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1312</v>
      </c>
      <c r="F143" s="7" t="s">
        <v>156</v>
      </c>
      <c r="G143" s="7">
        <v>152195</v>
      </c>
      <c r="H143" s="7" t="s">
        <v>173</v>
      </c>
      <c r="I143" s="7">
        <v>0</v>
      </c>
      <c r="J143" s="11" t="s">
        <v>24</v>
      </c>
      <c r="K143" s="40">
        <f>SUBTOTAL(9,K142:K142)</f>
        <v>55</v>
      </c>
      <c r="L143" s="40">
        <f>SUBTOTAL(9,L142:L142)</f>
        <v>30</v>
      </c>
      <c r="M143" s="41">
        <f>Tabela79[[#This Row],[Neg_Ano5]]/Tabela79[[#This Row],[Alunos_Ano5]]</f>
        <v>0.54545454545454541</v>
      </c>
      <c r="N143" s="40">
        <f>SUBTOTAL(9,N142:N142)</f>
        <v>54</v>
      </c>
      <c r="O143" s="40">
        <f>SUBTOTAL(9,O142:O142)</f>
        <v>27</v>
      </c>
      <c r="P143" s="41">
        <f>Tabela79[[#This Row],[Neg_Ano6]]/Tabela79[[#This Row],[Alunos_Ano6]]</f>
        <v>0.5</v>
      </c>
      <c r="Q143" s="40">
        <f>SUBTOTAL(9,Q142:Q142)</f>
        <v>109</v>
      </c>
      <c r="R143" s="40">
        <f>SUBTOTAL(9,R142:R142)</f>
        <v>57</v>
      </c>
      <c r="S143" s="42">
        <f>Tabela79[[#This Row],[Níveis negat. ]]/Tabela79[[#This Row],[Alunos_2º ciclo]]</f>
        <v>0.52293577981651373</v>
      </c>
    </row>
    <row r="144" spans="1:19" outlineLevel="6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1312</v>
      </c>
      <c r="F144" s="7" t="s">
        <v>156</v>
      </c>
      <c r="G144" s="7">
        <v>152201</v>
      </c>
      <c r="H144" s="7" t="s">
        <v>175</v>
      </c>
      <c r="I144" s="7">
        <v>1312592</v>
      </c>
      <c r="J144" s="7" t="s">
        <v>176</v>
      </c>
      <c r="K144" s="37">
        <v>0</v>
      </c>
      <c r="L144" s="37">
        <v>0</v>
      </c>
      <c r="M144" s="75" t="s">
        <v>28</v>
      </c>
      <c r="N144" s="37">
        <v>160</v>
      </c>
      <c r="O144" s="37">
        <v>29</v>
      </c>
      <c r="P144" s="38">
        <f>Tabela79[[#This Row],[Neg_Ano6]]/Tabela79[[#This Row],[Alunos_Ano6]]</f>
        <v>0.18124999999999999</v>
      </c>
      <c r="Q144" s="37">
        <f>K144+N144</f>
        <v>160</v>
      </c>
      <c r="R144" s="37">
        <f>L144+O144</f>
        <v>29</v>
      </c>
      <c r="S144" s="39">
        <f>Tabela79[[#This Row],[Níveis negat. ]]/Tabela79[[#This Row],[Alunos_2º ciclo]]</f>
        <v>0.18124999999999999</v>
      </c>
    </row>
    <row r="145" spans="1:19" outlineLevel="5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1312</v>
      </c>
      <c r="F145" s="7" t="s">
        <v>156</v>
      </c>
      <c r="G145" s="7">
        <v>152201</v>
      </c>
      <c r="H145" s="7" t="s">
        <v>175</v>
      </c>
      <c r="I145" s="7">
        <v>0</v>
      </c>
      <c r="J145" s="11" t="s">
        <v>24</v>
      </c>
      <c r="K145" s="40">
        <f>SUBTOTAL(9,K144:K144)</f>
        <v>0</v>
      </c>
      <c r="L145" s="40">
        <f>SUBTOTAL(9,L144:L144)</f>
        <v>0</v>
      </c>
      <c r="M145" s="77" t="s">
        <v>28</v>
      </c>
      <c r="N145" s="40">
        <f>SUBTOTAL(9,N144:N144)</f>
        <v>160</v>
      </c>
      <c r="O145" s="40">
        <f>SUBTOTAL(9,O144:O144)</f>
        <v>29</v>
      </c>
      <c r="P145" s="41">
        <f>Tabela79[[#This Row],[Neg_Ano6]]/Tabela79[[#This Row],[Alunos_Ano6]]</f>
        <v>0.18124999999999999</v>
      </c>
      <c r="Q145" s="40">
        <f>SUBTOTAL(9,Q144:Q144)</f>
        <v>160</v>
      </c>
      <c r="R145" s="40">
        <f>SUBTOTAL(9,R144:R144)</f>
        <v>29</v>
      </c>
      <c r="S145" s="42">
        <f>Tabela79[[#This Row],[Níveis negat. ]]/Tabela79[[#This Row],[Alunos_2º ciclo]]</f>
        <v>0.18124999999999999</v>
      </c>
    </row>
    <row r="146" spans="1:19" outlineLevel="6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1312</v>
      </c>
      <c r="F146" s="7" t="s">
        <v>156</v>
      </c>
      <c r="G146" s="7">
        <v>152213</v>
      </c>
      <c r="H146" s="7" t="s">
        <v>177</v>
      </c>
      <c r="I146" s="7">
        <v>1312289</v>
      </c>
      <c r="J146" s="7" t="s">
        <v>287</v>
      </c>
      <c r="K146" s="37">
        <v>43</v>
      </c>
      <c r="L146" s="37">
        <v>28</v>
      </c>
      <c r="M146" s="38">
        <f>Tabela79[[#This Row],[Neg_Ano5]]/Tabela79[[#This Row],[Alunos_Ano5]]</f>
        <v>0.65116279069767447</v>
      </c>
      <c r="N146" s="37">
        <v>55</v>
      </c>
      <c r="O146" s="37">
        <v>20</v>
      </c>
      <c r="P146" s="38">
        <f>Tabela79[[#This Row],[Neg_Ano6]]/Tabela79[[#This Row],[Alunos_Ano6]]</f>
        <v>0.36363636363636365</v>
      </c>
      <c r="Q146" s="37">
        <f>K146+N146</f>
        <v>98</v>
      </c>
      <c r="R146" s="37">
        <f>L146+O146</f>
        <v>48</v>
      </c>
      <c r="S146" s="39">
        <f>Tabela79[[#This Row],[Níveis negat. ]]/Tabela79[[#This Row],[Alunos_2º ciclo]]</f>
        <v>0.48979591836734693</v>
      </c>
    </row>
    <row r="147" spans="1:19" outlineLevel="5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1312</v>
      </c>
      <c r="F147" s="7" t="s">
        <v>156</v>
      </c>
      <c r="G147" s="7">
        <v>152213</v>
      </c>
      <c r="H147" s="7" t="s">
        <v>177</v>
      </c>
      <c r="I147" s="7">
        <v>0</v>
      </c>
      <c r="J147" s="11" t="s">
        <v>24</v>
      </c>
      <c r="K147" s="40">
        <f>SUBTOTAL(9,K146:K146)</f>
        <v>43</v>
      </c>
      <c r="L147" s="40">
        <f>SUBTOTAL(9,L146:L146)</f>
        <v>28</v>
      </c>
      <c r="M147" s="41">
        <f>Tabela79[[#This Row],[Neg_Ano5]]/Tabela79[[#This Row],[Alunos_Ano5]]</f>
        <v>0.65116279069767447</v>
      </c>
      <c r="N147" s="40">
        <f>SUBTOTAL(9,N146:N146)</f>
        <v>55</v>
      </c>
      <c r="O147" s="40">
        <f>SUBTOTAL(9,O146:O146)</f>
        <v>20</v>
      </c>
      <c r="P147" s="41">
        <f>Tabela79[[#This Row],[Neg_Ano6]]/Tabela79[[#This Row],[Alunos_Ano6]]</f>
        <v>0.36363636363636365</v>
      </c>
      <c r="Q147" s="40">
        <f>SUBTOTAL(9,Q146:Q146)</f>
        <v>98</v>
      </c>
      <c r="R147" s="40">
        <f>SUBTOTAL(9,R146:R146)</f>
        <v>48</v>
      </c>
      <c r="S147" s="42">
        <f>Tabela79[[#This Row],[Níveis negat. ]]/Tabela79[[#This Row],[Alunos_2º ciclo]]</f>
        <v>0.48979591836734693</v>
      </c>
    </row>
    <row r="148" spans="1:19" outlineLevel="6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">
        <v>152225</v>
      </c>
      <c r="H148" s="7" t="s">
        <v>179</v>
      </c>
      <c r="I148" s="7">
        <v>1312351</v>
      </c>
      <c r="J148" s="7" t="s">
        <v>180</v>
      </c>
      <c r="K148" s="37">
        <v>121</v>
      </c>
      <c r="L148" s="37">
        <v>42</v>
      </c>
      <c r="M148" s="38">
        <f>Tabela79[[#This Row],[Neg_Ano5]]/Tabela79[[#This Row],[Alunos_Ano5]]</f>
        <v>0.34710743801652894</v>
      </c>
      <c r="N148" s="37">
        <v>120</v>
      </c>
      <c r="O148" s="37">
        <v>39</v>
      </c>
      <c r="P148" s="38">
        <f>Tabela79[[#This Row],[Neg_Ano6]]/Tabela79[[#This Row],[Alunos_Ano6]]</f>
        <v>0.32500000000000001</v>
      </c>
      <c r="Q148" s="37">
        <f>K148+N148</f>
        <v>241</v>
      </c>
      <c r="R148" s="37">
        <f>L148+O148</f>
        <v>81</v>
      </c>
      <c r="S148" s="39">
        <f>Tabela79[[#This Row],[Níveis negat. ]]/Tabela79[[#This Row],[Alunos_2º ciclo]]</f>
        <v>0.33609958506224069</v>
      </c>
    </row>
    <row r="149" spans="1:19" outlineLevel="5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">
        <v>152225</v>
      </c>
      <c r="H149" s="7" t="s">
        <v>179</v>
      </c>
      <c r="I149" s="7">
        <v>0</v>
      </c>
      <c r="J149" s="11" t="s">
        <v>24</v>
      </c>
      <c r="K149" s="40">
        <f>SUBTOTAL(9,K148:K148)</f>
        <v>121</v>
      </c>
      <c r="L149" s="40">
        <f>SUBTOTAL(9,L148:L148)</f>
        <v>42</v>
      </c>
      <c r="M149" s="41">
        <f>Tabela79[[#This Row],[Neg_Ano5]]/Tabela79[[#This Row],[Alunos_Ano5]]</f>
        <v>0.34710743801652894</v>
      </c>
      <c r="N149" s="40">
        <f>SUBTOTAL(9,N148:N148)</f>
        <v>120</v>
      </c>
      <c r="O149" s="40">
        <f>SUBTOTAL(9,O148:O148)</f>
        <v>39</v>
      </c>
      <c r="P149" s="41">
        <f>Tabela79[[#This Row],[Neg_Ano6]]/Tabela79[[#This Row],[Alunos_Ano6]]</f>
        <v>0.32500000000000001</v>
      </c>
      <c r="Q149" s="40">
        <f>SUBTOTAL(9,Q148:Q148)</f>
        <v>241</v>
      </c>
      <c r="R149" s="40">
        <f>SUBTOTAL(9,R148:R148)</f>
        <v>81</v>
      </c>
      <c r="S149" s="42">
        <f>Tabela79[[#This Row],[Níveis negat. ]]/Tabela79[[#This Row],[Alunos_2º ciclo]]</f>
        <v>0.33609958506224069</v>
      </c>
    </row>
    <row r="150" spans="1:19" outlineLevel="6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">
        <v>152237</v>
      </c>
      <c r="H150" s="7" t="s">
        <v>181</v>
      </c>
      <c r="I150" s="7">
        <v>1312027</v>
      </c>
      <c r="J150" s="7" t="s">
        <v>182</v>
      </c>
      <c r="K150" s="37">
        <v>21</v>
      </c>
      <c r="L150" s="37">
        <v>9</v>
      </c>
      <c r="M150" s="38">
        <f>Tabela79[[#This Row],[Neg_Ano5]]/Tabela79[[#This Row],[Alunos_Ano5]]</f>
        <v>0.42857142857142855</v>
      </c>
      <c r="N150" s="37">
        <v>27</v>
      </c>
      <c r="O150" s="37">
        <v>21</v>
      </c>
      <c r="P150" s="38">
        <f>Tabela79[[#This Row],[Neg_Ano6]]/Tabela79[[#This Row],[Alunos_Ano6]]</f>
        <v>0.77777777777777779</v>
      </c>
      <c r="Q150" s="37">
        <f>K150+N150</f>
        <v>48</v>
      </c>
      <c r="R150" s="37">
        <f>L150+O150</f>
        <v>30</v>
      </c>
      <c r="S150" s="39">
        <f>Tabela79[[#This Row],[Níveis negat. ]]/Tabela79[[#This Row],[Alunos_2º ciclo]]</f>
        <v>0.625</v>
      </c>
    </row>
    <row r="151" spans="1:19" outlineLevel="6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">
        <v>152237</v>
      </c>
      <c r="H151" s="7" t="s">
        <v>181</v>
      </c>
      <c r="I151" s="7">
        <v>1312833</v>
      </c>
      <c r="J151" s="7" t="s">
        <v>183</v>
      </c>
      <c r="K151" s="37">
        <v>82</v>
      </c>
      <c r="L151" s="37">
        <v>32</v>
      </c>
      <c r="M151" s="38">
        <f>Tabela79[[#This Row],[Neg_Ano5]]/Tabela79[[#This Row],[Alunos_Ano5]]</f>
        <v>0.3902439024390244</v>
      </c>
      <c r="N151" s="37">
        <v>86</v>
      </c>
      <c r="O151" s="37">
        <v>24</v>
      </c>
      <c r="P151" s="38">
        <f>Tabela79[[#This Row],[Neg_Ano6]]/Tabela79[[#This Row],[Alunos_Ano6]]</f>
        <v>0.27906976744186046</v>
      </c>
      <c r="Q151" s="37">
        <f>K151+N151</f>
        <v>168</v>
      </c>
      <c r="R151" s="37">
        <f>L151+O151</f>
        <v>56</v>
      </c>
      <c r="S151" s="39">
        <f>Tabela79[[#This Row],[Níveis negat. ]]/Tabela79[[#This Row],[Alunos_2º ciclo]]</f>
        <v>0.33333333333333331</v>
      </c>
    </row>
    <row r="152" spans="1:19" outlineLevel="5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">
        <v>152237</v>
      </c>
      <c r="H152" s="7" t="s">
        <v>181</v>
      </c>
      <c r="I152" s="7">
        <v>0</v>
      </c>
      <c r="J152" s="11" t="s">
        <v>24</v>
      </c>
      <c r="K152" s="40">
        <f>SUBTOTAL(9,K150:K151)</f>
        <v>103</v>
      </c>
      <c r="L152" s="40">
        <f>SUBTOTAL(9,L150:L151)</f>
        <v>41</v>
      </c>
      <c r="M152" s="41">
        <f>Tabela79[[#This Row],[Neg_Ano5]]/Tabela79[[#This Row],[Alunos_Ano5]]</f>
        <v>0.39805825242718446</v>
      </c>
      <c r="N152" s="40">
        <f>SUBTOTAL(9,N150:N151)</f>
        <v>113</v>
      </c>
      <c r="O152" s="40">
        <f>SUBTOTAL(9,O150:O151)</f>
        <v>45</v>
      </c>
      <c r="P152" s="41">
        <f>Tabela79[[#This Row],[Neg_Ano6]]/Tabela79[[#This Row],[Alunos_Ano6]]</f>
        <v>0.39823008849557523</v>
      </c>
      <c r="Q152" s="40">
        <f>SUBTOTAL(9,Q150:Q151)</f>
        <v>216</v>
      </c>
      <c r="R152" s="40">
        <f>SUBTOTAL(9,R150:R151)</f>
        <v>86</v>
      </c>
      <c r="S152" s="42">
        <f>Tabela79[[#This Row],[Níveis negat. ]]/Tabela79[[#This Row],[Alunos_2º ciclo]]</f>
        <v>0.39814814814814814</v>
      </c>
    </row>
    <row r="153" spans="1:19" outlineLevel="6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">
        <v>152870</v>
      </c>
      <c r="H153" s="7" t="s">
        <v>184</v>
      </c>
      <c r="I153" s="7">
        <v>1312002</v>
      </c>
      <c r="J153" s="7" t="s">
        <v>185</v>
      </c>
      <c r="K153" s="37">
        <v>158</v>
      </c>
      <c r="L153" s="37">
        <v>36</v>
      </c>
      <c r="M153" s="38">
        <f>Tabela79[[#This Row],[Neg_Ano5]]/Tabela79[[#This Row],[Alunos_Ano5]]</f>
        <v>0.22784810126582278</v>
      </c>
      <c r="N153" s="37">
        <v>197</v>
      </c>
      <c r="O153" s="37">
        <v>37</v>
      </c>
      <c r="P153" s="38">
        <f>Tabela79[[#This Row],[Neg_Ano6]]/Tabela79[[#This Row],[Alunos_Ano6]]</f>
        <v>0.18781725888324874</v>
      </c>
      <c r="Q153" s="37">
        <f>K153+N153</f>
        <v>355</v>
      </c>
      <c r="R153" s="37">
        <f>L153+O153</f>
        <v>73</v>
      </c>
      <c r="S153" s="39">
        <f>Tabela79[[#This Row],[Níveis negat. ]]/Tabela79[[#This Row],[Alunos_2º ciclo]]</f>
        <v>0.20563380281690141</v>
      </c>
    </row>
    <row r="154" spans="1:19" outlineLevel="5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">
        <v>152870</v>
      </c>
      <c r="H154" s="7" t="s">
        <v>184</v>
      </c>
      <c r="I154" s="7">
        <v>0</v>
      </c>
      <c r="J154" s="11" t="s">
        <v>24</v>
      </c>
      <c r="K154" s="40">
        <f>SUBTOTAL(9,K153:K153)</f>
        <v>158</v>
      </c>
      <c r="L154" s="40">
        <f>SUBTOTAL(9,L153:L153)</f>
        <v>36</v>
      </c>
      <c r="M154" s="41">
        <f>Tabela79[[#This Row],[Neg_Ano5]]/Tabela79[[#This Row],[Alunos_Ano5]]</f>
        <v>0.22784810126582278</v>
      </c>
      <c r="N154" s="40">
        <f>SUBTOTAL(9,N153:N153)</f>
        <v>197</v>
      </c>
      <c r="O154" s="40">
        <f>SUBTOTAL(9,O153:O153)</f>
        <v>37</v>
      </c>
      <c r="P154" s="41">
        <f>Tabela79[[#This Row],[Neg_Ano6]]/Tabela79[[#This Row],[Alunos_Ano6]]</f>
        <v>0.18781725888324874</v>
      </c>
      <c r="Q154" s="40">
        <f>SUBTOTAL(9,Q153:Q153)</f>
        <v>355</v>
      </c>
      <c r="R154" s="40">
        <f>SUBTOTAL(9,R153:R153)</f>
        <v>73</v>
      </c>
      <c r="S154" s="42">
        <f>Tabela79[[#This Row],[Níveis negat. ]]/Tabela79[[#This Row],[Alunos_2º ciclo]]</f>
        <v>0.20563380281690141</v>
      </c>
    </row>
    <row r="155" spans="1:19" outlineLevel="6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">
        <v>152950</v>
      </c>
      <c r="H155" s="7" t="s">
        <v>186</v>
      </c>
      <c r="I155" s="7">
        <v>1312128</v>
      </c>
      <c r="J155" s="7" t="s">
        <v>288</v>
      </c>
      <c r="K155" s="37">
        <v>27</v>
      </c>
      <c r="L155" s="37">
        <v>17</v>
      </c>
      <c r="M155" s="38">
        <f>Tabela79[[#This Row],[Neg_Ano5]]/Tabela79[[#This Row],[Alunos_Ano5]]</f>
        <v>0.62962962962962965</v>
      </c>
      <c r="N155" s="37">
        <v>25</v>
      </c>
      <c r="O155" s="37">
        <v>13</v>
      </c>
      <c r="P155" s="38">
        <f>Tabela79[[#This Row],[Neg_Ano6]]/Tabela79[[#This Row],[Alunos_Ano6]]</f>
        <v>0.52</v>
      </c>
      <c r="Q155" s="37">
        <f>K155+N155</f>
        <v>52</v>
      </c>
      <c r="R155" s="37">
        <f>L155+O155</f>
        <v>30</v>
      </c>
      <c r="S155" s="39">
        <f>Tabela79[[#This Row],[Níveis negat. ]]/Tabela79[[#This Row],[Alunos_2º ciclo]]</f>
        <v>0.57692307692307687</v>
      </c>
    </row>
    <row r="156" spans="1:19" outlineLevel="6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">
        <v>152950</v>
      </c>
      <c r="H156" s="7" t="s">
        <v>186</v>
      </c>
      <c r="I156" s="7">
        <v>1312958</v>
      </c>
      <c r="J156" s="7" t="s">
        <v>187</v>
      </c>
      <c r="K156" s="37">
        <v>76</v>
      </c>
      <c r="L156" s="37">
        <v>22</v>
      </c>
      <c r="M156" s="38">
        <f>Tabela79[[#This Row],[Neg_Ano5]]/Tabela79[[#This Row],[Alunos_Ano5]]</f>
        <v>0.28947368421052633</v>
      </c>
      <c r="N156" s="37">
        <v>115</v>
      </c>
      <c r="O156" s="37">
        <v>25</v>
      </c>
      <c r="P156" s="38">
        <f>Tabela79[[#This Row],[Neg_Ano6]]/Tabela79[[#This Row],[Alunos_Ano6]]</f>
        <v>0.21739130434782608</v>
      </c>
      <c r="Q156" s="37">
        <f>K156+N156</f>
        <v>191</v>
      </c>
      <c r="R156" s="37">
        <f>L156+O156</f>
        <v>47</v>
      </c>
      <c r="S156" s="39">
        <f>Tabela79[[#This Row],[Níveis negat. ]]/Tabela79[[#This Row],[Alunos_2º ciclo]]</f>
        <v>0.24607329842931938</v>
      </c>
    </row>
    <row r="157" spans="1:19" outlineLevel="5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">
        <v>152950</v>
      </c>
      <c r="H157" s="7" t="s">
        <v>186</v>
      </c>
      <c r="I157" s="7">
        <v>0</v>
      </c>
      <c r="J157" s="11" t="s">
        <v>24</v>
      </c>
      <c r="K157" s="40">
        <f>SUBTOTAL(9,K155:K156)</f>
        <v>103</v>
      </c>
      <c r="L157" s="40">
        <f>SUBTOTAL(9,L155:L156)</f>
        <v>39</v>
      </c>
      <c r="M157" s="41">
        <f>Tabela79[[#This Row],[Neg_Ano5]]/Tabela79[[#This Row],[Alunos_Ano5]]</f>
        <v>0.37864077669902912</v>
      </c>
      <c r="N157" s="40">
        <f>SUBTOTAL(9,N155:N156)</f>
        <v>140</v>
      </c>
      <c r="O157" s="40">
        <f>SUBTOTAL(9,O155:O156)</f>
        <v>38</v>
      </c>
      <c r="P157" s="41">
        <f>Tabela79[[#This Row],[Neg_Ano6]]/Tabela79[[#This Row],[Alunos_Ano6]]</f>
        <v>0.27142857142857141</v>
      </c>
      <c r="Q157" s="40">
        <f>SUBTOTAL(9,Q155:Q156)</f>
        <v>243</v>
      </c>
      <c r="R157" s="40">
        <f>SUBTOTAL(9,R155:R156)</f>
        <v>77</v>
      </c>
      <c r="S157" s="42">
        <f>Tabela79[[#This Row],[Níveis negat. ]]/Tabela79[[#This Row],[Alunos_2º ciclo]]</f>
        <v>0.3168724279835391</v>
      </c>
    </row>
    <row r="158" spans="1:19" outlineLevel="6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">
        <v>153000</v>
      </c>
      <c r="H158" s="7" t="s">
        <v>188</v>
      </c>
      <c r="I158" s="7">
        <v>1312694</v>
      </c>
      <c r="J158" s="7" t="s">
        <v>289</v>
      </c>
      <c r="K158" s="37">
        <v>116</v>
      </c>
      <c r="L158" s="37">
        <v>41</v>
      </c>
      <c r="M158" s="38">
        <f>Tabela79[[#This Row],[Neg_Ano5]]/Tabela79[[#This Row],[Alunos_Ano5]]</f>
        <v>0.35344827586206895</v>
      </c>
      <c r="N158" s="37">
        <v>90</v>
      </c>
      <c r="O158" s="37">
        <v>41</v>
      </c>
      <c r="P158" s="38">
        <f>Tabela79[[#This Row],[Neg_Ano6]]/Tabela79[[#This Row],[Alunos_Ano6]]</f>
        <v>0.45555555555555555</v>
      </c>
      <c r="Q158" s="37">
        <f>K158+N158</f>
        <v>206</v>
      </c>
      <c r="R158" s="37">
        <f>L158+O158</f>
        <v>82</v>
      </c>
      <c r="S158" s="39">
        <f>Tabela79[[#This Row],[Níveis negat. ]]/Tabela79[[#This Row],[Alunos_2º ciclo]]</f>
        <v>0.39805825242718446</v>
      </c>
    </row>
    <row r="159" spans="1:19" outlineLevel="5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">
        <v>153000</v>
      </c>
      <c r="H159" s="7" t="s">
        <v>188</v>
      </c>
      <c r="I159" s="7">
        <v>0</v>
      </c>
      <c r="J159" s="11" t="s">
        <v>24</v>
      </c>
      <c r="K159" s="40">
        <f>SUBTOTAL(9,K158:K158)</f>
        <v>116</v>
      </c>
      <c r="L159" s="40">
        <f>SUBTOTAL(9,L158:L158)</f>
        <v>41</v>
      </c>
      <c r="M159" s="41">
        <f>Tabela79[[#This Row],[Neg_Ano5]]/Tabela79[[#This Row],[Alunos_Ano5]]</f>
        <v>0.35344827586206895</v>
      </c>
      <c r="N159" s="40">
        <f>SUBTOTAL(9,N158:N158)</f>
        <v>90</v>
      </c>
      <c r="O159" s="40">
        <f>SUBTOTAL(9,O158:O158)</f>
        <v>41</v>
      </c>
      <c r="P159" s="41">
        <f>Tabela79[[#This Row],[Neg_Ano6]]/Tabela79[[#This Row],[Alunos_Ano6]]</f>
        <v>0.45555555555555555</v>
      </c>
      <c r="Q159" s="40">
        <f>SUBTOTAL(9,Q158:Q158)</f>
        <v>206</v>
      </c>
      <c r="R159" s="40">
        <f>SUBTOTAL(9,R158:R158)</f>
        <v>82</v>
      </c>
      <c r="S159" s="42">
        <f>Tabela79[[#This Row],[Níveis negat. ]]/Tabela79[[#This Row],[Alunos_2º ciclo]]</f>
        <v>0.39805825242718446</v>
      </c>
    </row>
    <row r="160" spans="1:19" outlineLevel="4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">
        <v>0</v>
      </c>
      <c r="H160" s="7">
        <v>0</v>
      </c>
      <c r="I160" s="7">
        <v>0</v>
      </c>
      <c r="J160" s="15" t="s">
        <v>25</v>
      </c>
      <c r="K160" s="43">
        <f>SUBTOTAL(9,K127:K158)</f>
        <v>1364</v>
      </c>
      <c r="L160" s="43">
        <f>SUBTOTAL(9,L127:L158)</f>
        <v>449</v>
      </c>
      <c r="M160" s="44">
        <f>Tabela79[[#This Row],[Neg_Ano5]]/Tabela79[[#This Row],[Alunos_Ano5]]</f>
        <v>0.32917888563049852</v>
      </c>
      <c r="N160" s="43">
        <f>SUBTOTAL(9,N127:N158)</f>
        <v>1607</v>
      </c>
      <c r="O160" s="43">
        <f>SUBTOTAL(9,O127:O158)</f>
        <v>462</v>
      </c>
      <c r="P160" s="44">
        <f>Tabela79[[#This Row],[Neg_Ano6]]/Tabela79[[#This Row],[Alunos_Ano6]]</f>
        <v>0.28749222153080273</v>
      </c>
      <c r="Q160" s="43">
        <f>SUBTOTAL(9,Q127:Q158)</f>
        <v>2971</v>
      </c>
      <c r="R160" s="43">
        <f>SUBTOTAL(9,R127:R158)</f>
        <v>911</v>
      </c>
      <c r="S160" s="45">
        <f>Tabela79[[#This Row],[Níveis negat. ]]/Tabela79[[#This Row],[Alunos_2º ciclo]]</f>
        <v>0.30663076405250755</v>
      </c>
    </row>
    <row r="161" spans="1:19" outlineLevel="6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1313</v>
      </c>
      <c r="F161" s="7" t="s">
        <v>190</v>
      </c>
      <c r="G161" s="7">
        <v>152249</v>
      </c>
      <c r="H161" s="7" t="s">
        <v>191</v>
      </c>
      <c r="I161" s="7">
        <v>1313649</v>
      </c>
      <c r="J161" s="7" t="s">
        <v>192</v>
      </c>
      <c r="K161" s="37">
        <v>259</v>
      </c>
      <c r="L161" s="37">
        <v>80</v>
      </c>
      <c r="M161" s="38">
        <f>Tabela79[[#This Row],[Neg_Ano5]]/Tabela79[[#This Row],[Alunos_Ano5]]</f>
        <v>0.30888030888030887</v>
      </c>
      <c r="N161" s="37">
        <v>245</v>
      </c>
      <c r="O161" s="37">
        <v>54</v>
      </c>
      <c r="P161" s="38">
        <f>Tabela79[[#This Row],[Neg_Ano6]]/Tabela79[[#This Row],[Alunos_Ano6]]</f>
        <v>0.22040816326530613</v>
      </c>
      <c r="Q161" s="37">
        <f>K161+N161</f>
        <v>504</v>
      </c>
      <c r="R161" s="37">
        <f>L161+O161</f>
        <v>134</v>
      </c>
      <c r="S161" s="39">
        <f>Tabela79[[#This Row],[Níveis negat. ]]/Tabela79[[#This Row],[Alunos_2º ciclo]]</f>
        <v>0.26587301587301587</v>
      </c>
    </row>
    <row r="162" spans="1:19" outlineLevel="5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1313</v>
      </c>
      <c r="F162" s="7" t="s">
        <v>190</v>
      </c>
      <c r="G162" s="7">
        <v>152249</v>
      </c>
      <c r="H162" s="7" t="s">
        <v>191</v>
      </c>
      <c r="I162" s="7">
        <v>0</v>
      </c>
      <c r="J162" s="11" t="s">
        <v>24</v>
      </c>
      <c r="K162" s="40">
        <f>SUBTOTAL(9,K161:K161)</f>
        <v>259</v>
      </c>
      <c r="L162" s="40">
        <f>SUBTOTAL(9,L161:L161)</f>
        <v>80</v>
      </c>
      <c r="M162" s="41">
        <f>Tabela79[[#This Row],[Neg_Ano5]]/Tabela79[[#This Row],[Alunos_Ano5]]</f>
        <v>0.30888030888030887</v>
      </c>
      <c r="N162" s="40">
        <f>SUBTOTAL(9,N161:N161)</f>
        <v>245</v>
      </c>
      <c r="O162" s="40">
        <f>SUBTOTAL(9,O161:O161)</f>
        <v>54</v>
      </c>
      <c r="P162" s="41">
        <f>Tabela79[[#This Row],[Neg_Ano6]]/Tabela79[[#This Row],[Alunos_Ano6]]</f>
        <v>0.22040816326530613</v>
      </c>
      <c r="Q162" s="40">
        <f>SUBTOTAL(9,Q161:Q161)</f>
        <v>504</v>
      </c>
      <c r="R162" s="40">
        <f>SUBTOTAL(9,R161:R161)</f>
        <v>134</v>
      </c>
      <c r="S162" s="42">
        <f>Tabela79[[#This Row],[Níveis negat. ]]/Tabela79[[#This Row],[Alunos_2º ciclo]]</f>
        <v>0.26587301587301587</v>
      </c>
    </row>
    <row r="163" spans="1:19" outlineLevel="6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1313</v>
      </c>
      <c r="F163" s="7" t="s">
        <v>190</v>
      </c>
      <c r="G163" s="7">
        <v>152250</v>
      </c>
      <c r="H163" s="7" t="s">
        <v>193</v>
      </c>
      <c r="I163" s="7">
        <v>1313691</v>
      </c>
      <c r="J163" s="7" t="s">
        <v>194</v>
      </c>
      <c r="K163" s="37">
        <v>113</v>
      </c>
      <c r="L163" s="37">
        <v>27</v>
      </c>
      <c r="M163" s="38">
        <f>Tabela79[[#This Row],[Neg_Ano5]]/Tabela79[[#This Row],[Alunos_Ano5]]</f>
        <v>0.23893805309734514</v>
      </c>
      <c r="N163" s="37">
        <v>106</v>
      </c>
      <c r="O163" s="37">
        <v>32</v>
      </c>
      <c r="P163" s="38">
        <f>Tabela79[[#This Row],[Neg_Ano6]]/Tabela79[[#This Row],[Alunos_Ano6]]</f>
        <v>0.30188679245283018</v>
      </c>
      <c r="Q163" s="37">
        <f>K163+N163</f>
        <v>219</v>
      </c>
      <c r="R163" s="37">
        <f>L163+O163</f>
        <v>59</v>
      </c>
      <c r="S163" s="39">
        <f>Tabela79[[#This Row],[Níveis negat. ]]/Tabela79[[#This Row],[Alunos_2º ciclo]]</f>
        <v>0.26940639269406391</v>
      </c>
    </row>
    <row r="164" spans="1:19" outlineLevel="5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1313</v>
      </c>
      <c r="F164" s="7" t="s">
        <v>190</v>
      </c>
      <c r="G164" s="7">
        <v>152250</v>
      </c>
      <c r="H164" s="7" t="s">
        <v>193</v>
      </c>
      <c r="I164" s="7">
        <v>0</v>
      </c>
      <c r="J164" s="11" t="s">
        <v>24</v>
      </c>
      <c r="K164" s="40">
        <f>SUBTOTAL(9,K163:K163)</f>
        <v>113</v>
      </c>
      <c r="L164" s="40">
        <f>SUBTOTAL(9,L163:L163)</f>
        <v>27</v>
      </c>
      <c r="M164" s="41">
        <f>Tabela79[[#This Row],[Neg_Ano5]]/Tabela79[[#This Row],[Alunos_Ano5]]</f>
        <v>0.23893805309734514</v>
      </c>
      <c r="N164" s="40">
        <f>SUBTOTAL(9,N163:N163)</f>
        <v>106</v>
      </c>
      <c r="O164" s="40">
        <f>SUBTOTAL(9,O163:O163)</f>
        <v>32</v>
      </c>
      <c r="P164" s="41">
        <f>Tabela79[[#This Row],[Neg_Ano6]]/Tabela79[[#This Row],[Alunos_Ano6]]</f>
        <v>0.30188679245283018</v>
      </c>
      <c r="Q164" s="40">
        <f>SUBTOTAL(9,Q163:Q163)</f>
        <v>219</v>
      </c>
      <c r="R164" s="40">
        <f>SUBTOTAL(9,R163:R163)</f>
        <v>59</v>
      </c>
      <c r="S164" s="42">
        <f>Tabela79[[#This Row],[Níveis negat. ]]/Tabela79[[#This Row],[Alunos_2º ciclo]]</f>
        <v>0.26940639269406391</v>
      </c>
    </row>
    <row r="165" spans="1:19" outlineLevel="6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1313</v>
      </c>
      <c r="F165" s="7" t="s">
        <v>190</v>
      </c>
      <c r="G165" s="7">
        <v>152262</v>
      </c>
      <c r="H165" s="7" t="s">
        <v>195</v>
      </c>
      <c r="I165" s="7">
        <v>1313365</v>
      </c>
      <c r="J165" s="7" t="s">
        <v>196</v>
      </c>
      <c r="K165" s="37">
        <v>123</v>
      </c>
      <c r="L165" s="37">
        <v>18</v>
      </c>
      <c r="M165" s="38">
        <f>Tabela79[[#This Row],[Neg_Ano5]]/Tabela79[[#This Row],[Alunos_Ano5]]</f>
        <v>0.14634146341463414</v>
      </c>
      <c r="N165" s="37">
        <v>125</v>
      </c>
      <c r="O165" s="37">
        <v>11</v>
      </c>
      <c r="P165" s="38">
        <f>Tabela79[[#This Row],[Neg_Ano6]]/Tabela79[[#This Row],[Alunos_Ano6]]</f>
        <v>8.7999999999999995E-2</v>
      </c>
      <c r="Q165" s="37">
        <f>K165+N165</f>
        <v>248</v>
      </c>
      <c r="R165" s="37">
        <f>L165+O165</f>
        <v>29</v>
      </c>
      <c r="S165" s="39">
        <f>Tabela79[[#This Row],[Níveis negat. ]]/Tabela79[[#This Row],[Alunos_2º ciclo]]</f>
        <v>0.11693548387096774</v>
      </c>
    </row>
    <row r="166" spans="1:19" outlineLevel="5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1313</v>
      </c>
      <c r="F166" s="7" t="s">
        <v>190</v>
      </c>
      <c r="G166" s="7">
        <v>152262</v>
      </c>
      <c r="H166" s="7" t="s">
        <v>195</v>
      </c>
      <c r="I166" s="7">
        <v>0</v>
      </c>
      <c r="J166" s="11" t="s">
        <v>24</v>
      </c>
      <c r="K166" s="40">
        <f>SUBTOTAL(9,K165:K165)</f>
        <v>123</v>
      </c>
      <c r="L166" s="40">
        <f>SUBTOTAL(9,L165:L165)</f>
        <v>18</v>
      </c>
      <c r="M166" s="41">
        <f>Tabela79[[#This Row],[Neg_Ano5]]/Tabela79[[#This Row],[Alunos_Ano5]]</f>
        <v>0.14634146341463414</v>
      </c>
      <c r="N166" s="40">
        <f>SUBTOTAL(9,N165:N165)</f>
        <v>125</v>
      </c>
      <c r="O166" s="40">
        <f>SUBTOTAL(9,O165:O165)</f>
        <v>11</v>
      </c>
      <c r="P166" s="41">
        <f>Tabela79[[#This Row],[Neg_Ano6]]/Tabela79[[#This Row],[Alunos_Ano6]]</f>
        <v>8.7999999999999995E-2</v>
      </c>
      <c r="Q166" s="40">
        <f>SUBTOTAL(9,Q165:Q165)</f>
        <v>248</v>
      </c>
      <c r="R166" s="40">
        <f>SUBTOTAL(9,R165:R165)</f>
        <v>29</v>
      </c>
      <c r="S166" s="42">
        <f>Tabela79[[#This Row],[Níveis negat. ]]/Tabela79[[#This Row],[Alunos_2º ciclo]]</f>
        <v>0.11693548387096774</v>
      </c>
    </row>
    <row r="167" spans="1:19" outlineLevel="6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1313</v>
      </c>
      <c r="F167" s="7" t="s">
        <v>190</v>
      </c>
      <c r="G167" s="7">
        <v>152274</v>
      </c>
      <c r="H167" s="7" t="s">
        <v>197</v>
      </c>
      <c r="I167" s="7">
        <v>1313186</v>
      </c>
      <c r="J167" s="7" t="s">
        <v>290</v>
      </c>
      <c r="K167" s="37">
        <v>103</v>
      </c>
      <c r="L167" s="37">
        <v>16</v>
      </c>
      <c r="M167" s="38">
        <f>Tabela79[[#This Row],[Neg_Ano5]]/Tabela79[[#This Row],[Alunos_Ano5]]</f>
        <v>0.1553398058252427</v>
      </c>
      <c r="N167" s="37">
        <v>88</v>
      </c>
      <c r="O167" s="37" t="s">
        <v>23</v>
      </c>
      <c r="P167" s="75" t="s">
        <v>28</v>
      </c>
      <c r="Q167" s="37">
        <f>K167+N167</f>
        <v>191</v>
      </c>
      <c r="R167" s="37" t="s">
        <v>23</v>
      </c>
      <c r="S167" s="75" t="s">
        <v>28</v>
      </c>
    </row>
    <row r="168" spans="1:19" outlineLevel="5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1313</v>
      </c>
      <c r="F168" s="7" t="s">
        <v>190</v>
      </c>
      <c r="G168" s="7">
        <v>152274</v>
      </c>
      <c r="H168" s="7" t="s">
        <v>197</v>
      </c>
      <c r="I168" s="7">
        <v>0</v>
      </c>
      <c r="J168" s="11" t="s">
        <v>24</v>
      </c>
      <c r="K168" s="40">
        <f>SUBTOTAL(9,K167:K167)</f>
        <v>103</v>
      </c>
      <c r="L168" s="40">
        <f>SUBTOTAL(9,L167:L167)</f>
        <v>16</v>
      </c>
      <c r="M168" s="41">
        <f>Tabela79[[#This Row],[Neg_Ano5]]/Tabela79[[#This Row],[Alunos_Ano5]]</f>
        <v>0.1553398058252427</v>
      </c>
      <c r="N168" s="40">
        <f>SUBTOTAL(9,N167:N167)</f>
        <v>88</v>
      </c>
      <c r="O168" s="40" t="s">
        <v>27</v>
      </c>
      <c r="P168" s="77" t="s">
        <v>28</v>
      </c>
      <c r="Q168" s="40">
        <f>SUBTOTAL(9,Q167:Q167)</f>
        <v>191</v>
      </c>
      <c r="R168" s="40" t="s">
        <v>27</v>
      </c>
      <c r="S168" s="78" t="s">
        <v>28</v>
      </c>
    </row>
    <row r="169" spans="1:19" outlineLevel="6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1313</v>
      </c>
      <c r="F169" s="7" t="s">
        <v>190</v>
      </c>
      <c r="G169" s="7">
        <v>152286</v>
      </c>
      <c r="H169" s="7" t="s">
        <v>199</v>
      </c>
      <c r="I169" s="7">
        <v>1313333</v>
      </c>
      <c r="J169" s="7" t="s">
        <v>200</v>
      </c>
      <c r="K169" s="37">
        <v>95</v>
      </c>
      <c r="L169" s="37">
        <v>29</v>
      </c>
      <c r="M169" s="38">
        <f>Tabela79[[#This Row],[Neg_Ano5]]/Tabela79[[#This Row],[Alunos_Ano5]]</f>
        <v>0.30526315789473685</v>
      </c>
      <c r="N169" s="37">
        <v>94</v>
      </c>
      <c r="O169" s="37">
        <v>16</v>
      </c>
      <c r="P169" s="38">
        <f>Tabela79[[#This Row],[Neg_Ano6]]/Tabela79[[#This Row],[Alunos_Ano6]]</f>
        <v>0.1702127659574468</v>
      </c>
      <c r="Q169" s="37">
        <f>K169+N169</f>
        <v>189</v>
      </c>
      <c r="R169" s="37">
        <f>L169+O169</f>
        <v>45</v>
      </c>
      <c r="S169" s="39">
        <f>Tabela79[[#This Row],[Níveis negat. ]]/Tabela79[[#This Row],[Alunos_2º ciclo]]</f>
        <v>0.23809523809523808</v>
      </c>
    </row>
    <row r="170" spans="1:19" outlineLevel="5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1313</v>
      </c>
      <c r="F170" s="7" t="s">
        <v>190</v>
      </c>
      <c r="G170" s="7">
        <v>152286</v>
      </c>
      <c r="H170" s="7" t="s">
        <v>199</v>
      </c>
      <c r="I170" s="7">
        <v>0</v>
      </c>
      <c r="J170" s="11" t="s">
        <v>24</v>
      </c>
      <c r="K170" s="40">
        <f>SUBTOTAL(9,K169:K169)</f>
        <v>95</v>
      </c>
      <c r="L170" s="40">
        <f>SUBTOTAL(9,L169:L169)</f>
        <v>29</v>
      </c>
      <c r="M170" s="41">
        <f>Tabela79[[#This Row],[Neg_Ano5]]/Tabela79[[#This Row],[Alunos_Ano5]]</f>
        <v>0.30526315789473685</v>
      </c>
      <c r="N170" s="40">
        <f>SUBTOTAL(9,N169:N169)</f>
        <v>94</v>
      </c>
      <c r="O170" s="40">
        <f>SUBTOTAL(9,O169:O169)</f>
        <v>16</v>
      </c>
      <c r="P170" s="41">
        <f>Tabela79[[#This Row],[Neg_Ano6]]/Tabela79[[#This Row],[Alunos_Ano6]]</f>
        <v>0.1702127659574468</v>
      </c>
      <c r="Q170" s="40">
        <f>SUBTOTAL(9,Q169:Q169)</f>
        <v>189</v>
      </c>
      <c r="R170" s="40">
        <f>SUBTOTAL(9,R169:R169)</f>
        <v>45</v>
      </c>
      <c r="S170" s="42">
        <f>Tabela79[[#This Row],[Níveis negat. ]]/Tabela79[[#This Row],[Alunos_2º ciclo]]</f>
        <v>0.23809523809523808</v>
      </c>
    </row>
    <row r="171" spans="1:19" outlineLevel="4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1313</v>
      </c>
      <c r="F171" s="7" t="s">
        <v>190</v>
      </c>
      <c r="G171" s="7">
        <v>0</v>
      </c>
      <c r="H171" s="7">
        <v>0</v>
      </c>
      <c r="I171" s="7">
        <v>0</v>
      </c>
      <c r="J171" s="15" t="s">
        <v>25</v>
      </c>
      <c r="K171" s="43">
        <f>SUBTOTAL(9,K161:K169)</f>
        <v>693</v>
      </c>
      <c r="L171" s="43">
        <f>SUBTOTAL(9,L161:L169)</f>
        <v>170</v>
      </c>
      <c r="M171" s="44">
        <f>Tabela79[[#This Row],[Neg_Ano5]]/Tabela79[[#This Row],[Alunos_Ano5]]</f>
        <v>0.24531024531024531</v>
      </c>
      <c r="N171" s="43">
        <f>SUBTOTAL(9,N161:N169)</f>
        <v>658</v>
      </c>
      <c r="O171" s="43">
        <f>SUBTOTAL(9,O161:O169)</f>
        <v>113</v>
      </c>
      <c r="P171" s="44">
        <f>Tabela79[[#This Row],[Neg_Ano6]]/Tabela79[[#This Row],[Alunos_Ano6]]</f>
        <v>0.17173252279635259</v>
      </c>
      <c r="Q171" s="43">
        <f>SUBTOTAL(9,Q161:Q169)</f>
        <v>1351</v>
      </c>
      <c r="R171" s="43">
        <f>SUBTOTAL(9,R161:R169)</f>
        <v>267</v>
      </c>
      <c r="S171" s="45">
        <f>Tabela79[[#This Row],[Níveis negat. ]]/Tabela79[[#This Row],[Alunos_2º ciclo]]</f>
        <v>0.19763138415988157</v>
      </c>
    </row>
    <row r="172" spans="1:19" outlineLevel="6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1314</v>
      </c>
      <c r="F172" s="7" t="s">
        <v>201</v>
      </c>
      <c r="G172" s="7">
        <v>151142</v>
      </c>
      <c r="H172" s="7" t="s">
        <v>205</v>
      </c>
      <c r="I172" s="7">
        <v>1314011</v>
      </c>
      <c r="J172" s="7" t="s">
        <v>206</v>
      </c>
      <c r="K172" s="37">
        <v>119</v>
      </c>
      <c r="L172" s="37">
        <v>35</v>
      </c>
      <c r="M172" s="38">
        <f>Tabela79[[#This Row],[Neg_Ano5]]/Tabela79[[#This Row],[Alunos_Ano5]]</f>
        <v>0.29411764705882354</v>
      </c>
      <c r="N172" s="37">
        <v>119</v>
      </c>
      <c r="O172" s="37">
        <v>42</v>
      </c>
      <c r="P172" s="38">
        <f>Tabela79[[#This Row],[Neg_Ano6]]/Tabela79[[#This Row],[Alunos_Ano6]]</f>
        <v>0.35294117647058826</v>
      </c>
      <c r="Q172" s="37">
        <f>K172+N172</f>
        <v>238</v>
      </c>
      <c r="R172" s="37">
        <f>L172+O172</f>
        <v>77</v>
      </c>
      <c r="S172" s="39">
        <f>Tabela79[[#This Row],[Níveis negat. ]]/Tabela79[[#This Row],[Alunos_2º ciclo]]</f>
        <v>0.3235294117647059</v>
      </c>
    </row>
    <row r="173" spans="1:19" outlineLevel="5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1314</v>
      </c>
      <c r="F173" s="7" t="s">
        <v>201</v>
      </c>
      <c r="G173" s="7">
        <v>151142</v>
      </c>
      <c r="H173" s="7" t="s">
        <v>205</v>
      </c>
      <c r="I173" s="7">
        <v>0</v>
      </c>
      <c r="J173" s="11" t="s">
        <v>24</v>
      </c>
      <c r="K173" s="40">
        <f>SUBTOTAL(9,K172:K172)</f>
        <v>119</v>
      </c>
      <c r="L173" s="40">
        <f>SUBTOTAL(9,L172:L172)</f>
        <v>35</v>
      </c>
      <c r="M173" s="41">
        <f>Tabela79[[#This Row],[Neg_Ano5]]/Tabela79[[#This Row],[Alunos_Ano5]]</f>
        <v>0.29411764705882354</v>
      </c>
      <c r="N173" s="40">
        <f>SUBTOTAL(9,N172:N172)</f>
        <v>119</v>
      </c>
      <c r="O173" s="40">
        <f>SUBTOTAL(9,O172:O172)</f>
        <v>42</v>
      </c>
      <c r="P173" s="41">
        <f>Tabela79[[#This Row],[Neg_Ano6]]/Tabela79[[#This Row],[Alunos_Ano6]]</f>
        <v>0.35294117647058826</v>
      </c>
      <c r="Q173" s="40">
        <f>SUBTOTAL(9,Q172:Q172)</f>
        <v>238</v>
      </c>
      <c r="R173" s="40">
        <f>SUBTOTAL(9,R172:R172)</f>
        <v>77</v>
      </c>
      <c r="S173" s="42">
        <f>Tabela79[[#This Row],[Níveis negat. ]]/Tabela79[[#This Row],[Alunos_2º ciclo]]</f>
        <v>0.3235294117647059</v>
      </c>
    </row>
    <row r="174" spans="1:19" outlineLevel="6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1314</v>
      </c>
      <c r="F174" s="7" t="s">
        <v>201</v>
      </c>
      <c r="G174" s="7">
        <v>152298</v>
      </c>
      <c r="H174" s="7" t="s">
        <v>207</v>
      </c>
      <c r="I174" s="7">
        <v>1314529</v>
      </c>
      <c r="J174" s="7" t="s">
        <v>208</v>
      </c>
      <c r="K174" s="37">
        <v>60</v>
      </c>
      <c r="L174" s="37">
        <v>16</v>
      </c>
      <c r="M174" s="38">
        <f>Tabela79[[#This Row],[Neg_Ano5]]/Tabela79[[#This Row],[Alunos_Ano5]]</f>
        <v>0.26666666666666666</v>
      </c>
      <c r="N174" s="37">
        <v>60</v>
      </c>
      <c r="O174" s="37">
        <v>13</v>
      </c>
      <c r="P174" s="38">
        <f>Tabela79[[#This Row],[Neg_Ano6]]/Tabela79[[#This Row],[Alunos_Ano6]]</f>
        <v>0.21666666666666667</v>
      </c>
      <c r="Q174" s="37">
        <f>K174+N174</f>
        <v>120</v>
      </c>
      <c r="R174" s="37">
        <f>L174+O174</f>
        <v>29</v>
      </c>
      <c r="S174" s="39">
        <f>Tabela79[[#This Row],[Níveis negat. ]]/Tabela79[[#This Row],[Alunos_2º ciclo]]</f>
        <v>0.24166666666666667</v>
      </c>
    </row>
    <row r="175" spans="1:19" outlineLevel="6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1314</v>
      </c>
      <c r="F175" s="7" t="s">
        <v>201</v>
      </c>
      <c r="G175" s="7">
        <v>152298</v>
      </c>
      <c r="H175" s="7" t="s">
        <v>207</v>
      </c>
      <c r="I175" s="7">
        <v>1314986</v>
      </c>
      <c r="J175" s="7" t="s">
        <v>209</v>
      </c>
      <c r="K175" s="37">
        <v>141</v>
      </c>
      <c r="L175" s="37">
        <v>29</v>
      </c>
      <c r="M175" s="38">
        <f>Tabela79[[#This Row],[Neg_Ano5]]/Tabela79[[#This Row],[Alunos_Ano5]]</f>
        <v>0.20567375886524822</v>
      </c>
      <c r="N175" s="37">
        <v>145</v>
      </c>
      <c r="O175" s="37">
        <v>30</v>
      </c>
      <c r="P175" s="38">
        <f>Tabela79[[#This Row],[Neg_Ano6]]/Tabela79[[#This Row],[Alunos_Ano6]]</f>
        <v>0.20689655172413793</v>
      </c>
      <c r="Q175" s="37">
        <f>K175+N175</f>
        <v>286</v>
      </c>
      <c r="R175" s="37">
        <f>L175+O175</f>
        <v>59</v>
      </c>
      <c r="S175" s="39">
        <f>Tabela79[[#This Row],[Níveis negat. ]]/Tabela79[[#This Row],[Alunos_2º ciclo]]</f>
        <v>0.2062937062937063</v>
      </c>
    </row>
    <row r="176" spans="1:19" outlineLevel="5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1314</v>
      </c>
      <c r="F176" s="7" t="s">
        <v>201</v>
      </c>
      <c r="G176" s="7">
        <v>152298</v>
      </c>
      <c r="H176" s="7" t="s">
        <v>207</v>
      </c>
      <c r="I176" s="7">
        <v>0</v>
      </c>
      <c r="J176" s="11" t="s">
        <v>24</v>
      </c>
      <c r="K176" s="40">
        <f>SUBTOTAL(9,K174:K175)</f>
        <v>201</v>
      </c>
      <c r="L176" s="40">
        <f>SUBTOTAL(9,L174:L175)</f>
        <v>45</v>
      </c>
      <c r="M176" s="41">
        <f>Tabela79[[#This Row],[Neg_Ano5]]/Tabela79[[#This Row],[Alunos_Ano5]]</f>
        <v>0.22388059701492538</v>
      </c>
      <c r="N176" s="40">
        <f>SUBTOTAL(9,N174:N175)</f>
        <v>205</v>
      </c>
      <c r="O176" s="40">
        <f>SUBTOTAL(9,O174:O175)</f>
        <v>43</v>
      </c>
      <c r="P176" s="41">
        <f>Tabela79[[#This Row],[Neg_Ano6]]/Tabela79[[#This Row],[Alunos_Ano6]]</f>
        <v>0.2097560975609756</v>
      </c>
      <c r="Q176" s="40">
        <f>SUBTOTAL(9,Q174:Q175)</f>
        <v>406</v>
      </c>
      <c r="R176" s="40">
        <f>SUBTOTAL(9,R174:R175)</f>
        <v>88</v>
      </c>
      <c r="S176" s="42">
        <f>Tabela79[[#This Row],[Níveis negat. ]]/Tabela79[[#This Row],[Alunos_2º ciclo]]</f>
        <v>0.21674876847290642</v>
      </c>
    </row>
    <row r="177" spans="1:19" outlineLevel="6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1314</v>
      </c>
      <c r="F177" s="7" t="s">
        <v>201</v>
      </c>
      <c r="G177" s="7">
        <v>152304</v>
      </c>
      <c r="H177" s="7" t="s">
        <v>210</v>
      </c>
      <c r="I177" s="7">
        <v>1314807</v>
      </c>
      <c r="J177" s="7" t="s">
        <v>211</v>
      </c>
      <c r="K177" s="37">
        <v>101</v>
      </c>
      <c r="L177" s="37">
        <v>19</v>
      </c>
      <c r="M177" s="38">
        <f>Tabela79[[#This Row],[Neg_Ano5]]/Tabela79[[#This Row],[Alunos_Ano5]]</f>
        <v>0.18811881188118812</v>
      </c>
      <c r="N177" s="37">
        <v>95</v>
      </c>
      <c r="O177" s="37">
        <v>6</v>
      </c>
      <c r="P177" s="38">
        <f>Tabela79[[#This Row],[Neg_Ano6]]/Tabela79[[#This Row],[Alunos_Ano6]]</f>
        <v>6.3157894736842107E-2</v>
      </c>
      <c r="Q177" s="37">
        <f>K177+N177</f>
        <v>196</v>
      </c>
      <c r="R177" s="37">
        <f>L177+O177</f>
        <v>25</v>
      </c>
      <c r="S177" s="39">
        <f>Tabela79[[#This Row],[Níveis negat. ]]/Tabela79[[#This Row],[Alunos_2º ciclo]]</f>
        <v>0.12755102040816327</v>
      </c>
    </row>
    <row r="178" spans="1:19" outlineLevel="5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1314</v>
      </c>
      <c r="F178" s="7" t="s">
        <v>201</v>
      </c>
      <c r="G178" s="7">
        <v>152304</v>
      </c>
      <c r="H178" s="7" t="s">
        <v>210</v>
      </c>
      <c r="I178" s="7">
        <v>0</v>
      </c>
      <c r="J178" s="11" t="s">
        <v>24</v>
      </c>
      <c r="K178" s="40">
        <f>SUBTOTAL(9,K177:K177)</f>
        <v>101</v>
      </c>
      <c r="L178" s="40">
        <f>SUBTOTAL(9,L177:L177)</f>
        <v>19</v>
      </c>
      <c r="M178" s="41">
        <f>Tabela79[[#This Row],[Neg_Ano5]]/Tabela79[[#This Row],[Alunos_Ano5]]</f>
        <v>0.18811881188118812</v>
      </c>
      <c r="N178" s="40">
        <f>SUBTOTAL(9,N177:N177)</f>
        <v>95</v>
      </c>
      <c r="O178" s="40">
        <f>SUBTOTAL(9,O177:O177)</f>
        <v>6</v>
      </c>
      <c r="P178" s="41">
        <f>Tabela79[[#This Row],[Neg_Ano6]]/Tabela79[[#This Row],[Alunos_Ano6]]</f>
        <v>6.3157894736842107E-2</v>
      </c>
      <c r="Q178" s="40">
        <f>SUBTOTAL(9,Q177:Q177)</f>
        <v>196</v>
      </c>
      <c r="R178" s="40">
        <f>SUBTOTAL(9,R177:R177)</f>
        <v>25</v>
      </c>
      <c r="S178" s="42">
        <f>Tabela79[[#This Row],[Níveis negat. ]]/Tabela79[[#This Row],[Alunos_2º ciclo]]</f>
        <v>0.12755102040816327</v>
      </c>
    </row>
    <row r="179" spans="1:19" outlineLevel="6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1314</v>
      </c>
      <c r="F179" s="7" t="s">
        <v>201</v>
      </c>
      <c r="G179" s="7">
        <v>330838</v>
      </c>
      <c r="H179" s="7" t="s">
        <v>212</v>
      </c>
      <c r="I179" s="7">
        <v>1314797</v>
      </c>
      <c r="J179" s="7" t="s">
        <v>212</v>
      </c>
      <c r="K179" s="37">
        <v>19</v>
      </c>
      <c r="L179" s="37">
        <v>4</v>
      </c>
      <c r="M179" s="38">
        <f>Tabela79[[#This Row],[Neg_Ano5]]/Tabela79[[#This Row],[Alunos_Ano5]]</f>
        <v>0.21052631578947367</v>
      </c>
      <c r="N179" s="37">
        <v>24</v>
      </c>
      <c r="O179" s="37">
        <v>3</v>
      </c>
      <c r="P179" s="38">
        <f>Tabela79[[#This Row],[Neg_Ano6]]/Tabela79[[#This Row],[Alunos_Ano6]]</f>
        <v>0.125</v>
      </c>
      <c r="Q179" s="37">
        <f>K179+N179</f>
        <v>43</v>
      </c>
      <c r="R179" s="37">
        <f>L179+O179</f>
        <v>7</v>
      </c>
      <c r="S179" s="39">
        <f>Tabela79[[#This Row],[Níveis negat. ]]/Tabela79[[#This Row],[Alunos_2º ciclo]]</f>
        <v>0.16279069767441862</v>
      </c>
    </row>
    <row r="180" spans="1:19" outlineLevel="5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1314</v>
      </c>
      <c r="F180" s="7" t="s">
        <v>201</v>
      </c>
      <c r="G180" s="7">
        <v>330838</v>
      </c>
      <c r="H180" s="7" t="s">
        <v>212</v>
      </c>
      <c r="I180" s="7">
        <v>0</v>
      </c>
      <c r="J180" s="11" t="s">
        <v>24</v>
      </c>
      <c r="K180" s="40">
        <f>SUBTOTAL(9,K179:K179)</f>
        <v>19</v>
      </c>
      <c r="L180" s="40">
        <f>SUBTOTAL(9,L179:L179)</f>
        <v>4</v>
      </c>
      <c r="M180" s="41">
        <f>Tabela79[[#This Row],[Neg_Ano5]]/Tabela79[[#This Row],[Alunos_Ano5]]</f>
        <v>0.21052631578947367</v>
      </c>
      <c r="N180" s="40">
        <f>SUBTOTAL(9,N179:N179)</f>
        <v>24</v>
      </c>
      <c r="O180" s="40">
        <f>SUBTOTAL(9,O179:O179)</f>
        <v>3</v>
      </c>
      <c r="P180" s="41">
        <f>Tabela79[[#This Row],[Neg_Ano6]]/Tabela79[[#This Row],[Alunos_Ano6]]</f>
        <v>0.125</v>
      </c>
      <c r="Q180" s="40">
        <f>SUBTOTAL(9,Q179:Q179)</f>
        <v>43</v>
      </c>
      <c r="R180" s="40">
        <f>SUBTOTAL(9,R179:R179)</f>
        <v>7</v>
      </c>
      <c r="S180" s="42">
        <f>Tabela79[[#This Row],[Níveis negat. ]]/Tabela79[[#This Row],[Alunos_2º ciclo]]</f>
        <v>0.16279069767441862</v>
      </c>
    </row>
    <row r="181" spans="1:19" outlineLevel="4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1314</v>
      </c>
      <c r="F181" s="7" t="s">
        <v>201</v>
      </c>
      <c r="G181" s="7">
        <v>0</v>
      </c>
      <c r="H181" s="7">
        <v>0</v>
      </c>
      <c r="I181" s="7">
        <v>0</v>
      </c>
      <c r="J181" s="15" t="s">
        <v>25</v>
      </c>
      <c r="K181" s="43">
        <f>SUBTOTAL(9,K172:K179)</f>
        <v>440</v>
      </c>
      <c r="L181" s="43">
        <f>SUBTOTAL(9,L172:L179)</f>
        <v>103</v>
      </c>
      <c r="M181" s="44">
        <f>Tabela79[[#This Row],[Neg_Ano5]]/Tabela79[[#This Row],[Alunos_Ano5]]</f>
        <v>0.2340909090909091</v>
      </c>
      <c r="N181" s="43">
        <f>SUBTOTAL(9,N172:N179)</f>
        <v>443</v>
      </c>
      <c r="O181" s="43">
        <f>SUBTOTAL(9,O172:O179)</f>
        <v>94</v>
      </c>
      <c r="P181" s="44">
        <f>Tabela79[[#This Row],[Neg_Ano6]]/Tabela79[[#This Row],[Alunos_Ano6]]</f>
        <v>0.21218961625282168</v>
      </c>
      <c r="Q181" s="43">
        <f>SUBTOTAL(9,Q172:Q179)</f>
        <v>883</v>
      </c>
      <c r="R181" s="43">
        <f>SUBTOTAL(9,R172:R179)</f>
        <v>197</v>
      </c>
      <c r="S181" s="45">
        <f>Tabela79[[#This Row],[Níveis negat. ]]/Tabela79[[#This Row],[Alunos_2º ciclo]]</f>
        <v>0.22310305775764439</v>
      </c>
    </row>
    <row r="182" spans="1:19" outlineLevel="6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1315</v>
      </c>
      <c r="F182" s="7" t="s">
        <v>213</v>
      </c>
      <c r="G182" s="7">
        <v>152328</v>
      </c>
      <c r="H182" s="7" t="s">
        <v>214</v>
      </c>
      <c r="I182" s="7">
        <v>1315189</v>
      </c>
      <c r="J182" s="7" t="s">
        <v>215</v>
      </c>
      <c r="K182" s="37">
        <v>145</v>
      </c>
      <c r="L182" s="37">
        <v>44</v>
      </c>
      <c r="M182" s="38">
        <f>Tabela79[[#This Row],[Neg_Ano5]]/Tabela79[[#This Row],[Alunos_Ano5]]</f>
        <v>0.30344827586206896</v>
      </c>
      <c r="N182" s="37">
        <v>121</v>
      </c>
      <c r="O182" s="37">
        <v>35</v>
      </c>
      <c r="P182" s="38">
        <f>Tabela79[[#This Row],[Neg_Ano6]]/Tabela79[[#This Row],[Alunos_Ano6]]</f>
        <v>0.28925619834710742</v>
      </c>
      <c r="Q182" s="37">
        <f>K182+N182</f>
        <v>266</v>
      </c>
      <c r="R182" s="37">
        <f>L182+O182</f>
        <v>79</v>
      </c>
      <c r="S182" s="39">
        <f>Tabela79[[#This Row],[Níveis negat. ]]/Tabela79[[#This Row],[Alunos_2º ciclo]]</f>
        <v>0.29699248120300753</v>
      </c>
    </row>
    <row r="183" spans="1:19" outlineLevel="5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1315</v>
      </c>
      <c r="F183" s="7" t="s">
        <v>213</v>
      </c>
      <c r="G183" s="7">
        <v>152328</v>
      </c>
      <c r="H183" s="7" t="s">
        <v>214</v>
      </c>
      <c r="I183" s="7">
        <v>0</v>
      </c>
      <c r="J183" s="11" t="s">
        <v>24</v>
      </c>
      <c r="K183" s="40">
        <f>SUBTOTAL(9,K182:K182)</f>
        <v>145</v>
      </c>
      <c r="L183" s="40">
        <f>SUBTOTAL(9,L182:L182)</f>
        <v>44</v>
      </c>
      <c r="M183" s="41">
        <f>Tabela79[[#This Row],[Neg_Ano5]]/Tabela79[[#This Row],[Alunos_Ano5]]</f>
        <v>0.30344827586206896</v>
      </c>
      <c r="N183" s="40">
        <f>SUBTOTAL(9,N182:N182)</f>
        <v>121</v>
      </c>
      <c r="O183" s="40">
        <f>SUBTOTAL(9,O182:O182)</f>
        <v>35</v>
      </c>
      <c r="P183" s="41">
        <f>Tabela79[[#This Row],[Neg_Ano6]]/Tabela79[[#This Row],[Alunos_Ano6]]</f>
        <v>0.28925619834710742</v>
      </c>
      <c r="Q183" s="40">
        <f>SUBTOTAL(9,Q182:Q182)</f>
        <v>266</v>
      </c>
      <c r="R183" s="40">
        <f>SUBTOTAL(9,R182:R182)</f>
        <v>79</v>
      </c>
      <c r="S183" s="42">
        <f>Tabela79[[#This Row],[Níveis negat. ]]/Tabela79[[#This Row],[Alunos_2º ciclo]]</f>
        <v>0.29699248120300753</v>
      </c>
    </row>
    <row r="184" spans="1:19" outlineLevel="6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1315</v>
      </c>
      <c r="F184" s="7" t="s">
        <v>213</v>
      </c>
      <c r="G184" s="7">
        <v>152330</v>
      </c>
      <c r="H184" s="7" t="s">
        <v>216</v>
      </c>
      <c r="I184" s="7">
        <v>1315595</v>
      </c>
      <c r="J184" s="7" t="s">
        <v>217</v>
      </c>
      <c r="K184" s="37">
        <v>19</v>
      </c>
      <c r="L184" s="37" t="s">
        <v>23</v>
      </c>
      <c r="M184" s="75" t="s">
        <v>28</v>
      </c>
      <c r="N184" s="37">
        <v>229</v>
      </c>
      <c r="O184" s="37">
        <v>40</v>
      </c>
      <c r="P184" s="38">
        <f>Tabela79[[#This Row],[Neg_Ano6]]/Tabela79[[#This Row],[Alunos_Ano6]]</f>
        <v>0.17467248908296942</v>
      </c>
      <c r="Q184" s="37">
        <f>K184+N184</f>
        <v>248</v>
      </c>
      <c r="R184" s="37" t="s">
        <v>23</v>
      </c>
      <c r="S184" s="75" t="s">
        <v>28</v>
      </c>
    </row>
    <row r="185" spans="1:19" outlineLevel="5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1315</v>
      </c>
      <c r="F185" s="7" t="s">
        <v>213</v>
      </c>
      <c r="G185" s="7">
        <v>152330</v>
      </c>
      <c r="H185" s="7" t="s">
        <v>216</v>
      </c>
      <c r="I185" s="7">
        <v>0</v>
      </c>
      <c r="J185" s="11" t="s">
        <v>24</v>
      </c>
      <c r="K185" s="40">
        <f>SUBTOTAL(9,K184:K184)</f>
        <v>19</v>
      </c>
      <c r="L185" s="40" t="s">
        <v>23</v>
      </c>
      <c r="M185" s="41" t="s">
        <v>28</v>
      </c>
      <c r="N185" s="40">
        <f>SUBTOTAL(9,N184:N184)</f>
        <v>229</v>
      </c>
      <c r="O185" s="40">
        <f>SUBTOTAL(9,O184:O184)</f>
        <v>40</v>
      </c>
      <c r="P185" s="41">
        <f>Tabela79[[#This Row],[Neg_Ano6]]/Tabela79[[#This Row],[Alunos_Ano6]]</f>
        <v>0.17467248908296942</v>
      </c>
      <c r="Q185" s="40">
        <f>SUBTOTAL(9,Q184:Q184)</f>
        <v>248</v>
      </c>
      <c r="R185" s="40" t="s">
        <v>23</v>
      </c>
      <c r="S185" s="41" t="s">
        <v>28</v>
      </c>
    </row>
    <row r="186" spans="1:19" outlineLevel="6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1315</v>
      </c>
      <c r="F186" s="7" t="s">
        <v>213</v>
      </c>
      <c r="G186" s="7">
        <v>152341</v>
      </c>
      <c r="H186" s="7" t="s">
        <v>218</v>
      </c>
      <c r="I186" s="7">
        <v>1315577</v>
      </c>
      <c r="J186" s="7" t="s">
        <v>219</v>
      </c>
      <c r="K186" s="37">
        <v>136</v>
      </c>
      <c r="L186" s="37">
        <v>22</v>
      </c>
      <c r="M186" s="38">
        <f>Tabela79[[#This Row],[Neg_Ano5]]/Tabela79[[#This Row],[Alunos_Ano5]]</f>
        <v>0.16176470588235295</v>
      </c>
      <c r="N186" s="37">
        <v>114</v>
      </c>
      <c r="O186" s="37">
        <v>27</v>
      </c>
      <c r="P186" s="38">
        <f>Tabela79[[#This Row],[Neg_Ano6]]/Tabela79[[#This Row],[Alunos_Ano6]]</f>
        <v>0.23684210526315788</v>
      </c>
      <c r="Q186" s="37">
        <f>K186+N186</f>
        <v>250</v>
      </c>
      <c r="R186" s="37">
        <f>L186+O186</f>
        <v>49</v>
      </c>
      <c r="S186" s="39">
        <f>Tabela79[[#This Row],[Níveis negat. ]]/Tabela79[[#This Row],[Alunos_2º ciclo]]</f>
        <v>0.19600000000000001</v>
      </c>
    </row>
    <row r="187" spans="1:19" outlineLevel="5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1315</v>
      </c>
      <c r="F187" s="7" t="s">
        <v>213</v>
      </c>
      <c r="G187" s="7">
        <v>152341</v>
      </c>
      <c r="H187" s="7" t="s">
        <v>218</v>
      </c>
      <c r="I187" s="7">
        <v>0</v>
      </c>
      <c r="J187" s="11" t="s">
        <v>24</v>
      </c>
      <c r="K187" s="40">
        <f>SUBTOTAL(9,K186:K186)</f>
        <v>136</v>
      </c>
      <c r="L187" s="40">
        <f>SUBTOTAL(9,L186:L186)</f>
        <v>22</v>
      </c>
      <c r="M187" s="41">
        <f>Tabela79[[#This Row],[Neg_Ano5]]/Tabela79[[#This Row],[Alunos_Ano5]]</f>
        <v>0.16176470588235295</v>
      </c>
      <c r="N187" s="40">
        <f>SUBTOTAL(9,N186:N186)</f>
        <v>114</v>
      </c>
      <c r="O187" s="40">
        <f>SUBTOTAL(9,O186:O186)</f>
        <v>27</v>
      </c>
      <c r="P187" s="41">
        <f>Tabela79[[#This Row],[Neg_Ano6]]/Tabela79[[#This Row],[Alunos_Ano6]]</f>
        <v>0.23684210526315788</v>
      </c>
      <c r="Q187" s="40">
        <f>SUBTOTAL(9,Q186:Q186)</f>
        <v>250</v>
      </c>
      <c r="R187" s="40">
        <f>SUBTOTAL(9,R186:R186)</f>
        <v>49</v>
      </c>
      <c r="S187" s="42">
        <f>Tabela79[[#This Row],[Níveis negat. ]]/Tabela79[[#This Row],[Alunos_2º ciclo]]</f>
        <v>0.19600000000000001</v>
      </c>
    </row>
    <row r="188" spans="1:19" outlineLevel="6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1315</v>
      </c>
      <c r="F188" s="7" t="s">
        <v>213</v>
      </c>
      <c r="G188" s="7">
        <v>152353</v>
      </c>
      <c r="H188" s="7" t="s">
        <v>220</v>
      </c>
      <c r="I188" s="7">
        <v>1315777</v>
      </c>
      <c r="J188" s="7" t="s">
        <v>221</v>
      </c>
      <c r="K188" s="37">
        <v>70</v>
      </c>
      <c r="L188" s="37">
        <v>18</v>
      </c>
      <c r="M188" s="38">
        <f>Tabela79[[#This Row],[Neg_Ano5]]/Tabela79[[#This Row],[Alunos_Ano5]]</f>
        <v>0.25714285714285712</v>
      </c>
      <c r="N188" s="37">
        <v>66</v>
      </c>
      <c r="O188" s="37">
        <v>12</v>
      </c>
      <c r="P188" s="38">
        <f>Tabela79[[#This Row],[Neg_Ano6]]/Tabela79[[#This Row],[Alunos_Ano6]]</f>
        <v>0.18181818181818182</v>
      </c>
      <c r="Q188" s="37">
        <f>K188+N188</f>
        <v>136</v>
      </c>
      <c r="R188" s="37">
        <f>L188+O188</f>
        <v>30</v>
      </c>
      <c r="S188" s="39">
        <f>Tabela79[[#This Row],[Níveis negat. ]]/Tabela79[[#This Row],[Alunos_2º ciclo]]</f>
        <v>0.22058823529411764</v>
      </c>
    </row>
    <row r="189" spans="1:19" outlineLevel="5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1315</v>
      </c>
      <c r="F189" s="7" t="s">
        <v>213</v>
      </c>
      <c r="G189" s="7">
        <v>152353</v>
      </c>
      <c r="H189" s="7" t="s">
        <v>220</v>
      </c>
      <c r="I189" s="7">
        <v>0</v>
      </c>
      <c r="J189" s="11" t="s">
        <v>24</v>
      </c>
      <c r="K189" s="40">
        <f>SUBTOTAL(9,K188:K188)</f>
        <v>70</v>
      </c>
      <c r="L189" s="40">
        <f>SUBTOTAL(9,L188:L188)</f>
        <v>18</v>
      </c>
      <c r="M189" s="41">
        <f>Tabela79[[#This Row],[Neg_Ano5]]/Tabela79[[#This Row],[Alunos_Ano5]]</f>
        <v>0.25714285714285712</v>
      </c>
      <c r="N189" s="40">
        <f>SUBTOTAL(9,N188:N188)</f>
        <v>66</v>
      </c>
      <c r="O189" s="40">
        <f>SUBTOTAL(9,O188:O188)</f>
        <v>12</v>
      </c>
      <c r="P189" s="41">
        <f>Tabela79[[#This Row],[Neg_Ano6]]/Tabela79[[#This Row],[Alunos_Ano6]]</f>
        <v>0.18181818181818182</v>
      </c>
      <c r="Q189" s="40">
        <f>SUBTOTAL(9,Q188:Q188)</f>
        <v>136</v>
      </c>
      <c r="R189" s="40">
        <f>SUBTOTAL(9,R188:R188)</f>
        <v>30</v>
      </c>
      <c r="S189" s="42">
        <f>Tabela79[[#This Row],[Níveis negat. ]]/Tabela79[[#This Row],[Alunos_2º ciclo]]</f>
        <v>0.22058823529411764</v>
      </c>
    </row>
    <row r="190" spans="1:19" outlineLevel="6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1315</v>
      </c>
      <c r="F190" s="7" t="s">
        <v>213</v>
      </c>
      <c r="G190" s="7">
        <v>152365</v>
      </c>
      <c r="H190" s="7" t="s">
        <v>222</v>
      </c>
      <c r="I190" s="7">
        <v>1315153</v>
      </c>
      <c r="J190" s="7" t="s">
        <v>223</v>
      </c>
      <c r="K190" s="37">
        <v>157</v>
      </c>
      <c r="L190" s="37">
        <v>24</v>
      </c>
      <c r="M190" s="38">
        <f>Tabela79[[#This Row],[Neg_Ano5]]/Tabela79[[#This Row],[Alunos_Ano5]]</f>
        <v>0.15286624203821655</v>
      </c>
      <c r="N190" s="37">
        <v>123</v>
      </c>
      <c r="O190" s="37">
        <v>25</v>
      </c>
      <c r="P190" s="38">
        <f>Tabela79[[#This Row],[Neg_Ano6]]/Tabela79[[#This Row],[Alunos_Ano6]]</f>
        <v>0.2032520325203252</v>
      </c>
      <c r="Q190" s="37">
        <f>K190+N190</f>
        <v>280</v>
      </c>
      <c r="R190" s="37">
        <f>L190+O190</f>
        <v>49</v>
      </c>
      <c r="S190" s="39">
        <f>Tabela79[[#This Row],[Níveis negat. ]]/Tabela79[[#This Row],[Alunos_2º ciclo]]</f>
        <v>0.17499999999999999</v>
      </c>
    </row>
    <row r="191" spans="1:19" outlineLevel="5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1315</v>
      </c>
      <c r="F191" s="7" t="s">
        <v>213</v>
      </c>
      <c r="G191" s="7">
        <v>152365</v>
      </c>
      <c r="H191" s="7" t="s">
        <v>222</v>
      </c>
      <c r="I191" s="7">
        <v>0</v>
      </c>
      <c r="J191" s="11" t="s">
        <v>24</v>
      </c>
      <c r="K191" s="40">
        <f>SUBTOTAL(9,K190:K190)</f>
        <v>157</v>
      </c>
      <c r="L191" s="40">
        <f>SUBTOTAL(9,L190:L190)</f>
        <v>24</v>
      </c>
      <c r="M191" s="41">
        <f>Tabela79[[#This Row],[Neg_Ano5]]/Tabela79[[#This Row],[Alunos_Ano5]]</f>
        <v>0.15286624203821655</v>
      </c>
      <c r="N191" s="40">
        <f>SUBTOTAL(9,N190:N190)</f>
        <v>123</v>
      </c>
      <c r="O191" s="40">
        <f>SUBTOTAL(9,O190:O190)</f>
        <v>25</v>
      </c>
      <c r="P191" s="41">
        <f>Tabela79[[#This Row],[Neg_Ano6]]/Tabela79[[#This Row],[Alunos_Ano6]]</f>
        <v>0.2032520325203252</v>
      </c>
      <c r="Q191" s="40">
        <f>SUBTOTAL(9,Q190:Q190)</f>
        <v>280</v>
      </c>
      <c r="R191" s="40">
        <f>SUBTOTAL(9,R190:R190)</f>
        <v>49</v>
      </c>
      <c r="S191" s="42">
        <f>Tabela79[[#This Row],[Níveis negat. ]]/Tabela79[[#This Row],[Alunos_2º ciclo]]</f>
        <v>0.17499999999999999</v>
      </c>
    </row>
    <row r="192" spans="1:19" outlineLevel="6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1315</v>
      </c>
      <c r="F192" s="7" t="s">
        <v>213</v>
      </c>
      <c r="G192" s="7">
        <v>152377</v>
      </c>
      <c r="H192" s="7" t="s">
        <v>224</v>
      </c>
      <c r="I192" s="7">
        <v>1315042</v>
      </c>
      <c r="J192" s="7" t="s">
        <v>225</v>
      </c>
      <c r="K192" s="37">
        <v>112</v>
      </c>
      <c r="L192" s="37">
        <v>62</v>
      </c>
      <c r="M192" s="38">
        <f>Tabela79[[#This Row],[Neg_Ano5]]/Tabela79[[#This Row],[Alunos_Ano5]]</f>
        <v>0.5535714285714286</v>
      </c>
      <c r="N192" s="37">
        <v>141</v>
      </c>
      <c r="O192" s="37">
        <v>41</v>
      </c>
      <c r="P192" s="38">
        <f>Tabela79[[#This Row],[Neg_Ano6]]/Tabela79[[#This Row],[Alunos_Ano6]]</f>
        <v>0.29078014184397161</v>
      </c>
      <c r="Q192" s="37">
        <f>K192+N192</f>
        <v>253</v>
      </c>
      <c r="R192" s="37">
        <f>L192+O192</f>
        <v>103</v>
      </c>
      <c r="S192" s="39">
        <f>Tabela79[[#This Row],[Níveis negat. ]]/Tabela79[[#This Row],[Alunos_2º ciclo]]</f>
        <v>0.40711462450592883</v>
      </c>
    </row>
    <row r="193" spans="1:19" outlineLevel="6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1315</v>
      </c>
      <c r="F193" s="7" t="s">
        <v>213</v>
      </c>
      <c r="G193" s="7">
        <v>152377</v>
      </c>
      <c r="H193" s="7" t="s">
        <v>224</v>
      </c>
      <c r="I193" s="7">
        <v>1315058</v>
      </c>
      <c r="J193" s="7" t="s">
        <v>226</v>
      </c>
      <c r="K193" s="37">
        <v>60</v>
      </c>
      <c r="L193" s="37">
        <v>32</v>
      </c>
      <c r="M193" s="38">
        <f>Tabela79[[#This Row],[Neg_Ano5]]/Tabela79[[#This Row],[Alunos_Ano5]]</f>
        <v>0.53333333333333333</v>
      </c>
      <c r="N193" s="37">
        <v>55</v>
      </c>
      <c r="O193" s="37">
        <v>25</v>
      </c>
      <c r="P193" s="38">
        <f>Tabela79[[#This Row],[Neg_Ano6]]/Tabela79[[#This Row],[Alunos_Ano6]]</f>
        <v>0.45454545454545453</v>
      </c>
      <c r="Q193" s="37">
        <f>K193+N193</f>
        <v>115</v>
      </c>
      <c r="R193" s="37">
        <f>L193+O193</f>
        <v>57</v>
      </c>
      <c r="S193" s="39">
        <f>Tabela79[[#This Row],[Níveis negat. ]]/Tabela79[[#This Row],[Alunos_2º ciclo]]</f>
        <v>0.4956521739130435</v>
      </c>
    </row>
    <row r="194" spans="1:19" outlineLevel="5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1315</v>
      </c>
      <c r="F194" s="7" t="s">
        <v>213</v>
      </c>
      <c r="G194" s="7">
        <v>152377</v>
      </c>
      <c r="H194" s="7" t="s">
        <v>224</v>
      </c>
      <c r="I194" s="7">
        <v>0</v>
      </c>
      <c r="J194" s="11" t="s">
        <v>24</v>
      </c>
      <c r="K194" s="40">
        <f>SUBTOTAL(9,K192:K193)</f>
        <v>172</v>
      </c>
      <c r="L194" s="40">
        <f>SUBTOTAL(9,L192:L193)</f>
        <v>94</v>
      </c>
      <c r="M194" s="41">
        <f>Tabela79[[#This Row],[Neg_Ano5]]/Tabela79[[#This Row],[Alunos_Ano5]]</f>
        <v>0.54651162790697672</v>
      </c>
      <c r="N194" s="40">
        <f>SUBTOTAL(9,N192:N193)</f>
        <v>196</v>
      </c>
      <c r="O194" s="40">
        <f>SUBTOTAL(9,O192:O193)</f>
        <v>66</v>
      </c>
      <c r="P194" s="41">
        <f>Tabela79[[#This Row],[Neg_Ano6]]/Tabela79[[#This Row],[Alunos_Ano6]]</f>
        <v>0.33673469387755101</v>
      </c>
      <c r="Q194" s="40">
        <f>SUBTOTAL(9,Q192:Q193)</f>
        <v>368</v>
      </c>
      <c r="R194" s="40">
        <f>SUBTOTAL(9,R192:R193)</f>
        <v>160</v>
      </c>
      <c r="S194" s="42">
        <f>Tabela79[[#This Row],[Níveis negat. ]]/Tabela79[[#This Row],[Alunos_2º ciclo]]</f>
        <v>0.43478260869565216</v>
      </c>
    </row>
    <row r="195" spans="1:19" outlineLevel="4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1315</v>
      </c>
      <c r="F195" s="7" t="s">
        <v>213</v>
      </c>
      <c r="G195" s="7">
        <v>0</v>
      </c>
      <c r="H195" s="7">
        <v>0</v>
      </c>
      <c r="I195" s="7">
        <v>0</v>
      </c>
      <c r="J195" s="15" t="s">
        <v>25</v>
      </c>
      <c r="K195" s="43">
        <f>SUBTOTAL(9,K182:K193)</f>
        <v>699</v>
      </c>
      <c r="L195" s="43">
        <f>SUBTOTAL(9,L182:L193)</f>
        <v>202</v>
      </c>
      <c r="M195" s="44">
        <f>Tabela79[[#This Row],[Neg_Ano5]]/Tabela79[[#This Row],[Alunos_Ano5]]</f>
        <v>0.28898426323319026</v>
      </c>
      <c r="N195" s="43">
        <f>SUBTOTAL(9,N182:N193)</f>
        <v>849</v>
      </c>
      <c r="O195" s="43">
        <f>SUBTOTAL(9,O182:O193)</f>
        <v>205</v>
      </c>
      <c r="P195" s="44">
        <f>Tabela79[[#This Row],[Neg_Ano6]]/Tabela79[[#This Row],[Alunos_Ano6]]</f>
        <v>0.2414605418138987</v>
      </c>
      <c r="Q195" s="43">
        <f>SUBTOTAL(9,Q182:Q193)</f>
        <v>1548</v>
      </c>
      <c r="R195" s="43">
        <f>SUBTOTAL(9,R182:R193)</f>
        <v>367</v>
      </c>
      <c r="S195" s="45">
        <f>Tabela79[[#This Row],[Níveis negat. ]]/Tabela79[[#This Row],[Alunos_2º ciclo]]</f>
        <v>0.23708010335917312</v>
      </c>
    </row>
    <row r="196" spans="1:19" outlineLevel="6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1316</v>
      </c>
      <c r="F196" s="7" t="s">
        <v>227</v>
      </c>
      <c r="G196" s="7">
        <v>150411</v>
      </c>
      <c r="H196" s="7" t="s">
        <v>228</v>
      </c>
      <c r="I196" s="7">
        <v>1316922</v>
      </c>
      <c r="J196" s="7" t="s">
        <v>229</v>
      </c>
      <c r="K196" s="37">
        <v>96</v>
      </c>
      <c r="L196" s="37">
        <v>14</v>
      </c>
      <c r="M196" s="38">
        <f>Tabela79[[#This Row],[Neg_Ano5]]/Tabela79[[#This Row],[Alunos_Ano5]]</f>
        <v>0.14583333333333334</v>
      </c>
      <c r="N196" s="37">
        <v>87</v>
      </c>
      <c r="O196" s="37">
        <v>21</v>
      </c>
      <c r="P196" s="38">
        <f>Tabela79[[#This Row],[Neg_Ano6]]/Tabela79[[#This Row],[Alunos_Ano6]]</f>
        <v>0.2413793103448276</v>
      </c>
      <c r="Q196" s="37">
        <f>K196+N196</f>
        <v>183</v>
      </c>
      <c r="R196" s="37">
        <f>L196+O196</f>
        <v>35</v>
      </c>
      <c r="S196" s="39">
        <f>Tabela79[[#This Row],[Níveis negat. ]]/Tabela79[[#This Row],[Alunos_2º ciclo]]</f>
        <v>0.19125683060109289</v>
      </c>
    </row>
    <row r="197" spans="1:19" outlineLevel="5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1316</v>
      </c>
      <c r="F197" s="7" t="s">
        <v>227</v>
      </c>
      <c r="G197" s="7">
        <v>150411</v>
      </c>
      <c r="H197" s="7" t="s">
        <v>228</v>
      </c>
      <c r="I197" s="7">
        <v>0</v>
      </c>
      <c r="J197" s="11" t="s">
        <v>24</v>
      </c>
      <c r="K197" s="40">
        <f>SUBTOTAL(9,K196:K196)</f>
        <v>96</v>
      </c>
      <c r="L197" s="40">
        <f>SUBTOTAL(9,L196:L196)</f>
        <v>14</v>
      </c>
      <c r="M197" s="41">
        <f>Tabela79[[#This Row],[Neg_Ano5]]/Tabela79[[#This Row],[Alunos_Ano5]]</f>
        <v>0.14583333333333334</v>
      </c>
      <c r="N197" s="40">
        <f>SUBTOTAL(9,N196:N196)</f>
        <v>87</v>
      </c>
      <c r="O197" s="40">
        <f>SUBTOTAL(9,O196:O196)</f>
        <v>21</v>
      </c>
      <c r="P197" s="41">
        <f>Tabela79[[#This Row],[Neg_Ano6]]/Tabela79[[#This Row],[Alunos_Ano6]]</f>
        <v>0.2413793103448276</v>
      </c>
      <c r="Q197" s="40">
        <f>SUBTOTAL(9,Q196:Q196)</f>
        <v>183</v>
      </c>
      <c r="R197" s="40">
        <f>SUBTOTAL(9,R196:R196)</f>
        <v>35</v>
      </c>
      <c r="S197" s="42">
        <f>Tabela79[[#This Row],[Níveis negat. ]]/Tabela79[[#This Row],[Alunos_2º ciclo]]</f>
        <v>0.19125683060109289</v>
      </c>
    </row>
    <row r="198" spans="1:19" outlineLevel="6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1316</v>
      </c>
      <c r="F198" s="7" t="s">
        <v>227</v>
      </c>
      <c r="G198" s="7">
        <v>150848</v>
      </c>
      <c r="H198" s="7" t="s">
        <v>230</v>
      </c>
      <c r="I198" s="7">
        <v>1316010</v>
      </c>
      <c r="J198" s="7" t="s">
        <v>231</v>
      </c>
      <c r="K198" s="37">
        <v>94</v>
      </c>
      <c r="L198" s="37">
        <v>20</v>
      </c>
      <c r="M198" s="38">
        <f>Tabela79[[#This Row],[Neg_Ano5]]/Tabela79[[#This Row],[Alunos_Ano5]]</f>
        <v>0.21276595744680851</v>
      </c>
      <c r="N198" s="37">
        <v>111</v>
      </c>
      <c r="O198" s="37">
        <v>35</v>
      </c>
      <c r="P198" s="38">
        <f>Tabela79[[#This Row],[Neg_Ano6]]/Tabela79[[#This Row],[Alunos_Ano6]]</f>
        <v>0.31531531531531531</v>
      </c>
      <c r="Q198" s="37">
        <f>K198+N198</f>
        <v>205</v>
      </c>
      <c r="R198" s="37">
        <f>L198+O198</f>
        <v>55</v>
      </c>
      <c r="S198" s="39">
        <f>Tabela79[[#This Row],[Níveis negat. ]]/Tabela79[[#This Row],[Alunos_2º ciclo]]</f>
        <v>0.26829268292682928</v>
      </c>
    </row>
    <row r="199" spans="1:19" outlineLevel="6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1316</v>
      </c>
      <c r="F199" s="7" t="s">
        <v>227</v>
      </c>
      <c r="G199" s="7">
        <v>150848</v>
      </c>
      <c r="H199" s="7" t="s">
        <v>230</v>
      </c>
      <c r="I199" s="7">
        <v>1316798</v>
      </c>
      <c r="J199" s="7" t="s">
        <v>232</v>
      </c>
      <c r="K199" s="37">
        <v>92</v>
      </c>
      <c r="L199" s="37">
        <v>20</v>
      </c>
      <c r="M199" s="38">
        <f>Tabela79[[#This Row],[Neg_Ano5]]/Tabela79[[#This Row],[Alunos_Ano5]]</f>
        <v>0.21739130434782608</v>
      </c>
      <c r="N199" s="37">
        <v>112</v>
      </c>
      <c r="O199" s="37">
        <v>45</v>
      </c>
      <c r="P199" s="38">
        <f>Tabela79[[#This Row],[Neg_Ano6]]/Tabela79[[#This Row],[Alunos_Ano6]]</f>
        <v>0.4017857142857143</v>
      </c>
      <c r="Q199" s="37">
        <f>K199+N199</f>
        <v>204</v>
      </c>
      <c r="R199" s="37">
        <f>L199+O199</f>
        <v>65</v>
      </c>
      <c r="S199" s="39">
        <f>Tabela79[[#This Row],[Níveis negat. ]]/Tabela79[[#This Row],[Alunos_2º ciclo]]</f>
        <v>0.31862745098039214</v>
      </c>
    </row>
    <row r="200" spans="1:19" outlineLevel="5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1316</v>
      </c>
      <c r="F200" s="7" t="s">
        <v>227</v>
      </c>
      <c r="G200" s="7">
        <v>150848</v>
      </c>
      <c r="H200" s="7" t="s">
        <v>230</v>
      </c>
      <c r="I200" s="7">
        <v>0</v>
      </c>
      <c r="J200" s="11" t="s">
        <v>24</v>
      </c>
      <c r="K200" s="40">
        <f>SUBTOTAL(9,K198:K199)</f>
        <v>186</v>
      </c>
      <c r="L200" s="40">
        <f>SUBTOTAL(9,L198:L199)</f>
        <v>40</v>
      </c>
      <c r="M200" s="41">
        <f>Tabela79[[#This Row],[Neg_Ano5]]/Tabela79[[#This Row],[Alunos_Ano5]]</f>
        <v>0.21505376344086022</v>
      </c>
      <c r="N200" s="40">
        <f>SUBTOTAL(9,N198:N199)</f>
        <v>223</v>
      </c>
      <c r="O200" s="40">
        <f>SUBTOTAL(9,O198:O199)</f>
        <v>80</v>
      </c>
      <c r="P200" s="41">
        <f>Tabela79[[#This Row],[Neg_Ano6]]/Tabela79[[#This Row],[Alunos_Ano6]]</f>
        <v>0.35874439461883406</v>
      </c>
      <c r="Q200" s="40">
        <f>SUBTOTAL(9,Q198:Q199)</f>
        <v>409</v>
      </c>
      <c r="R200" s="40">
        <f>SUBTOTAL(9,R198:R199)</f>
        <v>120</v>
      </c>
      <c r="S200" s="42">
        <f>Tabela79[[#This Row],[Níveis negat. ]]/Tabela79[[#This Row],[Alunos_2º ciclo]]</f>
        <v>0.29339853300733498</v>
      </c>
    </row>
    <row r="201" spans="1:19" outlineLevel="6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1316</v>
      </c>
      <c r="F201" s="7" t="s">
        <v>227</v>
      </c>
      <c r="G201" s="7">
        <v>152389</v>
      </c>
      <c r="H201" s="7" t="s">
        <v>233</v>
      </c>
      <c r="I201" s="7">
        <v>1316517</v>
      </c>
      <c r="J201" s="7" t="s">
        <v>234</v>
      </c>
      <c r="K201" s="37">
        <v>261</v>
      </c>
      <c r="L201" s="37">
        <v>44</v>
      </c>
      <c r="M201" s="38">
        <f>Tabela79[[#This Row],[Neg_Ano5]]/Tabela79[[#This Row],[Alunos_Ano5]]</f>
        <v>0.16858237547892721</v>
      </c>
      <c r="N201" s="37">
        <v>261</v>
      </c>
      <c r="O201" s="37">
        <v>44</v>
      </c>
      <c r="P201" s="38">
        <f>Tabela79[[#This Row],[Neg_Ano6]]/Tabela79[[#This Row],[Alunos_Ano6]]</f>
        <v>0.16858237547892721</v>
      </c>
      <c r="Q201" s="37">
        <f>K201+N201</f>
        <v>522</v>
      </c>
      <c r="R201" s="37">
        <f>L201+O201</f>
        <v>88</v>
      </c>
      <c r="S201" s="39">
        <f>Tabela79[[#This Row],[Níveis negat. ]]/Tabela79[[#This Row],[Alunos_2º ciclo]]</f>
        <v>0.16858237547892721</v>
      </c>
    </row>
    <row r="202" spans="1:19" outlineLevel="5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1316</v>
      </c>
      <c r="F202" s="7" t="s">
        <v>227</v>
      </c>
      <c r="G202" s="7">
        <v>152389</v>
      </c>
      <c r="H202" s="7" t="s">
        <v>233</v>
      </c>
      <c r="I202" s="7">
        <v>0</v>
      </c>
      <c r="J202" s="11" t="s">
        <v>24</v>
      </c>
      <c r="K202" s="40">
        <f>SUBTOTAL(9,K201:K201)</f>
        <v>261</v>
      </c>
      <c r="L202" s="40">
        <f>SUBTOTAL(9,L201:L201)</f>
        <v>44</v>
      </c>
      <c r="M202" s="41">
        <f>Tabela79[[#This Row],[Neg_Ano5]]/Tabela79[[#This Row],[Alunos_Ano5]]</f>
        <v>0.16858237547892721</v>
      </c>
      <c r="N202" s="40">
        <f>SUBTOTAL(9,N201:N201)</f>
        <v>261</v>
      </c>
      <c r="O202" s="40">
        <f>SUBTOTAL(9,O201:O201)</f>
        <v>44</v>
      </c>
      <c r="P202" s="41">
        <f>Tabela79[[#This Row],[Neg_Ano6]]/Tabela79[[#This Row],[Alunos_Ano6]]</f>
        <v>0.16858237547892721</v>
      </c>
      <c r="Q202" s="40">
        <f>SUBTOTAL(9,Q201:Q201)</f>
        <v>522</v>
      </c>
      <c r="R202" s="40">
        <f>SUBTOTAL(9,R201:R201)</f>
        <v>88</v>
      </c>
      <c r="S202" s="42">
        <f>Tabela79[[#This Row],[Níveis negat. ]]/Tabela79[[#This Row],[Alunos_2º ciclo]]</f>
        <v>0.16858237547892721</v>
      </c>
    </row>
    <row r="203" spans="1:19" outlineLevel="6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1316</v>
      </c>
      <c r="F203" s="7" t="s">
        <v>227</v>
      </c>
      <c r="G203" s="7">
        <v>152390</v>
      </c>
      <c r="H203" s="7" t="s">
        <v>291</v>
      </c>
      <c r="I203" s="7">
        <v>1316433</v>
      </c>
      <c r="J203" s="7" t="s">
        <v>292</v>
      </c>
      <c r="K203" s="37">
        <v>136</v>
      </c>
      <c r="L203" s="37">
        <v>10</v>
      </c>
      <c r="M203" s="38">
        <f>Tabela79[[#This Row],[Neg_Ano5]]/Tabela79[[#This Row],[Alunos_Ano5]]</f>
        <v>7.3529411764705885E-2</v>
      </c>
      <c r="N203" s="37">
        <v>119</v>
      </c>
      <c r="O203" s="37">
        <v>21</v>
      </c>
      <c r="P203" s="38">
        <f>Tabela79[[#This Row],[Neg_Ano6]]/Tabela79[[#This Row],[Alunos_Ano6]]</f>
        <v>0.17647058823529413</v>
      </c>
      <c r="Q203" s="37">
        <f>K203+N203</f>
        <v>255</v>
      </c>
      <c r="R203" s="37">
        <f>L203+O203</f>
        <v>31</v>
      </c>
      <c r="S203" s="39">
        <f>Tabela79[[#This Row],[Níveis negat. ]]/Tabela79[[#This Row],[Alunos_2º ciclo]]</f>
        <v>0.12156862745098039</v>
      </c>
    </row>
    <row r="204" spans="1:19" outlineLevel="5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1316</v>
      </c>
      <c r="F204" s="7" t="s">
        <v>227</v>
      </c>
      <c r="G204" s="7">
        <v>152390</v>
      </c>
      <c r="H204" s="7" t="s">
        <v>291</v>
      </c>
      <c r="I204" s="7">
        <v>0</v>
      </c>
      <c r="J204" s="11" t="s">
        <v>24</v>
      </c>
      <c r="K204" s="40">
        <f>SUBTOTAL(9,K203:K203)</f>
        <v>136</v>
      </c>
      <c r="L204" s="40">
        <f>SUBTOTAL(9,L203:L203)</f>
        <v>10</v>
      </c>
      <c r="M204" s="41">
        <f>Tabela79[[#This Row],[Neg_Ano5]]/Tabela79[[#This Row],[Alunos_Ano5]]</f>
        <v>7.3529411764705885E-2</v>
      </c>
      <c r="N204" s="40">
        <f>SUBTOTAL(9,N203:N203)</f>
        <v>119</v>
      </c>
      <c r="O204" s="40">
        <f>SUBTOTAL(9,O203:O203)</f>
        <v>21</v>
      </c>
      <c r="P204" s="41">
        <f>Tabela79[[#This Row],[Neg_Ano6]]/Tabela79[[#This Row],[Alunos_Ano6]]</f>
        <v>0.17647058823529413</v>
      </c>
      <c r="Q204" s="40">
        <f>SUBTOTAL(9,Q203:Q203)</f>
        <v>255</v>
      </c>
      <c r="R204" s="40">
        <f>SUBTOTAL(9,R203:R203)</f>
        <v>31</v>
      </c>
      <c r="S204" s="42">
        <f>Tabela79[[#This Row],[Níveis negat. ]]/Tabela79[[#This Row],[Alunos_2º ciclo]]</f>
        <v>0.12156862745098039</v>
      </c>
    </row>
    <row r="205" spans="1:19" outlineLevel="4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1316</v>
      </c>
      <c r="F205" s="7" t="s">
        <v>227</v>
      </c>
      <c r="G205" s="7">
        <v>0</v>
      </c>
      <c r="H205" s="7">
        <v>0</v>
      </c>
      <c r="I205" s="7">
        <v>0</v>
      </c>
      <c r="J205" s="15" t="s">
        <v>25</v>
      </c>
      <c r="K205" s="43">
        <f>SUBTOTAL(9,K196:K203)</f>
        <v>679</v>
      </c>
      <c r="L205" s="43">
        <f>SUBTOTAL(9,L196:L203)</f>
        <v>108</v>
      </c>
      <c r="M205" s="44">
        <f>Tabela79[[#This Row],[Neg_Ano5]]/Tabela79[[#This Row],[Alunos_Ano5]]</f>
        <v>0.15905743740795286</v>
      </c>
      <c r="N205" s="43">
        <f>SUBTOTAL(9,N196:N203)</f>
        <v>690</v>
      </c>
      <c r="O205" s="43">
        <f>SUBTOTAL(9,O196:O203)</f>
        <v>166</v>
      </c>
      <c r="P205" s="44">
        <f>Tabela79[[#This Row],[Neg_Ano6]]/Tabela79[[#This Row],[Alunos_Ano6]]</f>
        <v>0.24057971014492754</v>
      </c>
      <c r="Q205" s="43">
        <f>SUBTOTAL(9,Q196:Q203)</f>
        <v>1369</v>
      </c>
      <c r="R205" s="43">
        <f>SUBTOTAL(9,R196:R203)</f>
        <v>274</v>
      </c>
      <c r="S205" s="45">
        <f>Tabela79[[#This Row],[Níveis negat. ]]/Tabela79[[#This Row],[Alunos_2º ciclo]]</f>
        <v>0.20014609203798392</v>
      </c>
    </row>
    <row r="206" spans="1:19" outlineLevel="6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1317</v>
      </c>
      <c r="F206" s="7" t="s">
        <v>235</v>
      </c>
      <c r="G206" s="7">
        <v>151397</v>
      </c>
      <c r="H206" s="7" t="s">
        <v>236</v>
      </c>
      <c r="I206" s="7">
        <v>1317790</v>
      </c>
      <c r="J206" s="7" t="s">
        <v>237</v>
      </c>
      <c r="K206" s="37">
        <v>98</v>
      </c>
      <c r="L206" s="37">
        <v>24</v>
      </c>
      <c r="M206" s="38">
        <f>Tabela79[[#This Row],[Neg_Ano5]]/Tabela79[[#This Row],[Alunos_Ano5]]</f>
        <v>0.24489795918367346</v>
      </c>
      <c r="N206" s="37">
        <v>90</v>
      </c>
      <c r="O206" s="37">
        <v>35</v>
      </c>
      <c r="P206" s="38">
        <f>Tabela79[[#This Row],[Neg_Ano6]]/Tabela79[[#This Row],[Alunos_Ano6]]</f>
        <v>0.3888888888888889</v>
      </c>
      <c r="Q206" s="37">
        <f>K206+N206</f>
        <v>188</v>
      </c>
      <c r="R206" s="37">
        <f>L206+O206</f>
        <v>59</v>
      </c>
      <c r="S206" s="39">
        <f>Tabela79[[#This Row],[Níveis negat. ]]/Tabela79[[#This Row],[Alunos_2º ciclo]]</f>
        <v>0.31382978723404253</v>
      </c>
    </row>
    <row r="207" spans="1:19" outlineLevel="5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1317</v>
      </c>
      <c r="F207" s="7" t="s">
        <v>235</v>
      </c>
      <c r="G207" s="7">
        <v>151397</v>
      </c>
      <c r="H207" s="7" t="s">
        <v>236</v>
      </c>
      <c r="I207" s="7">
        <v>0</v>
      </c>
      <c r="J207" s="11" t="s">
        <v>24</v>
      </c>
      <c r="K207" s="40">
        <f>SUBTOTAL(9,K206:K206)</f>
        <v>98</v>
      </c>
      <c r="L207" s="40">
        <f>SUBTOTAL(9,L206:L206)</f>
        <v>24</v>
      </c>
      <c r="M207" s="41">
        <f>Tabela79[[#This Row],[Neg_Ano5]]/Tabela79[[#This Row],[Alunos_Ano5]]</f>
        <v>0.24489795918367346</v>
      </c>
      <c r="N207" s="40">
        <f>SUBTOTAL(9,N206:N206)</f>
        <v>90</v>
      </c>
      <c r="O207" s="40">
        <f>SUBTOTAL(9,O206:O206)</f>
        <v>35</v>
      </c>
      <c r="P207" s="41">
        <f>Tabela79[[#This Row],[Neg_Ano6]]/Tabela79[[#This Row],[Alunos_Ano6]]</f>
        <v>0.3888888888888889</v>
      </c>
      <c r="Q207" s="40">
        <f>SUBTOTAL(9,Q206:Q206)</f>
        <v>188</v>
      </c>
      <c r="R207" s="40">
        <f>SUBTOTAL(9,R206:R206)</f>
        <v>59</v>
      </c>
      <c r="S207" s="42">
        <f>Tabela79[[#This Row],[Níveis negat. ]]/Tabela79[[#This Row],[Alunos_2º ciclo]]</f>
        <v>0.31382978723404253</v>
      </c>
    </row>
    <row r="208" spans="1:19" outlineLevel="6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1317</v>
      </c>
      <c r="F208" s="7" t="s">
        <v>235</v>
      </c>
      <c r="G208" s="7">
        <v>151427</v>
      </c>
      <c r="H208" s="7" t="s">
        <v>238</v>
      </c>
      <c r="I208" s="7">
        <v>1317651</v>
      </c>
      <c r="J208" s="7" t="s">
        <v>239</v>
      </c>
      <c r="K208" s="37">
        <v>0</v>
      </c>
      <c r="L208" s="37">
        <v>0</v>
      </c>
      <c r="M208" s="75" t="s">
        <v>28</v>
      </c>
      <c r="N208" s="37">
        <v>68</v>
      </c>
      <c r="O208" s="37" t="s">
        <v>23</v>
      </c>
      <c r="P208" s="75" t="s">
        <v>28</v>
      </c>
      <c r="Q208" s="37">
        <f>K208+N208</f>
        <v>68</v>
      </c>
      <c r="R208" s="37" t="s">
        <v>23</v>
      </c>
      <c r="S208" s="39" t="s">
        <v>28</v>
      </c>
    </row>
    <row r="209" spans="1:19" outlineLevel="5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1317</v>
      </c>
      <c r="F209" s="7" t="s">
        <v>235</v>
      </c>
      <c r="G209" s="7">
        <v>151427</v>
      </c>
      <c r="H209" s="7" t="s">
        <v>238</v>
      </c>
      <c r="I209" s="7">
        <v>0</v>
      </c>
      <c r="J209" s="11" t="s">
        <v>24</v>
      </c>
      <c r="K209" s="40">
        <f>SUBTOTAL(9,K208:K208)</f>
        <v>0</v>
      </c>
      <c r="L209" s="40">
        <f>SUBTOTAL(9,L208:L208)</f>
        <v>0</v>
      </c>
      <c r="M209" s="77" t="s">
        <v>28</v>
      </c>
      <c r="N209" s="40">
        <f>SUBTOTAL(9,N208:N208)</f>
        <v>68</v>
      </c>
      <c r="O209" s="40" t="s">
        <v>23</v>
      </c>
      <c r="P209" s="41" t="s">
        <v>28</v>
      </c>
      <c r="Q209" s="40">
        <f>SUBTOTAL(9,Q208:Q208)</f>
        <v>68</v>
      </c>
      <c r="R209" s="40" t="s">
        <v>23</v>
      </c>
      <c r="S209" s="42" t="s">
        <v>28</v>
      </c>
    </row>
    <row r="210" spans="1:19" outlineLevel="6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1317</v>
      </c>
      <c r="F210" s="7" t="s">
        <v>235</v>
      </c>
      <c r="G210" s="7">
        <v>152419</v>
      </c>
      <c r="H210" s="7" t="s">
        <v>240</v>
      </c>
      <c r="I210" s="7">
        <v>1317187</v>
      </c>
      <c r="J210" s="7" t="s">
        <v>241</v>
      </c>
      <c r="K210" s="37">
        <v>80</v>
      </c>
      <c r="L210" s="37">
        <v>18</v>
      </c>
      <c r="M210" s="38">
        <f>Tabela79[[#This Row],[Neg_Ano5]]/Tabela79[[#This Row],[Alunos_Ano5]]</f>
        <v>0.22500000000000001</v>
      </c>
      <c r="N210" s="37">
        <v>81</v>
      </c>
      <c r="O210" s="37">
        <v>13</v>
      </c>
      <c r="P210" s="38">
        <f>Tabela79[[#This Row],[Neg_Ano6]]/Tabela79[[#This Row],[Alunos_Ano6]]</f>
        <v>0.16049382716049382</v>
      </c>
      <c r="Q210" s="37">
        <f>K210+N210</f>
        <v>161</v>
      </c>
      <c r="R210" s="37">
        <f>L210+O210</f>
        <v>31</v>
      </c>
      <c r="S210" s="39">
        <f>Tabela79[[#This Row],[Níveis negat. ]]/Tabela79[[#This Row],[Alunos_2º ciclo]]</f>
        <v>0.19254658385093168</v>
      </c>
    </row>
    <row r="211" spans="1:19" outlineLevel="5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1317</v>
      </c>
      <c r="F211" s="7" t="s">
        <v>235</v>
      </c>
      <c r="G211" s="7">
        <v>152419</v>
      </c>
      <c r="H211" s="7" t="s">
        <v>240</v>
      </c>
      <c r="I211" s="7">
        <v>0</v>
      </c>
      <c r="J211" s="11" t="s">
        <v>24</v>
      </c>
      <c r="K211" s="40">
        <f>SUBTOTAL(9,K210:K210)</f>
        <v>80</v>
      </c>
      <c r="L211" s="40">
        <f>SUBTOTAL(9,L210:L210)</f>
        <v>18</v>
      </c>
      <c r="M211" s="41">
        <f>Tabela79[[#This Row],[Neg_Ano5]]/Tabela79[[#This Row],[Alunos_Ano5]]</f>
        <v>0.22500000000000001</v>
      </c>
      <c r="N211" s="40">
        <f>SUBTOTAL(9,N210:N210)</f>
        <v>81</v>
      </c>
      <c r="O211" s="40">
        <f>SUBTOTAL(9,O210:O210)</f>
        <v>13</v>
      </c>
      <c r="P211" s="41">
        <f>Tabela79[[#This Row],[Neg_Ano6]]/Tabela79[[#This Row],[Alunos_Ano6]]</f>
        <v>0.16049382716049382</v>
      </c>
      <c r="Q211" s="40">
        <f>SUBTOTAL(9,Q210:Q210)</f>
        <v>161</v>
      </c>
      <c r="R211" s="40">
        <f>SUBTOTAL(9,R210:R210)</f>
        <v>31</v>
      </c>
      <c r="S211" s="42">
        <f>Tabela79[[#This Row],[Níveis negat. ]]/Tabela79[[#This Row],[Alunos_2º ciclo]]</f>
        <v>0.19254658385093168</v>
      </c>
    </row>
    <row r="212" spans="1:19" outlineLevel="6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1317</v>
      </c>
      <c r="F212" s="7" t="s">
        <v>235</v>
      </c>
      <c r="G212" s="7">
        <v>152420</v>
      </c>
      <c r="H212" s="7" t="s">
        <v>242</v>
      </c>
      <c r="I212" s="7">
        <v>1317245</v>
      </c>
      <c r="J212" s="7" t="s">
        <v>243</v>
      </c>
      <c r="K212" s="37">
        <v>158</v>
      </c>
      <c r="L212" s="37">
        <v>35</v>
      </c>
      <c r="M212" s="38">
        <f>Tabela79[[#This Row],[Neg_Ano5]]/Tabela79[[#This Row],[Alunos_Ano5]]</f>
        <v>0.22151898734177214</v>
      </c>
      <c r="N212" s="37">
        <v>145</v>
      </c>
      <c r="O212" s="37">
        <v>41</v>
      </c>
      <c r="P212" s="38">
        <f>Tabela79[[#This Row],[Neg_Ano6]]/Tabela79[[#This Row],[Alunos_Ano6]]</f>
        <v>0.28275862068965518</v>
      </c>
      <c r="Q212" s="37">
        <f>K212+N212</f>
        <v>303</v>
      </c>
      <c r="R212" s="37">
        <f>L212+O212</f>
        <v>76</v>
      </c>
      <c r="S212" s="39">
        <f>Tabela79[[#This Row],[Níveis negat. ]]/Tabela79[[#This Row],[Alunos_2º ciclo]]</f>
        <v>0.25082508250825081</v>
      </c>
    </row>
    <row r="213" spans="1:19" outlineLevel="5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1317</v>
      </c>
      <c r="F213" s="7" t="s">
        <v>235</v>
      </c>
      <c r="G213" s="7">
        <v>152420</v>
      </c>
      <c r="H213" s="7" t="s">
        <v>242</v>
      </c>
      <c r="I213" s="7">
        <v>0</v>
      </c>
      <c r="J213" s="11" t="s">
        <v>24</v>
      </c>
      <c r="K213" s="40">
        <f>SUBTOTAL(9,K212:K212)</f>
        <v>158</v>
      </c>
      <c r="L213" s="40">
        <f>SUBTOTAL(9,L212:L212)</f>
        <v>35</v>
      </c>
      <c r="M213" s="41">
        <f>Tabela79[[#This Row],[Neg_Ano5]]/Tabela79[[#This Row],[Alunos_Ano5]]</f>
        <v>0.22151898734177214</v>
      </c>
      <c r="N213" s="40">
        <f>SUBTOTAL(9,N212:N212)</f>
        <v>145</v>
      </c>
      <c r="O213" s="40">
        <f>SUBTOTAL(9,O212:O212)</f>
        <v>41</v>
      </c>
      <c r="P213" s="41">
        <f>Tabela79[[#This Row],[Neg_Ano6]]/Tabela79[[#This Row],[Alunos_Ano6]]</f>
        <v>0.28275862068965518</v>
      </c>
      <c r="Q213" s="40">
        <f>SUBTOTAL(9,Q212:Q212)</f>
        <v>303</v>
      </c>
      <c r="R213" s="40">
        <f>SUBTOTAL(9,R212:R212)</f>
        <v>76</v>
      </c>
      <c r="S213" s="42">
        <f>Tabela79[[#This Row],[Níveis negat. ]]/Tabela79[[#This Row],[Alunos_2º ciclo]]</f>
        <v>0.25082508250825081</v>
      </c>
    </row>
    <row r="214" spans="1:19" outlineLevel="6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1317</v>
      </c>
      <c r="F214" s="7" t="s">
        <v>235</v>
      </c>
      <c r="G214" s="7">
        <v>152432</v>
      </c>
      <c r="H214" s="7" t="s">
        <v>244</v>
      </c>
      <c r="I214" s="7">
        <v>1317689</v>
      </c>
      <c r="J214" s="7" t="s">
        <v>245</v>
      </c>
      <c r="K214" s="37">
        <v>161</v>
      </c>
      <c r="L214" s="37">
        <v>37</v>
      </c>
      <c r="M214" s="38">
        <f>Tabela79[[#This Row],[Neg_Ano5]]/Tabela79[[#This Row],[Alunos_Ano5]]</f>
        <v>0.22981366459627328</v>
      </c>
      <c r="N214" s="37">
        <v>93</v>
      </c>
      <c r="O214" s="37">
        <v>37</v>
      </c>
      <c r="P214" s="38">
        <f>Tabela79[[#This Row],[Neg_Ano6]]/Tabela79[[#This Row],[Alunos_Ano6]]</f>
        <v>0.39784946236559138</v>
      </c>
      <c r="Q214" s="37">
        <f>K214+N214</f>
        <v>254</v>
      </c>
      <c r="R214" s="37">
        <f>L214+O214</f>
        <v>74</v>
      </c>
      <c r="S214" s="39">
        <f>Tabela79[[#This Row],[Níveis negat. ]]/Tabela79[[#This Row],[Alunos_2º ciclo]]</f>
        <v>0.29133858267716534</v>
      </c>
    </row>
    <row r="215" spans="1:19" outlineLevel="5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1317</v>
      </c>
      <c r="F215" s="7" t="s">
        <v>235</v>
      </c>
      <c r="G215" s="7">
        <v>152432</v>
      </c>
      <c r="H215" s="7" t="s">
        <v>244</v>
      </c>
      <c r="I215" s="7">
        <v>0</v>
      </c>
      <c r="J215" s="11" t="s">
        <v>24</v>
      </c>
      <c r="K215" s="40">
        <f>SUBTOTAL(9,K214:K214)</f>
        <v>161</v>
      </c>
      <c r="L215" s="40">
        <f>SUBTOTAL(9,L214:L214)</f>
        <v>37</v>
      </c>
      <c r="M215" s="41">
        <f>Tabela79[[#This Row],[Neg_Ano5]]/Tabela79[[#This Row],[Alunos_Ano5]]</f>
        <v>0.22981366459627328</v>
      </c>
      <c r="N215" s="40">
        <f>SUBTOTAL(9,N214:N214)</f>
        <v>93</v>
      </c>
      <c r="O215" s="40">
        <f>SUBTOTAL(9,O214:O214)</f>
        <v>37</v>
      </c>
      <c r="P215" s="41">
        <f>Tabela79[[#This Row],[Neg_Ano6]]/Tabela79[[#This Row],[Alunos_Ano6]]</f>
        <v>0.39784946236559138</v>
      </c>
      <c r="Q215" s="40">
        <f>SUBTOTAL(9,Q214:Q214)</f>
        <v>254</v>
      </c>
      <c r="R215" s="40">
        <f>SUBTOTAL(9,R214:R214)</f>
        <v>74</v>
      </c>
      <c r="S215" s="42">
        <f>Tabela79[[#This Row],[Níveis negat. ]]/Tabela79[[#This Row],[Alunos_2º ciclo]]</f>
        <v>0.29133858267716534</v>
      </c>
    </row>
    <row r="216" spans="1:19" outlineLevel="6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1317</v>
      </c>
      <c r="F216" s="7" t="s">
        <v>235</v>
      </c>
      <c r="G216" s="7">
        <v>152444</v>
      </c>
      <c r="H216" s="7" t="s">
        <v>246</v>
      </c>
      <c r="I216" s="7">
        <v>1317573</v>
      </c>
      <c r="J216" s="7" t="s">
        <v>247</v>
      </c>
      <c r="K216" s="37">
        <v>96</v>
      </c>
      <c r="L216" s="37">
        <v>44</v>
      </c>
      <c r="M216" s="38">
        <f>Tabela79[[#This Row],[Neg_Ano5]]/Tabela79[[#This Row],[Alunos_Ano5]]</f>
        <v>0.45833333333333331</v>
      </c>
      <c r="N216" s="37">
        <v>90</v>
      </c>
      <c r="O216" s="37">
        <v>50</v>
      </c>
      <c r="P216" s="38">
        <f>Tabela79[[#This Row],[Neg_Ano6]]/Tabela79[[#This Row],[Alunos_Ano6]]</f>
        <v>0.55555555555555558</v>
      </c>
      <c r="Q216" s="37">
        <f>K216+N216</f>
        <v>186</v>
      </c>
      <c r="R216" s="37">
        <f>L216+O216</f>
        <v>94</v>
      </c>
      <c r="S216" s="39">
        <f>Tabela79[[#This Row],[Níveis negat. ]]/Tabela79[[#This Row],[Alunos_2º ciclo]]</f>
        <v>0.5053763440860215</v>
      </c>
    </row>
    <row r="217" spans="1:19" outlineLevel="5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1317</v>
      </c>
      <c r="F217" s="7" t="s">
        <v>235</v>
      </c>
      <c r="G217" s="7">
        <v>152444</v>
      </c>
      <c r="H217" s="7" t="s">
        <v>246</v>
      </c>
      <c r="I217" s="7">
        <v>0</v>
      </c>
      <c r="J217" s="11" t="s">
        <v>24</v>
      </c>
      <c r="K217" s="40">
        <f>SUBTOTAL(9,K216:K216)</f>
        <v>96</v>
      </c>
      <c r="L217" s="40">
        <f>SUBTOTAL(9,L216:L216)</f>
        <v>44</v>
      </c>
      <c r="M217" s="41">
        <f>Tabela79[[#This Row],[Neg_Ano5]]/Tabela79[[#This Row],[Alunos_Ano5]]</f>
        <v>0.45833333333333331</v>
      </c>
      <c r="N217" s="40">
        <f>SUBTOTAL(9,N216:N216)</f>
        <v>90</v>
      </c>
      <c r="O217" s="40">
        <f>SUBTOTAL(9,O216:O216)</f>
        <v>50</v>
      </c>
      <c r="P217" s="41">
        <f>Tabela79[[#This Row],[Neg_Ano6]]/Tabela79[[#This Row],[Alunos_Ano6]]</f>
        <v>0.55555555555555558</v>
      </c>
      <c r="Q217" s="40">
        <f>SUBTOTAL(9,Q216:Q216)</f>
        <v>186</v>
      </c>
      <c r="R217" s="40">
        <f>SUBTOTAL(9,R216:R216)</f>
        <v>94</v>
      </c>
      <c r="S217" s="42">
        <f>Tabela79[[#This Row],[Níveis negat. ]]/Tabela79[[#This Row],[Alunos_2º ciclo]]</f>
        <v>0.5053763440860215</v>
      </c>
    </row>
    <row r="218" spans="1:19" outlineLevel="6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1317</v>
      </c>
      <c r="F218" s="7" t="s">
        <v>235</v>
      </c>
      <c r="G218" s="7">
        <v>152456</v>
      </c>
      <c r="H218" s="7" t="s">
        <v>248</v>
      </c>
      <c r="I218" s="7">
        <v>1317256</v>
      </c>
      <c r="J218" s="7" t="s">
        <v>249</v>
      </c>
      <c r="K218" s="37">
        <v>245</v>
      </c>
      <c r="L218" s="37">
        <v>63</v>
      </c>
      <c r="M218" s="38">
        <f>Tabela79[[#This Row],[Neg_Ano5]]/Tabela79[[#This Row],[Alunos_Ano5]]</f>
        <v>0.25714285714285712</v>
      </c>
      <c r="N218" s="37">
        <v>257</v>
      </c>
      <c r="O218" s="37">
        <v>60</v>
      </c>
      <c r="P218" s="38">
        <f>Tabela79[[#This Row],[Neg_Ano6]]/Tabela79[[#This Row],[Alunos_Ano6]]</f>
        <v>0.23346303501945526</v>
      </c>
      <c r="Q218" s="37">
        <f>K218+N218</f>
        <v>502</v>
      </c>
      <c r="R218" s="37">
        <f>L218+O218</f>
        <v>123</v>
      </c>
      <c r="S218" s="39">
        <f>Tabela79[[#This Row],[Níveis negat. ]]/Tabela79[[#This Row],[Alunos_2º ciclo]]</f>
        <v>0.2450199203187251</v>
      </c>
    </row>
    <row r="219" spans="1:19" outlineLevel="5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1317</v>
      </c>
      <c r="F219" s="7" t="s">
        <v>235</v>
      </c>
      <c r="G219" s="7">
        <v>152456</v>
      </c>
      <c r="H219" s="7" t="s">
        <v>248</v>
      </c>
      <c r="I219" s="7">
        <v>0</v>
      </c>
      <c r="J219" s="11" t="s">
        <v>24</v>
      </c>
      <c r="K219" s="40">
        <f>SUBTOTAL(9,K218:K218)</f>
        <v>245</v>
      </c>
      <c r="L219" s="40">
        <f>SUBTOTAL(9,L218:L218)</f>
        <v>63</v>
      </c>
      <c r="M219" s="41">
        <f>Tabela79[[#This Row],[Neg_Ano5]]/Tabela79[[#This Row],[Alunos_Ano5]]</f>
        <v>0.25714285714285712</v>
      </c>
      <c r="N219" s="40">
        <f>SUBTOTAL(9,N218:N218)</f>
        <v>257</v>
      </c>
      <c r="O219" s="40">
        <f>SUBTOTAL(9,O218:O218)</f>
        <v>60</v>
      </c>
      <c r="P219" s="41">
        <f>Tabela79[[#This Row],[Neg_Ano6]]/Tabela79[[#This Row],[Alunos_Ano6]]</f>
        <v>0.23346303501945526</v>
      </c>
      <c r="Q219" s="40">
        <f>SUBTOTAL(9,Q218:Q218)</f>
        <v>502</v>
      </c>
      <c r="R219" s="40">
        <f>SUBTOTAL(9,R218:R218)</f>
        <v>123</v>
      </c>
      <c r="S219" s="42">
        <f>Tabela79[[#This Row],[Níveis negat. ]]/Tabela79[[#This Row],[Alunos_2º ciclo]]</f>
        <v>0.2450199203187251</v>
      </c>
    </row>
    <row r="220" spans="1:19" outlineLevel="6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1317</v>
      </c>
      <c r="F220" s="7" t="s">
        <v>235</v>
      </c>
      <c r="G220" s="7">
        <v>152468</v>
      </c>
      <c r="H220" s="7" t="s">
        <v>250</v>
      </c>
      <c r="I220" s="7">
        <v>1317553</v>
      </c>
      <c r="J220" s="7" t="s">
        <v>251</v>
      </c>
      <c r="K220" s="37">
        <v>187</v>
      </c>
      <c r="L220" s="37">
        <v>39</v>
      </c>
      <c r="M220" s="38">
        <f>Tabela79[[#This Row],[Neg_Ano5]]/Tabela79[[#This Row],[Alunos_Ano5]]</f>
        <v>0.20855614973262032</v>
      </c>
      <c r="N220" s="37">
        <v>167</v>
      </c>
      <c r="O220" s="37">
        <v>42</v>
      </c>
      <c r="P220" s="38">
        <f>Tabela79[[#This Row],[Neg_Ano6]]/Tabela79[[#This Row],[Alunos_Ano6]]</f>
        <v>0.25149700598802394</v>
      </c>
      <c r="Q220" s="37">
        <f>K220+N220</f>
        <v>354</v>
      </c>
      <c r="R220" s="37">
        <f>L220+O220</f>
        <v>81</v>
      </c>
      <c r="S220" s="39">
        <f>Tabela79[[#This Row],[Níveis negat. ]]/Tabela79[[#This Row],[Alunos_2º ciclo]]</f>
        <v>0.2288135593220339</v>
      </c>
    </row>
    <row r="221" spans="1:19" outlineLevel="5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1317</v>
      </c>
      <c r="F221" s="7" t="s">
        <v>235</v>
      </c>
      <c r="G221" s="7">
        <v>152468</v>
      </c>
      <c r="H221" s="7" t="s">
        <v>250</v>
      </c>
      <c r="I221" s="7">
        <v>0</v>
      </c>
      <c r="J221" s="11" t="s">
        <v>24</v>
      </c>
      <c r="K221" s="40">
        <f>SUBTOTAL(9,K220:K220)</f>
        <v>187</v>
      </c>
      <c r="L221" s="40">
        <f>SUBTOTAL(9,L220:L220)</f>
        <v>39</v>
      </c>
      <c r="M221" s="41">
        <f>Tabela79[[#This Row],[Neg_Ano5]]/Tabela79[[#This Row],[Alunos_Ano5]]</f>
        <v>0.20855614973262032</v>
      </c>
      <c r="N221" s="40">
        <f>SUBTOTAL(9,N220:N220)</f>
        <v>167</v>
      </c>
      <c r="O221" s="40">
        <f>SUBTOTAL(9,O220:O220)</f>
        <v>42</v>
      </c>
      <c r="P221" s="41">
        <f>Tabela79[[#This Row],[Neg_Ano6]]/Tabela79[[#This Row],[Alunos_Ano6]]</f>
        <v>0.25149700598802394</v>
      </c>
      <c r="Q221" s="40">
        <f>SUBTOTAL(9,Q220:Q220)</f>
        <v>354</v>
      </c>
      <c r="R221" s="40">
        <f>SUBTOTAL(9,R220:R220)</f>
        <v>81</v>
      </c>
      <c r="S221" s="42">
        <f>Tabela79[[#This Row],[Níveis negat. ]]/Tabela79[[#This Row],[Alunos_2º ciclo]]</f>
        <v>0.2288135593220339</v>
      </c>
    </row>
    <row r="222" spans="1:19" outlineLevel="6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1317</v>
      </c>
      <c r="F222" s="7" t="s">
        <v>235</v>
      </c>
      <c r="G222" s="7">
        <v>152470</v>
      </c>
      <c r="H222" s="7" t="s">
        <v>252</v>
      </c>
      <c r="I222" s="7">
        <v>1317742</v>
      </c>
      <c r="J222" s="7" t="s">
        <v>253</v>
      </c>
      <c r="K222" s="37">
        <v>272</v>
      </c>
      <c r="L222" s="37">
        <v>49</v>
      </c>
      <c r="M222" s="38">
        <f>Tabela79[[#This Row],[Neg_Ano5]]/Tabela79[[#This Row],[Alunos_Ano5]]</f>
        <v>0.18014705882352941</v>
      </c>
      <c r="N222" s="37">
        <v>293</v>
      </c>
      <c r="O222" s="37">
        <v>46</v>
      </c>
      <c r="P222" s="38">
        <f>Tabela79[[#This Row],[Neg_Ano6]]/Tabela79[[#This Row],[Alunos_Ano6]]</f>
        <v>0.15699658703071673</v>
      </c>
      <c r="Q222" s="37">
        <f>K222+N222</f>
        <v>565</v>
      </c>
      <c r="R222" s="37">
        <f>L222+O222</f>
        <v>95</v>
      </c>
      <c r="S222" s="39">
        <f>Tabela79[[#This Row],[Níveis negat. ]]/Tabela79[[#This Row],[Alunos_2º ciclo]]</f>
        <v>0.16814159292035399</v>
      </c>
    </row>
    <row r="223" spans="1:19" outlineLevel="5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1317</v>
      </c>
      <c r="F223" s="7" t="s">
        <v>235</v>
      </c>
      <c r="G223" s="7">
        <v>152470</v>
      </c>
      <c r="H223" s="7" t="s">
        <v>252</v>
      </c>
      <c r="I223" s="7">
        <v>0</v>
      </c>
      <c r="J223" s="11" t="s">
        <v>24</v>
      </c>
      <c r="K223" s="40">
        <f>SUBTOTAL(9,K222:K222)</f>
        <v>272</v>
      </c>
      <c r="L223" s="40">
        <f>SUBTOTAL(9,L222:L222)</f>
        <v>49</v>
      </c>
      <c r="M223" s="41">
        <f>Tabela79[[#This Row],[Neg_Ano5]]/Tabela79[[#This Row],[Alunos_Ano5]]</f>
        <v>0.18014705882352941</v>
      </c>
      <c r="N223" s="40">
        <f>SUBTOTAL(9,N222:N222)</f>
        <v>293</v>
      </c>
      <c r="O223" s="40">
        <f>SUBTOTAL(9,O222:O222)</f>
        <v>46</v>
      </c>
      <c r="P223" s="41">
        <f>Tabela79[[#This Row],[Neg_Ano6]]/Tabela79[[#This Row],[Alunos_Ano6]]</f>
        <v>0.15699658703071673</v>
      </c>
      <c r="Q223" s="40">
        <f>SUBTOTAL(9,Q222:Q222)</f>
        <v>565</v>
      </c>
      <c r="R223" s="40">
        <f>SUBTOTAL(9,R222:R222)</f>
        <v>95</v>
      </c>
      <c r="S223" s="42">
        <f>Tabela79[[#This Row],[Níveis negat. ]]/Tabela79[[#This Row],[Alunos_2º ciclo]]</f>
        <v>0.16814159292035399</v>
      </c>
    </row>
    <row r="224" spans="1:19" outlineLevel="6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1317</v>
      </c>
      <c r="F224" s="7" t="s">
        <v>235</v>
      </c>
      <c r="G224" s="7">
        <v>152481</v>
      </c>
      <c r="H224" s="7" t="s">
        <v>254</v>
      </c>
      <c r="I224" s="7">
        <v>1317562</v>
      </c>
      <c r="J224" s="7" t="s">
        <v>255</v>
      </c>
      <c r="K224" s="37">
        <v>168</v>
      </c>
      <c r="L224" s="37">
        <v>52</v>
      </c>
      <c r="M224" s="38">
        <f>Tabela79[[#This Row],[Neg_Ano5]]/Tabela79[[#This Row],[Alunos_Ano5]]</f>
        <v>0.30952380952380953</v>
      </c>
      <c r="N224" s="37">
        <v>149</v>
      </c>
      <c r="O224" s="37">
        <v>55</v>
      </c>
      <c r="P224" s="38">
        <f>Tabela79[[#This Row],[Neg_Ano6]]/Tabela79[[#This Row],[Alunos_Ano6]]</f>
        <v>0.36912751677852351</v>
      </c>
      <c r="Q224" s="37">
        <f>K224+N224</f>
        <v>317</v>
      </c>
      <c r="R224" s="37">
        <f>L224+O224</f>
        <v>107</v>
      </c>
      <c r="S224" s="39">
        <f>Tabela79[[#This Row],[Níveis negat. ]]/Tabela79[[#This Row],[Alunos_2º ciclo]]</f>
        <v>0.33753943217665616</v>
      </c>
    </row>
    <row r="225" spans="1:19" outlineLevel="5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1317</v>
      </c>
      <c r="F225" s="7" t="s">
        <v>235</v>
      </c>
      <c r="G225" s="7">
        <v>152481</v>
      </c>
      <c r="H225" s="7" t="s">
        <v>254</v>
      </c>
      <c r="I225" s="7">
        <v>0</v>
      </c>
      <c r="J225" s="11" t="s">
        <v>24</v>
      </c>
      <c r="K225" s="40">
        <f>SUBTOTAL(9,K224:K224)</f>
        <v>168</v>
      </c>
      <c r="L225" s="40">
        <f>SUBTOTAL(9,L224:L224)</f>
        <v>52</v>
      </c>
      <c r="M225" s="41">
        <f>Tabela79[[#This Row],[Neg_Ano5]]/Tabela79[[#This Row],[Alunos_Ano5]]</f>
        <v>0.30952380952380953</v>
      </c>
      <c r="N225" s="40">
        <f>SUBTOTAL(9,N224:N224)</f>
        <v>149</v>
      </c>
      <c r="O225" s="40">
        <f>SUBTOTAL(9,O224:O224)</f>
        <v>55</v>
      </c>
      <c r="P225" s="41">
        <f>Tabela79[[#This Row],[Neg_Ano6]]/Tabela79[[#This Row],[Alunos_Ano6]]</f>
        <v>0.36912751677852351</v>
      </c>
      <c r="Q225" s="40">
        <f>SUBTOTAL(9,Q224:Q224)</f>
        <v>317</v>
      </c>
      <c r="R225" s="40">
        <f>SUBTOTAL(9,R224:R224)</f>
        <v>107</v>
      </c>
      <c r="S225" s="42">
        <f>Tabela79[[#This Row],[Níveis negat. ]]/Tabela79[[#This Row],[Alunos_2º ciclo]]</f>
        <v>0.33753943217665616</v>
      </c>
    </row>
    <row r="226" spans="1:19" outlineLevel="6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1317</v>
      </c>
      <c r="F226" s="7" t="s">
        <v>235</v>
      </c>
      <c r="G226" s="7">
        <v>152493</v>
      </c>
      <c r="H226" s="7" t="s">
        <v>293</v>
      </c>
      <c r="I226" s="7">
        <v>1317564</v>
      </c>
      <c r="J226" s="7" t="s">
        <v>294</v>
      </c>
      <c r="K226" s="37">
        <v>104</v>
      </c>
      <c r="L226" s="37">
        <v>39</v>
      </c>
      <c r="M226" s="38">
        <f>Tabela79[[#This Row],[Neg_Ano5]]/Tabela79[[#This Row],[Alunos_Ano5]]</f>
        <v>0.375</v>
      </c>
      <c r="N226" s="37">
        <v>102</v>
      </c>
      <c r="O226" s="37">
        <v>36</v>
      </c>
      <c r="P226" s="38">
        <f>Tabela79[[#This Row],[Neg_Ano6]]/Tabela79[[#This Row],[Alunos_Ano6]]</f>
        <v>0.35294117647058826</v>
      </c>
      <c r="Q226" s="37">
        <f>K226+N226</f>
        <v>206</v>
      </c>
      <c r="R226" s="37">
        <f>L226+O226</f>
        <v>75</v>
      </c>
      <c r="S226" s="39">
        <f>Tabela79[[#This Row],[Níveis negat. ]]/Tabela79[[#This Row],[Alunos_2º ciclo]]</f>
        <v>0.36407766990291263</v>
      </c>
    </row>
    <row r="227" spans="1:19" outlineLevel="5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1317</v>
      </c>
      <c r="F227" s="7" t="s">
        <v>235</v>
      </c>
      <c r="G227" s="7">
        <v>152493</v>
      </c>
      <c r="H227" s="7" t="s">
        <v>293</v>
      </c>
      <c r="I227" s="7">
        <v>0</v>
      </c>
      <c r="J227" s="11" t="s">
        <v>24</v>
      </c>
      <c r="K227" s="40">
        <f>SUBTOTAL(9,K226:K226)</f>
        <v>104</v>
      </c>
      <c r="L227" s="40">
        <f>SUBTOTAL(9,L226:L226)</f>
        <v>39</v>
      </c>
      <c r="M227" s="41">
        <f>Tabela79[[#This Row],[Neg_Ano5]]/Tabela79[[#This Row],[Alunos_Ano5]]</f>
        <v>0.375</v>
      </c>
      <c r="N227" s="40">
        <f>SUBTOTAL(9,N226:N226)</f>
        <v>102</v>
      </c>
      <c r="O227" s="40">
        <f>SUBTOTAL(9,O226:O226)</f>
        <v>36</v>
      </c>
      <c r="P227" s="41">
        <f>Tabela79[[#This Row],[Neg_Ano6]]/Tabela79[[#This Row],[Alunos_Ano6]]</f>
        <v>0.35294117647058826</v>
      </c>
      <c r="Q227" s="40">
        <f>SUBTOTAL(9,Q226:Q226)</f>
        <v>206</v>
      </c>
      <c r="R227" s="40">
        <f>SUBTOTAL(9,R226:R226)</f>
        <v>75</v>
      </c>
      <c r="S227" s="42">
        <f>Tabela79[[#This Row],[Níveis negat. ]]/Tabela79[[#This Row],[Alunos_2º ciclo]]</f>
        <v>0.36407766990291263</v>
      </c>
    </row>
    <row r="228" spans="1:19" outlineLevel="6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1317</v>
      </c>
      <c r="F228" s="7" t="s">
        <v>235</v>
      </c>
      <c r="G228" s="7">
        <v>152500</v>
      </c>
      <c r="H228" s="7" t="s">
        <v>258</v>
      </c>
      <c r="I228" s="7">
        <v>1317811</v>
      </c>
      <c r="J228" s="7" t="s">
        <v>259</v>
      </c>
      <c r="K228" s="37">
        <v>117</v>
      </c>
      <c r="L228" s="37">
        <v>4</v>
      </c>
      <c r="M228" s="38">
        <f>Tabela79[[#This Row],[Neg_Ano5]]/Tabela79[[#This Row],[Alunos_Ano5]]</f>
        <v>3.4188034188034191E-2</v>
      </c>
      <c r="N228" s="37">
        <v>298</v>
      </c>
      <c r="O228" s="37">
        <v>79</v>
      </c>
      <c r="P228" s="38">
        <f>Tabela79[[#This Row],[Neg_Ano6]]/Tabela79[[#This Row],[Alunos_Ano6]]</f>
        <v>0.2651006711409396</v>
      </c>
      <c r="Q228" s="37">
        <f>K228+N228</f>
        <v>415</v>
      </c>
      <c r="R228" s="37">
        <f>L228+O228</f>
        <v>83</v>
      </c>
      <c r="S228" s="39">
        <f>Tabela79[[#This Row],[Níveis negat. ]]/Tabela79[[#This Row],[Alunos_2º ciclo]]</f>
        <v>0.2</v>
      </c>
    </row>
    <row r="229" spans="1:19" outlineLevel="5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1317</v>
      </c>
      <c r="F229" s="7" t="s">
        <v>235</v>
      </c>
      <c r="G229" s="7">
        <v>152500</v>
      </c>
      <c r="H229" s="7" t="s">
        <v>258</v>
      </c>
      <c r="I229" s="7">
        <v>0</v>
      </c>
      <c r="J229" s="11" t="s">
        <v>24</v>
      </c>
      <c r="K229" s="40">
        <f>SUBTOTAL(9,K228:K228)</f>
        <v>117</v>
      </c>
      <c r="L229" s="40">
        <f>SUBTOTAL(9,L228:L228)</f>
        <v>4</v>
      </c>
      <c r="M229" s="41">
        <f>Tabela79[[#This Row],[Neg_Ano5]]/Tabela79[[#This Row],[Alunos_Ano5]]</f>
        <v>3.4188034188034191E-2</v>
      </c>
      <c r="N229" s="40">
        <f>SUBTOTAL(9,N228:N228)</f>
        <v>298</v>
      </c>
      <c r="O229" s="40">
        <f>SUBTOTAL(9,O228:O228)</f>
        <v>79</v>
      </c>
      <c r="P229" s="41">
        <f>Tabela79[[#This Row],[Neg_Ano6]]/Tabela79[[#This Row],[Alunos_Ano6]]</f>
        <v>0.2651006711409396</v>
      </c>
      <c r="Q229" s="40">
        <f>SUBTOTAL(9,Q228:Q228)</f>
        <v>415</v>
      </c>
      <c r="R229" s="40">
        <f>SUBTOTAL(9,R228:R228)</f>
        <v>83</v>
      </c>
      <c r="S229" s="42">
        <f>Tabela79[[#This Row],[Níveis negat. ]]/Tabela79[[#This Row],[Alunos_2º ciclo]]</f>
        <v>0.2</v>
      </c>
    </row>
    <row r="230" spans="1:19" outlineLevel="6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1317</v>
      </c>
      <c r="F230" s="7" t="s">
        <v>235</v>
      </c>
      <c r="G230" s="7">
        <v>152511</v>
      </c>
      <c r="H230" s="7" t="s">
        <v>260</v>
      </c>
      <c r="I230" s="7">
        <v>1317697</v>
      </c>
      <c r="J230" s="7" t="s">
        <v>261</v>
      </c>
      <c r="K230" s="37">
        <v>259</v>
      </c>
      <c r="L230" s="37">
        <v>68</v>
      </c>
      <c r="M230" s="38">
        <f>Tabela79[[#This Row],[Neg_Ano5]]/Tabela79[[#This Row],[Alunos_Ano5]]</f>
        <v>0.26254826254826252</v>
      </c>
      <c r="N230" s="37">
        <v>239</v>
      </c>
      <c r="O230" s="37">
        <v>68</v>
      </c>
      <c r="P230" s="38">
        <f>Tabela79[[#This Row],[Neg_Ano6]]/Tabela79[[#This Row],[Alunos_Ano6]]</f>
        <v>0.28451882845188287</v>
      </c>
      <c r="Q230" s="37">
        <f>K230+N230</f>
        <v>498</v>
      </c>
      <c r="R230" s="37">
        <f>L230+O230</f>
        <v>136</v>
      </c>
      <c r="S230" s="39">
        <f>Tabela79[[#This Row],[Níveis negat. ]]/Tabela79[[#This Row],[Alunos_2º ciclo]]</f>
        <v>0.27309236947791166</v>
      </c>
    </row>
    <row r="231" spans="1:19" outlineLevel="5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1317</v>
      </c>
      <c r="F231" s="7" t="s">
        <v>235</v>
      </c>
      <c r="G231" s="7">
        <v>152511</v>
      </c>
      <c r="H231" s="7" t="s">
        <v>260</v>
      </c>
      <c r="I231" s="7">
        <v>0</v>
      </c>
      <c r="J231" s="11" t="s">
        <v>24</v>
      </c>
      <c r="K231" s="40">
        <f>SUBTOTAL(9,K230:K230)</f>
        <v>259</v>
      </c>
      <c r="L231" s="40">
        <f>SUBTOTAL(9,L230:L230)</f>
        <v>68</v>
      </c>
      <c r="M231" s="41">
        <f>Tabela79[[#This Row],[Neg_Ano5]]/Tabela79[[#This Row],[Alunos_Ano5]]</f>
        <v>0.26254826254826252</v>
      </c>
      <c r="N231" s="40">
        <f>SUBTOTAL(9,N230:N230)</f>
        <v>239</v>
      </c>
      <c r="O231" s="40">
        <f>SUBTOTAL(9,O230:O230)</f>
        <v>68</v>
      </c>
      <c r="P231" s="41">
        <f>Tabela79[[#This Row],[Neg_Ano6]]/Tabela79[[#This Row],[Alunos_Ano6]]</f>
        <v>0.28451882845188287</v>
      </c>
      <c r="Q231" s="40">
        <f>SUBTOTAL(9,Q230:Q230)</f>
        <v>498</v>
      </c>
      <c r="R231" s="40">
        <f>SUBTOTAL(9,R230:R230)</f>
        <v>136</v>
      </c>
      <c r="S231" s="42">
        <f>Tabela79[[#This Row],[Níveis negat. ]]/Tabela79[[#This Row],[Alunos_2º ciclo]]</f>
        <v>0.27309236947791166</v>
      </c>
    </row>
    <row r="232" spans="1:19" outlineLevel="6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1317</v>
      </c>
      <c r="F232" s="7" t="s">
        <v>235</v>
      </c>
      <c r="G232" s="7">
        <v>153011</v>
      </c>
      <c r="H232" s="7" t="s">
        <v>295</v>
      </c>
      <c r="I232" s="7">
        <v>1317163</v>
      </c>
      <c r="J232" s="7" t="s">
        <v>296</v>
      </c>
      <c r="K232" s="37">
        <v>115</v>
      </c>
      <c r="L232" s="37">
        <v>28</v>
      </c>
      <c r="M232" s="38">
        <f>Tabela79[[#This Row],[Neg_Ano5]]/Tabela79[[#This Row],[Alunos_Ano5]]</f>
        <v>0.24347826086956523</v>
      </c>
      <c r="N232" s="37">
        <v>0</v>
      </c>
      <c r="O232" s="37">
        <v>0</v>
      </c>
      <c r="P232" s="75" t="s">
        <v>28</v>
      </c>
      <c r="Q232" s="37">
        <f>K232+N232</f>
        <v>115</v>
      </c>
      <c r="R232" s="37">
        <f>L232+O232</f>
        <v>28</v>
      </c>
      <c r="S232" s="39">
        <f>Tabela79[[#This Row],[Níveis negat. ]]/Tabela79[[#This Row],[Alunos_2º ciclo]]</f>
        <v>0.24347826086956523</v>
      </c>
    </row>
    <row r="233" spans="1:19" outlineLevel="6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1317</v>
      </c>
      <c r="F233" s="7" t="s">
        <v>235</v>
      </c>
      <c r="G233" s="7">
        <v>153011</v>
      </c>
      <c r="H233" s="7" t="s">
        <v>295</v>
      </c>
      <c r="I233" s="7">
        <v>1317178</v>
      </c>
      <c r="J233" s="7" t="s">
        <v>297</v>
      </c>
      <c r="K233" s="37">
        <v>104</v>
      </c>
      <c r="L233" s="37">
        <v>35</v>
      </c>
      <c r="M233" s="38">
        <f>Tabela79[[#This Row],[Neg_Ano5]]/Tabela79[[#This Row],[Alunos_Ano5]]</f>
        <v>0.33653846153846156</v>
      </c>
      <c r="N233" s="37">
        <v>0</v>
      </c>
      <c r="O233" s="37">
        <v>0</v>
      </c>
      <c r="P233" s="38" t="s">
        <v>28</v>
      </c>
      <c r="Q233" s="37">
        <f>K233+N233</f>
        <v>104</v>
      </c>
      <c r="R233" s="37">
        <f>L233+O233</f>
        <v>35</v>
      </c>
      <c r="S233" s="39">
        <f>Tabela79[[#This Row],[Níveis negat. ]]/Tabela79[[#This Row],[Alunos_2º ciclo]]</f>
        <v>0.33653846153846156</v>
      </c>
    </row>
    <row r="234" spans="1:19" outlineLevel="5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1317</v>
      </c>
      <c r="F234" s="7" t="s">
        <v>235</v>
      </c>
      <c r="G234" s="7">
        <v>153011</v>
      </c>
      <c r="H234" s="7" t="s">
        <v>295</v>
      </c>
      <c r="I234" s="7">
        <v>0</v>
      </c>
      <c r="J234" s="11" t="s">
        <v>24</v>
      </c>
      <c r="K234" s="40">
        <f>SUBTOTAL(9,K232:K233)</f>
        <v>219</v>
      </c>
      <c r="L234" s="40">
        <f>SUBTOTAL(9,L232:L233)</f>
        <v>63</v>
      </c>
      <c r="M234" s="41">
        <f>Tabela79[[#This Row],[Neg_Ano5]]/Tabela79[[#This Row],[Alunos_Ano5]]</f>
        <v>0.28767123287671231</v>
      </c>
      <c r="N234" s="40">
        <v>0</v>
      </c>
      <c r="O234" s="40">
        <v>0</v>
      </c>
      <c r="P234" s="41" t="s">
        <v>28</v>
      </c>
      <c r="Q234" s="40">
        <f>SUBTOTAL(9,Q232:Q233)</f>
        <v>219</v>
      </c>
      <c r="R234" s="40">
        <f>SUBTOTAL(9,R232:R233)</f>
        <v>63</v>
      </c>
      <c r="S234" s="42">
        <f>Tabela79[[#This Row],[Níveis negat. ]]/Tabela79[[#This Row],[Alunos_2º ciclo]]</f>
        <v>0.28767123287671231</v>
      </c>
    </row>
    <row r="235" spans="1:19" outlineLevel="4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1317</v>
      </c>
      <c r="F235" s="7" t="s">
        <v>235</v>
      </c>
      <c r="G235" s="7">
        <v>0</v>
      </c>
      <c r="H235" s="7">
        <v>0</v>
      </c>
      <c r="I235" s="7">
        <v>0</v>
      </c>
      <c r="J235" s="15" t="s">
        <v>25</v>
      </c>
      <c r="K235" s="43">
        <f>SUBTOTAL(9,K206:K233)</f>
        <v>2164</v>
      </c>
      <c r="L235" s="43">
        <f>SUBTOTAL(9,L206:L233)</f>
        <v>535</v>
      </c>
      <c r="M235" s="44">
        <f>Tabela79[[#This Row],[Neg_Ano5]]/Tabela79[[#This Row],[Alunos_Ano5]]</f>
        <v>0.24722735674676524</v>
      </c>
      <c r="N235" s="43">
        <f>SUBTOTAL(9,N206:N233)</f>
        <v>2072</v>
      </c>
      <c r="O235" s="43">
        <f>SUBTOTAL(9,O206:O233)</f>
        <v>562</v>
      </c>
      <c r="P235" s="44">
        <f>Tabela79[[#This Row],[Neg_Ano6]]/Tabela79[[#This Row],[Alunos_Ano6]]</f>
        <v>0.27123552123552125</v>
      </c>
      <c r="Q235" s="43">
        <f>SUBTOTAL(9,Q206:Q233)</f>
        <v>4236</v>
      </c>
      <c r="R235" s="43">
        <f>SUBTOTAL(9,R206:R233)</f>
        <v>1097</v>
      </c>
      <c r="S235" s="45">
        <f>Tabela79[[#This Row],[Níveis negat. ]]/Tabela79[[#This Row],[Alunos_2º ciclo]]</f>
        <v>0.25897072710103869</v>
      </c>
    </row>
    <row r="236" spans="1:19" outlineLevel="6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1318</v>
      </c>
      <c r="F236" s="7" t="s">
        <v>263</v>
      </c>
      <c r="G236" s="7">
        <v>151154</v>
      </c>
      <c r="H236" s="7" t="s">
        <v>264</v>
      </c>
      <c r="I236" s="7">
        <v>1314179</v>
      </c>
      <c r="J236" s="7" t="s">
        <v>265</v>
      </c>
      <c r="K236" s="37">
        <v>71</v>
      </c>
      <c r="L236" s="37">
        <v>14</v>
      </c>
      <c r="M236" s="38">
        <f>Tabela79[[#This Row],[Neg_Ano5]]/Tabela79[[#This Row],[Alunos_Ano5]]</f>
        <v>0.19718309859154928</v>
      </c>
      <c r="N236" s="37">
        <v>62</v>
      </c>
      <c r="O236" s="37">
        <v>18</v>
      </c>
      <c r="P236" s="38">
        <f>Tabela79[[#This Row],[Neg_Ano6]]/Tabela79[[#This Row],[Alunos_Ano6]]</f>
        <v>0.29032258064516131</v>
      </c>
      <c r="Q236" s="37">
        <f>K236+N236</f>
        <v>133</v>
      </c>
      <c r="R236" s="37">
        <f>L236+O236</f>
        <v>32</v>
      </c>
      <c r="S236" s="39">
        <f>Tabela79[[#This Row],[Níveis negat. ]]/Tabela79[[#This Row],[Alunos_2º ciclo]]</f>
        <v>0.24060150375939848</v>
      </c>
    </row>
    <row r="237" spans="1:19" outlineLevel="6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1318</v>
      </c>
      <c r="F237" s="7" t="s">
        <v>263</v>
      </c>
      <c r="G237" s="7">
        <v>151154</v>
      </c>
      <c r="H237" s="7" t="s">
        <v>264</v>
      </c>
      <c r="I237" s="7">
        <v>1314556</v>
      </c>
      <c r="J237" s="7" t="s">
        <v>266</v>
      </c>
      <c r="K237" s="37">
        <v>75</v>
      </c>
      <c r="L237" s="37">
        <v>22</v>
      </c>
      <c r="M237" s="38">
        <f>Tabela79[[#This Row],[Neg_Ano5]]/Tabela79[[#This Row],[Alunos_Ano5]]</f>
        <v>0.29333333333333333</v>
      </c>
      <c r="N237" s="37">
        <v>76</v>
      </c>
      <c r="O237" s="37">
        <v>16</v>
      </c>
      <c r="P237" s="38">
        <f>Tabela79[[#This Row],[Neg_Ano6]]/Tabela79[[#This Row],[Alunos_Ano6]]</f>
        <v>0.21052631578947367</v>
      </c>
      <c r="Q237" s="37">
        <f>K237+N237</f>
        <v>151</v>
      </c>
      <c r="R237" s="37">
        <f>L237+O237</f>
        <v>38</v>
      </c>
      <c r="S237" s="39">
        <f>Tabela79[[#This Row],[Níveis negat. ]]/Tabela79[[#This Row],[Alunos_2º ciclo]]</f>
        <v>0.25165562913907286</v>
      </c>
    </row>
    <row r="238" spans="1:19" outlineLevel="5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1318</v>
      </c>
      <c r="F238" s="7" t="s">
        <v>263</v>
      </c>
      <c r="G238" s="7">
        <v>151154</v>
      </c>
      <c r="H238" s="7" t="s">
        <v>264</v>
      </c>
      <c r="I238" s="7">
        <v>0</v>
      </c>
      <c r="J238" s="11" t="s">
        <v>24</v>
      </c>
      <c r="K238" s="40">
        <f>SUBTOTAL(9,K236:K237)</f>
        <v>146</v>
      </c>
      <c r="L238" s="40">
        <f>SUBTOTAL(9,L236:L237)</f>
        <v>36</v>
      </c>
      <c r="M238" s="41">
        <f>Tabela79[[#This Row],[Neg_Ano5]]/Tabela79[[#This Row],[Alunos_Ano5]]</f>
        <v>0.24657534246575341</v>
      </c>
      <c r="N238" s="40">
        <f>SUBTOTAL(9,N236:N237)</f>
        <v>138</v>
      </c>
      <c r="O238" s="40">
        <f>SUBTOTAL(9,O236:O237)</f>
        <v>34</v>
      </c>
      <c r="P238" s="41">
        <f>Tabela79[[#This Row],[Neg_Ano6]]/Tabela79[[#This Row],[Alunos_Ano6]]</f>
        <v>0.24637681159420291</v>
      </c>
      <c r="Q238" s="40">
        <f>SUBTOTAL(9,Q236:Q237)</f>
        <v>284</v>
      </c>
      <c r="R238" s="40">
        <f>SUBTOTAL(9,R236:R237)</f>
        <v>70</v>
      </c>
      <c r="S238" s="42">
        <f>Tabela79[[#This Row],[Níveis negat. ]]/Tabela79[[#This Row],[Alunos_2º ciclo]]</f>
        <v>0.24647887323943662</v>
      </c>
    </row>
    <row r="239" spans="1:19" outlineLevel="6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1318</v>
      </c>
      <c r="F239" s="7" t="s">
        <v>263</v>
      </c>
      <c r="G239" s="7">
        <v>152316</v>
      </c>
      <c r="H239" s="7" t="s">
        <v>267</v>
      </c>
      <c r="I239" s="7">
        <v>1314712</v>
      </c>
      <c r="J239" s="7" t="s">
        <v>268</v>
      </c>
      <c r="K239" s="37">
        <v>188</v>
      </c>
      <c r="L239" s="37">
        <v>57</v>
      </c>
      <c r="M239" s="38">
        <f>Tabela79[[#This Row],[Neg_Ano5]]/Tabela79[[#This Row],[Alunos_Ano5]]</f>
        <v>0.30319148936170215</v>
      </c>
      <c r="N239" s="37">
        <v>183</v>
      </c>
      <c r="O239" s="37">
        <v>44</v>
      </c>
      <c r="P239" s="38">
        <f>Tabela79[[#This Row],[Neg_Ano6]]/Tabela79[[#This Row],[Alunos_Ano6]]</f>
        <v>0.24043715846994534</v>
      </c>
      <c r="Q239" s="37">
        <f>K239+N239</f>
        <v>371</v>
      </c>
      <c r="R239" s="37">
        <f>L239+O239</f>
        <v>101</v>
      </c>
      <c r="S239" s="39">
        <f>Tabela79[[#This Row],[Níveis negat. ]]/Tabela79[[#This Row],[Alunos_2º ciclo]]</f>
        <v>0.27223719676549868</v>
      </c>
    </row>
    <row r="240" spans="1:19" outlineLevel="5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1318</v>
      </c>
      <c r="F240" s="7" t="s">
        <v>263</v>
      </c>
      <c r="G240" s="7">
        <v>152316</v>
      </c>
      <c r="H240" s="7" t="s">
        <v>267</v>
      </c>
      <c r="I240" s="7">
        <v>0</v>
      </c>
      <c r="J240" s="11" t="s">
        <v>24</v>
      </c>
      <c r="K240" s="40">
        <f>SUBTOTAL(9,K239:K239)</f>
        <v>188</v>
      </c>
      <c r="L240" s="40">
        <f>SUBTOTAL(9,L239:L239)</f>
        <v>57</v>
      </c>
      <c r="M240" s="41">
        <f>Tabela79[[#This Row],[Neg_Ano5]]/Tabela79[[#This Row],[Alunos_Ano5]]</f>
        <v>0.30319148936170215</v>
      </c>
      <c r="N240" s="40">
        <f>SUBTOTAL(9,N239:N239)</f>
        <v>183</v>
      </c>
      <c r="O240" s="40">
        <f>SUBTOTAL(9,O239:O239)</f>
        <v>44</v>
      </c>
      <c r="P240" s="41">
        <f>Tabela79[[#This Row],[Neg_Ano6]]/Tabela79[[#This Row],[Alunos_Ano6]]</f>
        <v>0.24043715846994534</v>
      </c>
      <c r="Q240" s="40">
        <f>SUBTOTAL(9,Q239:Q239)</f>
        <v>371</v>
      </c>
      <c r="R240" s="40">
        <f>SUBTOTAL(9,R239:R239)</f>
        <v>101</v>
      </c>
      <c r="S240" s="42">
        <f>Tabela79[[#This Row],[Níveis negat. ]]/Tabela79[[#This Row],[Alunos_2º ciclo]]</f>
        <v>0.27223719676549868</v>
      </c>
    </row>
    <row r="241" spans="1:19" outlineLevel="4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1318</v>
      </c>
      <c r="F241" s="7" t="s">
        <v>263</v>
      </c>
      <c r="G241" s="7">
        <v>0</v>
      </c>
      <c r="H241" s="7">
        <v>0</v>
      </c>
      <c r="I241" s="7">
        <v>0</v>
      </c>
      <c r="J241" s="15" t="s">
        <v>25</v>
      </c>
      <c r="K241" s="43">
        <f>SUBTOTAL(9,K236:K239)</f>
        <v>334</v>
      </c>
      <c r="L241" s="43">
        <f>SUBTOTAL(9,L236:L239)</f>
        <v>93</v>
      </c>
      <c r="M241" s="44">
        <f>Tabela79[[#This Row],[Neg_Ano5]]/Tabela79[[#This Row],[Alunos_Ano5]]</f>
        <v>0.27844311377245506</v>
      </c>
      <c r="N241" s="43">
        <f>SUBTOTAL(9,N236:N239)</f>
        <v>321</v>
      </c>
      <c r="O241" s="43">
        <f>SUBTOTAL(9,O236:O239)</f>
        <v>78</v>
      </c>
      <c r="P241" s="44">
        <f>Tabela79[[#This Row],[Neg_Ano6]]/Tabela79[[#This Row],[Alunos_Ano6]]</f>
        <v>0.24299065420560748</v>
      </c>
      <c r="Q241" s="43">
        <f>SUBTOTAL(9,Q236:Q239)</f>
        <v>655</v>
      </c>
      <c r="R241" s="43">
        <f>SUBTOTAL(9,R236:R239)</f>
        <v>171</v>
      </c>
      <c r="S241" s="45">
        <f>Tabela79[[#This Row],[Níveis negat. ]]/Tabela79[[#This Row],[Alunos_2º ciclo]]</f>
        <v>0.26106870229007634</v>
      </c>
    </row>
    <row r="242" spans="1:19" outlineLevel="3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19" t="s">
        <v>26</v>
      </c>
      <c r="K242" s="46">
        <f>SUBTOTAL(9,K2:K239)</f>
        <v>13666</v>
      </c>
      <c r="L242" s="46">
        <f>SUBTOTAL(9,L2:L239)</f>
        <v>3051</v>
      </c>
      <c r="M242" s="47">
        <f>Tabela79[[#This Row],[Neg_Ano5]]/Tabela79[[#This Row],[Alunos_Ano5]]</f>
        <v>0.22325479291672765</v>
      </c>
      <c r="N242" s="46">
        <f>SUBTOTAL(9,N2:N239)</f>
        <v>13840</v>
      </c>
      <c r="O242" s="46">
        <f>SUBTOTAL(9,O2:O239)</f>
        <v>3139</v>
      </c>
      <c r="P242" s="47">
        <f>Tabela79[[#This Row],[Neg_Ano6]]/Tabela79[[#This Row],[Alunos_Ano6]]</f>
        <v>0.2268063583815029</v>
      </c>
      <c r="Q242" s="46">
        <f>SUBTOTAL(9,Q2:Q239)</f>
        <v>27506</v>
      </c>
      <c r="R242" s="46">
        <f>SUBTOTAL(9,R2:R239)</f>
        <v>6131</v>
      </c>
      <c r="S242" s="48">
        <f>Tabela79[[#This Row],[Níveis negat. ]]/Tabela79[[#This Row],[Alunos_2º ciclo]]</f>
        <v>0.22289682251145204</v>
      </c>
    </row>
    <row r="243" spans="1:19" outlineLevel="2" x14ac:dyDescent="0.3">
      <c r="A243" s="6">
        <v>101</v>
      </c>
      <c r="B243" s="7" t="s">
        <v>19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23" t="s">
        <v>269</v>
      </c>
      <c r="K243" s="49">
        <f>SUBTOTAL(9,K2:K242)</f>
        <v>13666</v>
      </c>
      <c r="L243" s="49">
        <f>SUBTOTAL(9,L2:L242)</f>
        <v>3051</v>
      </c>
      <c r="M243" s="50">
        <f>Tabela79[[#This Row],[Neg_Ano5]]/Tabela79[[#This Row],[Alunos_Ano5]]</f>
        <v>0.22325479291672765</v>
      </c>
      <c r="N243" s="49">
        <f>SUBTOTAL(9,N2:N242)</f>
        <v>13840</v>
      </c>
      <c r="O243" s="49">
        <f>SUBTOTAL(9,O2:O242)</f>
        <v>3139</v>
      </c>
      <c r="P243" s="50">
        <f>Tabela79[[#This Row],[Neg_Ano6]]/Tabela79[[#This Row],[Alunos_Ano6]]</f>
        <v>0.2268063583815029</v>
      </c>
      <c r="Q243" s="49">
        <f>SUBTOTAL(9,Q2:Q242)</f>
        <v>27506</v>
      </c>
      <c r="R243" s="49">
        <f>SUBTOTAL(9,R2:R242)</f>
        <v>6131</v>
      </c>
      <c r="S243" s="51">
        <f>Tabela79[[#This Row],[Níveis negat. ]]/Tabela79[[#This Row],[Alunos_2º ciclo]]</f>
        <v>0.22289682251145204</v>
      </c>
    </row>
    <row r="245" spans="1:19" x14ac:dyDescent="0.3">
      <c r="A245" s="31" t="s">
        <v>270</v>
      </c>
    </row>
    <row r="246" spans="1:19" x14ac:dyDescent="0.3">
      <c r="A246" s="32" t="s">
        <v>271</v>
      </c>
    </row>
    <row r="247" spans="1:19" x14ac:dyDescent="0.3">
      <c r="A247" s="33" t="s">
        <v>272</v>
      </c>
    </row>
  </sheetData>
  <pageMargins left="0.7" right="0.7" top="0.75" bottom="0.75" header="0.3" footer="0.3"/>
  <ignoredErrors>
    <ignoredError sqref="S17 S110:S111 M7:M9 M17 P14:P17 M43:M44 M69:M70 M110:M111 M144:M145 P140:P141 P167:P168 S167:S168 M184:M185 M208:M209 P208:P209 S208:S209 P232:P234" calculatedColumn="1"/>
    <ignoredError sqref="Q214:R230 Q208:R213 Q203:R203 Q186:S190 Q167:R179 Q163:R165 Q134:R148 Q115:R121 Q105:R105 Q78:R93 Q61:R73 Q48:R59 Q45:S45 Q21:R29 Q2:S4 Q184:R185 Q43:R44" formula="1"/>
    <ignoredError sqref="S184:S185 S43:S44" formula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93"/>
  <sheetViews>
    <sheetView zoomScaleNormal="100" workbookViewId="0">
      <selection activeCell="B20" sqref="B20"/>
    </sheetView>
  </sheetViews>
  <sheetFormatPr defaultColWidth="8.6640625" defaultRowHeight="14.4" outlineLevelRow="7" x14ac:dyDescent="0.3"/>
  <cols>
    <col min="1" max="1" width="13.44140625" customWidth="1"/>
    <col min="2" max="2" width="23.6640625" customWidth="1"/>
    <col min="3" max="3" width="14" customWidth="1"/>
    <col min="4" max="4" width="29.6640625" customWidth="1"/>
    <col min="5" max="5" width="13.5546875" bestFit="1" customWidth="1"/>
    <col min="6" max="6" width="26.109375" bestFit="1" customWidth="1"/>
    <col min="8" max="8" width="43.33203125" customWidth="1"/>
    <col min="9" max="9" width="10" customWidth="1"/>
    <col min="10" max="10" width="57" customWidth="1"/>
    <col min="11" max="12" width="11.6640625" style="93" customWidth="1"/>
    <col min="13" max="13" width="11.6640625" style="94" customWidth="1"/>
    <col min="14" max="15" width="11.6640625" style="93" customWidth="1"/>
    <col min="16" max="16" width="11.6640625" style="94" customWidth="1"/>
    <col min="17" max="18" width="11.6640625" style="93" customWidth="1"/>
    <col min="19" max="19" width="11.6640625" style="94" customWidth="1"/>
    <col min="20" max="21" width="11.6640625" style="93" customWidth="1"/>
    <col min="22" max="22" width="11.6640625" style="94" customWidth="1"/>
  </cols>
  <sheetData>
    <row r="1" spans="1:22" s="62" customFormat="1" ht="61.95" customHeight="1" x14ac:dyDescent="0.3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298</v>
      </c>
      <c r="L1" s="59" t="s">
        <v>299</v>
      </c>
      <c r="M1" s="58" t="s">
        <v>344</v>
      </c>
      <c r="N1" s="60" t="s">
        <v>301</v>
      </c>
      <c r="O1" s="61" t="s">
        <v>302</v>
      </c>
      <c r="P1" s="61" t="s">
        <v>345</v>
      </c>
      <c r="Q1" s="61" t="s">
        <v>304</v>
      </c>
      <c r="R1" s="61" t="s">
        <v>305</v>
      </c>
      <c r="S1" s="61" t="s">
        <v>346</v>
      </c>
      <c r="T1" s="61" t="s">
        <v>347</v>
      </c>
      <c r="U1" s="61" t="s">
        <v>308</v>
      </c>
      <c r="V1" s="61" t="s">
        <v>348</v>
      </c>
    </row>
    <row r="2" spans="1:22" s="62" customFormat="1" outlineLevel="7" x14ac:dyDescent="0.3">
      <c r="A2" s="63">
        <v>101</v>
      </c>
      <c r="B2" s="63" t="s">
        <v>19</v>
      </c>
      <c r="C2" s="64">
        <v>10103</v>
      </c>
      <c r="D2" s="64" t="s">
        <v>29</v>
      </c>
      <c r="E2" s="64">
        <v>104</v>
      </c>
      <c r="F2" s="64" t="s">
        <v>30</v>
      </c>
      <c r="G2" s="64">
        <v>151622</v>
      </c>
      <c r="H2" s="64" t="s">
        <v>31</v>
      </c>
      <c r="I2" s="64">
        <v>104118</v>
      </c>
      <c r="J2" s="64" t="s">
        <v>32</v>
      </c>
      <c r="K2" s="99">
        <v>87</v>
      </c>
      <c r="L2" s="99">
        <v>40</v>
      </c>
      <c r="M2" s="100">
        <v>0.45977011494252901</v>
      </c>
      <c r="N2" s="99">
        <v>55</v>
      </c>
      <c r="O2" s="99">
        <v>27</v>
      </c>
      <c r="P2" s="100">
        <v>0.49090909090909102</v>
      </c>
      <c r="Q2" s="99">
        <v>60</v>
      </c>
      <c r="R2" s="99">
        <v>22</v>
      </c>
      <c r="S2" s="100">
        <v>0.36666666666666697</v>
      </c>
      <c r="T2" s="99">
        <f t="shared" ref="T2:U52" si="0">K2+N2+Q2</f>
        <v>202</v>
      </c>
      <c r="U2" s="99">
        <f t="shared" si="0"/>
        <v>89</v>
      </c>
      <c r="V2" s="100">
        <f t="shared" ref="V2:V52" si="1">U2/T2</f>
        <v>0.4405940594059406</v>
      </c>
    </row>
    <row r="3" spans="1:22" s="62" customFormat="1" outlineLevel="7" x14ac:dyDescent="0.3">
      <c r="A3" s="63">
        <v>101</v>
      </c>
      <c r="B3" s="63" t="s">
        <v>19</v>
      </c>
      <c r="C3" s="64">
        <v>10103</v>
      </c>
      <c r="D3" s="64" t="s">
        <v>29</v>
      </c>
      <c r="E3" s="64">
        <v>104</v>
      </c>
      <c r="F3" s="64" t="s">
        <v>30</v>
      </c>
      <c r="G3" s="64">
        <v>151622</v>
      </c>
      <c r="H3" s="64" t="s">
        <v>31</v>
      </c>
      <c r="I3" s="64">
        <v>0</v>
      </c>
      <c r="J3" s="65" t="s">
        <v>24</v>
      </c>
      <c r="K3" s="40">
        <f>SUBTOTAL(9,K2:K2)</f>
        <v>87</v>
      </c>
      <c r="L3" s="40">
        <f>SUBTOTAL(9,L2:L2)</f>
        <v>40</v>
      </c>
      <c r="M3" s="87">
        <f>L3/K3</f>
        <v>0.45977011494252873</v>
      </c>
      <c r="N3" s="40">
        <f>SUBTOTAL(9,N2:N2)</f>
        <v>55</v>
      </c>
      <c r="O3" s="40">
        <f>SUBTOTAL(9,O2:O2)</f>
        <v>27</v>
      </c>
      <c r="P3" s="87">
        <f>O3/N3</f>
        <v>0.49090909090909091</v>
      </c>
      <c r="Q3" s="40">
        <f>SUBTOTAL(9,Q2:Q2)</f>
        <v>60</v>
      </c>
      <c r="R3" s="40">
        <f>SUBTOTAL(9,R2:R2)</f>
        <v>22</v>
      </c>
      <c r="S3" s="87">
        <f>R3/Q3</f>
        <v>0.36666666666666664</v>
      </c>
      <c r="T3" s="40">
        <f>SUBTOTAL(9,T2:T2)</f>
        <v>202</v>
      </c>
      <c r="U3" s="40">
        <f>SUBTOTAL(9,U2:U2)</f>
        <v>89</v>
      </c>
      <c r="V3" s="101">
        <f>U3/T3</f>
        <v>0.4405940594059406</v>
      </c>
    </row>
    <row r="4" spans="1:22" s="62" customFormat="1" outlineLevel="7" x14ac:dyDescent="0.3">
      <c r="A4" s="63">
        <v>101</v>
      </c>
      <c r="B4" s="63" t="s">
        <v>19</v>
      </c>
      <c r="C4" s="64">
        <v>10103</v>
      </c>
      <c r="D4" s="64" t="s">
        <v>29</v>
      </c>
      <c r="E4" s="64">
        <v>104</v>
      </c>
      <c r="F4" s="64" t="s">
        <v>30</v>
      </c>
      <c r="G4" s="64">
        <v>151634</v>
      </c>
      <c r="H4" s="64" t="s">
        <v>33</v>
      </c>
      <c r="I4" s="64">
        <v>104548</v>
      </c>
      <c r="J4" s="64" t="s">
        <v>310</v>
      </c>
      <c r="K4" s="99">
        <v>189</v>
      </c>
      <c r="L4" s="99">
        <v>78</v>
      </c>
      <c r="M4" s="100">
        <v>0.41269841269841301</v>
      </c>
      <c r="N4" s="99">
        <v>160</v>
      </c>
      <c r="O4" s="99">
        <v>89</v>
      </c>
      <c r="P4" s="100">
        <v>0.55625000000000002</v>
      </c>
      <c r="Q4" s="99">
        <v>184</v>
      </c>
      <c r="R4" s="99">
        <v>66</v>
      </c>
      <c r="S4" s="100">
        <v>0.35869565217391303</v>
      </c>
      <c r="T4" s="99">
        <f t="shared" si="0"/>
        <v>533</v>
      </c>
      <c r="U4" s="99">
        <f t="shared" si="0"/>
        <v>233</v>
      </c>
      <c r="V4" s="100">
        <f t="shared" si="1"/>
        <v>0.43714821763602252</v>
      </c>
    </row>
    <row r="5" spans="1:22" s="62" customFormat="1" outlineLevel="7" x14ac:dyDescent="0.3">
      <c r="A5" s="63">
        <v>101</v>
      </c>
      <c r="B5" s="63" t="s">
        <v>19</v>
      </c>
      <c r="C5" s="64">
        <v>10103</v>
      </c>
      <c r="D5" s="64" t="s">
        <v>29</v>
      </c>
      <c r="E5" s="64">
        <v>104</v>
      </c>
      <c r="F5" s="64" t="s">
        <v>30</v>
      </c>
      <c r="G5" s="64">
        <v>151634</v>
      </c>
      <c r="H5" s="64" t="s">
        <v>33</v>
      </c>
      <c r="I5" s="64">
        <v>0</v>
      </c>
      <c r="J5" s="65" t="s">
        <v>24</v>
      </c>
      <c r="K5" s="40">
        <f>SUBTOTAL(9,K4:K4)</f>
        <v>189</v>
      </c>
      <c r="L5" s="40">
        <f>SUBTOTAL(9,L4:L4)</f>
        <v>78</v>
      </c>
      <c r="M5" s="87">
        <f>L5/K5</f>
        <v>0.41269841269841268</v>
      </c>
      <c r="N5" s="40">
        <f>SUBTOTAL(9,N4:N4)</f>
        <v>160</v>
      </c>
      <c r="O5" s="40">
        <f>SUBTOTAL(9,O4:O4)</f>
        <v>89</v>
      </c>
      <c r="P5" s="87">
        <f>O5/N5</f>
        <v>0.55625000000000002</v>
      </c>
      <c r="Q5" s="40">
        <f>SUBTOTAL(9,Q4:Q4)</f>
        <v>184</v>
      </c>
      <c r="R5" s="40">
        <f>SUBTOTAL(9,R4:R4)</f>
        <v>66</v>
      </c>
      <c r="S5" s="87">
        <f>R5/Q5</f>
        <v>0.35869565217391303</v>
      </c>
      <c r="T5" s="40">
        <f>SUBTOTAL(9,T4:T4)</f>
        <v>533</v>
      </c>
      <c r="U5" s="40">
        <f>SUBTOTAL(9,U4:U4)</f>
        <v>233</v>
      </c>
      <c r="V5" s="101">
        <f>U5/T5</f>
        <v>0.43714821763602252</v>
      </c>
    </row>
    <row r="6" spans="1:22" s="62" customFormat="1" outlineLevel="6" x14ac:dyDescent="0.3">
      <c r="A6" s="63">
        <v>101</v>
      </c>
      <c r="B6" s="63" t="s">
        <v>19</v>
      </c>
      <c r="C6" s="64">
        <v>10103</v>
      </c>
      <c r="D6" s="64" t="s">
        <v>29</v>
      </c>
      <c r="E6" s="70">
        <v>104</v>
      </c>
      <c r="F6" s="64" t="s">
        <v>349</v>
      </c>
      <c r="G6" s="64">
        <v>0</v>
      </c>
      <c r="H6" s="64">
        <v>0</v>
      </c>
      <c r="I6" s="64">
        <v>0</v>
      </c>
      <c r="J6" s="66" t="s">
        <v>25</v>
      </c>
      <c r="K6" s="43">
        <f>SUBTOTAL(9,K2:K4)</f>
        <v>276</v>
      </c>
      <c r="L6" s="43">
        <f>SUBTOTAL(9,L2:L4)</f>
        <v>118</v>
      </c>
      <c r="M6" s="102">
        <f>L6/K6</f>
        <v>0.42753623188405798</v>
      </c>
      <c r="N6" s="43">
        <f>SUBTOTAL(9,N2:N4)</f>
        <v>215</v>
      </c>
      <c r="O6" s="43">
        <f>SUBTOTAL(9,O2:O4)</f>
        <v>116</v>
      </c>
      <c r="P6" s="102">
        <f>O6/N6</f>
        <v>0.53953488372093028</v>
      </c>
      <c r="Q6" s="43">
        <f>SUBTOTAL(9,Q2:Q4)</f>
        <v>244</v>
      </c>
      <c r="R6" s="43">
        <f>SUBTOTAL(9,R2:R4)</f>
        <v>88</v>
      </c>
      <c r="S6" s="102">
        <f>R6/Q6</f>
        <v>0.36065573770491804</v>
      </c>
      <c r="T6" s="43">
        <f>SUBTOTAL(9,T2:T4)</f>
        <v>735</v>
      </c>
      <c r="U6" s="43">
        <f>SUBTOTAL(9,U2:U4)</f>
        <v>322</v>
      </c>
      <c r="V6" s="89">
        <f>U6/T6</f>
        <v>0.43809523809523809</v>
      </c>
    </row>
    <row r="7" spans="1:22" s="62" customFormat="1" outlineLevel="7" x14ac:dyDescent="0.3">
      <c r="A7" s="63">
        <v>101</v>
      </c>
      <c r="B7" s="63" t="s">
        <v>19</v>
      </c>
      <c r="C7" s="64">
        <v>10103</v>
      </c>
      <c r="D7" s="64" t="s">
        <v>29</v>
      </c>
      <c r="E7" s="68">
        <v>107</v>
      </c>
      <c r="F7" s="68" t="s">
        <v>35</v>
      </c>
      <c r="G7" s="68">
        <v>151336</v>
      </c>
      <c r="H7" s="68" t="s">
        <v>36</v>
      </c>
      <c r="I7" s="68">
        <v>107743</v>
      </c>
      <c r="J7" s="68" t="s">
        <v>37</v>
      </c>
      <c r="K7" s="97">
        <v>112</v>
      </c>
      <c r="L7" s="97">
        <v>45</v>
      </c>
      <c r="M7" s="98">
        <v>0.40178571428571402</v>
      </c>
      <c r="N7" s="97">
        <v>137</v>
      </c>
      <c r="O7" s="97">
        <v>60</v>
      </c>
      <c r="P7" s="98">
        <v>0.43795620437956201</v>
      </c>
      <c r="Q7" s="97">
        <v>161</v>
      </c>
      <c r="R7" s="97">
        <v>65</v>
      </c>
      <c r="S7" s="98">
        <v>0.40372670807453398</v>
      </c>
      <c r="T7" s="97">
        <f t="shared" si="0"/>
        <v>410</v>
      </c>
      <c r="U7" s="97">
        <f t="shared" si="0"/>
        <v>170</v>
      </c>
      <c r="V7" s="100">
        <f t="shared" si="1"/>
        <v>0.41463414634146339</v>
      </c>
    </row>
    <row r="8" spans="1:22" s="62" customFormat="1" outlineLevel="7" x14ac:dyDescent="0.3">
      <c r="A8" s="63">
        <v>101</v>
      </c>
      <c r="B8" s="63" t="s">
        <v>19</v>
      </c>
      <c r="C8" s="64">
        <v>10103</v>
      </c>
      <c r="D8" s="64" t="s">
        <v>29</v>
      </c>
      <c r="E8" s="68">
        <v>107</v>
      </c>
      <c r="F8" s="64" t="s">
        <v>35</v>
      </c>
      <c r="G8" s="68">
        <v>151336</v>
      </c>
      <c r="H8" s="64" t="s">
        <v>36</v>
      </c>
      <c r="I8" s="64">
        <v>107850</v>
      </c>
      <c r="J8" s="64" t="s">
        <v>38</v>
      </c>
      <c r="K8" s="99">
        <v>54</v>
      </c>
      <c r="L8" s="99">
        <v>33</v>
      </c>
      <c r="M8" s="100">
        <v>0.61111111111111105</v>
      </c>
      <c r="N8" s="99">
        <v>54</v>
      </c>
      <c r="O8" s="99">
        <v>33</v>
      </c>
      <c r="P8" s="100">
        <v>0.61111111111111105</v>
      </c>
      <c r="Q8" s="99">
        <v>47</v>
      </c>
      <c r="R8" s="99">
        <v>26</v>
      </c>
      <c r="S8" s="100">
        <v>0.55319148936170204</v>
      </c>
      <c r="T8" s="99">
        <f t="shared" si="0"/>
        <v>155</v>
      </c>
      <c r="U8" s="99">
        <f t="shared" si="0"/>
        <v>92</v>
      </c>
      <c r="V8" s="100">
        <f t="shared" si="1"/>
        <v>0.59354838709677415</v>
      </c>
    </row>
    <row r="9" spans="1:22" s="62" customFormat="1" outlineLevel="7" x14ac:dyDescent="0.3">
      <c r="A9" s="63">
        <v>101</v>
      </c>
      <c r="B9" s="63" t="s">
        <v>19</v>
      </c>
      <c r="C9" s="64">
        <v>10103</v>
      </c>
      <c r="D9" s="64" t="s">
        <v>29</v>
      </c>
      <c r="E9" s="68">
        <v>107</v>
      </c>
      <c r="F9" s="64" t="s">
        <v>35</v>
      </c>
      <c r="G9" s="68">
        <v>151336</v>
      </c>
      <c r="H9" s="64" t="s">
        <v>36</v>
      </c>
      <c r="I9" s="64">
        <v>0</v>
      </c>
      <c r="J9" s="65" t="s">
        <v>24</v>
      </c>
      <c r="K9" s="40">
        <f>SUBTOTAL(9,K7:K8)</f>
        <v>166</v>
      </c>
      <c r="L9" s="40">
        <f>SUBTOTAL(9,L7:L8)</f>
        <v>78</v>
      </c>
      <c r="M9" s="87">
        <f>L9/K9</f>
        <v>0.46987951807228917</v>
      </c>
      <c r="N9" s="40">
        <f>SUBTOTAL(9,N7:N8)</f>
        <v>191</v>
      </c>
      <c r="O9" s="40">
        <f>SUBTOTAL(9,O7:O8)</f>
        <v>93</v>
      </c>
      <c r="P9" s="87">
        <f>O9/N9</f>
        <v>0.48691099476439792</v>
      </c>
      <c r="Q9" s="40">
        <f>SUBTOTAL(9,Q7:Q8)</f>
        <v>208</v>
      </c>
      <c r="R9" s="40">
        <f>SUBTOTAL(9,R7:R8)</f>
        <v>91</v>
      </c>
      <c r="S9" s="87">
        <f>R9/Q9</f>
        <v>0.4375</v>
      </c>
      <c r="T9" s="40">
        <f>SUBTOTAL(9,T7:T8)</f>
        <v>565</v>
      </c>
      <c r="U9" s="40">
        <f>SUBTOTAL(9,U7:U8)</f>
        <v>262</v>
      </c>
      <c r="V9" s="101">
        <f>U9/T9</f>
        <v>0.46371681415929206</v>
      </c>
    </row>
    <row r="10" spans="1:22" s="62" customFormat="1" outlineLevel="7" x14ac:dyDescent="0.3">
      <c r="A10" s="63">
        <v>101</v>
      </c>
      <c r="B10" s="63" t="s">
        <v>19</v>
      </c>
      <c r="C10" s="64">
        <v>10103</v>
      </c>
      <c r="D10" s="64" t="s">
        <v>29</v>
      </c>
      <c r="E10" s="68">
        <v>107</v>
      </c>
      <c r="F10" s="64" t="s">
        <v>35</v>
      </c>
      <c r="G10" s="64">
        <v>151361</v>
      </c>
      <c r="H10" s="64" t="s">
        <v>39</v>
      </c>
      <c r="I10" s="64">
        <v>107083</v>
      </c>
      <c r="J10" s="64" t="s">
        <v>40</v>
      </c>
      <c r="K10" s="99">
        <v>239</v>
      </c>
      <c r="L10" s="99">
        <v>76</v>
      </c>
      <c r="M10" s="100">
        <v>0.31799163179916301</v>
      </c>
      <c r="N10" s="99">
        <v>218</v>
      </c>
      <c r="O10" s="99">
        <v>61</v>
      </c>
      <c r="P10" s="100">
        <v>0.27981651376146799</v>
      </c>
      <c r="Q10" s="99">
        <v>135</v>
      </c>
      <c r="R10" s="99">
        <v>24</v>
      </c>
      <c r="S10" s="100">
        <v>0.17777777777777801</v>
      </c>
      <c r="T10" s="99">
        <f t="shared" si="0"/>
        <v>592</v>
      </c>
      <c r="U10" s="99">
        <f t="shared" si="0"/>
        <v>161</v>
      </c>
      <c r="V10" s="100">
        <f t="shared" si="1"/>
        <v>0.27195945945945948</v>
      </c>
    </row>
    <row r="11" spans="1:22" s="62" customFormat="1" outlineLevel="7" x14ac:dyDescent="0.3">
      <c r="A11" s="63">
        <v>101</v>
      </c>
      <c r="B11" s="63" t="s">
        <v>19</v>
      </c>
      <c r="C11" s="64">
        <v>10103</v>
      </c>
      <c r="D11" s="64" t="s">
        <v>29</v>
      </c>
      <c r="E11" s="68">
        <v>107</v>
      </c>
      <c r="F11" s="64" t="s">
        <v>35</v>
      </c>
      <c r="G11" s="64">
        <v>151361</v>
      </c>
      <c r="H11" s="68" t="s">
        <v>39</v>
      </c>
      <c r="I11" s="68">
        <v>107812</v>
      </c>
      <c r="J11" s="68" t="s">
        <v>41</v>
      </c>
      <c r="K11" s="97">
        <v>56</v>
      </c>
      <c r="L11" s="97">
        <v>33</v>
      </c>
      <c r="M11" s="98">
        <v>0.58928571428571397</v>
      </c>
      <c r="N11" s="97">
        <v>34</v>
      </c>
      <c r="O11" s="97">
        <v>16</v>
      </c>
      <c r="P11" s="98">
        <v>0.47058823529411797</v>
      </c>
      <c r="Q11" s="97">
        <v>66</v>
      </c>
      <c r="R11" s="97">
        <v>22</v>
      </c>
      <c r="S11" s="98">
        <v>0.33333333333333298</v>
      </c>
      <c r="T11" s="97">
        <f t="shared" si="0"/>
        <v>156</v>
      </c>
      <c r="U11" s="97">
        <f t="shared" si="0"/>
        <v>71</v>
      </c>
      <c r="V11" s="100">
        <f t="shared" si="1"/>
        <v>0.45512820512820512</v>
      </c>
    </row>
    <row r="12" spans="1:22" s="62" customFormat="1" outlineLevel="7" x14ac:dyDescent="0.3">
      <c r="A12" s="63">
        <v>101</v>
      </c>
      <c r="B12" s="63" t="s">
        <v>19</v>
      </c>
      <c r="C12" s="64">
        <v>10103</v>
      </c>
      <c r="D12" s="64" t="s">
        <v>29</v>
      </c>
      <c r="E12" s="68">
        <v>107</v>
      </c>
      <c r="F12" s="64" t="s">
        <v>35</v>
      </c>
      <c r="G12" s="70">
        <v>151361</v>
      </c>
      <c r="H12" s="68" t="s">
        <v>39</v>
      </c>
      <c r="I12" s="68">
        <v>0</v>
      </c>
      <c r="J12" s="65" t="s">
        <v>24</v>
      </c>
      <c r="K12" s="103">
        <f>SUBTOTAL(9,K10:K11)</f>
        <v>295</v>
      </c>
      <c r="L12" s="103">
        <f>SUBTOTAL(9,L10:L11)</f>
        <v>109</v>
      </c>
      <c r="M12" s="87">
        <f>L12/K12</f>
        <v>0.36949152542372882</v>
      </c>
      <c r="N12" s="103">
        <f>SUBTOTAL(9,N10:N11)</f>
        <v>252</v>
      </c>
      <c r="O12" s="103">
        <f>SUBTOTAL(9,O10:O11)</f>
        <v>77</v>
      </c>
      <c r="P12" s="87">
        <f>O12/N12</f>
        <v>0.30555555555555558</v>
      </c>
      <c r="Q12" s="103">
        <f>SUBTOTAL(9,Q10:Q11)</f>
        <v>201</v>
      </c>
      <c r="R12" s="103">
        <f>SUBTOTAL(9,R10:R11)</f>
        <v>46</v>
      </c>
      <c r="S12" s="87">
        <f>R12/Q12</f>
        <v>0.22885572139303484</v>
      </c>
      <c r="T12" s="103">
        <f>SUBTOTAL(9,T10:T11)</f>
        <v>748</v>
      </c>
      <c r="U12" s="103">
        <f>SUBTOTAL(9,U10:U11)</f>
        <v>232</v>
      </c>
      <c r="V12" s="101">
        <f>U12/T12</f>
        <v>0.31016042780748665</v>
      </c>
    </row>
    <row r="13" spans="1:22" s="62" customFormat="1" outlineLevel="6" x14ac:dyDescent="0.3">
      <c r="A13" s="63">
        <v>101</v>
      </c>
      <c r="B13" s="63" t="s">
        <v>19</v>
      </c>
      <c r="C13" s="64">
        <v>10103</v>
      </c>
      <c r="D13" s="64" t="s">
        <v>29</v>
      </c>
      <c r="E13" s="68">
        <v>107</v>
      </c>
      <c r="F13" s="68" t="s">
        <v>350</v>
      </c>
      <c r="G13" s="64">
        <v>0</v>
      </c>
      <c r="H13" s="68">
        <v>0</v>
      </c>
      <c r="I13" s="68">
        <v>0</v>
      </c>
      <c r="J13" s="66" t="s">
        <v>25</v>
      </c>
      <c r="K13" s="104">
        <f>SUBTOTAL(9,K7:K11)</f>
        <v>461</v>
      </c>
      <c r="L13" s="104">
        <f>SUBTOTAL(9,L7:L11)</f>
        <v>187</v>
      </c>
      <c r="M13" s="102">
        <f>L13/K13</f>
        <v>0.40563991323210413</v>
      </c>
      <c r="N13" s="104">
        <f>SUBTOTAL(9,N7:N11)</f>
        <v>443</v>
      </c>
      <c r="O13" s="104">
        <f>SUBTOTAL(9,O7:O11)</f>
        <v>170</v>
      </c>
      <c r="P13" s="102">
        <f>O13/N13</f>
        <v>0.38374717832957111</v>
      </c>
      <c r="Q13" s="104">
        <f>SUBTOTAL(9,Q7:Q11)</f>
        <v>409</v>
      </c>
      <c r="R13" s="104">
        <f>SUBTOTAL(9,R7:R11)</f>
        <v>137</v>
      </c>
      <c r="S13" s="102">
        <f>R13/Q13</f>
        <v>0.33496332518337407</v>
      </c>
      <c r="T13" s="104">
        <f>SUBTOTAL(9,T7:T11)</f>
        <v>1313</v>
      </c>
      <c r="U13" s="104">
        <f>SUBTOTAL(9,U7:U11)</f>
        <v>494</v>
      </c>
      <c r="V13" s="89">
        <f>U13/T13</f>
        <v>0.37623762376237624</v>
      </c>
    </row>
    <row r="14" spans="1:22" s="62" customFormat="1" ht="15" customHeight="1" outlineLevel="7" x14ac:dyDescent="0.3">
      <c r="A14" s="63">
        <v>101</v>
      </c>
      <c r="B14" s="63" t="s">
        <v>19</v>
      </c>
      <c r="C14" s="64">
        <v>10103</v>
      </c>
      <c r="D14" s="64" t="s">
        <v>29</v>
      </c>
      <c r="E14" s="64">
        <v>109</v>
      </c>
      <c r="F14" s="64" t="s">
        <v>42</v>
      </c>
      <c r="G14" s="64">
        <v>150356</v>
      </c>
      <c r="H14" s="64" t="s">
        <v>274</v>
      </c>
      <c r="I14" s="64">
        <v>109099</v>
      </c>
      <c r="J14" s="64" t="s">
        <v>275</v>
      </c>
      <c r="K14" s="99">
        <v>84</v>
      </c>
      <c r="L14" s="99">
        <v>42</v>
      </c>
      <c r="M14" s="100">
        <v>0.5</v>
      </c>
      <c r="N14" s="99">
        <v>92</v>
      </c>
      <c r="O14" s="99">
        <v>53</v>
      </c>
      <c r="P14" s="100">
        <v>0.57608695652173902</v>
      </c>
      <c r="Q14" s="99">
        <v>112</v>
      </c>
      <c r="R14" s="99">
        <v>65</v>
      </c>
      <c r="S14" s="100">
        <v>0.58035714285714302</v>
      </c>
      <c r="T14" s="99">
        <f t="shared" si="0"/>
        <v>288</v>
      </c>
      <c r="U14" s="99">
        <f t="shared" si="0"/>
        <v>160</v>
      </c>
      <c r="V14" s="100">
        <f t="shared" si="1"/>
        <v>0.55555555555555558</v>
      </c>
    </row>
    <row r="15" spans="1:22" s="62" customFormat="1" ht="15" customHeight="1" outlineLevel="7" x14ac:dyDescent="0.3">
      <c r="A15" s="63">
        <v>101</v>
      </c>
      <c r="B15" s="63" t="s">
        <v>19</v>
      </c>
      <c r="C15" s="64">
        <v>10103</v>
      </c>
      <c r="D15" s="64" t="s">
        <v>29</v>
      </c>
      <c r="E15" s="64">
        <v>109</v>
      </c>
      <c r="F15" s="64" t="s">
        <v>42</v>
      </c>
      <c r="G15" s="64">
        <v>150356</v>
      </c>
      <c r="H15" s="64" t="s">
        <v>274</v>
      </c>
      <c r="I15" s="64">
        <v>0</v>
      </c>
      <c r="J15" s="65" t="s">
        <v>24</v>
      </c>
      <c r="K15" s="40">
        <f>SUBTOTAL(9,K14:K14)</f>
        <v>84</v>
      </c>
      <c r="L15" s="40">
        <f>SUBTOTAL(9,L14:L14)</f>
        <v>42</v>
      </c>
      <c r="M15" s="87">
        <f>L15/K15</f>
        <v>0.5</v>
      </c>
      <c r="N15" s="40">
        <f>SUBTOTAL(9,N14:N14)</f>
        <v>92</v>
      </c>
      <c r="O15" s="40">
        <f>SUBTOTAL(9,O14:O14)</f>
        <v>53</v>
      </c>
      <c r="P15" s="87">
        <f>O15/N15</f>
        <v>0.57608695652173914</v>
      </c>
      <c r="Q15" s="40">
        <f>SUBTOTAL(9,Q14:Q14)</f>
        <v>112</v>
      </c>
      <c r="R15" s="40">
        <f>SUBTOTAL(9,R14:R14)</f>
        <v>65</v>
      </c>
      <c r="S15" s="87">
        <f>R15/Q15</f>
        <v>0.5803571428571429</v>
      </c>
      <c r="T15" s="40">
        <f>SUBTOTAL(9,T14:T14)</f>
        <v>288</v>
      </c>
      <c r="U15" s="40">
        <f>SUBTOTAL(9,U14:U14)</f>
        <v>160</v>
      </c>
      <c r="V15" s="101">
        <f>U15/T15</f>
        <v>0.55555555555555558</v>
      </c>
    </row>
    <row r="16" spans="1:22" s="62" customFormat="1" ht="15" customHeight="1" outlineLevel="7" x14ac:dyDescent="0.3">
      <c r="A16" s="63">
        <v>101</v>
      </c>
      <c r="B16" s="63" t="s">
        <v>19</v>
      </c>
      <c r="C16" s="64">
        <v>10103</v>
      </c>
      <c r="D16" s="64" t="s">
        <v>29</v>
      </c>
      <c r="E16" s="64">
        <v>109</v>
      </c>
      <c r="F16" s="64" t="s">
        <v>42</v>
      </c>
      <c r="G16" s="64">
        <v>150551</v>
      </c>
      <c r="H16" s="64" t="s">
        <v>43</v>
      </c>
      <c r="I16" s="64">
        <v>109570</v>
      </c>
      <c r="J16" s="64" t="s">
        <v>44</v>
      </c>
      <c r="K16" s="99">
        <v>57</v>
      </c>
      <c r="L16" s="99">
        <v>35</v>
      </c>
      <c r="M16" s="100">
        <v>0.61403508771929804</v>
      </c>
      <c r="N16" s="99">
        <v>58</v>
      </c>
      <c r="O16" s="99">
        <v>30</v>
      </c>
      <c r="P16" s="100">
        <v>0.51724137931034497</v>
      </c>
      <c r="Q16" s="99">
        <v>53</v>
      </c>
      <c r="R16" s="99">
        <v>27</v>
      </c>
      <c r="S16" s="100">
        <v>0.50943396226415105</v>
      </c>
      <c r="T16" s="99">
        <f>K16+N16+Q16</f>
        <v>168</v>
      </c>
      <c r="U16" s="99">
        <f t="shared" si="0"/>
        <v>92</v>
      </c>
      <c r="V16" s="100">
        <f t="shared" si="1"/>
        <v>0.54761904761904767</v>
      </c>
    </row>
    <row r="17" spans="1:22" s="62" customFormat="1" ht="15" customHeight="1" outlineLevel="7" x14ac:dyDescent="0.3">
      <c r="A17" s="63">
        <v>101</v>
      </c>
      <c r="B17" s="63" t="s">
        <v>19</v>
      </c>
      <c r="C17" s="64">
        <v>10103</v>
      </c>
      <c r="D17" s="64" t="s">
        <v>29</v>
      </c>
      <c r="E17" s="64">
        <v>109</v>
      </c>
      <c r="F17" s="64" t="s">
        <v>42</v>
      </c>
      <c r="G17" s="64">
        <v>150551</v>
      </c>
      <c r="H17" s="64" t="s">
        <v>43</v>
      </c>
      <c r="I17" s="64">
        <v>109721</v>
      </c>
      <c r="J17" s="64" t="s">
        <v>45</v>
      </c>
      <c r="K17" s="99">
        <v>67</v>
      </c>
      <c r="L17" s="99">
        <v>43</v>
      </c>
      <c r="M17" s="100">
        <v>0.64179104477611904</v>
      </c>
      <c r="N17" s="99">
        <v>64</v>
      </c>
      <c r="O17" s="99">
        <v>42</v>
      </c>
      <c r="P17" s="100">
        <v>0.65625</v>
      </c>
      <c r="Q17" s="99">
        <v>69</v>
      </c>
      <c r="R17" s="99">
        <v>48</v>
      </c>
      <c r="S17" s="100">
        <v>0.69565217391304301</v>
      </c>
      <c r="T17" s="99">
        <f t="shared" si="0"/>
        <v>200</v>
      </c>
      <c r="U17" s="99">
        <f t="shared" si="0"/>
        <v>133</v>
      </c>
      <c r="V17" s="100">
        <f t="shared" si="1"/>
        <v>0.66500000000000004</v>
      </c>
    </row>
    <row r="18" spans="1:22" s="62" customFormat="1" ht="15" customHeight="1" outlineLevel="7" x14ac:dyDescent="0.3">
      <c r="A18" s="63">
        <v>101</v>
      </c>
      <c r="B18" s="63" t="s">
        <v>19</v>
      </c>
      <c r="C18" s="64">
        <v>10103</v>
      </c>
      <c r="D18" s="64" t="s">
        <v>29</v>
      </c>
      <c r="E18" s="64">
        <v>109</v>
      </c>
      <c r="F18" s="64" t="s">
        <v>42</v>
      </c>
      <c r="G18" s="64">
        <v>150551</v>
      </c>
      <c r="H18" s="64" t="s">
        <v>43</v>
      </c>
      <c r="I18" s="64">
        <v>0</v>
      </c>
      <c r="J18" s="65" t="s">
        <v>24</v>
      </c>
      <c r="K18" s="40">
        <f>SUBTOTAL(9,K16:K17)</f>
        <v>124</v>
      </c>
      <c r="L18" s="40">
        <f>SUBTOTAL(9,L16:L17)</f>
        <v>78</v>
      </c>
      <c r="M18" s="87">
        <f>L18/K18</f>
        <v>0.62903225806451613</v>
      </c>
      <c r="N18" s="40">
        <f>SUBTOTAL(9,N16:N17)</f>
        <v>122</v>
      </c>
      <c r="O18" s="40">
        <f>SUBTOTAL(9,O16:O17)</f>
        <v>72</v>
      </c>
      <c r="P18" s="87">
        <f>O18/N18</f>
        <v>0.5901639344262295</v>
      </c>
      <c r="Q18" s="40">
        <f>SUBTOTAL(9,Q16:Q17)</f>
        <v>122</v>
      </c>
      <c r="R18" s="40">
        <f>SUBTOTAL(9,R16:R17)</f>
        <v>75</v>
      </c>
      <c r="S18" s="87">
        <f>R18/Q18</f>
        <v>0.61475409836065575</v>
      </c>
      <c r="T18" s="40">
        <f>SUBTOTAL(9,T16:T17)</f>
        <v>368</v>
      </c>
      <c r="U18" s="40">
        <f>SUBTOTAL(9,U16:U17)</f>
        <v>225</v>
      </c>
      <c r="V18" s="101">
        <f>U18/T18</f>
        <v>0.61141304347826086</v>
      </c>
    </row>
    <row r="19" spans="1:22" s="62" customFormat="1" ht="15" customHeight="1" outlineLevel="7" x14ac:dyDescent="0.3">
      <c r="A19" s="63">
        <v>101</v>
      </c>
      <c r="B19" s="63" t="s">
        <v>19</v>
      </c>
      <c r="C19" s="64">
        <v>10103</v>
      </c>
      <c r="D19" s="64" t="s">
        <v>29</v>
      </c>
      <c r="E19" s="64">
        <v>109</v>
      </c>
      <c r="F19" s="64" t="s">
        <v>42</v>
      </c>
      <c r="G19" s="64">
        <v>150563</v>
      </c>
      <c r="H19" s="64" t="s">
        <v>46</v>
      </c>
      <c r="I19" s="64">
        <v>109976</v>
      </c>
      <c r="J19" s="64" t="s">
        <v>47</v>
      </c>
      <c r="K19" s="99">
        <v>103</v>
      </c>
      <c r="L19" s="99">
        <v>52</v>
      </c>
      <c r="M19" s="100">
        <v>0.50485436893203905</v>
      </c>
      <c r="N19" s="99">
        <v>105</v>
      </c>
      <c r="O19" s="99">
        <v>63</v>
      </c>
      <c r="P19" s="100">
        <v>0.6</v>
      </c>
      <c r="Q19" s="99">
        <v>105</v>
      </c>
      <c r="R19" s="99">
        <v>64</v>
      </c>
      <c r="S19" s="100">
        <v>0.60952380952381002</v>
      </c>
      <c r="T19" s="99">
        <f t="shared" si="0"/>
        <v>313</v>
      </c>
      <c r="U19" s="99">
        <f t="shared" si="0"/>
        <v>179</v>
      </c>
      <c r="V19" s="100">
        <f t="shared" si="1"/>
        <v>0.5718849840255591</v>
      </c>
    </row>
    <row r="20" spans="1:22" s="62" customFormat="1" ht="15" customHeight="1" outlineLevel="7" x14ac:dyDescent="0.3">
      <c r="A20" s="63">
        <v>101</v>
      </c>
      <c r="B20" s="63" t="s">
        <v>19</v>
      </c>
      <c r="C20" s="64">
        <v>10103</v>
      </c>
      <c r="D20" s="64" t="s">
        <v>29</v>
      </c>
      <c r="E20" s="64">
        <v>109</v>
      </c>
      <c r="F20" s="64" t="s">
        <v>42</v>
      </c>
      <c r="G20" s="64">
        <v>150563</v>
      </c>
      <c r="H20" s="64" t="s">
        <v>46</v>
      </c>
      <c r="I20" s="64">
        <v>0</v>
      </c>
      <c r="J20" s="65" t="s">
        <v>24</v>
      </c>
      <c r="K20" s="40">
        <f>SUBTOTAL(9,K19:K19)</f>
        <v>103</v>
      </c>
      <c r="L20" s="40">
        <f>SUBTOTAL(9,L19:L19)</f>
        <v>52</v>
      </c>
      <c r="M20" s="87">
        <f>L20/K20</f>
        <v>0.50485436893203883</v>
      </c>
      <c r="N20" s="40">
        <f>SUBTOTAL(9,N19:N19)</f>
        <v>105</v>
      </c>
      <c r="O20" s="40">
        <f>SUBTOTAL(9,O19:O19)</f>
        <v>63</v>
      </c>
      <c r="P20" s="87">
        <f>O20/N20</f>
        <v>0.6</v>
      </c>
      <c r="Q20" s="40">
        <f>SUBTOTAL(9,Q19:Q19)</f>
        <v>105</v>
      </c>
      <c r="R20" s="40">
        <f>SUBTOTAL(9,R19:R19)</f>
        <v>64</v>
      </c>
      <c r="S20" s="87">
        <f>R20/Q20</f>
        <v>0.60952380952380958</v>
      </c>
      <c r="T20" s="40">
        <f>SUBTOTAL(9,T19:T19)</f>
        <v>313</v>
      </c>
      <c r="U20" s="40">
        <f>SUBTOTAL(9,U19:U19)</f>
        <v>179</v>
      </c>
      <c r="V20" s="101">
        <f>U20/T20</f>
        <v>0.5718849840255591</v>
      </c>
    </row>
    <row r="21" spans="1:22" s="62" customFormat="1" ht="15" customHeight="1" outlineLevel="7" x14ac:dyDescent="0.3">
      <c r="A21" s="63">
        <v>101</v>
      </c>
      <c r="B21" s="63" t="s">
        <v>19</v>
      </c>
      <c r="C21" s="64">
        <v>10103</v>
      </c>
      <c r="D21" s="64" t="s">
        <v>29</v>
      </c>
      <c r="E21" s="64">
        <v>109</v>
      </c>
      <c r="F21" s="64" t="s">
        <v>42</v>
      </c>
      <c r="G21" s="64">
        <v>151178</v>
      </c>
      <c r="H21" s="64" t="s">
        <v>48</v>
      </c>
      <c r="I21" s="64">
        <v>109070</v>
      </c>
      <c r="J21" s="64" t="s">
        <v>49</v>
      </c>
      <c r="K21" s="99">
        <v>118</v>
      </c>
      <c r="L21" s="99">
        <v>49</v>
      </c>
      <c r="M21" s="100">
        <v>0.41525423728813599</v>
      </c>
      <c r="N21" s="99">
        <v>98</v>
      </c>
      <c r="O21" s="99">
        <v>44</v>
      </c>
      <c r="P21" s="100">
        <v>0.44897959183673503</v>
      </c>
      <c r="Q21" s="99">
        <v>109</v>
      </c>
      <c r="R21" s="99">
        <v>33</v>
      </c>
      <c r="S21" s="100">
        <v>0.302752293577982</v>
      </c>
      <c r="T21" s="99">
        <f t="shared" si="0"/>
        <v>325</v>
      </c>
      <c r="U21" s="99">
        <f t="shared" si="0"/>
        <v>126</v>
      </c>
      <c r="V21" s="100">
        <f t="shared" si="1"/>
        <v>0.38769230769230767</v>
      </c>
    </row>
    <row r="22" spans="1:22" s="62" customFormat="1" ht="15" customHeight="1" outlineLevel="7" x14ac:dyDescent="0.3">
      <c r="A22" s="63">
        <v>101</v>
      </c>
      <c r="B22" s="63" t="s">
        <v>19</v>
      </c>
      <c r="C22" s="64">
        <v>10103</v>
      </c>
      <c r="D22" s="64" t="s">
        <v>29</v>
      </c>
      <c r="E22" s="64">
        <v>109</v>
      </c>
      <c r="F22" s="64" t="s">
        <v>42</v>
      </c>
      <c r="G22" s="64">
        <v>151178</v>
      </c>
      <c r="H22" s="64" t="s">
        <v>48</v>
      </c>
      <c r="I22" s="64">
        <v>0</v>
      </c>
      <c r="J22" s="65" t="s">
        <v>24</v>
      </c>
      <c r="K22" s="40">
        <f>SUBTOTAL(9,K21:K21)</f>
        <v>118</v>
      </c>
      <c r="L22" s="40">
        <f>SUBTOTAL(9,L21:L21)</f>
        <v>49</v>
      </c>
      <c r="M22" s="87">
        <f>L22/K22</f>
        <v>0.4152542372881356</v>
      </c>
      <c r="N22" s="40">
        <f>SUBTOTAL(9,N21:N21)</f>
        <v>98</v>
      </c>
      <c r="O22" s="40">
        <f>SUBTOTAL(9,O21:O21)</f>
        <v>44</v>
      </c>
      <c r="P22" s="87">
        <f>O22/N22</f>
        <v>0.44897959183673469</v>
      </c>
      <c r="Q22" s="40">
        <f>SUBTOTAL(9,Q21:Q21)</f>
        <v>109</v>
      </c>
      <c r="R22" s="40">
        <f>SUBTOTAL(9,R21:R21)</f>
        <v>33</v>
      </c>
      <c r="S22" s="87">
        <f>R22/Q22</f>
        <v>0.30275229357798167</v>
      </c>
      <c r="T22" s="40">
        <f>SUBTOTAL(9,T21:T21)</f>
        <v>325</v>
      </c>
      <c r="U22" s="40">
        <f>SUBTOTAL(9,U21:U21)</f>
        <v>126</v>
      </c>
      <c r="V22" s="101">
        <f>U22/T22</f>
        <v>0.38769230769230767</v>
      </c>
    </row>
    <row r="23" spans="1:22" s="62" customFormat="1" ht="15" customHeight="1" outlineLevel="7" x14ac:dyDescent="0.3">
      <c r="A23" s="63">
        <v>101</v>
      </c>
      <c r="B23" s="63" t="s">
        <v>19</v>
      </c>
      <c r="C23" s="64">
        <v>10103</v>
      </c>
      <c r="D23" s="64" t="s">
        <v>29</v>
      </c>
      <c r="E23" s="64">
        <v>109</v>
      </c>
      <c r="F23" s="64" t="s">
        <v>42</v>
      </c>
      <c r="G23" s="64">
        <v>151282</v>
      </c>
      <c r="H23" s="64" t="s">
        <v>50</v>
      </c>
      <c r="I23" s="64">
        <v>109681</v>
      </c>
      <c r="J23" s="64" t="s">
        <v>51</v>
      </c>
      <c r="K23" s="99">
        <v>106</v>
      </c>
      <c r="L23" s="99">
        <v>60</v>
      </c>
      <c r="M23" s="100">
        <v>0.56603773584905703</v>
      </c>
      <c r="N23" s="99">
        <v>91</v>
      </c>
      <c r="O23" s="99">
        <v>57</v>
      </c>
      <c r="P23" s="100">
        <v>0.62637362637362604</v>
      </c>
      <c r="Q23" s="99">
        <v>77</v>
      </c>
      <c r="R23" s="99">
        <v>49</v>
      </c>
      <c r="S23" s="100">
        <v>0.63636363636363602</v>
      </c>
      <c r="T23" s="99">
        <f t="shared" si="0"/>
        <v>274</v>
      </c>
      <c r="U23" s="99">
        <f t="shared" si="0"/>
        <v>166</v>
      </c>
      <c r="V23" s="100">
        <f t="shared" si="1"/>
        <v>0.6058394160583942</v>
      </c>
    </row>
    <row r="24" spans="1:22" s="62" customFormat="1" ht="15" customHeight="1" outlineLevel="7" x14ac:dyDescent="0.3">
      <c r="A24" s="63">
        <v>101</v>
      </c>
      <c r="B24" s="63" t="s">
        <v>19</v>
      </c>
      <c r="C24" s="64">
        <v>10103</v>
      </c>
      <c r="D24" s="64" t="s">
        <v>29</v>
      </c>
      <c r="E24" s="64">
        <v>109</v>
      </c>
      <c r="F24" s="64" t="s">
        <v>42</v>
      </c>
      <c r="G24" s="64">
        <v>151282</v>
      </c>
      <c r="H24" s="64" t="s">
        <v>50</v>
      </c>
      <c r="I24" s="64">
        <v>0</v>
      </c>
      <c r="J24" s="65" t="s">
        <v>24</v>
      </c>
      <c r="K24" s="40">
        <f>SUBTOTAL(9,K23:K23)</f>
        <v>106</v>
      </c>
      <c r="L24" s="40">
        <f>SUBTOTAL(9,L23:L23)</f>
        <v>60</v>
      </c>
      <c r="M24" s="87">
        <f>L24/K24</f>
        <v>0.56603773584905659</v>
      </c>
      <c r="N24" s="40">
        <f>SUBTOTAL(9,N23:N23)</f>
        <v>91</v>
      </c>
      <c r="O24" s="40">
        <f>SUBTOTAL(9,O23:O23)</f>
        <v>57</v>
      </c>
      <c r="P24" s="87">
        <f>O24/N24</f>
        <v>0.62637362637362637</v>
      </c>
      <c r="Q24" s="40">
        <f>SUBTOTAL(9,Q23:Q23)</f>
        <v>77</v>
      </c>
      <c r="R24" s="40">
        <f>SUBTOTAL(9,R23:R23)</f>
        <v>49</v>
      </c>
      <c r="S24" s="87">
        <f>R24/Q24</f>
        <v>0.63636363636363635</v>
      </c>
      <c r="T24" s="40">
        <f>SUBTOTAL(9,T23:T23)</f>
        <v>274</v>
      </c>
      <c r="U24" s="40">
        <f>SUBTOTAL(9,U23:U23)</f>
        <v>166</v>
      </c>
      <c r="V24" s="101">
        <f>U24/T24</f>
        <v>0.6058394160583942</v>
      </c>
    </row>
    <row r="25" spans="1:22" s="62" customFormat="1" ht="15" customHeight="1" outlineLevel="7" x14ac:dyDescent="0.3">
      <c r="A25" s="63">
        <v>101</v>
      </c>
      <c r="B25" s="63" t="s">
        <v>19</v>
      </c>
      <c r="C25" s="64">
        <v>10103</v>
      </c>
      <c r="D25" s="64" t="s">
        <v>29</v>
      </c>
      <c r="E25" s="64">
        <v>109</v>
      </c>
      <c r="F25" s="64" t="s">
        <v>42</v>
      </c>
      <c r="G25" s="64">
        <v>151294</v>
      </c>
      <c r="H25" s="64" t="s">
        <v>52</v>
      </c>
      <c r="I25" s="64">
        <v>109331</v>
      </c>
      <c r="J25" s="64" t="s">
        <v>53</v>
      </c>
      <c r="K25" s="99">
        <v>96</v>
      </c>
      <c r="L25" s="99">
        <v>38</v>
      </c>
      <c r="M25" s="100">
        <v>0.39583333333333298</v>
      </c>
      <c r="N25" s="99">
        <v>99</v>
      </c>
      <c r="O25" s="99">
        <v>30</v>
      </c>
      <c r="P25" s="100">
        <v>0.30303030303030298</v>
      </c>
      <c r="Q25" s="99">
        <v>95</v>
      </c>
      <c r="R25" s="99">
        <v>39</v>
      </c>
      <c r="S25" s="100">
        <v>0.41052631578947402</v>
      </c>
      <c r="T25" s="99">
        <f t="shared" si="0"/>
        <v>290</v>
      </c>
      <c r="U25" s="99">
        <f t="shared" si="0"/>
        <v>107</v>
      </c>
      <c r="V25" s="100">
        <f t="shared" si="1"/>
        <v>0.36896551724137933</v>
      </c>
    </row>
    <row r="26" spans="1:22" s="62" customFormat="1" ht="15" customHeight="1" outlineLevel="7" x14ac:dyDescent="0.3">
      <c r="A26" s="63">
        <v>101</v>
      </c>
      <c r="B26" s="63" t="s">
        <v>19</v>
      </c>
      <c r="C26" s="64">
        <v>10103</v>
      </c>
      <c r="D26" s="64" t="s">
        <v>29</v>
      </c>
      <c r="E26" s="64">
        <v>109</v>
      </c>
      <c r="F26" s="64" t="s">
        <v>42</v>
      </c>
      <c r="G26" s="64">
        <v>151294</v>
      </c>
      <c r="H26" s="64" t="s">
        <v>52</v>
      </c>
      <c r="I26" s="64">
        <v>0</v>
      </c>
      <c r="J26" s="65" t="s">
        <v>24</v>
      </c>
      <c r="K26" s="40">
        <f>SUBTOTAL(9,K25:K25)</f>
        <v>96</v>
      </c>
      <c r="L26" s="40">
        <f>SUBTOTAL(9,L25:L25)</f>
        <v>38</v>
      </c>
      <c r="M26" s="87">
        <f>L26/K26</f>
        <v>0.39583333333333331</v>
      </c>
      <c r="N26" s="40">
        <f>SUBTOTAL(9,N25:N25)</f>
        <v>99</v>
      </c>
      <c r="O26" s="40">
        <f>SUBTOTAL(9,O25:O25)</f>
        <v>30</v>
      </c>
      <c r="P26" s="87">
        <f>O26/N26</f>
        <v>0.30303030303030304</v>
      </c>
      <c r="Q26" s="40">
        <f>SUBTOTAL(9,Q25:Q25)</f>
        <v>95</v>
      </c>
      <c r="R26" s="40">
        <f>SUBTOTAL(9,R25:R25)</f>
        <v>39</v>
      </c>
      <c r="S26" s="87">
        <f>R26/Q26</f>
        <v>0.41052631578947368</v>
      </c>
      <c r="T26" s="40">
        <f>SUBTOTAL(9,T25:T25)</f>
        <v>290</v>
      </c>
      <c r="U26" s="40">
        <f>SUBTOTAL(9,U25:U25)</f>
        <v>107</v>
      </c>
      <c r="V26" s="101">
        <f>U26/T26</f>
        <v>0.36896551724137933</v>
      </c>
    </row>
    <row r="27" spans="1:22" s="62" customFormat="1" ht="15" customHeight="1" outlineLevel="7" x14ac:dyDescent="0.3">
      <c r="A27" s="63">
        <v>101</v>
      </c>
      <c r="B27" s="63" t="s">
        <v>19</v>
      </c>
      <c r="C27" s="64">
        <v>10103</v>
      </c>
      <c r="D27" s="64" t="s">
        <v>29</v>
      </c>
      <c r="E27" s="64">
        <v>109</v>
      </c>
      <c r="F27" s="64" t="s">
        <v>42</v>
      </c>
      <c r="G27" s="64">
        <v>151350</v>
      </c>
      <c r="H27" s="64" t="s">
        <v>54</v>
      </c>
      <c r="I27" s="64">
        <v>109632</v>
      </c>
      <c r="J27" s="64" t="s">
        <v>55</v>
      </c>
      <c r="K27" s="99">
        <v>150</v>
      </c>
      <c r="L27" s="99">
        <v>85</v>
      </c>
      <c r="M27" s="100">
        <v>0.56666666666666698</v>
      </c>
      <c r="N27" s="99">
        <v>108</v>
      </c>
      <c r="O27" s="99">
        <v>62</v>
      </c>
      <c r="P27" s="100">
        <v>0.57407407407407396</v>
      </c>
      <c r="Q27" s="99">
        <v>113</v>
      </c>
      <c r="R27" s="99">
        <v>70</v>
      </c>
      <c r="S27" s="100">
        <v>0.61946902654867297</v>
      </c>
      <c r="T27" s="99">
        <f t="shared" si="0"/>
        <v>371</v>
      </c>
      <c r="U27" s="99">
        <f t="shared" si="0"/>
        <v>217</v>
      </c>
      <c r="V27" s="100">
        <f t="shared" si="1"/>
        <v>0.58490566037735847</v>
      </c>
    </row>
    <row r="28" spans="1:22" s="62" customFormat="1" ht="15" customHeight="1" outlineLevel="7" x14ac:dyDescent="0.3">
      <c r="A28" s="63">
        <v>101</v>
      </c>
      <c r="B28" s="63" t="s">
        <v>19</v>
      </c>
      <c r="C28" s="64">
        <v>10103</v>
      </c>
      <c r="D28" s="64" t="s">
        <v>29</v>
      </c>
      <c r="E28" s="64">
        <v>109</v>
      </c>
      <c r="F28" s="64" t="s">
        <v>42</v>
      </c>
      <c r="G28" s="64">
        <v>151350</v>
      </c>
      <c r="H28" s="64" t="s">
        <v>54</v>
      </c>
      <c r="I28" s="64">
        <v>0</v>
      </c>
      <c r="J28" s="65" t="s">
        <v>24</v>
      </c>
      <c r="K28" s="40">
        <f>SUBTOTAL(9,K27:K27)</f>
        <v>150</v>
      </c>
      <c r="L28" s="40">
        <f>SUBTOTAL(9,L27:L27)</f>
        <v>85</v>
      </c>
      <c r="M28" s="87">
        <f>L28/K28</f>
        <v>0.56666666666666665</v>
      </c>
      <c r="N28" s="40">
        <f>SUBTOTAL(9,N27:N27)</f>
        <v>108</v>
      </c>
      <c r="O28" s="40">
        <f>SUBTOTAL(9,O27:O27)</f>
        <v>62</v>
      </c>
      <c r="P28" s="87">
        <f>O28/N28</f>
        <v>0.57407407407407407</v>
      </c>
      <c r="Q28" s="40">
        <f>SUBTOTAL(9,Q27:Q27)</f>
        <v>113</v>
      </c>
      <c r="R28" s="40">
        <f>SUBTOTAL(9,R27:R27)</f>
        <v>70</v>
      </c>
      <c r="S28" s="87">
        <f>R28/Q28</f>
        <v>0.61946902654867253</v>
      </c>
      <c r="T28" s="40">
        <f>SUBTOTAL(9,T27:T27)</f>
        <v>371</v>
      </c>
      <c r="U28" s="40">
        <f>SUBTOTAL(9,U27:U27)</f>
        <v>217</v>
      </c>
      <c r="V28" s="101">
        <f>U28/T28</f>
        <v>0.58490566037735847</v>
      </c>
    </row>
    <row r="29" spans="1:22" s="62" customFormat="1" ht="15" customHeight="1" outlineLevel="7" x14ac:dyDescent="0.3">
      <c r="A29" s="63">
        <v>101</v>
      </c>
      <c r="B29" s="63" t="s">
        <v>19</v>
      </c>
      <c r="C29" s="64">
        <v>10103</v>
      </c>
      <c r="D29" s="64" t="s">
        <v>29</v>
      </c>
      <c r="E29" s="64">
        <v>109</v>
      </c>
      <c r="F29" s="64" t="s">
        <v>42</v>
      </c>
      <c r="G29" s="64">
        <v>151660</v>
      </c>
      <c r="H29" s="64" t="s">
        <v>56</v>
      </c>
      <c r="I29" s="64">
        <v>109357</v>
      </c>
      <c r="J29" s="64" t="s">
        <v>277</v>
      </c>
      <c r="K29" s="99">
        <v>114</v>
      </c>
      <c r="L29" s="99">
        <v>59</v>
      </c>
      <c r="M29" s="100">
        <v>0.51754385964912297</v>
      </c>
      <c r="N29" s="99">
        <v>91</v>
      </c>
      <c r="O29" s="99">
        <v>45</v>
      </c>
      <c r="P29" s="100">
        <v>0.49450549450549502</v>
      </c>
      <c r="Q29" s="99">
        <v>103</v>
      </c>
      <c r="R29" s="99">
        <v>45</v>
      </c>
      <c r="S29" s="100">
        <v>0.43689320388349501</v>
      </c>
      <c r="T29" s="99">
        <f t="shared" si="0"/>
        <v>308</v>
      </c>
      <c r="U29" s="99">
        <f t="shared" si="0"/>
        <v>149</v>
      </c>
      <c r="V29" s="100">
        <f t="shared" si="1"/>
        <v>0.48376623376623379</v>
      </c>
    </row>
    <row r="30" spans="1:22" s="62" customFormat="1" ht="15" customHeight="1" outlineLevel="7" x14ac:dyDescent="0.3">
      <c r="A30" s="63">
        <v>101</v>
      </c>
      <c r="B30" s="63" t="s">
        <v>19</v>
      </c>
      <c r="C30" s="64">
        <v>10103</v>
      </c>
      <c r="D30" s="64" t="s">
        <v>29</v>
      </c>
      <c r="E30" s="64">
        <v>109</v>
      </c>
      <c r="F30" s="64" t="s">
        <v>42</v>
      </c>
      <c r="G30" s="64">
        <v>151660</v>
      </c>
      <c r="H30" s="64" t="s">
        <v>56</v>
      </c>
      <c r="I30" s="64">
        <v>109630</v>
      </c>
      <c r="J30" s="64" t="s">
        <v>57</v>
      </c>
      <c r="K30" s="99">
        <v>124</v>
      </c>
      <c r="L30" s="99">
        <v>56</v>
      </c>
      <c r="M30" s="100">
        <v>0.45161290322580599</v>
      </c>
      <c r="N30" s="99">
        <v>121</v>
      </c>
      <c r="O30" s="99">
        <v>48</v>
      </c>
      <c r="P30" s="100">
        <v>0.39669421487603301</v>
      </c>
      <c r="Q30" s="99">
        <v>96</v>
      </c>
      <c r="R30" s="99">
        <v>39</v>
      </c>
      <c r="S30" s="100">
        <v>0.40625</v>
      </c>
      <c r="T30" s="99">
        <f t="shared" si="0"/>
        <v>341</v>
      </c>
      <c r="U30" s="99">
        <f t="shared" si="0"/>
        <v>143</v>
      </c>
      <c r="V30" s="100">
        <f t="shared" si="1"/>
        <v>0.41935483870967744</v>
      </c>
    </row>
    <row r="31" spans="1:22" s="62" customFormat="1" ht="15" customHeight="1" outlineLevel="7" x14ac:dyDescent="0.3">
      <c r="A31" s="63">
        <v>101</v>
      </c>
      <c r="B31" s="63" t="s">
        <v>19</v>
      </c>
      <c r="C31" s="64">
        <v>10103</v>
      </c>
      <c r="D31" s="64" t="s">
        <v>29</v>
      </c>
      <c r="E31" s="64">
        <v>109</v>
      </c>
      <c r="F31" s="64" t="s">
        <v>42</v>
      </c>
      <c r="G31" s="64">
        <v>151660</v>
      </c>
      <c r="H31" s="64" t="s">
        <v>56</v>
      </c>
      <c r="I31" s="64">
        <v>0</v>
      </c>
      <c r="J31" s="71" t="s">
        <v>24</v>
      </c>
      <c r="K31" s="40">
        <f>SUBTOTAL(9,K29:K30)</f>
        <v>238</v>
      </c>
      <c r="L31" s="40">
        <f>SUBTOTAL(9,L29:L30)</f>
        <v>115</v>
      </c>
      <c r="M31" s="87">
        <f>L31/K31</f>
        <v>0.48319327731092437</v>
      </c>
      <c r="N31" s="40">
        <f>SUBTOTAL(9,N29:N30)</f>
        <v>212</v>
      </c>
      <c r="O31" s="40">
        <f>SUBTOTAL(9,O29:O30)</f>
        <v>93</v>
      </c>
      <c r="P31" s="87">
        <f>O31/N31</f>
        <v>0.43867924528301888</v>
      </c>
      <c r="Q31" s="40">
        <f>SUBTOTAL(9,Q29:Q30)</f>
        <v>199</v>
      </c>
      <c r="R31" s="40">
        <f>SUBTOTAL(9,R29:R30)</f>
        <v>84</v>
      </c>
      <c r="S31" s="87">
        <f>R31/Q31</f>
        <v>0.42211055276381909</v>
      </c>
      <c r="T31" s="40">
        <f>SUBTOTAL(9,T29:T30)</f>
        <v>649</v>
      </c>
      <c r="U31" s="40">
        <f>SUBTOTAL(9,U29:U30)</f>
        <v>292</v>
      </c>
      <c r="V31" s="101">
        <f>U31/T31</f>
        <v>0.44992295839753466</v>
      </c>
    </row>
    <row r="32" spans="1:22" s="62" customFormat="1" ht="15" customHeight="1" outlineLevel="7" x14ac:dyDescent="0.3">
      <c r="A32" s="63">
        <v>101</v>
      </c>
      <c r="B32" s="63" t="s">
        <v>19</v>
      </c>
      <c r="C32" s="64">
        <v>10103</v>
      </c>
      <c r="D32" s="64" t="s">
        <v>29</v>
      </c>
      <c r="E32" s="64">
        <v>109</v>
      </c>
      <c r="F32" s="64" t="s">
        <v>42</v>
      </c>
      <c r="G32" s="64">
        <v>151671</v>
      </c>
      <c r="H32" s="64" t="s">
        <v>58</v>
      </c>
      <c r="I32" s="64">
        <v>109663</v>
      </c>
      <c r="J32" s="64" t="s">
        <v>59</v>
      </c>
      <c r="K32" s="99">
        <v>211</v>
      </c>
      <c r="L32" s="99">
        <v>87</v>
      </c>
      <c r="M32" s="100">
        <v>0.41232227488151701</v>
      </c>
      <c r="N32" s="99">
        <v>138</v>
      </c>
      <c r="O32" s="99">
        <v>61</v>
      </c>
      <c r="P32" s="100">
        <v>0.44202898550724601</v>
      </c>
      <c r="Q32" s="99">
        <v>189</v>
      </c>
      <c r="R32" s="99">
        <v>75</v>
      </c>
      <c r="S32" s="100">
        <v>0.39682539682539703</v>
      </c>
      <c r="T32" s="99">
        <f t="shared" si="0"/>
        <v>538</v>
      </c>
      <c r="U32" s="99">
        <f t="shared" si="0"/>
        <v>223</v>
      </c>
      <c r="V32" s="100">
        <f t="shared" si="1"/>
        <v>0.41449814126394052</v>
      </c>
    </row>
    <row r="33" spans="1:22" s="62" customFormat="1" ht="15" customHeight="1" outlineLevel="7" x14ac:dyDescent="0.3">
      <c r="A33" s="63">
        <v>101</v>
      </c>
      <c r="B33" s="63" t="s">
        <v>19</v>
      </c>
      <c r="C33" s="64">
        <v>10103</v>
      </c>
      <c r="D33" s="64" t="s">
        <v>29</v>
      </c>
      <c r="E33" s="64">
        <v>109</v>
      </c>
      <c r="F33" s="64" t="s">
        <v>42</v>
      </c>
      <c r="G33" s="64">
        <v>151671</v>
      </c>
      <c r="H33" s="64" t="s">
        <v>58</v>
      </c>
      <c r="I33" s="64">
        <v>0</v>
      </c>
      <c r="J33" s="71" t="s">
        <v>24</v>
      </c>
      <c r="K33" s="40">
        <f>SUBTOTAL(9,K32:K32)</f>
        <v>211</v>
      </c>
      <c r="L33" s="40">
        <f>SUBTOTAL(9,L32:L32)</f>
        <v>87</v>
      </c>
      <c r="M33" s="87">
        <f>L33/K33</f>
        <v>0.41232227488151657</v>
      </c>
      <c r="N33" s="40">
        <f>SUBTOTAL(9,N32:N32)</f>
        <v>138</v>
      </c>
      <c r="O33" s="40">
        <f>SUBTOTAL(9,O32:O32)</f>
        <v>61</v>
      </c>
      <c r="P33" s="87">
        <f>O33/N33</f>
        <v>0.4420289855072464</v>
      </c>
      <c r="Q33" s="40">
        <f>SUBTOTAL(9,Q32:Q32)</f>
        <v>189</v>
      </c>
      <c r="R33" s="40">
        <f>SUBTOTAL(9,R32:R32)</f>
        <v>75</v>
      </c>
      <c r="S33" s="87">
        <f>R33/Q33</f>
        <v>0.3968253968253968</v>
      </c>
      <c r="T33" s="40">
        <f>SUBTOTAL(9,T32:T32)</f>
        <v>538</v>
      </c>
      <c r="U33" s="40">
        <f>SUBTOTAL(9,U32:U32)</f>
        <v>223</v>
      </c>
      <c r="V33" s="101">
        <f>U33/T33</f>
        <v>0.41449814126394052</v>
      </c>
    </row>
    <row r="34" spans="1:22" s="62" customFormat="1" ht="15" customHeight="1" outlineLevel="6" x14ac:dyDescent="0.3">
      <c r="A34" s="63">
        <v>101</v>
      </c>
      <c r="B34" s="63" t="s">
        <v>19</v>
      </c>
      <c r="C34" s="64">
        <v>10103</v>
      </c>
      <c r="D34" s="64" t="s">
        <v>29</v>
      </c>
      <c r="E34" s="64">
        <v>109</v>
      </c>
      <c r="F34" s="64" t="s">
        <v>351</v>
      </c>
      <c r="G34" s="64">
        <v>0</v>
      </c>
      <c r="H34" s="64">
        <v>0</v>
      </c>
      <c r="I34" s="64">
        <v>0</v>
      </c>
      <c r="J34" s="66" t="s">
        <v>25</v>
      </c>
      <c r="K34" s="43">
        <f>SUBTOTAL(9,K14:K32)</f>
        <v>1230</v>
      </c>
      <c r="L34" s="43">
        <f>SUBTOTAL(9,L14:L32)</f>
        <v>606</v>
      </c>
      <c r="M34" s="102">
        <f>L34/K34</f>
        <v>0.49268292682926829</v>
      </c>
      <c r="N34" s="43">
        <f>SUBTOTAL(9,N14:N32)</f>
        <v>1065</v>
      </c>
      <c r="O34" s="43">
        <f>SUBTOTAL(9,O14:O32)</f>
        <v>535</v>
      </c>
      <c r="P34" s="102">
        <f>O34/N34</f>
        <v>0.50234741784037562</v>
      </c>
      <c r="Q34" s="43">
        <f>SUBTOTAL(9,Q14:Q32)</f>
        <v>1121</v>
      </c>
      <c r="R34" s="43">
        <f>SUBTOTAL(9,R14:R32)</f>
        <v>554</v>
      </c>
      <c r="S34" s="102">
        <f>R34/Q34</f>
        <v>0.49420160570918825</v>
      </c>
      <c r="T34" s="43">
        <f>SUBTOTAL(9,T14:T32)</f>
        <v>3416</v>
      </c>
      <c r="U34" s="43">
        <f>SUBTOTAL(9,U14:U32)</f>
        <v>1695</v>
      </c>
      <c r="V34" s="89">
        <f>U34/T34</f>
        <v>0.49619437939110073</v>
      </c>
    </row>
    <row r="35" spans="1:22" s="62" customFormat="1" ht="15" customHeight="1" outlineLevel="7" x14ac:dyDescent="0.3">
      <c r="A35" s="63">
        <v>101</v>
      </c>
      <c r="B35" s="63" t="s">
        <v>19</v>
      </c>
      <c r="C35" s="64">
        <v>10103</v>
      </c>
      <c r="D35" s="64" t="s">
        <v>29</v>
      </c>
      <c r="E35" s="64">
        <v>113</v>
      </c>
      <c r="F35" s="64" t="s">
        <v>60</v>
      </c>
      <c r="G35" s="64">
        <v>151324</v>
      </c>
      <c r="H35" s="64" t="s">
        <v>61</v>
      </c>
      <c r="I35" s="64">
        <v>113176</v>
      </c>
      <c r="J35" s="64" t="s">
        <v>62</v>
      </c>
      <c r="K35" s="99">
        <v>71</v>
      </c>
      <c r="L35" s="99">
        <v>26</v>
      </c>
      <c r="M35" s="100">
        <v>0.36619718309859201</v>
      </c>
      <c r="N35" s="99">
        <v>60</v>
      </c>
      <c r="O35" s="99">
        <v>19</v>
      </c>
      <c r="P35" s="100">
        <v>0.31666666666666698</v>
      </c>
      <c r="Q35" s="99">
        <v>70</v>
      </c>
      <c r="R35" s="99">
        <v>27</v>
      </c>
      <c r="S35" s="100">
        <v>0.38571428571428601</v>
      </c>
      <c r="T35" s="99">
        <f t="shared" si="0"/>
        <v>201</v>
      </c>
      <c r="U35" s="99">
        <f t="shared" si="0"/>
        <v>72</v>
      </c>
      <c r="V35" s="100">
        <f t="shared" si="1"/>
        <v>0.35820895522388058</v>
      </c>
    </row>
    <row r="36" spans="1:22" s="62" customFormat="1" ht="15" customHeight="1" outlineLevel="7" x14ac:dyDescent="0.3">
      <c r="A36" s="63">
        <v>101</v>
      </c>
      <c r="B36" s="63" t="s">
        <v>19</v>
      </c>
      <c r="C36" s="64">
        <v>10103</v>
      </c>
      <c r="D36" s="64" t="s">
        <v>29</v>
      </c>
      <c r="E36" s="64">
        <v>113</v>
      </c>
      <c r="F36" s="64" t="s">
        <v>60</v>
      </c>
      <c r="G36" s="64">
        <v>151324</v>
      </c>
      <c r="H36" s="64" t="s">
        <v>61</v>
      </c>
      <c r="I36" s="64">
        <v>113513</v>
      </c>
      <c r="J36" s="64" t="s">
        <v>63</v>
      </c>
      <c r="K36" s="99">
        <v>96</v>
      </c>
      <c r="L36" s="99">
        <v>47</v>
      </c>
      <c r="M36" s="100">
        <v>0.48958333333333298</v>
      </c>
      <c r="N36" s="99">
        <v>78</v>
      </c>
      <c r="O36" s="99">
        <v>33</v>
      </c>
      <c r="P36" s="100">
        <v>0.42307692307692302</v>
      </c>
      <c r="Q36" s="99">
        <v>80</v>
      </c>
      <c r="R36" s="99">
        <v>37</v>
      </c>
      <c r="S36" s="100">
        <v>0.46250000000000002</v>
      </c>
      <c r="T36" s="99">
        <f t="shared" si="0"/>
        <v>254</v>
      </c>
      <c r="U36" s="99">
        <f t="shared" si="0"/>
        <v>117</v>
      </c>
      <c r="V36" s="100">
        <f t="shared" si="1"/>
        <v>0.46062992125984253</v>
      </c>
    </row>
    <row r="37" spans="1:22" s="62" customFormat="1" ht="15" customHeight="1" outlineLevel="7" x14ac:dyDescent="0.3">
      <c r="A37" s="63">
        <v>101</v>
      </c>
      <c r="B37" s="63" t="s">
        <v>19</v>
      </c>
      <c r="C37" s="64">
        <v>10103</v>
      </c>
      <c r="D37" s="64" t="s">
        <v>29</v>
      </c>
      <c r="E37" s="64">
        <v>113</v>
      </c>
      <c r="F37" s="64" t="s">
        <v>60</v>
      </c>
      <c r="G37" s="64">
        <v>151324</v>
      </c>
      <c r="H37" s="64" t="s">
        <v>61</v>
      </c>
      <c r="I37" s="64">
        <v>0</v>
      </c>
      <c r="J37" s="71" t="s">
        <v>24</v>
      </c>
      <c r="K37" s="40">
        <f>SUBTOTAL(9,K35:K36)</f>
        <v>167</v>
      </c>
      <c r="L37" s="40">
        <f>SUBTOTAL(9,L35:L36)</f>
        <v>73</v>
      </c>
      <c r="M37" s="87">
        <f>L37/K37</f>
        <v>0.43712574850299402</v>
      </c>
      <c r="N37" s="40">
        <f>SUBTOTAL(9,N35:N36)</f>
        <v>138</v>
      </c>
      <c r="O37" s="40">
        <f>SUBTOTAL(9,O35:O36)</f>
        <v>52</v>
      </c>
      <c r="P37" s="87">
        <f>O37/N37</f>
        <v>0.37681159420289856</v>
      </c>
      <c r="Q37" s="40">
        <f>SUBTOTAL(9,Q35:Q36)</f>
        <v>150</v>
      </c>
      <c r="R37" s="40">
        <f>SUBTOTAL(9,R35:R36)</f>
        <v>64</v>
      </c>
      <c r="S37" s="87">
        <f>R37/Q37</f>
        <v>0.42666666666666669</v>
      </c>
      <c r="T37" s="40">
        <f>SUBTOTAL(9,T35:T36)</f>
        <v>455</v>
      </c>
      <c r="U37" s="40">
        <f>SUBTOTAL(9,U35:U36)</f>
        <v>189</v>
      </c>
      <c r="V37" s="101">
        <f>U37/T37</f>
        <v>0.41538461538461541</v>
      </c>
    </row>
    <row r="38" spans="1:22" s="62" customFormat="1" ht="15" customHeight="1" outlineLevel="7" x14ac:dyDescent="0.3">
      <c r="A38" s="63">
        <v>101</v>
      </c>
      <c r="B38" s="63" t="s">
        <v>19</v>
      </c>
      <c r="C38" s="64">
        <v>10103</v>
      </c>
      <c r="D38" s="64" t="s">
        <v>29</v>
      </c>
      <c r="E38" s="64">
        <v>113</v>
      </c>
      <c r="F38" s="64" t="s">
        <v>60</v>
      </c>
      <c r="G38" s="64">
        <v>151348</v>
      </c>
      <c r="H38" s="64" t="s">
        <v>64</v>
      </c>
      <c r="I38" s="64">
        <v>113401</v>
      </c>
      <c r="J38" s="64" t="s">
        <v>65</v>
      </c>
      <c r="K38" s="99">
        <v>65</v>
      </c>
      <c r="L38" s="99">
        <v>26</v>
      </c>
      <c r="M38" s="100">
        <v>0.4</v>
      </c>
      <c r="N38" s="99">
        <v>78</v>
      </c>
      <c r="O38" s="99">
        <v>28</v>
      </c>
      <c r="P38" s="100">
        <v>0.35897435897435898</v>
      </c>
      <c r="Q38" s="99">
        <v>83</v>
      </c>
      <c r="R38" s="99">
        <v>12</v>
      </c>
      <c r="S38" s="100">
        <v>0.14457831325301199</v>
      </c>
      <c r="T38" s="99">
        <f t="shared" si="0"/>
        <v>226</v>
      </c>
      <c r="U38" s="99">
        <f t="shared" si="0"/>
        <v>66</v>
      </c>
      <c r="V38" s="100">
        <f t="shared" si="1"/>
        <v>0.29203539823008851</v>
      </c>
    </row>
    <row r="39" spans="1:22" s="62" customFormat="1" ht="15" customHeight="1" outlineLevel="7" x14ac:dyDescent="0.3">
      <c r="A39" s="63">
        <v>101</v>
      </c>
      <c r="B39" s="63" t="s">
        <v>19</v>
      </c>
      <c r="C39" s="64">
        <v>10103</v>
      </c>
      <c r="D39" s="64" t="s">
        <v>29</v>
      </c>
      <c r="E39" s="64">
        <v>113</v>
      </c>
      <c r="F39" s="64" t="s">
        <v>60</v>
      </c>
      <c r="G39" s="64">
        <v>151348</v>
      </c>
      <c r="H39" s="64" t="s">
        <v>64</v>
      </c>
      <c r="I39" s="64">
        <v>113470</v>
      </c>
      <c r="J39" s="64" t="s">
        <v>66</v>
      </c>
      <c r="K39" s="99">
        <v>54</v>
      </c>
      <c r="L39" s="99">
        <v>19</v>
      </c>
      <c r="M39" s="100">
        <v>0.35185185185185203</v>
      </c>
      <c r="N39" s="99">
        <v>54</v>
      </c>
      <c r="O39" s="99">
        <v>19</v>
      </c>
      <c r="P39" s="100">
        <v>0.35185185185185203</v>
      </c>
      <c r="Q39" s="99">
        <v>60</v>
      </c>
      <c r="R39" s="99">
        <v>12</v>
      </c>
      <c r="S39" s="100">
        <v>0.2</v>
      </c>
      <c r="T39" s="99">
        <f t="shared" si="0"/>
        <v>168</v>
      </c>
      <c r="U39" s="99">
        <f t="shared" si="0"/>
        <v>50</v>
      </c>
      <c r="V39" s="100">
        <f t="shared" si="1"/>
        <v>0.29761904761904762</v>
      </c>
    </row>
    <row r="40" spans="1:22" s="62" customFormat="1" ht="15" customHeight="1" outlineLevel="7" x14ac:dyDescent="0.3">
      <c r="A40" s="63">
        <v>101</v>
      </c>
      <c r="B40" s="63" t="s">
        <v>19</v>
      </c>
      <c r="C40" s="64">
        <v>10103</v>
      </c>
      <c r="D40" s="64" t="s">
        <v>29</v>
      </c>
      <c r="E40" s="64">
        <v>113</v>
      </c>
      <c r="F40" s="64" t="s">
        <v>60</v>
      </c>
      <c r="G40" s="64">
        <v>151348</v>
      </c>
      <c r="H40" s="64" t="s">
        <v>64</v>
      </c>
      <c r="I40" s="64">
        <v>0</v>
      </c>
      <c r="J40" s="71" t="s">
        <v>24</v>
      </c>
      <c r="K40" s="40">
        <f>SUBTOTAL(9,K38:K39)</f>
        <v>119</v>
      </c>
      <c r="L40" s="40">
        <f>SUBTOTAL(9,L38:L39)</f>
        <v>45</v>
      </c>
      <c r="M40" s="87">
        <f>L40/K40</f>
        <v>0.37815126050420167</v>
      </c>
      <c r="N40" s="40">
        <f>SUBTOTAL(9,N38:N39)</f>
        <v>132</v>
      </c>
      <c r="O40" s="40">
        <f>SUBTOTAL(9,O38:O39)</f>
        <v>47</v>
      </c>
      <c r="P40" s="87">
        <f>O40/N40</f>
        <v>0.35606060606060608</v>
      </c>
      <c r="Q40" s="40">
        <f>SUBTOTAL(9,Q38:Q39)</f>
        <v>143</v>
      </c>
      <c r="R40" s="40">
        <f>SUBTOTAL(9,R38:R39)</f>
        <v>24</v>
      </c>
      <c r="S40" s="87">
        <f>R40/Q40</f>
        <v>0.16783216783216784</v>
      </c>
      <c r="T40" s="40">
        <f>SUBTOTAL(9,T38:T39)</f>
        <v>394</v>
      </c>
      <c r="U40" s="40">
        <f>SUBTOTAL(9,U38:U39)</f>
        <v>116</v>
      </c>
      <c r="V40" s="101">
        <f>U40/T40</f>
        <v>0.29441624365482233</v>
      </c>
    </row>
    <row r="41" spans="1:22" s="62" customFormat="1" ht="15" customHeight="1" outlineLevel="7" x14ac:dyDescent="0.3">
      <c r="A41" s="63">
        <v>101</v>
      </c>
      <c r="B41" s="63" t="s">
        <v>19</v>
      </c>
      <c r="C41" s="64">
        <v>10103</v>
      </c>
      <c r="D41" s="64" t="s">
        <v>29</v>
      </c>
      <c r="E41" s="64">
        <v>113</v>
      </c>
      <c r="F41" s="64" t="s">
        <v>60</v>
      </c>
      <c r="G41" s="64">
        <v>151609</v>
      </c>
      <c r="H41" s="64" t="s">
        <v>67</v>
      </c>
      <c r="I41" s="64">
        <v>113009</v>
      </c>
      <c r="J41" s="64" t="s">
        <v>68</v>
      </c>
      <c r="K41" s="99">
        <v>72</v>
      </c>
      <c r="L41" s="99">
        <v>43</v>
      </c>
      <c r="M41" s="100">
        <v>0.59722222222222199</v>
      </c>
      <c r="N41" s="99">
        <v>47</v>
      </c>
      <c r="O41" s="99">
        <v>22</v>
      </c>
      <c r="P41" s="100">
        <v>0.46808510638297901</v>
      </c>
      <c r="Q41" s="99">
        <v>41</v>
      </c>
      <c r="R41" s="99">
        <v>15</v>
      </c>
      <c r="S41" s="100">
        <v>0.36585365853658502</v>
      </c>
      <c r="T41" s="99">
        <f t="shared" si="0"/>
        <v>160</v>
      </c>
      <c r="U41" s="99">
        <f t="shared" si="0"/>
        <v>80</v>
      </c>
      <c r="V41" s="100">
        <f t="shared" si="1"/>
        <v>0.5</v>
      </c>
    </row>
    <row r="42" spans="1:22" s="62" customFormat="1" ht="15" customHeight="1" outlineLevel="7" x14ac:dyDescent="0.3">
      <c r="A42" s="63">
        <v>101</v>
      </c>
      <c r="B42" s="63" t="s">
        <v>19</v>
      </c>
      <c r="C42" s="64">
        <v>10103</v>
      </c>
      <c r="D42" s="64" t="s">
        <v>29</v>
      </c>
      <c r="E42" s="64">
        <v>113</v>
      </c>
      <c r="F42" s="64" t="s">
        <v>60</v>
      </c>
      <c r="G42" s="64">
        <v>151609</v>
      </c>
      <c r="H42" s="64" t="s">
        <v>67</v>
      </c>
      <c r="I42" s="64">
        <v>113010</v>
      </c>
      <c r="J42" s="64" t="s">
        <v>69</v>
      </c>
      <c r="K42" s="99">
        <v>55</v>
      </c>
      <c r="L42" s="99">
        <v>34</v>
      </c>
      <c r="M42" s="100">
        <v>0.61818181818181805</v>
      </c>
      <c r="N42" s="99">
        <v>42</v>
      </c>
      <c r="O42" s="99">
        <v>23</v>
      </c>
      <c r="P42" s="100">
        <v>0.547619047619048</v>
      </c>
      <c r="Q42" s="99">
        <v>50</v>
      </c>
      <c r="R42" s="99">
        <v>11</v>
      </c>
      <c r="S42" s="100">
        <v>0.22</v>
      </c>
      <c r="T42" s="99">
        <f t="shared" si="0"/>
        <v>147</v>
      </c>
      <c r="U42" s="99">
        <f t="shared" si="0"/>
        <v>68</v>
      </c>
      <c r="V42" s="100">
        <f t="shared" si="1"/>
        <v>0.46258503401360546</v>
      </c>
    </row>
    <row r="43" spans="1:22" s="62" customFormat="1" ht="15" customHeight="1" outlineLevel="7" x14ac:dyDescent="0.3">
      <c r="A43" s="63">
        <v>101</v>
      </c>
      <c r="B43" s="63" t="s">
        <v>19</v>
      </c>
      <c r="C43" s="64">
        <v>10103</v>
      </c>
      <c r="D43" s="64" t="s">
        <v>29</v>
      </c>
      <c r="E43" s="64">
        <v>113</v>
      </c>
      <c r="F43" s="64" t="s">
        <v>60</v>
      </c>
      <c r="G43" s="64">
        <v>151609</v>
      </c>
      <c r="H43" s="64" t="s">
        <v>67</v>
      </c>
      <c r="I43" s="64">
        <v>0</v>
      </c>
      <c r="J43" s="71" t="s">
        <v>24</v>
      </c>
      <c r="K43" s="40">
        <f>SUBTOTAL(9,K41:K42)</f>
        <v>127</v>
      </c>
      <c r="L43" s="40">
        <f>SUBTOTAL(9,L41:L42)</f>
        <v>77</v>
      </c>
      <c r="M43" s="87">
        <f>L43/K43</f>
        <v>0.60629921259842523</v>
      </c>
      <c r="N43" s="40">
        <f>SUBTOTAL(9,N41:N42)</f>
        <v>89</v>
      </c>
      <c r="O43" s="40">
        <f>SUBTOTAL(9,O41:O42)</f>
        <v>45</v>
      </c>
      <c r="P43" s="87">
        <f>O43/N43</f>
        <v>0.5056179775280899</v>
      </c>
      <c r="Q43" s="40">
        <f>SUBTOTAL(9,Q41:Q42)</f>
        <v>91</v>
      </c>
      <c r="R43" s="40">
        <f>SUBTOTAL(9,R41:R42)</f>
        <v>26</v>
      </c>
      <c r="S43" s="87">
        <f>R43/Q43</f>
        <v>0.2857142857142857</v>
      </c>
      <c r="T43" s="40">
        <f>SUBTOTAL(9,T41:T42)</f>
        <v>307</v>
      </c>
      <c r="U43" s="40">
        <f>SUBTOTAL(9,U41:U42)</f>
        <v>148</v>
      </c>
      <c r="V43" s="101">
        <f>U43/T43</f>
        <v>0.48208469055374592</v>
      </c>
    </row>
    <row r="44" spans="1:22" s="62" customFormat="1" ht="15" customHeight="1" outlineLevel="7" x14ac:dyDescent="0.3">
      <c r="A44" s="63">
        <v>101</v>
      </c>
      <c r="B44" s="63" t="s">
        <v>19</v>
      </c>
      <c r="C44" s="64">
        <v>10103</v>
      </c>
      <c r="D44" s="64" t="s">
        <v>29</v>
      </c>
      <c r="E44" s="64">
        <v>113</v>
      </c>
      <c r="F44" s="64" t="s">
        <v>60</v>
      </c>
      <c r="G44" s="64">
        <v>151658</v>
      </c>
      <c r="H44" s="64" t="s">
        <v>70</v>
      </c>
      <c r="I44" s="64">
        <v>113278</v>
      </c>
      <c r="J44" s="64" t="s">
        <v>71</v>
      </c>
      <c r="K44" s="99">
        <v>170</v>
      </c>
      <c r="L44" s="99">
        <v>70</v>
      </c>
      <c r="M44" s="100">
        <v>0.41176470588235298</v>
      </c>
      <c r="N44" s="99">
        <v>143</v>
      </c>
      <c r="O44" s="99">
        <v>82</v>
      </c>
      <c r="P44" s="100">
        <v>0.57342657342657299</v>
      </c>
      <c r="Q44" s="99">
        <v>161</v>
      </c>
      <c r="R44" s="99">
        <v>56</v>
      </c>
      <c r="S44" s="100">
        <v>0.34782608695652201</v>
      </c>
      <c r="T44" s="99">
        <f t="shared" si="0"/>
        <v>474</v>
      </c>
      <c r="U44" s="99">
        <f t="shared" si="0"/>
        <v>208</v>
      </c>
      <c r="V44" s="100">
        <f t="shared" si="1"/>
        <v>0.43881856540084391</v>
      </c>
    </row>
    <row r="45" spans="1:22" s="62" customFormat="1" ht="15" customHeight="1" outlineLevel="7" x14ac:dyDescent="0.3">
      <c r="A45" s="63">
        <v>101</v>
      </c>
      <c r="B45" s="63" t="s">
        <v>19</v>
      </c>
      <c r="C45" s="64">
        <v>10103</v>
      </c>
      <c r="D45" s="64" t="s">
        <v>29</v>
      </c>
      <c r="E45" s="64">
        <v>113</v>
      </c>
      <c r="F45" s="64" t="s">
        <v>60</v>
      </c>
      <c r="G45" s="64">
        <v>151658</v>
      </c>
      <c r="H45" s="64" t="s">
        <v>70</v>
      </c>
      <c r="I45" s="64">
        <v>0</v>
      </c>
      <c r="J45" s="71" t="s">
        <v>24</v>
      </c>
      <c r="K45" s="40">
        <f>SUBTOTAL(9,K44:K44)</f>
        <v>170</v>
      </c>
      <c r="L45" s="40">
        <f>SUBTOTAL(9,L44:L44)</f>
        <v>70</v>
      </c>
      <c r="M45" s="87">
        <f>L45/K45</f>
        <v>0.41176470588235292</v>
      </c>
      <c r="N45" s="40">
        <f>SUBTOTAL(9,N44:N44)</f>
        <v>143</v>
      </c>
      <c r="O45" s="40">
        <f>SUBTOTAL(9,O44:O44)</f>
        <v>82</v>
      </c>
      <c r="P45" s="87">
        <f>O45/N45</f>
        <v>0.57342657342657344</v>
      </c>
      <c r="Q45" s="40">
        <f>SUBTOTAL(9,Q44:Q44)</f>
        <v>161</v>
      </c>
      <c r="R45" s="40">
        <f>SUBTOTAL(9,R44:R44)</f>
        <v>56</v>
      </c>
      <c r="S45" s="87">
        <f>R45/Q45</f>
        <v>0.34782608695652173</v>
      </c>
      <c r="T45" s="40">
        <f>SUBTOTAL(9,T44:T44)</f>
        <v>474</v>
      </c>
      <c r="U45" s="40">
        <f>SUBTOTAL(9,U44:U44)</f>
        <v>208</v>
      </c>
      <c r="V45" s="101">
        <f>U45/T45</f>
        <v>0.43881856540084391</v>
      </c>
    </row>
    <row r="46" spans="1:22" s="62" customFormat="1" ht="15" customHeight="1" outlineLevel="7" x14ac:dyDescent="0.3">
      <c r="A46" s="63">
        <v>101</v>
      </c>
      <c r="B46" s="63" t="s">
        <v>19</v>
      </c>
      <c r="C46" s="64">
        <v>10103</v>
      </c>
      <c r="D46" s="64" t="s">
        <v>29</v>
      </c>
      <c r="E46" s="64">
        <v>113</v>
      </c>
      <c r="F46" s="64" t="s">
        <v>60</v>
      </c>
      <c r="G46" s="64">
        <v>153047</v>
      </c>
      <c r="H46" s="64" t="s">
        <v>72</v>
      </c>
      <c r="I46" s="64">
        <v>113147</v>
      </c>
      <c r="J46" s="64" t="s">
        <v>73</v>
      </c>
      <c r="K46" s="99">
        <v>88</v>
      </c>
      <c r="L46" s="99">
        <v>34</v>
      </c>
      <c r="M46" s="100">
        <v>0.38636363636363602</v>
      </c>
      <c r="N46" s="99">
        <v>100</v>
      </c>
      <c r="O46" s="99">
        <v>41</v>
      </c>
      <c r="P46" s="100">
        <v>0.41</v>
      </c>
      <c r="Q46" s="99">
        <v>99</v>
      </c>
      <c r="R46" s="99">
        <v>36</v>
      </c>
      <c r="S46" s="100">
        <v>0.36363636363636398</v>
      </c>
      <c r="T46" s="99">
        <f t="shared" si="0"/>
        <v>287</v>
      </c>
      <c r="U46" s="99">
        <f t="shared" si="0"/>
        <v>111</v>
      </c>
      <c r="V46" s="100">
        <f t="shared" si="1"/>
        <v>0.38675958188153309</v>
      </c>
    </row>
    <row r="47" spans="1:22" s="62" customFormat="1" ht="15" customHeight="1" outlineLevel="7" x14ac:dyDescent="0.3">
      <c r="A47" s="63">
        <v>101</v>
      </c>
      <c r="B47" s="63" t="s">
        <v>19</v>
      </c>
      <c r="C47" s="64">
        <v>10103</v>
      </c>
      <c r="D47" s="64" t="s">
        <v>29</v>
      </c>
      <c r="E47" s="64">
        <v>113</v>
      </c>
      <c r="F47" s="64" t="s">
        <v>60</v>
      </c>
      <c r="G47" s="64">
        <v>153047</v>
      </c>
      <c r="H47" s="64" t="s">
        <v>72</v>
      </c>
      <c r="I47" s="64">
        <v>0</v>
      </c>
      <c r="J47" s="71" t="s">
        <v>24</v>
      </c>
      <c r="K47" s="40">
        <f>SUBTOTAL(9,K46:K46)</f>
        <v>88</v>
      </c>
      <c r="L47" s="40">
        <f>SUBTOTAL(9,L46:L46)</f>
        <v>34</v>
      </c>
      <c r="M47" s="87">
        <f>L47/K47</f>
        <v>0.38636363636363635</v>
      </c>
      <c r="N47" s="40">
        <f>SUBTOTAL(9,N46:N46)</f>
        <v>100</v>
      </c>
      <c r="O47" s="40">
        <f>SUBTOTAL(9,O46:O46)</f>
        <v>41</v>
      </c>
      <c r="P47" s="87">
        <f>O47/N47</f>
        <v>0.41</v>
      </c>
      <c r="Q47" s="40">
        <f>SUBTOTAL(9,Q46:Q46)</f>
        <v>99</v>
      </c>
      <c r="R47" s="40">
        <f>SUBTOTAL(9,R46:R46)</f>
        <v>36</v>
      </c>
      <c r="S47" s="87">
        <f>R47/Q47</f>
        <v>0.36363636363636365</v>
      </c>
      <c r="T47" s="40">
        <f>SUBTOTAL(9,T46:T46)</f>
        <v>287</v>
      </c>
      <c r="U47" s="40">
        <f>SUBTOTAL(9,U46:U46)</f>
        <v>111</v>
      </c>
      <c r="V47" s="101">
        <f>U47/T47</f>
        <v>0.38675958188153309</v>
      </c>
    </row>
    <row r="48" spans="1:22" s="62" customFormat="1" ht="15" customHeight="1" outlineLevel="6" x14ac:dyDescent="0.3">
      <c r="A48" s="63">
        <v>101</v>
      </c>
      <c r="B48" s="63" t="s">
        <v>19</v>
      </c>
      <c r="C48" s="64">
        <v>10103</v>
      </c>
      <c r="D48" s="64" t="s">
        <v>29</v>
      </c>
      <c r="E48" s="64">
        <v>113</v>
      </c>
      <c r="F48" s="64" t="s">
        <v>352</v>
      </c>
      <c r="G48" s="64">
        <v>0</v>
      </c>
      <c r="H48" s="64">
        <v>0</v>
      </c>
      <c r="I48" s="64">
        <v>0</v>
      </c>
      <c r="J48" s="66" t="s">
        <v>25</v>
      </c>
      <c r="K48" s="43">
        <f>SUBTOTAL(9,K35:K46)</f>
        <v>671</v>
      </c>
      <c r="L48" s="43">
        <f>SUBTOTAL(9,L35:L46)</f>
        <v>299</v>
      </c>
      <c r="M48" s="102">
        <f>L48/K48</f>
        <v>0.44560357675111772</v>
      </c>
      <c r="N48" s="43">
        <f>SUBTOTAL(9,N35:N46)</f>
        <v>602</v>
      </c>
      <c r="O48" s="43">
        <f>SUBTOTAL(9,O35:O46)</f>
        <v>267</v>
      </c>
      <c r="P48" s="102">
        <f>O48/N48</f>
        <v>0.4435215946843854</v>
      </c>
      <c r="Q48" s="43">
        <f>SUBTOTAL(9,Q35:Q46)</f>
        <v>644</v>
      </c>
      <c r="R48" s="43">
        <f>SUBTOTAL(9,R35:R46)</f>
        <v>206</v>
      </c>
      <c r="S48" s="102">
        <f>R48/Q48</f>
        <v>0.31987577639751552</v>
      </c>
      <c r="T48" s="43">
        <f>SUBTOTAL(9,T35:T46)</f>
        <v>1917</v>
      </c>
      <c r="U48" s="43">
        <f>SUBTOTAL(9,U35:U46)</f>
        <v>772</v>
      </c>
      <c r="V48" s="89">
        <f>U48/T48</f>
        <v>0.40271257172665625</v>
      </c>
    </row>
    <row r="49" spans="1:22" s="62" customFormat="1" ht="15" customHeight="1" outlineLevel="7" x14ac:dyDescent="0.3">
      <c r="A49" s="63">
        <v>101</v>
      </c>
      <c r="B49" s="63" t="s">
        <v>19</v>
      </c>
      <c r="C49" s="64">
        <v>10103</v>
      </c>
      <c r="D49" s="64" t="s">
        <v>29</v>
      </c>
      <c r="E49" s="64">
        <v>116</v>
      </c>
      <c r="F49" s="64" t="s">
        <v>74</v>
      </c>
      <c r="G49" s="64">
        <v>151683</v>
      </c>
      <c r="H49" s="64" t="s">
        <v>75</v>
      </c>
      <c r="I49" s="64">
        <v>116286</v>
      </c>
      <c r="J49" s="64" t="s">
        <v>311</v>
      </c>
      <c r="K49" s="99">
        <v>84</v>
      </c>
      <c r="L49" s="99">
        <v>18</v>
      </c>
      <c r="M49" s="100">
        <v>0.214285714285714</v>
      </c>
      <c r="N49" s="99">
        <v>104</v>
      </c>
      <c r="O49" s="99">
        <v>39</v>
      </c>
      <c r="P49" s="100">
        <v>0.375</v>
      </c>
      <c r="Q49" s="99">
        <v>98</v>
      </c>
      <c r="R49" s="99">
        <v>27</v>
      </c>
      <c r="S49" s="100">
        <v>0.27551020408163301</v>
      </c>
      <c r="T49" s="99">
        <f t="shared" si="0"/>
        <v>286</v>
      </c>
      <c r="U49" s="99">
        <f t="shared" si="0"/>
        <v>84</v>
      </c>
      <c r="V49" s="100">
        <f t="shared" si="1"/>
        <v>0.2937062937062937</v>
      </c>
    </row>
    <row r="50" spans="1:22" s="62" customFormat="1" ht="15" customHeight="1" outlineLevel="7" x14ac:dyDescent="0.3">
      <c r="A50" s="63">
        <v>101</v>
      </c>
      <c r="B50" s="63" t="s">
        <v>19</v>
      </c>
      <c r="C50" s="64">
        <v>10103</v>
      </c>
      <c r="D50" s="64" t="s">
        <v>29</v>
      </c>
      <c r="E50" s="64">
        <v>116</v>
      </c>
      <c r="F50" s="64" t="s">
        <v>74</v>
      </c>
      <c r="G50" s="64">
        <v>151683</v>
      </c>
      <c r="H50" s="64" t="s">
        <v>75</v>
      </c>
      <c r="I50" s="64">
        <v>116386</v>
      </c>
      <c r="J50" s="64" t="s">
        <v>76</v>
      </c>
      <c r="K50" s="99">
        <v>119</v>
      </c>
      <c r="L50" s="99">
        <v>51</v>
      </c>
      <c r="M50" s="100">
        <v>0.42857142857142899</v>
      </c>
      <c r="N50" s="99">
        <v>87</v>
      </c>
      <c r="O50" s="99">
        <v>34</v>
      </c>
      <c r="P50" s="100">
        <v>0.390804597701149</v>
      </c>
      <c r="Q50" s="99">
        <v>78</v>
      </c>
      <c r="R50" s="99">
        <v>19</v>
      </c>
      <c r="S50" s="100">
        <v>0.243589743589744</v>
      </c>
      <c r="T50" s="99">
        <f t="shared" si="0"/>
        <v>284</v>
      </c>
      <c r="U50" s="99">
        <f t="shared" si="0"/>
        <v>104</v>
      </c>
      <c r="V50" s="100">
        <f t="shared" si="1"/>
        <v>0.36619718309859156</v>
      </c>
    </row>
    <row r="51" spans="1:22" s="62" customFormat="1" ht="15" customHeight="1" outlineLevel="7" x14ac:dyDescent="0.3">
      <c r="A51" s="63">
        <v>101</v>
      </c>
      <c r="B51" s="63" t="s">
        <v>19</v>
      </c>
      <c r="C51" s="64">
        <v>10103</v>
      </c>
      <c r="D51" s="64" t="s">
        <v>29</v>
      </c>
      <c r="E51" s="64">
        <v>116</v>
      </c>
      <c r="F51" s="64" t="s">
        <v>74</v>
      </c>
      <c r="G51" s="64">
        <v>151683</v>
      </c>
      <c r="H51" s="64" t="s">
        <v>75</v>
      </c>
      <c r="I51" s="64">
        <v>0</v>
      </c>
      <c r="J51" s="71" t="s">
        <v>24</v>
      </c>
      <c r="K51" s="40">
        <f>SUBTOTAL(9,K49:K50)</f>
        <v>203</v>
      </c>
      <c r="L51" s="40">
        <f>SUBTOTAL(9,L49:L50)</f>
        <v>69</v>
      </c>
      <c r="M51" s="87">
        <f>L51/K51</f>
        <v>0.33990147783251229</v>
      </c>
      <c r="N51" s="40">
        <f>SUBTOTAL(9,N49:N50)</f>
        <v>191</v>
      </c>
      <c r="O51" s="40">
        <f>SUBTOTAL(9,O49:O50)</f>
        <v>73</v>
      </c>
      <c r="P51" s="87">
        <f>O51/N51</f>
        <v>0.38219895287958117</v>
      </c>
      <c r="Q51" s="40">
        <f>SUBTOTAL(9,Q49:Q50)</f>
        <v>176</v>
      </c>
      <c r="R51" s="40">
        <f>SUBTOTAL(9,R49:R50)</f>
        <v>46</v>
      </c>
      <c r="S51" s="87">
        <f>R51/Q51</f>
        <v>0.26136363636363635</v>
      </c>
      <c r="T51" s="40">
        <f>SUBTOTAL(9,T49:T50)</f>
        <v>570</v>
      </c>
      <c r="U51" s="40">
        <f>SUBTOTAL(9,U49:U50)</f>
        <v>188</v>
      </c>
      <c r="V51" s="101">
        <f>U51/T51</f>
        <v>0.3298245614035088</v>
      </c>
    </row>
    <row r="52" spans="1:22" s="62" customFormat="1" ht="15" customHeight="1" outlineLevel="7" x14ac:dyDescent="0.3">
      <c r="A52" s="63">
        <v>101</v>
      </c>
      <c r="B52" s="63" t="s">
        <v>19</v>
      </c>
      <c r="C52" s="64">
        <v>10103</v>
      </c>
      <c r="D52" s="64" t="s">
        <v>29</v>
      </c>
      <c r="E52" s="64">
        <v>116</v>
      </c>
      <c r="F52" s="64" t="s">
        <v>74</v>
      </c>
      <c r="G52" s="64">
        <v>152900</v>
      </c>
      <c r="H52" s="64" t="s">
        <v>77</v>
      </c>
      <c r="I52" s="64">
        <v>116374</v>
      </c>
      <c r="J52" s="64" t="s">
        <v>78</v>
      </c>
      <c r="K52" s="99">
        <v>163</v>
      </c>
      <c r="L52" s="99">
        <v>53</v>
      </c>
      <c r="M52" s="100">
        <v>0.32515337423312901</v>
      </c>
      <c r="N52" s="99">
        <v>116</v>
      </c>
      <c r="O52" s="99">
        <v>41</v>
      </c>
      <c r="P52" s="100">
        <v>0.35344827586206901</v>
      </c>
      <c r="Q52" s="99">
        <v>140</v>
      </c>
      <c r="R52" s="99">
        <v>41</v>
      </c>
      <c r="S52" s="100">
        <v>0.29285714285714298</v>
      </c>
      <c r="T52" s="99">
        <f t="shared" si="0"/>
        <v>419</v>
      </c>
      <c r="U52" s="99">
        <f t="shared" si="0"/>
        <v>135</v>
      </c>
      <c r="V52" s="100">
        <f t="shared" si="1"/>
        <v>0.32219570405727921</v>
      </c>
    </row>
    <row r="53" spans="1:22" s="62" customFormat="1" ht="15" customHeight="1" outlineLevel="7" x14ac:dyDescent="0.3">
      <c r="A53" s="63">
        <v>101</v>
      </c>
      <c r="B53" s="63" t="s">
        <v>19</v>
      </c>
      <c r="C53" s="64">
        <v>10103</v>
      </c>
      <c r="D53" s="64" t="s">
        <v>29</v>
      </c>
      <c r="E53" s="64">
        <v>116</v>
      </c>
      <c r="F53" s="64" t="s">
        <v>74</v>
      </c>
      <c r="G53" s="64">
        <v>152900</v>
      </c>
      <c r="H53" s="64" t="s">
        <v>77</v>
      </c>
      <c r="I53" s="64">
        <v>0</v>
      </c>
      <c r="J53" s="71" t="s">
        <v>24</v>
      </c>
      <c r="K53" s="40">
        <f>SUBTOTAL(9,K52:K52)</f>
        <v>163</v>
      </c>
      <c r="L53" s="40">
        <f>SUBTOTAL(9,L52:L52)</f>
        <v>53</v>
      </c>
      <c r="M53" s="87">
        <f>L53/K53</f>
        <v>0.32515337423312884</v>
      </c>
      <c r="N53" s="40">
        <f>SUBTOTAL(9,N52:N52)</f>
        <v>116</v>
      </c>
      <c r="O53" s="40">
        <f>SUBTOTAL(9,O52:O52)</f>
        <v>41</v>
      </c>
      <c r="P53" s="87">
        <f>O53/N53</f>
        <v>0.35344827586206895</v>
      </c>
      <c r="Q53" s="40">
        <f>SUBTOTAL(9,Q52:Q52)</f>
        <v>140</v>
      </c>
      <c r="R53" s="40">
        <f>SUBTOTAL(9,R52:R52)</f>
        <v>41</v>
      </c>
      <c r="S53" s="87">
        <f>R53/Q53</f>
        <v>0.29285714285714287</v>
      </c>
      <c r="T53" s="40">
        <f>SUBTOTAL(9,T52:T52)</f>
        <v>419</v>
      </c>
      <c r="U53" s="40">
        <f>SUBTOTAL(9,U52:U52)</f>
        <v>135</v>
      </c>
      <c r="V53" s="101">
        <f>U53/T53</f>
        <v>0.32219570405727921</v>
      </c>
    </row>
    <row r="54" spans="1:22" s="62" customFormat="1" ht="15" customHeight="1" outlineLevel="7" x14ac:dyDescent="0.3">
      <c r="A54" s="63">
        <v>101</v>
      </c>
      <c r="B54" s="63" t="s">
        <v>19</v>
      </c>
      <c r="C54" s="64">
        <v>10103</v>
      </c>
      <c r="D54" s="64" t="s">
        <v>29</v>
      </c>
      <c r="E54" s="64">
        <v>116</v>
      </c>
      <c r="F54" s="64" t="s">
        <v>74</v>
      </c>
      <c r="G54" s="64">
        <v>153060</v>
      </c>
      <c r="H54" s="64" t="s">
        <v>79</v>
      </c>
      <c r="I54" s="64">
        <v>116413</v>
      </c>
      <c r="J54" s="64" t="s">
        <v>80</v>
      </c>
      <c r="K54" s="99">
        <v>60</v>
      </c>
      <c r="L54" s="99">
        <v>33</v>
      </c>
      <c r="M54" s="100">
        <v>0.55000000000000004</v>
      </c>
      <c r="N54" s="99">
        <v>36</v>
      </c>
      <c r="O54" s="99">
        <v>25</v>
      </c>
      <c r="P54" s="100">
        <v>0.69444444444444398</v>
      </c>
      <c r="Q54" s="99">
        <v>40</v>
      </c>
      <c r="R54" s="99">
        <v>18</v>
      </c>
      <c r="S54" s="100">
        <v>0.45</v>
      </c>
      <c r="T54" s="99">
        <f t="shared" ref="T54:U82" si="2">K54+N54+Q54</f>
        <v>136</v>
      </c>
      <c r="U54" s="99">
        <f t="shared" si="2"/>
        <v>76</v>
      </c>
      <c r="V54" s="100">
        <f t="shared" ref="V54:V116" si="3">U54/T54</f>
        <v>0.55882352941176472</v>
      </c>
    </row>
    <row r="55" spans="1:22" s="62" customFormat="1" ht="15" customHeight="1" outlineLevel="7" x14ac:dyDescent="0.3">
      <c r="A55" s="63">
        <v>101</v>
      </c>
      <c r="B55" s="63" t="s">
        <v>19</v>
      </c>
      <c r="C55" s="64">
        <v>10103</v>
      </c>
      <c r="D55" s="64" t="s">
        <v>29</v>
      </c>
      <c r="E55" s="64">
        <v>116</v>
      </c>
      <c r="F55" s="64" t="s">
        <v>74</v>
      </c>
      <c r="G55" s="70">
        <v>153060</v>
      </c>
      <c r="H55" s="64" t="s">
        <v>79</v>
      </c>
      <c r="I55" s="64">
        <v>0</v>
      </c>
      <c r="J55" s="71" t="s">
        <v>24</v>
      </c>
      <c r="K55" s="40">
        <f>SUBTOTAL(9,K54:K54)</f>
        <v>60</v>
      </c>
      <c r="L55" s="40">
        <f>SUBTOTAL(9,L54:L54)</f>
        <v>33</v>
      </c>
      <c r="M55" s="87">
        <f>L55/K55</f>
        <v>0.55000000000000004</v>
      </c>
      <c r="N55" s="40">
        <f>SUBTOTAL(9,N54:N54)</f>
        <v>36</v>
      </c>
      <c r="O55" s="40">
        <f>SUBTOTAL(9,O54:O54)</f>
        <v>25</v>
      </c>
      <c r="P55" s="87">
        <f>O55/N55</f>
        <v>0.69444444444444442</v>
      </c>
      <c r="Q55" s="40">
        <f>SUBTOTAL(9,Q54:Q54)</f>
        <v>40</v>
      </c>
      <c r="R55" s="40">
        <f>SUBTOTAL(9,R54:R54)</f>
        <v>18</v>
      </c>
      <c r="S55" s="87">
        <f>R55/Q55</f>
        <v>0.45</v>
      </c>
      <c r="T55" s="40">
        <f>SUBTOTAL(9,T54:T54)</f>
        <v>136</v>
      </c>
      <c r="U55" s="40">
        <f>SUBTOTAL(9,U54:U54)</f>
        <v>76</v>
      </c>
      <c r="V55" s="101">
        <f>U55/T55</f>
        <v>0.55882352941176472</v>
      </c>
    </row>
    <row r="56" spans="1:22" s="62" customFormat="1" ht="15" customHeight="1" outlineLevel="6" x14ac:dyDescent="0.3">
      <c r="A56" s="63">
        <v>101</v>
      </c>
      <c r="B56" s="63" t="s">
        <v>19</v>
      </c>
      <c r="C56" s="64">
        <v>10103</v>
      </c>
      <c r="D56" s="64" t="s">
        <v>29</v>
      </c>
      <c r="E56" s="64">
        <v>116</v>
      </c>
      <c r="F56" s="64" t="s">
        <v>74</v>
      </c>
      <c r="G56" s="64">
        <v>0</v>
      </c>
      <c r="H56" s="64">
        <v>0</v>
      </c>
      <c r="I56" s="64">
        <v>0</v>
      </c>
      <c r="J56" s="66" t="s">
        <v>25</v>
      </c>
      <c r="K56" s="43">
        <f>SUBTOTAL(9,K49:K54)</f>
        <v>426</v>
      </c>
      <c r="L56" s="43">
        <f>SUBTOTAL(9,L49:L54)</f>
        <v>155</v>
      </c>
      <c r="M56" s="102">
        <f>L56/K56</f>
        <v>0.36384976525821594</v>
      </c>
      <c r="N56" s="43">
        <f>SUBTOTAL(9,N49:N54)</f>
        <v>343</v>
      </c>
      <c r="O56" s="43">
        <f>SUBTOTAL(9,O49:O54)</f>
        <v>139</v>
      </c>
      <c r="P56" s="102">
        <f>O56/N56</f>
        <v>0.40524781341107874</v>
      </c>
      <c r="Q56" s="43">
        <f>SUBTOTAL(9,Q49:Q54)</f>
        <v>356</v>
      </c>
      <c r="R56" s="43">
        <f>SUBTOTAL(9,R49:R54)</f>
        <v>105</v>
      </c>
      <c r="S56" s="102">
        <f>R56/Q56</f>
        <v>0.2949438202247191</v>
      </c>
      <c r="T56" s="43">
        <f>SUBTOTAL(9,T49:T54)</f>
        <v>1125</v>
      </c>
      <c r="U56" s="43">
        <f>SUBTOTAL(9,U49:U54)</f>
        <v>399</v>
      </c>
      <c r="V56" s="89">
        <f>U56/T56</f>
        <v>0.35466666666666669</v>
      </c>
    </row>
    <row r="57" spans="1:22" s="62" customFormat="1" ht="15" customHeight="1" outlineLevel="7" x14ac:dyDescent="0.3">
      <c r="A57" s="63">
        <v>101</v>
      </c>
      <c r="B57" s="63" t="s">
        <v>19</v>
      </c>
      <c r="C57" s="64">
        <v>10103</v>
      </c>
      <c r="D57" s="64" t="s">
        <v>29</v>
      </c>
      <c r="E57" s="64">
        <v>119</v>
      </c>
      <c r="F57" s="64" t="s">
        <v>81</v>
      </c>
      <c r="G57" s="64">
        <v>151701</v>
      </c>
      <c r="H57" s="64" t="s">
        <v>82</v>
      </c>
      <c r="I57" s="64">
        <v>119542</v>
      </c>
      <c r="J57" s="64" t="s">
        <v>83</v>
      </c>
      <c r="K57" s="99">
        <v>90</v>
      </c>
      <c r="L57" s="99">
        <v>51</v>
      </c>
      <c r="M57" s="100">
        <v>0.56666666666666698</v>
      </c>
      <c r="N57" s="99">
        <v>92</v>
      </c>
      <c r="O57" s="99">
        <v>48</v>
      </c>
      <c r="P57" s="100">
        <v>0.52173913043478304</v>
      </c>
      <c r="Q57" s="99">
        <v>68</v>
      </c>
      <c r="R57" s="99">
        <v>17</v>
      </c>
      <c r="S57" s="100">
        <v>0.25</v>
      </c>
      <c r="T57" s="99">
        <f t="shared" si="2"/>
        <v>250</v>
      </c>
      <c r="U57" s="99">
        <f t="shared" si="2"/>
        <v>116</v>
      </c>
      <c r="V57" s="100">
        <f t="shared" si="3"/>
        <v>0.46400000000000002</v>
      </c>
    </row>
    <row r="58" spans="1:22" s="62" customFormat="1" ht="15" customHeight="1" outlineLevel="7" x14ac:dyDescent="0.3">
      <c r="A58" s="63">
        <v>101</v>
      </c>
      <c r="B58" s="63" t="s">
        <v>19</v>
      </c>
      <c r="C58" s="64">
        <v>10103</v>
      </c>
      <c r="D58" s="64" t="s">
        <v>29</v>
      </c>
      <c r="E58" s="64">
        <v>119</v>
      </c>
      <c r="F58" s="64" t="s">
        <v>81</v>
      </c>
      <c r="G58" s="64">
        <v>151701</v>
      </c>
      <c r="H58" s="64" t="s">
        <v>82</v>
      </c>
      <c r="I58" s="64">
        <v>119684</v>
      </c>
      <c r="J58" s="64" t="s">
        <v>84</v>
      </c>
      <c r="K58" s="99">
        <v>124</v>
      </c>
      <c r="L58" s="99">
        <v>62</v>
      </c>
      <c r="M58" s="100">
        <v>0.5</v>
      </c>
      <c r="N58" s="99">
        <v>89</v>
      </c>
      <c r="O58" s="99">
        <v>39</v>
      </c>
      <c r="P58" s="100">
        <v>0.43820224719101097</v>
      </c>
      <c r="Q58" s="99">
        <v>108</v>
      </c>
      <c r="R58" s="99">
        <v>39</v>
      </c>
      <c r="S58" s="100">
        <v>0.36111111111111099</v>
      </c>
      <c r="T58" s="99">
        <f t="shared" si="2"/>
        <v>321</v>
      </c>
      <c r="U58" s="99">
        <f t="shared" si="2"/>
        <v>140</v>
      </c>
      <c r="V58" s="100">
        <f t="shared" si="3"/>
        <v>0.43613707165109034</v>
      </c>
    </row>
    <row r="59" spans="1:22" s="62" customFormat="1" ht="15" customHeight="1" outlineLevel="7" x14ac:dyDescent="0.3">
      <c r="A59" s="63">
        <v>101</v>
      </c>
      <c r="B59" s="63" t="s">
        <v>19</v>
      </c>
      <c r="C59" s="64">
        <v>10103</v>
      </c>
      <c r="D59" s="64" t="s">
        <v>29</v>
      </c>
      <c r="E59" s="64">
        <v>119</v>
      </c>
      <c r="F59" s="64" t="s">
        <v>81</v>
      </c>
      <c r="G59" s="64">
        <v>151701</v>
      </c>
      <c r="H59" s="64" t="s">
        <v>82</v>
      </c>
      <c r="I59" s="64">
        <v>0</v>
      </c>
      <c r="J59" s="71" t="s">
        <v>24</v>
      </c>
      <c r="K59" s="40">
        <f>SUBTOTAL(9,K57:K58)</f>
        <v>214</v>
      </c>
      <c r="L59" s="40">
        <f>SUBTOTAL(9,L57:L58)</f>
        <v>113</v>
      </c>
      <c r="M59" s="87">
        <f>L59/K59</f>
        <v>0.5280373831775701</v>
      </c>
      <c r="N59" s="40">
        <f>SUBTOTAL(9,N57:N58)</f>
        <v>181</v>
      </c>
      <c r="O59" s="40">
        <f>SUBTOTAL(9,O57:O58)</f>
        <v>87</v>
      </c>
      <c r="P59" s="87">
        <f>O59/N59</f>
        <v>0.48066298342541436</v>
      </c>
      <c r="Q59" s="40">
        <f>SUBTOTAL(9,Q57:Q58)</f>
        <v>176</v>
      </c>
      <c r="R59" s="40">
        <f>SUBTOTAL(9,R57:R58)</f>
        <v>56</v>
      </c>
      <c r="S59" s="87">
        <f>R59/Q59</f>
        <v>0.31818181818181818</v>
      </c>
      <c r="T59" s="40">
        <f>SUBTOTAL(9,T57:T58)</f>
        <v>571</v>
      </c>
      <c r="U59" s="40">
        <f>SUBTOTAL(9,U57:U58)</f>
        <v>256</v>
      </c>
      <c r="V59" s="101">
        <f>U59/T59</f>
        <v>0.44833625218914186</v>
      </c>
    </row>
    <row r="60" spans="1:22" s="62" customFormat="1" ht="15" customHeight="1" outlineLevel="6" x14ac:dyDescent="0.3">
      <c r="A60" s="63">
        <v>101</v>
      </c>
      <c r="B60" s="63" t="s">
        <v>19</v>
      </c>
      <c r="C60" s="64">
        <v>10103</v>
      </c>
      <c r="D60" s="64" t="s">
        <v>29</v>
      </c>
      <c r="E60" s="64">
        <v>119</v>
      </c>
      <c r="F60" s="64" t="s">
        <v>353</v>
      </c>
      <c r="G60" s="64">
        <v>0</v>
      </c>
      <c r="H60" s="64">
        <v>0</v>
      </c>
      <c r="I60" s="64">
        <v>0</v>
      </c>
      <c r="J60" s="66" t="s">
        <v>25</v>
      </c>
      <c r="K60" s="43">
        <f>SUBTOTAL(9,K57:K58)</f>
        <v>214</v>
      </c>
      <c r="L60" s="43">
        <f>SUBTOTAL(9,L57:L58)</f>
        <v>113</v>
      </c>
      <c r="M60" s="102">
        <f>L60/K60</f>
        <v>0.5280373831775701</v>
      </c>
      <c r="N60" s="43">
        <f>SUBTOTAL(9,N57:N58)</f>
        <v>181</v>
      </c>
      <c r="O60" s="43">
        <f>SUBTOTAL(9,O57:O58)</f>
        <v>87</v>
      </c>
      <c r="P60" s="102">
        <f>O60/N60</f>
        <v>0.48066298342541436</v>
      </c>
      <c r="Q60" s="43">
        <f>SUBTOTAL(9,Q57:Q58)</f>
        <v>176</v>
      </c>
      <c r="R60" s="43">
        <f>SUBTOTAL(9,R57:R58)</f>
        <v>56</v>
      </c>
      <c r="S60" s="102">
        <f>R60/Q60</f>
        <v>0.31818181818181818</v>
      </c>
      <c r="T60" s="43">
        <f>SUBTOTAL(9,T57:T58)</f>
        <v>571</v>
      </c>
      <c r="U60" s="43">
        <f>SUBTOTAL(9,U57:U58)</f>
        <v>256</v>
      </c>
      <c r="V60" s="89">
        <f>U60/T60</f>
        <v>0.44833625218914186</v>
      </c>
    </row>
    <row r="61" spans="1:22" s="62" customFormat="1" ht="15" customHeight="1" outlineLevel="7" x14ac:dyDescent="0.3">
      <c r="A61" s="63">
        <v>101</v>
      </c>
      <c r="B61" s="63" t="s">
        <v>19</v>
      </c>
      <c r="C61" s="64">
        <v>10103</v>
      </c>
      <c r="D61" s="64" t="s">
        <v>29</v>
      </c>
      <c r="E61" s="64">
        <v>1304</v>
      </c>
      <c r="F61" s="64" t="s">
        <v>85</v>
      </c>
      <c r="G61" s="64">
        <v>150009</v>
      </c>
      <c r="H61" s="64" t="s">
        <v>86</v>
      </c>
      <c r="I61" s="64">
        <v>1304516</v>
      </c>
      <c r="J61" s="64" t="s">
        <v>87</v>
      </c>
      <c r="K61" s="99">
        <v>140</v>
      </c>
      <c r="L61" s="99">
        <v>79</v>
      </c>
      <c r="M61" s="100">
        <v>0.56428571428571395</v>
      </c>
      <c r="N61" s="99">
        <v>116</v>
      </c>
      <c r="O61" s="99">
        <v>78</v>
      </c>
      <c r="P61" s="100">
        <v>0.67241379310344795</v>
      </c>
      <c r="Q61" s="99">
        <v>93</v>
      </c>
      <c r="R61" s="99">
        <v>36</v>
      </c>
      <c r="S61" s="100">
        <v>0.38709677419354799</v>
      </c>
      <c r="T61" s="99">
        <f t="shared" si="2"/>
        <v>349</v>
      </c>
      <c r="U61" s="99">
        <f t="shared" si="2"/>
        <v>193</v>
      </c>
      <c r="V61" s="100">
        <f t="shared" si="3"/>
        <v>0.55300859598853869</v>
      </c>
    </row>
    <row r="62" spans="1:22" s="62" customFormat="1" ht="15" customHeight="1" outlineLevel="7" x14ac:dyDescent="0.3">
      <c r="A62" s="63">
        <v>101</v>
      </c>
      <c r="B62" s="63" t="s">
        <v>19</v>
      </c>
      <c r="C62" s="64">
        <v>10103</v>
      </c>
      <c r="D62" s="64" t="s">
        <v>29</v>
      </c>
      <c r="E62" s="64">
        <v>1304</v>
      </c>
      <c r="F62" s="64" t="s">
        <v>85</v>
      </c>
      <c r="G62" s="64">
        <v>150009</v>
      </c>
      <c r="H62" s="64" t="s">
        <v>86</v>
      </c>
      <c r="I62" s="64">
        <v>1304553</v>
      </c>
      <c r="J62" s="64" t="s">
        <v>88</v>
      </c>
      <c r="K62" s="99">
        <v>114</v>
      </c>
      <c r="L62" s="99">
        <v>52</v>
      </c>
      <c r="M62" s="100">
        <v>0.45614035087719301</v>
      </c>
      <c r="N62" s="99">
        <v>150</v>
      </c>
      <c r="O62" s="99">
        <v>67</v>
      </c>
      <c r="P62" s="100">
        <v>0.44666666666666699</v>
      </c>
      <c r="Q62" s="99">
        <v>130</v>
      </c>
      <c r="R62" s="99">
        <v>45</v>
      </c>
      <c r="S62" s="100">
        <v>0.34615384615384598</v>
      </c>
      <c r="T62" s="99">
        <f t="shared" si="2"/>
        <v>394</v>
      </c>
      <c r="U62" s="99">
        <f t="shared" si="2"/>
        <v>164</v>
      </c>
      <c r="V62" s="100">
        <f t="shared" si="3"/>
        <v>0.41624365482233505</v>
      </c>
    </row>
    <row r="63" spans="1:22" s="62" customFormat="1" ht="15" customHeight="1" outlineLevel="7" x14ac:dyDescent="0.3">
      <c r="A63" s="63">
        <v>101</v>
      </c>
      <c r="B63" s="63" t="s">
        <v>19</v>
      </c>
      <c r="C63" s="64">
        <v>10103</v>
      </c>
      <c r="D63" s="64" t="s">
        <v>29</v>
      </c>
      <c r="E63" s="64">
        <v>1304</v>
      </c>
      <c r="F63" s="64" t="s">
        <v>85</v>
      </c>
      <c r="G63" s="64">
        <v>150009</v>
      </c>
      <c r="H63" s="64" t="s">
        <v>86</v>
      </c>
      <c r="I63" s="64">
        <v>0</v>
      </c>
      <c r="J63" s="71" t="s">
        <v>24</v>
      </c>
      <c r="K63" s="40">
        <f>SUBTOTAL(9,K61:K62)</f>
        <v>254</v>
      </c>
      <c r="L63" s="40">
        <f>SUBTOTAL(9,L61:L62)</f>
        <v>131</v>
      </c>
      <c r="M63" s="87">
        <f>L63/K63</f>
        <v>0.51574803149606296</v>
      </c>
      <c r="N63" s="40">
        <f>SUBTOTAL(9,N61:N62)</f>
        <v>266</v>
      </c>
      <c r="O63" s="40">
        <f>SUBTOTAL(9,O61:O62)</f>
        <v>145</v>
      </c>
      <c r="P63" s="87">
        <f>O63/N63</f>
        <v>0.54511278195488722</v>
      </c>
      <c r="Q63" s="40">
        <f>SUBTOTAL(9,Q61:Q62)</f>
        <v>223</v>
      </c>
      <c r="R63" s="40">
        <f>SUBTOTAL(9,R61:R62)</f>
        <v>81</v>
      </c>
      <c r="S63" s="87">
        <f>R63/Q63</f>
        <v>0.3632286995515695</v>
      </c>
      <c r="T63" s="40">
        <f>SUBTOTAL(9,T61:T62)</f>
        <v>743</v>
      </c>
      <c r="U63" s="40">
        <f>SUBTOTAL(9,U61:U62)</f>
        <v>357</v>
      </c>
      <c r="V63" s="101">
        <f>U63/T63</f>
        <v>0.48048452220726784</v>
      </c>
    </row>
    <row r="64" spans="1:22" s="62" customFormat="1" ht="15" customHeight="1" outlineLevel="7" x14ac:dyDescent="0.3">
      <c r="A64" s="63">
        <v>101</v>
      </c>
      <c r="B64" s="63" t="s">
        <v>19</v>
      </c>
      <c r="C64" s="64">
        <v>10103</v>
      </c>
      <c r="D64" s="64" t="s">
        <v>29</v>
      </c>
      <c r="E64" s="64">
        <v>1304</v>
      </c>
      <c r="F64" s="64" t="s">
        <v>85</v>
      </c>
      <c r="G64" s="64">
        <v>151105</v>
      </c>
      <c r="H64" s="64" t="s">
        <v>89</v>
      </c>
      <c r="I64" s="64">
        <v>1304679</v>
      </c>
      <c r="J64" s="64" t="s">
        <v>90</v>
      </c>
      <c r="K64" s="99">
        <v>120</v>
      </c>
      <c r="L64" s="99">
        <v>48</v>
      </c>
      <c r="M64" s="100">
        <v>0.4</v>
      </c>
      <c r="N64" s="99">
        <v>102</v>
      </c>
      <c r="O64" s="99">
        <v>47</v>
      </c>
      <c r="P64" s="100">
        <v>0.46078431372549</v>
      </c>
      <c r="Q64" s="99">
        <v>108</v>
      </c>
      <c r="R64" s="99">
        <v>69</v>
      </c>
      <c r="S64" s="100">
        <v>0.63888888888888895</v>
      </c>
      <c r="T64" s="99">
        <f t="shared" si="2"/>
        <v>330</v>
      </c>
      <c r="U64" s="99">
        <f t="shared" si="2"/>
        <v>164</v>
      </c>
      <c r="V64" s="100">
        <f t="shared" si="3"/>
        <v>0.49696969696969695</v>
      </c>
    </row>
    <row r="65" spans="1:22" s="62" customFormat="1" ht="15" customHeight="1" outlineLevel="7" x14ac:dyDescent="0.3">
      <c r="A65" s="63">
        <v>101</v>
      </c>
      <c r="B65" s="63" t="s">
        <v>19</v>
      </c>
      <c r="C65" s="64">
        <v>10103</v>
      </c>
      <c r="D65" s="64" t="s">
        <v>29</v>
      </c>
      <c r="E65" s="64">
        <v>1304</v>
      </c>
      <c r="F65" s="64" t="s">
        <v>85</v>
      </c>
      <c r="G65" s="64">
        <v>151105</v>
      </c>
      <c r="H65" s="64" t="s">
        <v>89</v>
      </c>
      <c r="I65" s="64">
        <v>0</v>
      </c>
      <c r="J65" s="71" t="s">
        <v>24</v>
      </c>
      <c r="K65" s="40">
        <f>SUBTOTAL(9,K64:K64)</f>
        <v>120</v>
      </c>
      <c r="L65" s="40">
        <f>SUBTOTAL(9,L64:L64)</f>
        <v>48</v>
      </c>
      <c r="M65" s="87">
        <f>L65/K65</f>
        <v>0.4</v>
      </c>
      <c r="N65" s="40">
        <f>SUBTOTAL(9,N64:N64)</f>
        <v>102</v>
      </c>
      <c r="O65" s="40">
        <f>SUBTOTAL(9,O64:O64)</f>
        <v>47</v>
      </c>
      <c r="P65" s="87">
        <f>O65/N65</f>
        <v>0.46078431372549017</v>
      </c>
      <c r="Q65" s="40">
        <f>SUBTOTAL(9,Q64:Q64)</f>
        <v>108</v>
      </c>
      <c r="R65" s="40">
        <f>SUBTOTAL(9,R64:R64)</f>
        <v>69</v>
      </c>
      <c r="S65" s="87">
        <f>R65/Q65</f>
        <v>0.63888888888888884</v>
      </c>
      <c r="T65" s="40">
        <f>SUBTOTAL(9,T64:T64)</f>
        <v>330</v>
      </c>
      <c r="U65" s="40">
        <f>SUBTOTAL(9,U64:U64)</f>
        <v>164</v>
      </c>
      <c r="V65" s="101">
        <f>U65/T65</f>
        <v>0.49696969696969695</v>
      </c>
    </row>
    <row r="66" spans="1:22" s="62" customFormat="1" ht="15" customHeight="1" outlineLevel="7" x14ac:dyDescent="0.3">
      <c r="A66" s="63">
        <v>101</v>
      </c>
      <c r="B66" s="63" t="s">
        <v>19</v>
      </c>
      <c r="C66" s="64">
        <v>10103</v>
      </c>
      <c r="D66" s="64" t="s">
        <v>29</v>
      </c>
      <c r="E66" s="64">
        <v>1304</v>
      </c>
      <c r="F66" s="64" t="s">
        <v>85</v>
      </c>
      <c r="G66" s="64">
        <v>151956</v>
      </c>
      <c r="H66" s="64" t="s">
        <v>91</v>
      </c>
      <c r="I66" s="64">
        <v>1304322</v>
      </c>
      <c r="J66" s="64" t="s">
        <v>92</v>
      </c>
      <c r="K66" s="99">
        <v>151</v>
      </c>
      <c r="L66" s="99">
        <v>74</v>
      </c>
      <c r="M66" s="100">
        <v>0.49006622516556297</v>
      </c>
      <c r="N66" s="99">
        <v>132</v>
      </c>
      <c r="O66" s="99">
        <v>69</v>
      </c>
      <c r="P66" s="100">
        <v>0.52272727272727304</v>
      </c>
      <c r="Q66" s="99">
        <v>135</v>
      </c>
      <c r="R66" s="99">
        <v>69</v>
      </c>
      <c r="S66" s="100">
        <v>0.51111111111111096</v>
      </c>
      <c r="T66" s="99">
        <f t="shared" si="2"/>
        <v>418</v>
      </c>
      <c r="U66" s="99">
        <f t="shared" si="2"/>
        <v>212</v>
      </c>
      <c r="V66" s="100">
        <f t="shared" si="3"/>
        <v>0.50717703349282295</v>
      </c>
    </row>
    <row r="67" spans="1:22" s="62" customFormat="1" ht="15" customHeight="1" outlineLevel="7" x14ac:dyDescent="0.3">
      <c r="A67" s="63">
        <v>101</v>
      </c>
      <c r="B67" s="63" t="s">
        <v>19</v>
      </c>
      <c r="C67" s="64">
        <v>10103</v>
      </c>
      <c r="D67" s="64" t="s">
        <v>29</v>
      </c>
      <c r="E67" s="64">
        <v>1304</v>
      </c>
      <c r="F67" s="64" t="s">
        <v>85</v>
      </c>
      <c r="G67" s="64">
        <v>151956</v>
      </c>
      <c r="H67" s="64" t="s">
        <v>91</v>
      </c>
      <c r="I67" s="64">
        <v>0</v>
      </c>
      <c r="J67" s="71" t="s">
        <v>24</v>
      </c>
      <c r="K67" s="40">
        <f>SUBTOTAL(9,K66:K66)</f>
        <v>151</v>
      </c>
      <c r="L67" s="40">
        <f>SUBTOTAL(9,L66:L66)</f>
        <v>74</v>
      </c>
      <c r="M67" s="87">
        <f>L67/K67</f>
        <v>0.49006622516556292</v>
      </c>
      <c r="N67" s="40">
        <f>SUBTOTAL(9,N66:N66)</f>
        <v>132</v>
      </c>
      <c r="O67" s="40">
        <f>SUBTOTAL(9,O66:O66)</f>
        <v>69</v>
      </c>
      <c r="P67" s="87">
        <f>O67/N67</f>
        <v>0.52272727272727271</v>
      </c>
      <c r="Q67" s="40">
        <f>SUBTOTAL(9,Q66:Q66)</f>
        <v>135</v>
      </c>
      <c r="R67" s="40">
        <f>SUBTOTAL(9,R66:R66)</f>
        <v>69</v>
      </c>
      <c r="S67" s="87">
        <f>R67/Q67</f>
        <v>0.51111111111111107</v>
      </c>
      <c r="T67" s="40">
        <f>SUBTOTAL(9,T66:T66)</f>
        <v>418</v>
      </c>
      <c r="U67" s="40">
        <f>SUBTOTAL(9,U66:U66)</f>
        <v>212</v>
      </c>
      <c r="V67" s="101">
        <f>U67/T67</f>
        <v>0.50717703349282295</v>
      </c>
    </row>
    <row r="68" spans="1:22" s="62" customFormat="1" ht="15" customHeight="1" outlineLevel="7" x14ac:dyDescent="0.3">
      <c r="A68" s="63">
        <v>101</v>
      </c>
      <c r="B68" s="63" t="s">
        <v>19</v>
      </c>
      <c r="C68" s="64">
        <v>10103</v>
      </c>
      <c r="D68" s="64" t="s">
        <v>29</v>
      </c>
      <c r="E68" s="64">
        <v>1304</v>
      </c>
      <c r="F68" s="64" t="s">
        <v>85</v>
      </c>
      <c r="G68" s="64">
        <v>151968</v>
      </c>
      <c r="H68" s="64" t="s">
        <v>354</v>
      </c>
      <c r="I68" s="64">
        <v>1304335</v>
      </c>
      <c r="J68" s="64" t="s">
        <v>355</v>
      </c>
      <c r="K68" s="99">
        <v>178</v>
      </c>
      <c r="L68" s="99">
        <v>88</v>
      </c>
      <c r="M68" s="100">
        <v>0.49438202247190999</v>
      </c>
      <c r="N68" s="99">
        <v>169</v>
      </c>
      <c r="O68" s="99">
        <v>82</v>
      </c>
      <c r="P68" s="100">
        <v>0.48520710059171601</v>
      </c>
      <c r="Q68" s="99">
        <v>134</v>
      </c>
      <c r="R68" s="99">
        <v>42</v>
      </c>
      <c r="S68" s="100">
        <v>0.31343283582089598</v>
      </c>
      <c r="T68" s="99">
        <f t="shared" si="2"/>
        <v>481</v>
      </c>
      <c r="U68" s="99">
        <f t="shared" si="2"/>
        <v>212</v>
      </c>
      <c r="V68" s="100">
        <f t="shared" si="3"/>
        <v>0.44074844074844077</v>
      </c>
    </row>
    <row r="69" spans="1:22" s="62" customFormat="1" ht="15" customHeight="1" outlineLevel="7" x14ac:dyDescent="0.3">
      <c r="A69" s="63">
        <v>101</v>
      </c>
      <c r="B69" s="63" t="s">
        <v>19</v>
      </c>
      <c r="C69" s="64">
        <v>10103</v>
      </c>
      <c r="D69" s="64" t="s">
        <v>29</v>
      </c>
      <c r="E69" s="64">
        <v>1304</v>
      </c>
      <c r="F69" s="64" t="s">
        <v>85</v>
      </c>
      <c r="G69" s="64">
        <v>151968</v>
      </c>
      <c r="H69" s="64" t="s">
        <v>354</v>
      </c>
      <c r="I69" s="64">
        <v>0</v>
      </c>
      <c r="J69" s="71" t="s">
        <v>24</v>
      </c>
      <c r="K69" s="40">
        <f>SUBTOTAL(9,K68:K68)</f>
        <v>178</v>
      </c>
      <c r="L69" s="40">
        <f>SUBTOTAL(9,L68:L68)</f>
        <v>88</v>
      </c>
      <c r="M69" s="87">
        <f>L69/K69</f>
        <v>0.4943820224719101</v>
      </c>
      <c r="N69" s="40">
        <f>SUBTOTAL(9,N68:N68)</f>
        <v>169</v>
      </c>
      <c r="O69" s="40">
        <f>SUBTOTAL(9,O68:O68)</f>
        <v>82</v>
      </c>
      <c r="P69" s="87">
        <f>O69/N69</f>
        <v>0.48520710059171596</v>
      </c>
      <c r="Q69" s="40">
        <f>SUBTOTAL(9,Q68:Q68)</f>
        <v>134</v>
      </c>
      <c r="R69" s="40">
        <f>SUBTOTAL(9,R68:R68)</f>
        <v>42</v>
      </c>
      <c r="S69" s="87">
        <f>R69/Q69</f>
        <v>0.31343283582089554</v>
      </c>
      <c r="T69" s="40">
        <f>SUBTOTAL(9,T68:T68)</f>
        <v>481</v>
      </c>
      <c r="U69" s="40">
        <f>SUBTOTAL(9,U68:U68)</f>
        <v>212</v>
      </c>
      <c r="V69" s="101">
        <f>U69/T69</f>
        <v>0.44074844074844077</v>
      </c>
    </row>
    <row r="70" spans="1:22" s="62" customFormat="1" ht="15" customHeight="1" outlineLevel="7" x14ac:dyDescent="0.3">
      <c r="A70" s="63">
        <v>101</v>
      </c>
      <c r="B70" s="63" t="s">
        <v>19</v>
      </c>
      <c r="C70" s="64">
        <v>10103</v>
      </c>
      <c r="D70" s="64" t="s">
        <v>29</v>
      </c>
      <c r="E70" s="64">
        <v>1304</v>
      </c>
      <c r="F70" s="64" t="s">
        <v>85</v>
      </c>
      <c r="G70" s="64">
        <v>151970</v>
      </c>
      <c r="H70" s="64" t="s">
        <v>95</v>
      </c>
      <c r="I70" s="64">
        <v>1304727</v>
      </c>
      <c r="J70" s="64" t="s">
        <v>96</v>
      </c>
      <c r="K70" s="99">
        <v>90</v>
      </c>
      <c r="L70" s="99">
        <v>48</v>
      </c>
      <c r="M70" s="100">
        <v>0.53333333333333299</v>
      </c>
      <c r="N70" s="99">
        <v>75</v>
      </c>
      <c r="O70" s="99">
        <v>41</v>
      </c>
      <c r="P70" s="100">
        <v>0.54666666666666697</v>
      </c>
      <c r="Q70" s="99">
        <v>60</v>
      </c>
      <c r="R70" s="99">
        <v>27</v>
      </c>
      <c r="S70" s="100">
        <v>0.45</v>
      </c>
      <c r="T70" s="99">
        <f t="shared" si="2"/>
        <v>225</v>
      </c>
      <c r="U70" s="99">
        <f t="shared" si="2"/>
        <v>116</v>
      </c>
      <c r="V70" s="100">
        <f t="shared" si="3"/>
        <v>0.51555555555555554</v>
      </c>
    </row>
    <row r="71" spans="1:22" s="62" customFormat="1" ht="15" customHeight="1" outlineLevel="7" x14ac:dyDescent="0.3">
      <c r="A71" s="63">
        <v>101</v>
      </c>
      <c r="B71" s="63" t="s">
        <v>19</v>
      </c>
      <c r="C71" s="64">
        <v>10103</v>
      </c>
      <c r="D71" s="64" t="s">
        <v>29</v>
      </c>
      <c r="E71" s="64">
        <v>1304</v>
      </c>
      <c r="F71" s="64" t="s">
        <v>85</v>
      </c>
      <c r="G71" s="64">
        <v>151970</v>
      </c>
      <c r="H71" s="64" t="s">
        <v>95</v>
      </c>
      <c r="I71" s="64">
        <v>1304806</v>
      </c>
      <c r="J71" s="64" t="s">
        <v>312</v>
      </c>
      <c r="K71" s="99">
        <v>55</v>
      </c>
      <c r="L71" s="99">
        <v>21</v>
      </c>
      <c r="M71" s="100">
        <v>0.381818181818182</v>
      </c>
      <c r="N71" s="99">
        <v>46</v>
      </c>
      <c r="O71" s="99">
        <v>26</v>
      </c>
      <c r="P71" s="100">
        <v>0.565217391304348</v>
      </c>
      <c r="Q71" s="99">
        <v>43</v>
      </c>
      <c r="R71" s="99">
        <v>19</v>
      </c>
      <c r="S71" s="100">
        <v>0.44186046511627902</v>
      </c>
      <c r="T71" s="99">
        <f>K71+N71+Q71</f>
        <v>144</v>
      </c>
      <c r="U71" s="99">
        <f t="shared" si="2"/>
        <v>66</v>
      </c>
      <c r="V71" s="100">
        <f t="shared" si="3"/>
        <v>0.45833333333333331</v>
      </c>
    </row>
    <row r="72" spans="1:22" s="62" customFormat="1" ht="15" customHeight="1" outlineLevel="7" x14ac:dyDescent="0.3">
      <c r="A72" s="63">
        <v>101</v>
      </c>
      <c r="B72" s="63" t="s">
        <v>19</v>
      </c>
      <c r="C72" s="64">
        <v>10103</v>
      </c>
      <c r="D72" s="64" t="s">
        <v>29</v>
      </c>
      <c r="E72" s="64">
        <v>1304</v>
      </c>
      <c r="F72" s="64" t="s">
        <v>85</v>
      </c>
      <c r="G72" s="64">
        <v>151970</v>
      </c>
      <c r="H72" s="64" t="s">
        <v>95</v>
      </c>
      <c r="I72" s="64">
        <v>0</v>
      </c>
      <c r="J72" s="71" t="s">
        <v>24</v>
      </c>
      <c r="K72" s="40">
        <f>SUBTOTAL(9,K70:K71)</f>
        <v>145</v>
      </c>
      <c r="L72" s="40">
        <f>SUBTOTAL(9,L70:L71)</f>
        <v>69</v>
      </c>
      <c r="M72" s="87">
        <f>L72/K72</f>
        <v>0.47586206896551725</v>
      </c>
      <c r="N72" s="40">
        <f>SUBTOTAL(9,N70:N71)</f>
        <v>121</v>
      </c>
      <c r="O72" s="40">
        <f>SUBTOTAL(9,O70:O71)</f>
        <v>67</v>
      </c>
      <c r="P72" s="87">
        <f>O72/N72</f>
        <v>0.55371900826446285</v>
      </c>
      <c r="Q72" s="40">
        <f>SUBTOTAL(9,Q70:Q71)</f>
        <v>103</v>
      </c>
      <c r="R72" s="40">
        <f>SUBTOTAL(9,R70:R71)</f>
        <v>46</v>
      </c>
      <c r="S72" s="87">
        <f>R72/Q72</f>
        <v>0.44660194174757284</v>
      </c>
      <c r="T72" s="40">
        <f>SUBTOTAL(9,T70:T71)</f>
        <v>369</v>
      </c>
      <c r="U72" s="40">
        <f>SUBTOTAL(9,U70:U71)</f>
        <v>182</v>
      </c>
      <c r="V72" s="101">
        <f>U72/T72</f>
        <v>0.49322493224932251</v>
      </c>
    </row>
    <row r="73" spans="1:22" s="62" customFormat="1" ht="15" customHeight="1" outlineLevel="7" x14ac:dyDescent="0.3">
      <c r="A73" s="63">
        <v>101</v>
      </c>
      <c r="B73" s="63" t="s">
        <v>19</v>
      </c>
      <c r="C73" s="64">
        <v>10103</v>
      </c>
      <c r="D73" s="64" t="s">
        <v>29</v>
      </c>
      <c r="E73" s="64">
        <v>1304</v>
      </c>
      <c r="F73" s="64" t="s">
        <v>85</v>
      </c>
      <c r="G73" s="64">
        <v>151981</v>
      </c>
      <c r="H73" s="64" t="s">
        <v>97</v>
      </c>
      <c r="I73" s="64">
        <v>1304775</v>
      </c>
      <c r="J73" s="64" t="s">
        <v>98</v>
      </c>
      <c r="K73" s="99">
        <v>151</v>
      </c>
      <c r="L73" s="99">
        <v>67</v>
      </c>
      <c r="M73" s="100">
        <v>0.443708609271523</v>
      </c>
      <c r="N73" s="99">
        <v>101</v>
      </c>
      <c r="O73" s="99">
        <v>62</v>
      </c>
      <c r="P73" s="100">
        <v>0.61386138613861396</v>
      </c>
      <c r="Q73" s="99">
        <v>148</v>
      </c>
      <c r="R73" s="99">
        <v>64</v>
      </c>
      <c r="S73" s="100">
        <v>0.43243243243243201</v>
      </c>
      <c r="T73" s="99">
        <f t="shared" ref="T73:U116" si="4">K73+N73+Q73</f>
        <v>400</v>
      </c>
      <c r="U73" s="99">
        <f t="shared" si="2"/>
        <v>193</v>
      </c>
      <c r="V73" s="100">
        <f t="shared" si="3"/>
        <v>0.48249999999999998</v>
      </c>
    </row>
    <row r="74" spans="1:22" s="62" customFormat="1" ht="15" customHeight="1" outlineLevel="7" x14ac:dyDescent="0.3">
      <c r="A74" s="63">
        <v>101</v>
      </c>
      <c r="B74" s="63" t="s">
        <v>19</v>
      </c>
      <c r="C74" s="64">
        <v>10103</v>
      </c>
      <c r="D74" s="64" t="s">
        <v>29</v>
      </c>
      <c r="E74" s="64">
        <v>1304</v>
      </c>
      <c r="F74" s="64" t="s">
        <v>85</v>
      </c>
      <c r="G74" s="64">
        <v>151981</v>
      </c>
      <c r="H74" s="64" t="s">
        <v>97</v>
      </c>
      <c r="I74" s="64">
        <v>0</v>
      </c>
      <c r="J74" s="71" t="s">
        <v>24</v>
      </c>
      <c r="K74" s="40">
        <f>SUBTOTAL(9,K73:K73)</f>
        <v>151</v>
      </c>
      <c r="L74" s="40">
        <f>SUBTOTAL(9,L73:L73)</f>
        <v>67</v>
      </c>
      <c r="M74" s="87">
        <f>L74/K74</f>
        <v>0.44370860927152317</v>
      </c>
      <c r="N74" s="40">
        <f>SUBTOTAL(9,N73:N73)</f>
        <v>101</v>
      </c>
      <c r="O74" s="40">
        <f>SUBTOTAL(9,O73:O73)</f>
        <v>62</v>
      </c>
      <c r="P74" s="87">
        <f>O74/N74</f>
        <v>0.61386138613861385</v>
      </c>
      <c r="Q74" s="40">
        <f>SUBTOTAL(9,Q73:Q73)</f>
        <v>148</v>
      </c>
      <c r="R74" s="40">
        <f>SUBTOTAL(9,R73:R73)</f>
        <v>64</v>
      </c>
      <c r="S74" s="87">
        <f>R74/Q74</f>
        <v>0.43243243243243246</v>
      </c>
      <c r="T74" s="40">
        <f>SUBTOTAL(9,T73:T73)</f>
        <v>400</v>
      </c>
      <c r="U74" s="40">
        <f>SUBTOTAL(9,U73:U73)</f>
        <v>193</v>
      </c>
      <c r="V74" s="101">
        <f>U74/T74</f>
        <v>0.48249999999999998</v>
      </c>
    </row>
    <row r="75" spans="1:22" s="62" customFormat="1" ht="15" customHeight="1" outlineLevel="7" x14ac:dyDescent="0.3">
      <c r="A75" s="63">
        <v>101</v>
      </c>
      <c r="B75" s="63" t="s">
        <v>19</v>
      </c>
      <c r="C75" s="64">
        <v>10103</v>
      </c>
      <c r="D75" s="64" t="s">
        <v>29</v>
      </c>
      <c r="E75" s="64">
        <v>1304</v>
      </c>
      <c r="F75" s="64" t="s">
        <v>85</v>
      </c>
      <c r="G75" s="64">
        <v>151993</v>
      </c>
      <c r="H75" s="64" t="s">
        <v>99</v>
      </c>
      <c r="I75" s="64">
        <v>1304279</v>
      </c>
      <c r="J75" s="64" t="s">
        <v>100</v>
      </c>
      <c r="K75" s="99">
        <v>75</v>
      </c>
      <c r="L75" s="99">
        <v>35</v>
      </c>
      <c r="M75" s="100">
        <v>0.46666666666666701</v>
      </c>
      <c r="N75" s="99">
        <v>77</v>
      </c>
      <c r="O75" s="99">
        <v>37</v>
      </c>
      <c r="P75" s="100">
        <v>0.48051948051948101</v>
      </c>
      <c r="Q75" s="99">
        <v>104</v>
      </c>
      <c r="R75" s="99">
        <v>62</v>
      </c>
      <c r="S75" s="100">
        <v>0.59615384615384603</v>
      </c>
      <c r="T75" s="99">
        <f t="shared" si="4"/>
        <v>256</v>
      </c>
      <c r="U75" s="99">
        <f t="shared" si="2"/>
        <v>134</v>
      </c>
      <c r="V75" s="100">
        <f t="shared" si="3"/>
        <v>0.5234375</v>
      </c>
    </row>
    <row r="76" spans="1:22" s="62" customFormat="1" ht="15" customHeight="1" outlineLevel="7" x14ac:dyDescent="0.3">
      <c r="A76" s="63">
        <v>101</v>
      </c>
      <c r="B76" s="63" t="s">
        <v>19</v>
      </c>
      <c r="C76" s="64">
        <v>10103</v>
      </c>
      <c r="D76" s="64" t="s">
        <v>29</v>
      </c>
      <c r="E76" s="64">
        <v>1304</v>
      </c>
      <c r="F76" s="64" t="s">
        <v>85</v>
      </c>
      <c r="G76" s="64">
        <v>151993</v>
      </c>
      <c r="H76" s="64" t="s">
        <v>99</v>
      </c>
      <c r="I76" s="64">
        <v>1304960</v>
      </c>
      <c r="J76" s="64" t="s">
        <v>313</v>
      </c>
      <c r="K76" s="99">
        <v>105</v>
      </c>
      <c r="L76" s="99">
        <v>42</v>
      </c>
      <c r="M76" s="100">
        <v>0.4</v>
      </c>
      <c r="N76" s="99">
        <v>102</v>
      </c>
      <c r="O76" s="99">
        <v>61</v>
      </c>
      <c r="P76" s="100">
        <v>0.59803921568627405</v>
      </c>
      <c r="Q76" s="99">
        <v>130</v>
      </c>
      <c r="R76" s="99">
        <v>75</v>
      </c>
      <c r="S76" s="100">
        <v>0.57692307692307698</v>
      </c>
      <c r="T76" s="99">
        <f t="shared" si="4"/>
        <v>337</v>
      </c>
      <c r="U76" s="99">
        <f t="shared" si="2"/>
        <v>178</v>
      </c>
      <c r="V76" s="100">
        <f t="shared" si="3"/>
        <v>0.52818991097922852</v>
      </c>
    </row>
    <row r="77" spans="1:22" s="62" customFormat="1" ht="15" customHeight="1" outlineLevel="7" x14ac:dyDescent="0.3">
      <c r="A77" s="63">
        <v>101</v>
      </c>
      <c r="B77" s="63" t="s">
        <v>19</v>
      </c>
      <c r="C77" s="64">
        <v>10103</v>
      </c>
      <c r="D77" s="64" t="s">
        <v>29</v>
      </c>
      <c r="E77" s="64">
        <v>1304</v>
      </c>
      <c r="F77" s="64" t="s">
        <v>85</v>
      </c>
      <c r="G77" s="64">
        <v>151993</v>
      </c>
      <c r="H77" s="64" t="s">
        <v>99</v>
      </c>
      <c r="I77" s="64">
        <v>0</v>
      </c>
      <c r="J77" s="71" t="s">
        <v>24</v>
      </c>
      <c r="K77" s="40">
        <f>SUBTOTAL(9,K75:K76)</f>
        <v>180</v>
      </c>
      <c r="L77" s="40">
        <f>SUBTOTAL(9,L75:L76)</f>
        <v>77</v>
      </c>
      <c r="M77" s="87">
        <f>L77/K77</f>
        <v>0.42777777777777776</v>
      </c>
      <c r="N77" s="40">
        <f>SUBTOTAL(9,N75:N76)</f>
        <v>179</v>
      </c>
      <c r="O77" s="40">
        <f>SUBTOTAL(9,O75:O76)</f>
        <v>98</v>
      </c>
      <c r="P77" s="87">
        <f>O77/N77</f>
        <v>0.54748603351955305</v>
      </c>
      <c r="Q77" s="40">
        <f>SUBTOTAL(9,Q75:Q76)</f>
        <v>234</v>
      </c>
      <c r="R77" s="40">
        <f>SUBTOTAL(9,R75:R76)</f>
        <v>137</v>
      </c>
      <c r="S77" s="87">
        <f>R77/Q77</f>
        <v>0.5854700854700855</v>
      </c>
      <c r="T77" s="40">
        <f>SUBTOTAL(9,T75:T76)</f>
        <v>593</v>
      </c>
      <c r="U77" s="40">
        <f>SUBTOTAL(9,U75:U76)</f>
        <v>312</v>
      </c>
      <c r="V77" s="101">
        <f>U77/T77</f>
        <v>0.52613827993254636</v>
      </c>
    </row>
    <row r="78" spans="1:22" s="62" customFormat="1" ht="15" customHeight="1" outlineLevel="7" x14ac:dyDescent="0.3">
      <c r="A78" s="63">
        <v>101</v>
      </c>
      <c r="B78" s="63" t="s">
        <v>19</v>
      </c>
      <c r="C78" s="64">
        <v>10103</v>
      </c>
      <c r="D78" s="64" t="s">
        <v>29</v>
      </c>
      <c r="E78" s="64">
        <v>1304</v>
      </c>
      <c r="F78" s="64" t="s">
        <v>85</v>
      </c>
      <c r="G78" s="64">
        <v>152006</v>
      </c>
      <c r="H78" s="64" t="s">
        <v>101</v>
      </c>
      <c r="I78" s="64">
        <v>1304823</v>
      </c>
      <c r="J78" s="64" t="s">
        <v>102</v>
      </c>
      <c r="K78" s="99">
        <v>204</v>
      </c>
      <c r="L78" s="99">
        <v>105</v>
      </c>
      <c r="M78" s="100">
        <v>0.51470588235294101</v>
      </c>
      <c r="N78" s="99">
        <v>131</v>
      </c>
      <c r="O78" s="99">
        <v>65</v>
      </c>
      <c r="P78" s="100">
        <v>0.49618320610687</v>
      </c>
      <c r="Q78" s="99">
        <v>163</v>
      </c>
      <c r="R78" s="99">
        <v>92</v>
      </c>
      <c r="S78" s="100">
        <v>0.56441717791410995</v>
      </c>
      <c r="T78" s="99">
        <f t="shared" si="4"/>
        <v>498</v>
      </c>
      <c r="U78" s="99">
        <f t="shared" si="2"/>
        <v>262</v>
      </c>
      <c r="V78" s="100">
        <f t="shared" si="3"/>
        <v>0.52610441767068272</v>
      </c>
    </row>
    <row r="79" spans="1:22" s="62" customFormat="1" ht="15" customHeight="1" outlineLevel="7" x14ac:dyDescent="0.3">
      <c r="A79" s="63">
        <v>101</v>
      </c>
      <c r="B79" s="63" t="s">
        <v>19</v>
      </c>
      <c r="C79" s="64">
        <v>10103</v>
      </c>
      <c r="D79" s="64" t="s">
        <v>29</v>
      </c>
      <c r="E79" s="64">
        <v>1304</v>
      </c>
      <c r="F79" s="64" t="s">
        <v>85</v>
      </c>
      <c r="G79" s="64">
        <v>152006</v>
      </c>
      <c r="H79" s="64" t="s">
        <v>101</v>
      </c>
      <c r="I79" s="64">
        <v>0</v>
      </c>
      <c r="J79" s="71" t="s">
        <v>24</v>
      </c>
      <c r="K79" s="40">
        <f>SUBTOTAL(9,K78:K78)</f>
        <v>204</v>
      </c>
      <c r="L79" s="40">
        <f>SUBTOTAL(9,L78:L78)</f>
        <v>105</v>
      </c>
      <c r="M79" s="87">
        <f>L79/K79</f>
        <v>0.51470588235294112</v>
      </c>
      <c r="N79" s="40">
        <f>SUBTOTAL(9,N78:N78)</f>
        <v>131</v>
      </c>
      <c r="O79" s="40">
        <f>SUBTOTAL(9,O78:O78)</f>
        <v>65</v>
      </c>
      <c r="P79" s="87">
        <f>O79/N79</f>
        <v>0.49618320610687022</v>
      </c>
      <c r="Q79" s="40">
        <f>SUBTOTAL(9,Q78:Q78)</f>
        <v>163</v>
      </c>
      <c r="R79" s="40">
        <f>SUBTOTAL(9,R78:R78)</f>
        <v>92</v>
      </c>
      <c r="S79" s="87">
        <f>R79/Q79</f>
        <v>0.56441717791411039</v>
      </c>
      <c r="T79" s="40">
        <f>SUBTOTAL(9,T78:T78)</f>
        <v>498</v>
      </c>
      <c r="U79" s="40">
        <f>SUBTOTAL(9,U78:U78)</f>
        <v>262</v>
      </c>
      <c r="V79" s="101">
        <f>U79/T79</f>
        <v>0.52610441767068272</v>
      </c>
    </row>
    <row r="80" spans="1:22" s="62" customFormat="1" ht="15" customHeight="1" outlineLevel="7" x14ac:dyDescent="0.3">
      <c r="A80" s="63">
        <v>101</v>
      </c>
      <c r="B80" s="63" t="s">
        <v>19</v>
      </c>
      <c r="C80" s="64">
        <v>10103</v>
      </c>
      <c r="D80" s="64" t="s">
        <v>29</v>
      </c>
      <c r="E80" s="64">
        <v>1304</v>
      </c>
      <c r="F80" s="64" t="s">
        <v>85</v>
      </c>
      <c r="G80" s="64">
        <v>152018</v>
      </c>
      <c r="H80" s="64" t="s">
        <v>103</v>
      </c>
      <c r="I80" s="64">
        <v>1304945</v>
      </c>
      <c r="J80" s="64" t="s">
        <v>104</v>
      </c>
      <c r="K80" s="99">
        <v>152</v>
      </c>
      <c r="L80" s="99">
        <v>70</v>
      </c>
      <c r="M80" s="100">
        <v>0.46052631578947401</v>
      </c>
      <c r="N80" s="99">
        <v>101</v>
      </c>
      <c r="O80" s="99">
        <v>54</v>
      </c>
      <c r="P80" s="100">
        <v>0.53465346534653502</v>
      </c>
      <c r="Q80" s="99">
        <v>114</v>
      </c>
      <c r="R80" s="99">
        <v>23</v>
      </c>
      <c r="S80" s="100">
        <v>0.20175438596491199</v>
      </c>
      <c r="T80" s="99">
        <f t="shared" si="4"/>
        <v>367</v>
      </c>
      <c r="U80" s="99">
        <f t="shared" si="2"/>
        <v>147</v>
      </c>
      <c r="V80" s="100">
        <f t="shared" si="3"/>
        <v>0.40054495912806537</v>
      </c>
    </row>
    <row r="81" spans="1:22" s="62" customFormat="1" ht="15" customHeight="1" outlineLevel="7" x14ac:dyDescent="0.3">
      <c r="A81" s="63">
        <v>101</v>
      </c>
      <c r="B81" s="63" t="s">
        <v>19</v>
      </c>
      <c r="C81" s="64">
        <v>10103</v>
      </c>
      <c r="D81" s="64" t="s">
        <v>29</v>
      </c>
      <c r="E81" s="64">
        <v>1304</v>
      </c>
      <c r="F81" s="64" t="s">
        <v>85</v>
      </c>
      <c r="G81" s="64">
        <v>152018</v>
      </c>
      <c r="H81" s="64" t="s">
        <v>103</v>
      </c>
      <c r="I81" s="64">
        <v>0</v>
      </c>
      <c r="J81" s="71" t="s">
        <v>24</v>
      </c>
      <c r="K81" s="40">
        <f>SUBTOTAL(9,K80:K80)</f>
        <v>152</v>
      </c>
      <c r="L81" s="40">
        <f>SUBTOTAL(9,L80:L80)</f>
        <v>70</v>
      </c>
      <c r="M81" s="87">
        <f>L81/K81</f>
        <v>0.46052631578947367</v>
      </c>
      <c r="N81" s="40">
        <f>SUBTOTAL(9,N80:N80)</f>
        <v>101</v>
      </c>
      <c r="O81" s="40">
        <f>SUBTOTAL(9,O80:O80)</f>
        <v>54</v>
      </c>
      <c r="P81" s="87">
        <f>O81/N81</f>
        <v>0.53465346534653468</v>
      </c>
      <c r="Q81" s="40">
        <f>SUBTOTAL(9,Q80:Q80)</f>
        <v>114</v>
      </c>
      <c r="R81" s="40">
        <f>SUBTOTAL(9,R80:R80)</f>
        <v>23</v>
      </c>
      <c r="S81" s="87">
        <f>R81/Q81</f>
        <v>0.20175438596491227</v>
      </c>
      <c r="T81" s="40">
        <f>SUBTOTAL(9,T80:T80)</f>
        <v>367</v>
      </c>
      <c r="U81" s="40">
        <f>SUBTOTAL(9,U80:U80)</f>
        <v>147</v>
      </c>
      <c r="V81" s="101">
        <f>U81/T81</f>
        <v>0.40054495912806537</v>
      </c>
    </row>
    <row r="82" spans="1:22" s="62" customFormat="1" ht="15" customHeight="1" outlineLevel="7" x14ac:dyDescent="0.3">
      <c r="A82" s="63">
        <v>101</v>
      </c>
      <c r="B82" s="63" t="s">
        <v>19</v>
      </c>
      <c r="C82" s="64">
        <v>10103</v>
      </c>
      <c r="D82" s="64" t="s">
        <v>29</v>
      </c>
      <c r="E82" s="64">
        <v>1304</v>
      </c>
      <c r="F82" s="64" t="s">
        <v>85</v>
      </c>
      <c r="G82" s="64">
        <v>403404</v>
      </c>
      <c r="H82" s="64" t="s">
        <v>314</v>
      </c>
      <c r="I82" s="64">
        <v>1304328</v>
      </c>
      <c r="J82" s="64" t="s">
        <v>314</v>
      </c>
      <c r="K82" s="99">
        <v>23</v>
      </c>
      <c r="L82" s="99">
        <v>13</v>
      </c>
      <c r="M82" s="100">
        <v>0.565217391304348</v>
      </c>
      <c r="N82" s="99">
        <v>61</v>
      </c>
      <c r="O82" s="99">
        <v>37</v>
      </c>
      <c r="P82" s="100">
        <v>0.60655737704918</v>
      </c>
      <c r="Q82" s="99">
        <v>52</v>
      </c>
      <c r="R82" s="99">
        <v>32</v>
      </c>
      <c r="S82" s="100">
        <v>0.61538461538461497</v>
      </c>
      <c r="T82" s="99">
        <f t="shared" si="4"/>
        <v>136</v>
      </c>
      <c r="U82" s="99">
        <f t="shared" si="2"/>
        <v>82</v>
      </c>
      <c r="V82" s="100">
        <f t="shared" si="3"/>
        <v>0.6029411764705882</v>
      </c>
    </row>
    <row r="83" spans="1:22" s="62" customFormat="1" ht="15" customHeight="1" outlineLevel="7" x14ac:dyDescent="0.3">
      <c r="A83" s="63">
        <v>101</v>
      </c>
      <c r="B83" s="63" t="s">
        <v>19</v>
      </c>
      <c r="C83" s="64">
        <v>10103</v>
      </c>
      <c r="D83" s="64" t="s">
        <v>29</v>
      </c>
      <c r="E83" s="64">
        <v>1304</v>
      </c>
      <c r="F83" s="64" t="s">
        <v>85</v>
      </c>
      <c r="G83" s="64">
        <v>403404</v>
      </c>
      <c r="H83" s="64" t="s">
        <v>314</v>
      </c>
      <c r="I83" s="64">
        <v>0</v>
      </c>
      <c r="J83" s="71" t="s">
        <v>24</v>
      </c>
      <c r="K83" s="40">
        <f>SUBTOTAL(9,K82:K82)</f>
        <v>23</v>
      </c>
      <c r="L83" s="40">
        <f>SUBTOTAL(9,L82:L82)</f>
        <v>13</v>
      </c>
      <c r="M83" s="87">
        <f>L83/K83</f>
        <v>0.56521739130434778</v>
      </c>
      <c r="N83" s="40">
        <f>SUBTOTAL(9,N82:N82)</f>
        <v>61</v>
      </c>
      <c r="O83" s="40">
        <f>SUBTOTAL(9,O82:O82)</f>
        <v>37</v>
      </c>
      <c r="P83" s="87">
        <f>O83/N83</f>
        <v>0.60655737704918034</v>
      </c>
      <c r="Q83" s="40">
        <f>SUBTOTAL(9,Q82:Q82)</f>
        <v>52</v>
      </c>
      <c r="R83" s="40">
        <f>SUBTOTAL(9,R82:R82)</f>
        <v>32</v>
      </c>
      <c r="S83" s="87">
        <f>R83/Q83</f>
        <v>0.61538461538461542</v>
      </c>
      <c r="T83" s="40">
        <f>SUBTOTAL(9,T82:T82)</f>
        <v>136</v>
      </c>
      <c r="U83" s="40">
        <f>SUBTOTAL(9,U82:U82)</f>
        <v>82</v>
      </c>
      <c r="V83" s="101">
        <f>U83/T83</f>
        <v>0.6029411764705882</v>
      </c>
    </row>
    <row r="84" spans="1:22" s="62" customFormat="1" ht="15" customHeight="1" outlineLevel="6" x14ac:dyDescent="0.3">
      <c r="A84" s="63">
        <v>101</v>
      </c>
      <c r="B84" s="63" t="s">
        <v>19</v>
      </c>
      <c r="C84" s="64">
        <v>10103</v>
      </c>
      <c r="D84" s="64" t="s">
        <v>29</v>
      </c>
      <c r="E84" s="64">
        <v>1304</v>
      </c>
      <c r="F84" s="64" t="s">
        <v>356</v>
      </c>
      <c r="G84" s="64">
        <v>0</v>
      </c>
      <c r="H84" s="64">
        <v>0</v>
      </c>
      <c r="I84" s="64">
        <v>0</v>
      </c>
      <c r="J84" s="66" t="s">
        <v>25</v>
      </c>
      <c r="K84" s="43">
        <f>SUBTOTAL(9,K61:K82)</f>
        <v>1558</v>
      </c>
      <c r="L84" s="43">
        <f>SUBTOTAL(9,L61:L82)</f>
        <v>742</v>
      </c>
      <c r="M84" s="102">
        <f>L84/K84</f>
        <v>0.47625160462130939</v>
      </c>
      <c r="N84" s="43">
        <f>SUBTOTAL(9,N61:N82)</f>
        <v>1363</v>
      </c>
      <c r="O84" s="43">
        <f>SUBTOTAL(9,O61:O82)</f>
        <v>726</v>
      </c>
      <c r="P84" s="102">
        <f>O84/N84</f>
        <v>0.53264856933235505</v>
      </c>
      <c r="Q84" s="43">
        <f>SUBTOTAL(9,Q61:Q82)</f>
        <v>1414</v>
      </c>
      <c r="R84" s="43">
        <f>SUBTOTAL(9,R61:R82)</f>
        <v>655</v>
      </c>
      <c r="S84" s="102">
        <f>R84/Q84</f>
        <v>0.46322489391796323</v>
      </c>
      <c r="T84" s="43">
        <f>SUBTOTAL(9,T61:T82)</f>
        <v>4335</v>
      </c>
      <c r="U84" s="43">
        <f>SUBTOTAL(9,U61:U82)</f>
        <v>2123</v>
      </c>
      <c r="V84" s="89">
        <f>U84/T84</f>
        <v>0.48973471741637831</v>
      </c>
    </row>
    <row r="85" spans="1:22" s="62" customFormat="1" ht="15" customHeight="1" outlineLevel="7" x14ac:dyDescent="0.3">
      <c r="A85" s="63">
        <v>101</v>
      </c>
      <c r="B85" s="63" t="s">
        <v>19</v>
      </c>
      <c r="C85" s="64">
        <v>10103</v>
      </c>
      <c r="D85" s="64" t="s">
        <v>29</v>
      </c>
      <c r="E85" s="64">
        <v>1306</v>
      </c>
      <c r="F85" s="64" t="s">
        <v>105</v>
      </c>
      <c r="G85" s="64">
        <v>152020</v>
      </c>
      <c r="H85" s="64" t="s">
        <v>106</v>
      </c>
      <c r="I85" s="64">
        <v>1306561</v>
      </c>
      <c r="J85" s="64" t="s">
        <v>107</v>
      </c>
      <c r="K85" s="99">
        <v>181</v>
      </c>
      <c r="L85" s="99">
        <v>85</v>
      </c>
      <c r="M85" s="100">
        <v>0.46961325966850798</v>
      </c>
      <c r="N85" s="99">
        <v>111</v>
      </c>
      <c r="O85" s="99">
        <v>62</v>
      </c>
      <c r="P85" s="100">
        <v>0.55855855855855896</v>
      </c>
      <c r="Q85" s="99">
        <v>126</v>
      </c>
      <c r="R85" s="99">
        <v>57</v>
      </c>
      <c r="S85" s="100">
        <v>0.452380952380952</v>
      </c>
      <c r="T85" s="99">
        <f t="shared" si="4"/>
        <v>418</v>
      </c>
      <c r="U85" s="99">
        <f t="shared" si="4"/>
        <v>204</v>
      </c>
      <c r="V85" s="100">
        <f t="shared" si="3"/>
        <v>0.48803827751196172</v>
      </c>
    </row>
    <row r="86" spans="1:22" s="62" customFormat="1" ht="15" customHeight="1" outlineLevel="7" x14ac:dyDescent="0.3">
      <c r="A86" s="63">
        <v>101</v>
      </c>
      <c r="B86" s="63" t="s">
        <v>19</v>
      </c>
      <c r="C86" s="64">
        <v>10103</v>
      </c>
      <c r="D86" s="64" t="s">
        <v>29</v>
      </c>
      <c r="E86" s="64">
        <v>1306</v>
      </c>
      <c r="F86" s="64" t="s">
        <v>105</v>
      </c>
      <c r="G86" s="64">
        <v>152020</v>
      </c>
      <c r="H86" s="64" t="s">
        <v>106</v>
      </c>
      <c r="I86" s="64">
        <v>1306608</v>
      </c>
      <c r="J86" s="64" t="s">
        <v>315</v>
      </c>
      <c r="K86" s="99">
        <v>164</v>
      </c>
      <c r="L86" s="99">
        <v>43</v>
      </c>
      <c r="M86" s="100">
        <v>0.26219512195122002</v>
      </c>
      <c r="N86" s="99">
        <v>127</v>
      </c>
      <c r="O86" s="99">
        <v>39</v>
      </c>
      <c r="P86" s="100">
        <v>0.30708661417322802</v>
      </c>
      <c r="Q86" s="99">
        <v>146</v>
      </c>
      <c r="R86" s="99">
        <v>47</v>
      </c>
      <c r="S86" s="100">
        <v>0.32191780821917798</v>
      </c>
      <c r="T86" s="99">
        <f t="shared" si="4"/>
        <v>437</v>
      </c>
      <c r="U86" s="99">
        <f t="shared" si="4"/>
        <v>129</v>
      </c>
      <c r="V86" s="100">
        <f t="shared" si="3"/>
        <v>0.29519450800915331</v>
      </c>
    </row>
    <row r="87" spans="1:22" s="62" customFormat="1" ht="15" customHeight="1" outlineLevel="7" x14ac:dyDescent="0.3">
      <c r="A87" s="63">
        <v>101</v>
      </c>
      <c r="B87" s="63" t="s">
        <v>19</v>
      </c>
      <c r="C87" s="64">
        <v>10103</v>
      </c>
      <c r="D87" s="64" t="s">
        <v>29</v>
      </c>
      <c r="E87" s="64">
        <v>1306</v>
      </c>
      <c r="F87" s="64" t="s">
        <v>105</v>
      </c>
      <c r="G87" s="64">
        <v>152020</v>
      </c>
      <c r="H87" s="64" t="s">
        <v>106</v>
      </c>
      <c r="I87" s="64">
        <v>0</v>
      </c>
      <c r="J87" s="71" t="s">
        <v>24</v>
      </c>
      <c r="K87" s="40">
        <f>SUBTOTAL(9,K85:K86)</f>
        <v>345</v>
      </c>
      <c r="L87" s="40">
        <f>SUBTOTAL(9,L85:L86)</f>
        <v>128</v>
      </c>
      <c r="M87" s="87">
        <f>L87/K87</f>
        <v>0.37101449275362319</v>
      </c>
      <c r="N87" s="40">
        <f>SUBTOTAL(9,N85:N86)</f>
        <v>238</v>
      </c>
      <c r="O87" s="40">
        <f>SUBTOTAL(9,O85:O86)</f>
        <v>101</v>
      </c>
      <c r="P87" s="87">
        <f>O87/N87</f>
        <v>0.42436974789915966</v>
      </c>
      <c r="Q87" s="40">
        <f>SUBTOTAL(9,Q85:Q86)</f>
        <v>272</v>
      </c>
      <c r="R87" s="40">
        <f>SUBTOTAL(9,R85:R86)</f>
        <v>104</v>
      </c>
      <c r="S87" s="87">
        <f>R87/Q87</f>
        <v>0.38235294117647056</v>
      </c>
      <c r="T87" s="40">
        <f>SUBTOTAL(9,T85:T86)</f>
        <v>855</v>
      </c>
      <c r="U87" s="40">
        <f>SUBTOTAL(9,U85:U86)</f>
        <v>333</v>
      </c>
      <c r="V87" s="101">
        <f>U87/T87</f>
        <v>0.38947368421052631</v>
      </c>
    </row>
    <row r="88" spans="1:22" s="62" customFormat="1" ht="15" customHeight="1" outlineLevel="7" x14ac:dyDescent="0.3">
      <c r="A88" s="63">
        <v>101</v>
      </c>
      <c r="B88" s="63" t="s">
        <v>19</v>
      </c>
      <c r="C88" s="64">
        <v>10103</v>
      </c>
      <c r="D88" s="64" t="s">
        <v>29</v>
      </c>
      <c r="E88" s="64">
        <v>1306</v>
      </c>
      <c r="F88" s="64" t="s">
        <v>105</v>
      </c>
      <c r="G88" s="64">
        <v>152031</v>
      </c>
      <c r="H88" s="64" t="s">
        <v>108</v>
      </c>
      <c r="I88" s="64">
        <v>1306342</v>
      </c>
      <c r="J88" s="64" t="s">
        <v>109</v>
      </c>
      <c r="K88" s="99">
        <v>172</v>
      </c>
      <c r="L88" s="99">
        <v>79</v>
      </c>
      <c r="M88" s="100">
        <v>0.459302325581395</v>
      </c>
      <c r="N88" s="99">
        <v>211</v>
      </c>
      <c r="O88" s="99">
        <v>90</v>
      </c>
      <c r="P88" s="100">
        <v>0.42654028436018998</v>
      </c>
      <c r="Q88" s="99">
        <v>175</v>
      </c>
      <c r="R88" s="99">
        <v>46</v>
      </c>
      <c r="S88" s="100">
        <v>0.26285714285714301</v>
      </c>
      <c r="T88" s="99">
        <f t="shared" si="4"/>
        <v>558</v>
      </c>
      <c r="U88" s="99">
        <f t="shared" si="4"/>
        <v>215</v>
      </c>
      <c r="V88" s="100">
        <f t="shared" si="3"/>
        <v>0.38530465949820786</v>
      </c>
    </row>
    <row r="89" spans="1:22" s="62" customFormat="1" ht="15" customHeight="1" outlineLevel="7" x14ac:dyDescent="0.3">
      <c r="A89" s="63">
        <v>101</v>
      </c>
      <c r="B89" s="63" t="s">
        <v>19</v>
      </c>
      <c r="C89" s="64">
        <v>10103</v>
      </c>
      <c r="D89" s="64" t="s">
        <v>29</v>
      </c>
      <c r="E89" s="64">
        <v>1306</v>
      </c>
      <c r="F89" s="64" t="s">
        <v>105</v>
      </c>
      <c r="G89" s="64">
        <v>152031</v>
      </c>
      <c r="H89" s="64" t="s">
        <v>108</v>
      </c>
      <c r="I89" s="64">
        <v>0</v>
      </c>
      <c r="J89" s="71" t="s">
        <v>24</v>
      </c>
      <c r="K89" s="40">
        <f>SUBTOTAL(9,K88:K88)</f>
        <v>172</v>
      </c>
      <c r="L89" s="40">
        <f>SUBTOTAL(9,L88:L88)</f>
        <v>79</v>
      </c>
      <c r="M89" s="87">
        <f>L89/K89</f>
        <v>0.45930232558139533</v>
      </c>
      <c r="N89" s="40">
        <f>SUBTOTAL(9,N88:N88)</f>
        <v>211</v>
      </c>
      <c r="O89" s="40">
        <f>SUBTOTAL(9,O88:O88)</f>
        <v>90</v>
      </c>
      <c r="P89" s="87">
        <f>O89/N89</f>
        <v>0.42654028436018959</v>
      </c>
      <c r="Q89" s="40">
        <f>SUBTOTAL(9,Q88:Q88)</f>
        <v>175</v>
      </c>
      <c r="R89" s="40">
        <f>SUBTOTAL(9,R88:R88)</f>
        <v>46</v>
      </c>
      <c r="S89" s="87">
        <f>R89/Q89</f>
        <v>0.26285714285714284</v>
      </c>
      <c r="T89" s="40">
        <f>SUBTOTAL(9,T88:T88)</f>
        <v>558</v>
      </c>
      <c r="U89" s="40">
        <f>SUBTOTAL(9,U88:U88)</f>
        <v>215</v>
      </c>
      <c r="V89" s="101">
        <f>U89/T89</f>
        <v>0.38530465949820786</v>
      </c>
    </row>
    <row r="90" spans="1:22" s="62" customFormat="1" ht="15" customHeight="1" outlineLevel="7" x14ac:dyDescent="0.3">
      <c r="A90" s="63">
        <v>101</v>
      </c>
      <c r="B90" s="63" t="s">
        <v>19</v>
      </c>
      <c r="C90" s="64">
        <v>10103</v>
      </c>
      <c r="D90" s="64" t="s">
        <v>29</v>
      </c>
      <c r="E90" s="64">
        <v>1306</v>
      </c>
      <c r="F90" s="64" t="s">
        <v>105</v>
      </c>
      <c r="G90" s="64">
        <v>152043</v>
      </c>
      <c r="H90" s="64" t="s">
        <v>110</v>
      </c>
      <c r="I90" s="64">
        <v>1306753</v>
      </c>
      <c r="J90" s="64" t="s">
        <v>111</v>
      </c>
      <c r="K90" s="99">
        <v>159</v>
      </c>
      <c r="L90" s="99">
        <v>73</v>
      </c>
      <c r="M90" s="100">
        <v>0.45911949685534598</v>
      </c>
      <c r="N90" s="99">
        <v>119</v>
      </c>
      <c r="O90" s="99">
        <v>66</v>
      </c>
      <c r="P90" s="100">
        <v>0.55462184873949605</v>
      </c>
      <c r="Q90" s="99">
        <v>132</v>
      </c>
      <c r="R90" s="99">
        <v>75</v>
      </c>
      <c r="S90" s="100">
        <v>0.56818181818181801</v>
      </c>
      <c r="T90" s="99">
        <f t="shared" si="4"/>
        <v>410</v>
      </c>
      <c r="U90" s="99">
        <f t="shared" si="4"/>
        <v>214</v>
      </c>
      <c r="V90" s="100">
        <f t="shared" si="3"/>
        <v>0.52195121951219514</v>
      </c>
    </row>
    <row r="91" spans="1:22" s="62" customFormat="1" ht="15" customHeight="1" outlineLevel="7" x14ac:dyDescent="0.3">
      <c r="A91" s="63">
        <v>101</v>
      </c>
      <c r="B91" s="63" t="s">
        <v>19</v>
      </c>
      <c r="C91" s="64">
        <v>10103</v>
      </c>
      <c r="D91" s="64" t="s">
        <v>29</v>
      </c>
      <c r="E91" s="64">
        <v>1306</v>
      </c>
      <c r="F91" s="64" t="s">
        <v>105</v>
      </c>
      <c r="G91" s="64">
        <v>152043</v>
      </c>
      <c r="H91" s="64" t="s">
        <v>110</v>
      </c>
      <c r="I91" s="64">
        <v>0</v>
      </c>
      <c r="J91" s="71" t="s">
        <v>24</v>
      </c>
      <c r="K91" s="40">
        <f>SUBTOTAL(9,K90:K90)</f>
        <v>159</v>
      </c>
      <c r="L91" s="40">
        <f>SUBTOTAL(9,L90:L90)</f>
        <v>73</v>
      </c>
      <c r="M91" s="87">
        <f>L91/K91</f>
        <v>0.45911949685534592</v>
      </c>
      <c r="N91" s="40">
        <f>SUBTOTAL(9,N90:N90)</f>
        <v>119</v>
      </c>
      <c r="O91" s="40">
        <f>SUBTOTAL(9,O90:O90)</f>
        <v>66</v>
      </c>
      <c r="P91" s="87">
        <f>O91/N91</f>
        <v>0.55462184873949583</v>
      </c>
      <c r="Q91" s="40">
        <f>SUBTOTAL(9,Q90:Q90)</f>
        <v>132</v>
      </c>
      <c r="R91" s="40">
        <f>SUBTOTAL(9,R90:R90)</f>
        <v>75</v>
      </c>
      <c r="S91" s="87">
        <f>R91/Q91</f>
        <v>0.56818181818181823</v>
      </c>
      <c r="T91" s="40">
        <f>SUBTOTAL(9,T90:T90)</f>
        <v>410</v>
      </c>
      <c r="U91" s="40">
        <f>SUBTOTAL(9,U90:U90)</f>
        <v>214</v>
      </c>
      <c r="V91" s="101">
        <f>U91/T91</f>
        <v>0.52195121951219514</v>
      </c>
    </row>
    <row r="92" spans="1:22" s="62" customFormat="1" ht="15" customHeight="1" outlineLevel="7" x14ac:dyDescent="0.3">
      <c r="A92" s="63">
        <v>101</v>
      </c>
      <c r="B92" s="63" t="s">
        <v>19</v>
      </c>
      <c r="C92" s="64">
        <v>10103</v>
      </c>
      <c r="D92" s="64" t="s">
        <v>29</v>
      </c>
      <c r="E92" s="64">
        <v>1306</v>
      </c>
      <c r="F92" s="64" t="s">
        <v>105</v>
      </c>
      <c r="G92" s="64">
        <v>152055</v>
      </c>
      <c r="H92" s="64" t="s">
        <v>112</v>
      </c>
      <c r="I92" s="64">
        <v>1306564</v>
      </c>
      <c r="J92" s="64" t="s">
        <v>113</v>
      </c>
      <c r="K92" s="99">
        <v>180</v>
      </c>
      <c r="L92" s="99">
        <v>80</v>
      </c>
      <c r="M92" s="100">
        <v>0.44444444444444398</v>
      </c>
      <c r="N92" s="99">
        <v>126</v>
      </c>
      <c r="O92" s="99">
        <v>55</v>
      </c>
      <c r="P92" s="100">
        <v>0.43650793650793701</v>
      </c>
      <c r="Q92" s="99">
        <v>132</v>
      </c>
      <c r="R92" s="99">
        <v>30</v>
      </c>
      <c r="S92" s="100">
        <v>0.22727272727272699</v>
      </c>
      <c r="T92" s="99">
        <f t="shared" si="4"/>
        <v>438</v>
      </c>
      <c r="U92" s="99">
        <f t="shared" si="4"/>
        <v>165</v>
      </c>
      <c r="V92" s="100">
        <f t="shared" si="3"/>
        <v>0.37671232876712329</v>
      </c>
    </row>
    <row r="93" spans="1:22" s="62" customFormat="1" ht="15" customHeight="1" outlineLevel="7" x14ac:dyDescent="0.3">
      <c r="A93" s="63">
        <v>101</v>
      </c>
      <c r="B93" s="63" t="s">
        <v>19</v>
      </c>
      <c r="C93" s="64">
        <v>10103</v>
      </c>
      <c r="D93" s="64" t="s">
        <v>29</v>
      </c>
      <c r="E93" s="64">
        <v>1306</v>
      </c>
      <c r="F93" s="64" t="s">
        <v>105</v>
      </c>
      <c r="G93" s="64">
        <v>152055</v>
      </c>
      <c r="H93" s="64" t="s">
        <v>112</v>
      </c>
      <c r="I93" s="64">
        <v>0</v>
      </c>
      <c r="J93" s="71" t="s">
        <v>24</v>
      </c>
      <c r="K93" s="40">
        <f>SUBTOTAL(9,K92:K92)</f>
        <v>180</v>
      </c>
      <c r="L93" s="40">
        <f>SUBTOTAL(9,L92:L92)</f>
        <v>80</v>
      </c>
      <c r="M93" s="87">
        <f>L93/K93</f>
        <v>0.44444444444444442</v>
      </c>
      <c r="N93" s="40">
        <f>SUBTOTAL(9,N92:N92)</f>
        <v>126</v>
      </c>
      <c r="O93" s="40">
        <f>SUBTOTAL(9,O92:O92)</f>
        <v>55</v>
      </c>
      <c r="P93" s="87">
        <f>O93/N93</f>
        <v>0.43650793650793651</v>
      </c>
      <c r="Q93" s="40">
        <f>SUBTOTAL(9,Q92:Q92)</f>
        <v>132</v>
      </c>
      <c r="R93" s="40">
        <f>SUBTOTAL(9,R92:R92)</f>
        <v>30</v>
      </c>
      <c r="S93" s="87">
        <f>R93/Q93</f>
        <v>0.22727272727272727</v>
      </c>
      <c r="T93" s="40">
        <f>SUBTOTAL(9,T92:T92)</f>
        <v>438</v>
      </c>
      <c r="U93" s="40">
        <f>SUBTOTAL(9,U92:U92)</f>
        <v>165</v>
      </c>
      <c r="V93" s="101">
        <f>U93/T93</f>
        <v>0.37671232876712329</v>
      </c>
    </row>
    <row r="94" spans="1:22" s="62" customFormat="1" ht="15" customHeight="1" outlineLevel="7" x14ac:dyDescent="0.3">
      <c r="A94" s="63">
        <v>101</v>
      </c>
      <c r="B94" s="63" t="s">
        <v>19</v>
      </c>
      <c r="C94" s="64">
        <v>10103</v>
      </c>
      <c r="D94" s="64" t="s">
        <v>29</v>
      </c>
      <c r="E94" s="64">
        <v>1306</v>
      </c>
      <c r="F94" s="64" t="s">
        <v>105</v>
      </c>
      <c r="G94" s="64">
        <v>152067</v>
      </c>
      <c r="H94" s="64" t="s">
        <v>114</v>
      </c>
      <c r="I94" s="64">
        <v>1306017</v>
      </c>
      <c r="J94" s="64" t="s">
        <v>316</v>
      </c>
      <c r="K94" s="99">
        <v>252</v>
      </c>
      <c r="L94" s="99">
        <v>114</v>
      </c>
      <c r="M94" s="100">
        <v>0.452380952380952</v>
      </c>
      <c r="N94" s="99">
        <v>198</v>
      </c>
      <c r="O94" s="99">
        <v>83</v>
      </c>
      <c r="P94" s="100">
        <v>0.419191919191919</v>
      </c>
      <c r="Q94" s="99">
        <v>236</v>
      </c>
      <c r="R94" s="99">
        <v>72</v>
      </c>
      <c r="S94" s="100">
        <v>0.305084745762712</v>
      </c>
      <c r="T94" s="99">
        <f t="shared" si="4"/>
        <v>686</v>
      </c>
      <c r="U94" s="99">
        <f t="shared" si="4"/>
        <v>269</v>
      </c>
      <c r="V94" s="100">
        <f t="shared" si="3"/>
        <v>0.39212827988338195</v>
      </c>
    </row>
    <row r="95" spans="1:22" s="62" customFormat="1" ht="15" customHeight="1" outlineLevel="7" x14ac:dyDescent="0.3">
      <c r="A95" s="63">
        <v>101</v>
      </c>
      <c r="B95" s="63" t="s">
        <v>19</v>
      </c>
      <c r="C95" s="64">
        <v>10103</v>
      </c>
      <c r="D95" s="64" t="s">
        <v>29</v>
      </c>
      <c r="E95" s="64">
        <v>1306</v>
      </c>
      <c r="F95" s="64" t="s">
        <v>105</v>
      </c>
      <c r="G95" s="64">
        <v>152067</v>
      </c>
      <c r="H95" s="64" t="s">
        <v>114</v>
      </c>
      <c r="I95" s="64">
        <v>0</v>
      </c>
      <c r="J95" s="71" t="s">
        <v>24</v>
      </c>
      <c r="K95" s="40">
        <f>SUBTOTAL(9,K94:K94)</f>
        <v>252</v>
      </c>
      <c r="L95" s="40">
        <f>SUBTOTAL(9,L94:L94)</f>
        <v>114</v>
      </c>
      <c r="M95" s="87">
        <f>L95/K95</f>
        <v>0.45238095238095238</v>
      </c>
      <c r="N95" s="40">
        <f>SUBTOTAL(9,N94:N94)</f>
        <v>198</v>
      </c>
      <c r="O95" s="40">
        <f>SUBTOTAL(9,O94:O94)</f>
        <v>83</v>
      </c>
      <c r="P95" s="87">
        <f>O95/N95</f>
        <v>0.41919191919191917</v>
      </c>
      <c r="Q95" s="40">
        <f>SUBTOTAL(9,Q94:Q94)</f>
        <v>236</v>
      </c>
      <c r="R95" s="40">
        <f>SUBTOTAL(9,R94:R94)</f>
        <v>72</v>
      </c>
      <c r="S95" s="87">
        <f>R95/Q95</f>
        <v>0.30508474576271188</v>
      </c>
      <c r="T95" s="40">
        <f>SUBTOTAL(9,T94:T94)</f>
        <v>686</v>
      </c>
      <c r="U95" s="40">
        <f>SUBTOTAL(9,U94:U94)</f>
        <v>269</v>
      </c>
      <c r="V95" s="101">
        <f>U95/T95</f>
        <v>0.39212827988338195</v>
      </c>
    </row>
    <row r="96" spans="1:22" s="62" customFormat="1" ht="15" customHeight="1" outlineLevel="7" x14ac:dyDescent="0.3">
      <c r="A96" s="63">
        <v>101</v>
      </c>
      <c r="B96" s="63" t="s">
        <v>19</v>
      </c>
      <c r="C96" s="64">
        <v>10103</v>
      </c>
      <c r="D96" s="64" t="s">
        <v>29</v>
      </c>
      <c r="E96" s="64">
        <v>1306</v>
      </c>
      <c r="F96" s="64" t="s">
        <v>105</v>
      </c>
      <c r="G96" s="64">
        <v>152079</v>
      </c>
      <c r="H96" s="64" t="s">
        <v>116</v>
      </c>
      <c r="I96" s="64">
        <v>1306933</v>
      </c>
      <c r="J96" s="64" t="s">
        <v>117</v>
      </c>
      <c r="K96" s="99">
        <v>113</v>
      </c>
      <c r="L96" s="99">
        <v>53</v>
      </c>
      <c r="M96" s="100">
        <v>0.46902654867256599</v>
      </c>
      <c r="N96" s="99">
        <v>87</v>
      </c>
      <c r="O96" s="99">
        <v>46</v>
      </c>
      <c r="P96" s="100">
        <v>0.52873563218390796</v>
      </c>
      <c r="Q96" s="99">
        <v>114</v>
      </c>
      <c r="R96" s="99">
        <v>76</v>
      </c>
      <c r="S96" s="100">
        <v>0.66666666666666696</v>
      </c>
      <c r="T96" s="99">
        <f t="shared" si="4"/>
        <v>314</v>
      </c>
      <c r="U96" s="99">
        <f t="shared" si="4"/>
        <v>175</v>
      </c>
      <c r="V96" s="100">
        <f t="shared" si="3"/>
        <v>0.5573248407643312</v>
      </c>
    </row>
    <row r="97" spans="1:22" s="62" customFormat="1" ht="15" customHeight="1" outlineLevel="7" x14ac:dyDescent="0.3">
      <c r="A97" s="63">
        <v>101</v>
      </c>
      <c r="B97" s="63" t="s">
        <v>19</v>
      </c>
      <c r="C97" s="64">
        <v>10103</v>
      </c>
      <c r="D97" s="64" t="s">
        <v>29</v>
      </c>
      <c r="E97" s="64">
        <v>1306</v>
      </c>
      <c r="F97" s="64" t="s">
        <v>105</v>
      </c>
      <c r="G97" s="64">
        <v>152079</v>
      </c>
      <c r="H97" s="64" t="s">
        <v>116</v>
      </c>
      <c r="I97" s="64">
        <v>0</v>
      </c>
      <c r="J97" s="71" t="s">
        <v>24</v>
      </c>
      <c r="K97" s="40">
        <f>SUBTOTAL(9,K96:K96)</f>
        <v>113</v>
      </c>
      <c r="L97" s="40">
        <f>SUBTOTAL(9,L96:L96)</f>
        <v>53</v>
      </c>
      <c r="M97" s="87">
        <f>L97/K97</f>
        <v>0.46902654867256638</v>
      </c>
      <c r="N97" s="40">
        <f>SUBTOTAL(9,N96:N96)</f>
        <v>87</v>
      </c>
      <c r="O97" s="40">
        <f>SUBTOTAL(9,O96:O96)</f>
        <v>46</v>
      </c>
      <c r="P97" s="87">
        <f>O97/N97</f>
        <v>0.52873563218390807</v>
      </c>
      <c r="Q97" s="40">
        <f>SUBTOTAL(9,Q96:Q96)</f>
        <v>114</v>
      </c>
      <c r="R97" s="40">
        <f>SUBTOTAL(9,R96:R96)</f>
        <v>76</v>
      </c>
      <c r="S97" s="87">
        <f>R97/Q97</f>
        <v>0.66666666666666663</v>
      </c>
      <c r="T97" s="40">
        <f>SUBTOTAL(9,T96:T96)</f>
        <v>314</v>
      </c>
      <c r="U97" s="40">
        <f>SUBTOTAL(9,U96:U96)</f>
        <v>175</v>
      </c>
      <c r="V97" s="101">
        <f>U97/T97</f>
        <v>0.5573248407643312</v>
      </c>
    </row>
    <row r="98" spans="1:22" s="62" customFormat="1" ht="15" customHeight="1" outlineLevel="7" x14ac:dyDescent="0.3">
      <c r="A98" s="63">
        <v>101</v>
      </c>
      <c r="B98" s="63" t="s">
        <v>19</v>
      </c>
      <c r="C98" s="64">
        <v>10103</v>
      </c>
      <c r="D98" s="64" t="s">
        <v>29</v>
      </c>
      <c r="E98" s="64">
        <v>1306</v>
      </c>
      <c r="F98" s="64" t="s">
        <v>105</v>
      </c>
      <c r="G98" s="64">
        <v>152961</v>
      </c>
      <c r="H98" s="64" t="s">
        <v>118</v>
      </c>
      <c r="I98" s="64">
        <v>1306934</v>
      </c>
      <c r="J98" s="64" t="s">
        <v>119</v>
      </c>
      <c r="K98" s="99">
        <v>309</v>
      </c>
      <c r="L98" s="99">
        <v>144</v>
      </c>
      <c r="M98" s="100">
        <v>0.466019417475728</v>
      </c>
      <c r="N98" s="99">
        <v>261</v>
      </c>
      <c r="O98" s="99">
        <v>130</v>
      </c>
      <c r="P98" s="100">
        <v>0.498084291187739</v>
      </c>
      <c r="Q98" s="99">
        <v>269</v>
      </c>
      <c r="R98" s="99">
        <v>87</v>
      </c>
      <c r="S98" s="100">
        <v>0.32342007434944198</v>
      </c>
      <c r="T98" s="99">
        <f t="shared" si="4"/>
        <v>839</v>
      </c>
      <c r="U98" s="99">
        <f t="shared" si="4"/>
        <v>361</v>
      </c>
      <c r="V98" s="100">
        <f t="shared" si="3"/>
        <v>0.43027413587604291</v>
      </c>
    </row>
    <row r="99" spans="1:22" s="62" customFormat="1" ht="15" customHeight="1" outlineLevel="7" x14ac:dyDescent="0.3">
      <c r="A99" s="63">
        <v>101</v>
      </c>
      <c r="B99" s="63" t="s">
        <v>19</v>
      </c>
      <c r="C99" s="64">
        <v>10103</v>
      </c>
      <c r="D99" s="64" t="s">
        <v>29</v>
      </c>
      <c r="E99" s="64">
        <v>1306</v>
      </c>
      <c r="F99" s="64" t="s">
        <v>105</v>
      </c>
      <c r="G99" s="64">
        <v>152961</v>
      </c>
      <c r="H99" s="64" t="s">
        <v>118</v>
      </c>
      <c r="I99" s="64">
        <v>0</v>
      </c>
      <c r="J99" s="71" t="s">
        <v>24</v>
      </c>
      <c r="K99" s="40">
        <f>SUBTOTAL(9,K98:K98)</f>
        <v>309</v>
      </c>
      <c r="L99" s="40">
        <f>SUBTOTAL(9,L98:L98)</f>
        <v>144</v>
      </c>
      <c r="M99" s="87">
        <f>L99/K99</f>
        <v>0.46601941747572817</v>
      </c>
      <c r="N99" s="40">
        <f>SUBTOTAL(9,N98:N98)</f>
        <v>261</v>
      </c>
      <c r="O99" s="40">
        <f>SUBTOTAL(9,O98:O98)</f>
        <v>130</v>
      </c>
      <c r="P99" s="87">
        <f>O99/N99</f>
        <v>0.49808429118773945</v>
      </c>
      <c r="Q99" s="40">
        <f>SUBTOTAL(9,Q98:Q98)</f>
        <v>269</v>
      </c>
      <c r="R99" s="40">
        <f>SUBTOTAL(9,R98:R98)</f>
        <v>87</v>
      </c>
      <c r="S99" s="87">
        <f>R99/Q99</f>
        <v>0.32342007434944237</v>
      </c>
      <c r="T99" s="40">
        <f>SUBTOTAL(9,T98:T98)</f>
        <v>839</v>
      </c>
      <c r="U99" s="40">
        <f>SUBTOTAL(9,U98:U98)</f>
        <v>361</v>
      </c>
      <c r="V99" s="101">
        <f>U99/T99</f>
        <v>0.43027413587604291</v>
      </c>
    </row>
    <row r="100" spans="1:22" s="62" customFormat="1" ht="15" customHeight="1" outlineLevel="6" x14ac:dyDescent="0.3">
      <c r="A100" s="63">
        <v>101</v>
      </c>
      <c r="B100" s="63" t="s">
        <v>19</v>
      </c>
      <c r="C100" s="64">
        <v>10103</v>
      </c>
      <c r="D100" s="64" t="s">
        <v>29</v>
      </c>
      <c r="E100" s="64">
        <v>1306</v>
      </c>
      <c r="F100" s="64" t="s">
        <v>105</v>
      </c>
      <c r="G100" s="64">
        <v>0</v>
      </c>
      <c r="H100" s="64">
        <v>0</v>
      </c>
      <c r="I100" s="64">
        <v>0</v>
      </c>
      <c r="J100" s="66" t="s">
        <v>25</v>
      </c>
      <c r="K100" s="43">
        <f>SUBTOTAL(9,K85:K98)</f>
        <v>1530</v>
      </c>
      <c r="L100" s="43">
        <f>SUBTOTAL(9,L85:L98)</f>
        <v>671</v>
      </c>
      <c r="M100" s="102">
        <f>L100/K100</f>
        <v>0.43856209150326797</v>
      </c>
      <c r="N100" s="43">
        <f>SUBTOTAL(9,N85:N98)</f>
        <v>1240</v>
      </c>
      <c r="O100" s="43">
        <f>SUBTOTAL(9,O85:O98)</f>
        <v>571</v>
      </c>
      <c r="P100" s="102">
        <f>O100/N100</f>
        <v>0.46048387096774196</v>
      </c>
      <c r="Q100" s="43">
        <f>SUBTOTAL(9,Q85:Q98)</f>
        <v>1330</v>
      </c>
      <c r="R100" s="43">
        <f>SUBTOTAL(9,R85:R98)</f>
        <v>490</v>
      </c>
      <c r="S100" s="102">
        <f>R100/Q100</f>
        <v>0.36842105263157893</v>
      </c>
      <c r="T100" s="43">
        <f>SUBTOTAL(9,T85:T98)</f>
        <v>4100</v>
      </c>
      <c r="U100" s="43">
        <f>SUBTOTAL(9,U85:U98)</f>
        <v>1732</v>
      </c>
      <c r="V100" s="89">
        <f>U100/T100</f>
        <v>0.42243902439024389</v>
      </c>
    </row>
    <row r="101" spans="1:22" s="62" customFormat="1" ht="15" customHeight="1" outlineLevel="7" x14ac:dyDescent="0.3">
      <c r="A101" s="63">
        <v>101</v>
      </c>
      <c r="B101" s="63" t="s">
        <v>19</v>
      </c>
      <c r="C101" s="64">
        <v>10103</v>
      </c>
      <c r="D101" s="64" t="s">
        <v>29</v>
      </c>
      <c r="E101" s="64">
        <v>1308</v>
      </c>
      <c r="F101" s="64" t="s">
        <v>120</v>
      </c>
      <c r="G101" s="64">
        <v>150393</v>
      </c>
      <c r="H101" s="64" t="s">
        <v>121</v>
      </c>
      <c r="I101" s="64">
        <v>1308280</v>
      </c>
      <c r="J101" s="64" t="s">
        <v>122</v>
      </c>
      <c r="K101" s="99">
        <v>121</v>
      </c>
      <c r="L101" s="99">
        <v>55</v>
      </c>
      <c r="M101" s="100">
        <v>0.45454545454545497</v>
      </c>
      <c r="N101" s="99">
        <v>89</v>
      </c>
      <c r="O101" s="99">
        <v>48</v>
      </c>
      <c r="P101" s="100">
        <v>0.53932584269662898</v>
      </c>
      <c r="Q101" s="99">
        <v>94</v>
      </c>
      <c r="R101" s="99">
        <v>51</v>
      </c>
      <c r="S101" s="100">
        <v>0.54255319148936199</v>
      </c>
      <c r="T101" s="99">
        <f t="shared" si="4"/>
        <v>304</v>
      </c>
      <c r="U101" s="99">
        <f t="shared" si="4"/>
        <v>154</v>
      </c>
      <c r="V101" s="100">
        <f t="shared" si="3"/>
        <v>0.50657894736842102</v>
      </c>
    </row>
    <row r="102" spans="1:22" s="62" customFormat="1" ht="15" customHeight="1" outlineLevel="7" x14ac:dyDescent="0.3">
      <c r="A102" s="63">
        <v>101</v>
      </c>
      <c r="B102" s="63" t="s">
        <v>19</v>
      </c>
      <c r="C102" s="64">
        <v>10103</v>
      </c>
      <c r="D102" s="64" t="s">
        <v>29</v>
      </c>
      <c r="E102" s="64">
        <v>1308</v>
      </c>
      <c r="F102" s="64" t="s">
        <v>120</v>
      </c>
      <c r="G102" s="64">
        <v>150393</v>
      </c>
      <c r="H102" s="64" t="s">
        <v>121</v>
      </c>
      <c r="I102" s="64">
        <v>0</v>
      </c>
      <c r="J102" s="71" t="s">
        <v>24</v>
      </c>
      <c r="K102" s="40">
        <f>SUBTOTAL(9,K101:K101)</f>
        <v>121</v>
      </c>
      <c r="L102" s="40">
        <f>SUBTOTAL(9,L101:L101)</f>
        <v>55</v>
      </c>
      <c r="M102" s="87">
        <f>L102/K102</f>
        <v>0.45454545454545453</v>
      </c>
      <c r="N102" s="40">
        <f>SUBTOTAL(9,N101:N101)</f>
        <v>89</v>
      </c>
      <c r="O102" s="40">
        <f>SUBTOTAL(9,O101:O101)</f>
        <v>48</v>
      </c>
      <c r="P102" s="87">
        <f>O102/N102</f>
        <v>0.5393258426966292</v>
      </c>
      <c r="Q102" s="40">
        <f>SUBTOTAL(9,Q101:Q101)</f>
        <v>94</v>
      </c>
      <c r="R102" s="40">
        <f>SUBTOTAL(9,R101:R101)</f>
        <v>51</v>
      </c>
      <c r="S102" s="87">
        <f>R102/Q102</f>
        <v>0.54255319148936165</v>
      </c>
      <c r="T102" s="40">
        <f>SUBTOTAL(9,T101:T101)</f>
        <v>304</v>
      </c>
      <c r="U102" s="40">
        <f>SUBTOTAL(9,U101:U101)</f>
        <v>154</v>
      </c>
      <c r="V102" s="101">
        <f>U102/T102</f>
        <v>0.50657894736842102</v>
      </c>
    </row>
    <row r="103" spans="1:22" s="62" customFormat="1" ht="15" customHeight="1" outlineLevel="7" x14ac:dyDescent="0.3">
      <c r="A103" s="63">
        <v>101</v>
      </c>
      <c r="B103" s="63" t="s">
        <v>19</v>
      </c>
      <c r="C103" s="64">
        <v>10103</v>
      </c>
      <c r="D103" s="64" t="s">
        <v>29</v>
      </c>
      <c r="E103" s="64">
        <v>1308</v>
      </c>
      <c r="F103" s="64" t="s">
        <v>120</v>
      </c>
      <c r="G103" s="64">
        <v>150757</v>
      </c>
      <c r="H103" s="64" t="s">
        <v>123</v>
      </c>
      <c r="I103" s="64">
        <v>1308693</v>
      </c>
      <c r="J103" s="64" t="s">
        <v>124</v>
      </c>
      <c r="K103" s="99">
        <v>110</v>
      </c>
      <c r="L103" s="99">
        <v>54</v>
      </c>
      <c r="M103" s="100">
        <v>0.49090909090909102</v>
      </c>
      <c r="N103" s="99">
        <v>105</v>
      </c>
      <c r="O103" s="99">
        <v>54</v>
      </c>
      <c r="P103" s="100">
        <v>0.51428571428571401</v>
      </c>
      <c r="Q103" s="99">
        <v>116</v>
      </c>
      <c r="R103" s="99">
        <v>57</v>
      </c>
      <c r="S103" s="100">
        <v>0.49137931034482801</v>
      </c>
      <c r="T103" s="99">
        <f t="shared" si="4"/>
        <v>331</v>
      </c>
      <c r="U103" s="99">
        <f t="shared" si="4"/>
        <v>165</v>
      </c>
      <c r="V103" s="100">
        <f t="shared" si="3"/>
        <v>0.49848942598187312</v>
      </c>
    </row>
    <row r="104" spans="1:22" s="62" customFormat="1" ht="15" customHeight="1" outlineLevel="7" x14ac:dyDescent="0.3">
      <c r="A104" s="63">
        <v>101</v>
      </c>
      <c r="B104" s="63" t="s">
        <v>19</v>
      </c>
      <c r="C104" s="64">
        <v>10103</v>
      </c>
      <c r="D104" s="64" t="s">
        <v>29</v>
      </c>
      <c r="E104" s="64">
        <v>1308</v>
      </c>
      <c r="F104" s="64" t="s">
        <v>120</v>
      </c>
      <c r="G104" s="64">
        <v>150757</v>
      </c>
      <c r="H104" s="64" t="s">
        <v>123</v>
      </c>
      <c r="I104" s="64">
        <v>0</v>
      </c>
      <c r="J104" s="71" t="s">
        <v>24</v>
      </c>
      <c r="K104" s="40">
        <f>SUBTOTAL(9,K103:K103)</f>
        <v>110</v>
      </c>
      <c r="L104" s="40">
        <f>SUBTOTAL(9,L103:L103)</f>
        <v>54</v>
      </c>
      <c r="M104" s="87">
        <f>L104/K104</f>
        <v>0.49090909090909091</v>
      </c>
      <c r="N104" s="40">
        <f>SUBTOTAL(9,N103:N103)</f>
        <v>105</v>
      </c>
      <c r="O104" s="40">
        <f>SUBTOTAL(9,O103:O103)</f>
        <v>54</v>
      </c>
      <c r="P104" s="87">
        <f>O104/N104</f>
        <v>0.51428571428571423</v>
      </c>
      <c r="Q104" s="40">
        <f>SUBTOTAL(9,Q103:Q103)</f>
        <v>116</v>
      </c>
      <c r="R104" s="40">
        <f>SUBTOTAL(9,R103:R103)</f>
        <v>57</v>
      </c>
      <c r="S104" s="87">
        <f>R104/Q104</f>
        <v>0.49137931034482757</v>
      </c>
      <c r="T104" s="40">
        <f>SUBTOTAL(9,T103:T103)</f>
        <v>331</v>
      </c>
      <c r="U104" s="40">
        <f>SUBTOTAL(9,U103:U103)</f>
        <v>165</v>
      </c>
      <c r="V104" s="101">
        <f>U104/T104</f>
        <v>0.49848942598187312</v>
      </c>
    </row>
    <row r="105" spans="1:22" s="62" customFormat="1" ht="15" customHeight="1" outlineLevel="7" x14ac:dyDescent="0.3">
      <c r="A105" s="63">
        <v>101</v>
      </c>
      <c r="B105" s="63" t="s">
        <v>19</v>
      </c>
      <c r="C105" s="64">
        <v>10103</v>
      </c>
      <c r="D105" s="64" t="s">
        <v>29</v>
      </c>
      <c r="E105" s="64">
        <v>1308</v>
      </c>
      <c r="F105" s="64" t="s">
        <v>120</v>
      </c>
      <c r="G105" s="64">
        <v>151403</v>
      </c>
      <c r="H105" s="64" t="s">
        <v>125</v>
      </c>
      <c r="I105" s="64">
        <v>1308245</v>
      </c>
      <c r="J105" s="64" t="s">
        <v>126</v>
      </c>
      <c r="K105" s="99">
        <v>92</v>
      </c>
      <c r="L105" s="99">
        <v>54</v>
      </c>
      <c r="M105" s="100">
        <v>0.58695652173913004</v>
      </c>
      <c r="N105" s="99">
        <v>76</v>
      </c>
      <c r="O105" s="99">
        <v>40</v>
      </c>
      <c r="P105" s="100">
        <v>0.52631578947368396</v>
      </c>
      <c r="Q105" s="99">
        <v>52</v>
      </c>
      <c r="R105" s="99">
        <v>31</v>
      </c>
      <c r="S105" s="100">
        <v>0.59615384615384603</v>
      </c>
      <c r="T105" s="99">
        <f t="shared" si="4"/>
        <v>220</v>
      </c>
      <c r="U105" s="99">
        <f t="shared" si="4"/>
        <v>125</v>
      </c>
      <c r="V105" s="100">
        <f t="shared" si="3"/>
        <v>0.56818181818181823</v>
      </c>
    </row>
    <row r="106" spans="1:22" s="62" customFormat="1" ht="15" customHeight="1" outlineLevel="7" x14ac:dyDescent="0.3">
      <c r="A106" s="63">
        <v>101</v>
      </c>
      <c r="B106" s="63" t="s">
        <v>19</v>
      </c>
      <c r="C106" s="64">
        <v>10103</v>
      </c>
      <c r="D106" s="64" t="s">
        <v>29</v>
      </c>
      <c r="E106" s="64">
        <v>1308</v>
      </c>
      <c r="F106" s="64" t="s">
        <v>120</v>
      </c>
      <c r="G106" s="64">
        <v>151403</v>
      </c>
      <c r="H106" s="64" t="s">
        <v>125</v>
      </c>
      <c r="I106" s="64">
        <v>1308261</v>
      </c>
      <c r="J106" s="64" t="s">
        <v>127</v>
      </c>
      <c r="K106" s="99">
        <v>91</v>
      </c>
      <c r="L106" s="99">
        <v>54</v>
      </c>
      <c r="M106" s="100">
        <v>0.59340659340659296</v>
      </c>
      <c r="N106" s="99">
        <v>103</v>
      </c>
      <c r="O106" s="99">
        <v>54</v>
      </c>
      <c r="P106" s="100">
        <v>0.52427184466019405</v>
      </c>
      <c r="Q106" s="99">
        <v>99</v>
      </c>
      <c r="R106" s="99">
        <v>47</v>
      </c>
      <c r="S106" s="100">
        <v>0.47474747474747497</v>
      </c>
      <c r="T106" s="99">
        <f t="shared" si="4"/>
        <v>293</v>
      </c>
      <c r="U106" s="99">
        <f t="shared" si="4"/>
        <v>155</v>
      </c>
      <c r="V106" s="100">
        <f t="shared" si="3"/>
        <v>0.52901023890784982</v>
      </c>
    </row>
    <row r="107" spans="1:22" s="62" customFormat="1" ht="15" customHeight="1" outlineLevel="7" x14ac:dyDescent="0.3">
      <c r="A107" s="63">
        <v>101</v>
      </c>
      <c r="B107" s="63" t="s">
        <v>19</v>
      </c>
      <c r="C107" s="64">
        <v>10103</v>
      </c>
      <c r="D107" s="64" t="s">
        <v>29</v>
      </c>
      <c r="E107" s="64">
        <v>1308</v>
      </c>
      <c r="F107" s="64" t="s">
        <v>120</v>
      </c>
      <c r="G107" s="64">
        <v>151403</v>
      </c>
      <c r="H107" s="64" t="s">
        <v>125</v>
      </c>
      <c r="I107" s="64">
        <v>0</v>
      </c>
      <c r="J107" s="71" t="s">
        <v>24</v>
      </c>
      <c r="K107" s="40">
        <f>SUBTOTAL(9,K105:K106)</f>
        <v>183</v>
      </c>
      <c r="L107" s="40">
        <f>SUBTOTAL(9,L105:L106)</f>
        <v>108</v>
      </c>
      <c r="M107" s="87">
        <f>L107/K107</f>
        <v>0.5901639344262295</v>
      </c>
      <c r="N107" s="40">
        <f>SUBTOTAL(9,N105:N106)</f>
        <v>179</v>
      </c>
      <c r="O107" s="40">
        <f>SUBTOTAL(9,O105:O106)</f>
        <v>94</v>
      </c>
      <c r="P107" s="87">
        <f>O107/N107</f>
        <v>0.52513966480446927</v>
      </c>
      <c r="Q107" s="40">
        <f>SUBTOTAL(9,Q105:Q106)</f>
        <v>151</v>
      </c>
      <c r="R107" s="40">
        <f>SUBTOTAL(9,R105:R106)</f>
        <v>78</v>
      </c>
      <c r="S107" s="87">
        <f>R107/Q107</f>
        <v>0.51655629139072845</v>
      </c>
      <c r="T107" s="40">
        <f>SUBTOTAL(9,T105:T106)</f>
        <v>513</v>
      </c>
      <c r="U107" s="40">
        <f>SUBTOTAL(9,U105:U106)</f>
        <v>280</v>
      </c>
      <c r="V107" s="101">
        <f>U107/T107</f>
        <v>0.54580896686159841</v>
      </c>
    </row>
    <row r="108" spans="1:22" s="62" customFormat="1" ht="15" customHeight="1" outlineLevel="7" x14ac:dyDescent="0.3">
      <c r="A108" s="63">
        <v>101</v>
      </c>
      <c r="B108" s="63" t="s">
        <v>19</v>
      </c>
      <c r="C108" s="64">
        <v>10103</v>
      </c>
      <c r="D108" s="64" t="s">
        <v>29</v>
      </c>
      <c r="E108" s="64">
        <v>1308</v>
      </c>
      <c r="F108" s="64" t="s">
        <v>120</v>
      </c>
      <c r="G108" s="64">
        <v>151610</v>
      </c>
      <c r="H108" s="64" t="s">
        <v>128</v>
      </c>
      <c r="I108" s="64">
        <v>1308021</v>
      </c>
      <c r="J108" s="64" t="s">
        <v>129</v>
      </c>
      <c r="K108" s="99">
        <v>199</v>
      </c>
      <c r="L108" s="99">
        <v>110</v>
      </c>
      <c r="M108" s="100">
        <v>0.552763819095477</v>
      </c>
      <c r="N108" s="99">
        <v>90</v>
      </c>
      <c r="O108" s="99">
        <v>40</v>
      </c>
      <c r="P108" s="100">
        <v>0.44444444444444398</v>
      </c>
      <c r="Q108" s="99">
        <v>0</v>
      </c>
      <c r="R108" s="99">
        <v>0</v>
      </c>
      <c r="S108" s="105" t="s">
        <v>28</v>
      </c>
      <c r="T108" s="99">
        <f t="shared" si="4"/>
        <v>289</v>
      </c>
      <c r="U108" s="99">
        <f t="shared" si="4"/>
        <v>150</v>
      </c>
      <c r="V108" s="100">
        <f t="shared" si="3"/>
        <v>0.51903114186851207</v>
      </c>
    </row>
    <row r="109" spans="1:22" s="62" customFormat="1" ht="15" customHeight="1" outlineLevel="7" x14ac:dyDescent="0.3">
      <c r="A109" s="63">
        <v>101</v>
      </c>
      <c r="B109" s="63" t="s">
        <v>19</v>
      </c>
      <c r="C109" s="64">
        <v>10103</v>
      </c>
      <c r="D109" s="64" t="s">
        <v>29</v>
      </c>
      <c r="E109" s="64">
        <v>1308</v>
      </c>
      <c r="F109" s="64" t="s">
        <v>120</v>
      </c>
      <c r="G109" s="64">
        <v>151610</v>
      </c>
      <c r="H109" s="64" t="s">
        <v>128</v>
      </c>
      <c r="I109" s="64">
        <v>1308872</v>
      </c>
      <c r="J109" s="64" t="s">
        <v>317</v>
      </c>
      <c r="K109" s="99" t="s">
        <v>28</v>
      </c>
      <c r="L109" s="99" t="s">
        <v>28</v>
      </c>
      <c r="M109" s="99" t="s">
        <v>28</v>
      </c>
      <c r="N109" s="99">
        <v>69</v>
      </c>
      <c r="O109" s="99">
        <v>44</v>
      </c>
      <c r="P109" s="100">
        <v>0.63768115942029002</v>
      </c>
      <c r="Q109" s="99">
        <v>133</v>
      </c>
      <c r="R109" s="99">
        <v>61</v>
      </c>
      <c r="S109" s="100">
        <v>0.45864661654135302</v>
      </c>
      <c r="T109" s="99">
        <f>N109+Q109</f>
        <v>202</v>
      </c>
      <c r="U109" s="99">
        <f>O109+R109</f>
        <v>105</v>
      </c>
      <c r="V109" s="100">
        <f t="shared" si="3"/>
        <v>0.51980198019801982</v>
      </c>
    </row>
    <row r="110" spans="1:22" s="62" customFormat="1" ht="15" customHeight="1" outlineLevel="7" x14ac:dyDescent="0.3">
      <c r="A110" s="63">
        <v>101</v>
      </c>
      <c r="B110" s="63" t="s">
        <v>19</v>
      </c>
      <c r="C110" s="64">
        <v>10103</v>
      </c>
      <c r="D110" s="64" t="s">
        <v>29</v>
      </c>
      <c r="E110" s="64">
        <v>1308</v>
      </c>
      <c r="F110" s="64" t="s">
        <v>120</v>
      </c>
      <c r="G110" s="64">
        <v>151610</v>
      </c>
      <c r="H110" s="64" t="s">
        <v>128</v>
      </c>
      <c r="I110" s="64">
        <v>0</v>
      </c>
      <c r="J110" s="71" t="s">
        <v>24</v>
      </c>
      <c r="K110" s="40">
        <f>SUBTOTAL(9,K108:K109)</f>
        <v>199</v>
      </c>
      <c r="L110" s="40">
        <f>SUBTOTAL(9,L108:L109)</f>
        <v>110</v>
      </c>
      <c r="M110" s="87">
        <f>L110/K110</f>
        <v>0.55276381909547734</v>
      </c>
      <c r="N110" s="40">
        <f>SUBTOTAL(9,N108:N109)</f>
        <v>159</v>
      </c>
      <c r="O110" s="40">
        <f>SUBTOTAL(9,O108:O109)</f>
        <v>84</v>
      </c>
      <c r="P110" s="87">
        <f>O110/N110</f>
        <v>0.52830188679245282</v>
      </c>
      <c r="Q110" s="40">
        <f>SUBTOTAL(9,Q108:Q109)</f>
        <v>133</v>
      </c>
      <c r="R110" s="40">
        <f>SUBTOTAL(9,R108:R109)</f>
        <v>61</v>
      </c>
      <c r="S110" s="87">
        <f>R110/Q110</f>
        <v>0.45864661654135336</v>
      </c>
      <c r="T110" s="40">
        <f>SUBTOTAL(9,T108:T109)</f>
        <v>491</v>
      </c>
      <c r="U110" s="40">
        <f>SUBTOTAL(9,U108:U109)</f>
        <v>255</v>
      </c>
      <c r="V110" s="101">
        <f>U110/T110</f>
        <v>0.5193482688391039</v>
      </c>
    </row>
    <row r="111" spans="1:22" s="62" customFormat="1" ht="15" customHeight="1" outlineLevel="7" x14ac:dyDescent="0.3">
      <c r="A111" s="63">
        <v>101</v>
      </c>
      <c r="B111" s="63" t="s">
        <v>19</v>
      </c>
      <c r="C111" s="64">
        <v>10103</v>
      </c>
      <c r="D111" s="64" t="s">
        <v>29</v>
      </c>
      <c r="E111" s="64">
        <v>1308</v>
      </c>
      <c r="F111" s="64" t="s">
        <v>120</v>
      </c>
      <c r="G111" s="64">
        <v>152080</v>
      </c>
      <c r="H111" s="64" t="s">
        <v>130</v>
      </c>
      <c r="I111" s="64">
        <v>1308069</v>
      </c>
      <c r="J111" s="64" t="s">
        <v>131</v>
      </c>
      <c r="K111" s="99">
        <v>115</v>
      </c>
      <c r="L111" s="99">
        <v>58</v>
      </c>
      <c r="M111" s="100">
        <v>0.50434782608695705</v>
      </c>
      <c r="N111" s="99">
        <v>79</v>
      </c>
      <c r="O111" s="99">
        <v>36</v>
      </c>
      <c r="P111" s="100">
        <v>0.455696202531646</v>
      </c>
      <c r="Q111" s="99">
        <v>86</v>
      </c>
      <c r="R111" s="99">
        <v>46</v>
      </c>
      <c r="S111" s="100">
        <v>0.53488372093023295</v>
      </c>
      <c r="T111" s="99">
        <f>K111+N111+Q111</f>
        <v>280</v>
      </c>
      <c r="U111" s="99">
        <f t="shared" si="4"/>
        <v>140</v>
      </c>
      <c r="V111" s="100">
        <f t="shared" si="3"/>
        <v>0.5</v>
      </c>
    </row>
    <row r="112" spans="1:22" s="62" customFormat="1" ht="15" customHeight="1" outlineLevel="7" x14ac:dyDescent="0.3">
      <c r="A112" s="63">
        <v>101</v>
      </c>
      <c r="B112" s="63" t="s">
        <v>19</v>
      </c>
      <c r="C112" s="64">
        <v>10103</v>
      </c>
      <c r="D112" s="64" t="s">
        <v>29</v>
      </c>
      <c r="E112" s="64">
        <v>1308</v>
      </c>
      <c r="F112" s="64" t="s">
        <v>120</v>
      </c>
      <c r="G112" s="64">
        <v>152080</v>
      </c>
      <c r="H112" s="64" t="s">
        <v>130</v>
      </c>
      <c r="I112" s="64">
        <v>1308675</v>
      </c>
      <c r="J112" s="64" t="s">
        <v>318</v>
      </c>
      <c r="K112" s="99">
        <v>139</v>
      </c>
      <c r="L112" s="99">
        <v>88</v>
      </c>
      <c r="M112" s="100">
        <v>0.63309352517985595</v>
      </c>
      <c r="N112" s="99">
        <v>159</v>
      </c>
      <c r="O112" s="99">
        <v>75</v>
      </c>
      <c r="P112" s="100">
        <v>0.47169811320754701</v>
      </c>
      <c r="Q112" s="99">
        <v>135</v>
      </c>
      <c r="R112" s="99">
        <v>59</v>
      </c>
      <c r="S112" s="100">
        <v>0.437037037037037</v>
      </c>
      <c r="T112" s="99">
        <f t="shared" si="4"/>
        <v>433</v>
      </c>
      <c r="U112" s="99">
        <f t="shared" si="4"/>
        <v>222</v>
      </c>
      <c r="V112" s="100">
        <f t="shared" si="3"/>
        <v>0.51270207852193994</v>
      </c>
    </row>
    <row r="113" spans="1:22" s="62" customFormat="1" ht="15" customHeight="1" outlineLevel="7" x14ac:dyDescent="0.3">
      <c r="A113" s="63">
        <v>101</v>
      </c>
      <c r="B113" s="63" t="s">
        <v>19</v>
      </c>
      <c r="C113" s="64">
        <v>10103</v>
      </c>
      <c r="D113" s="64" t="s">
        <v>29</v>
      </c>
      <c r="E113" s="64">
        <v>1308</v>
      </c>
      <c r="F113" s="64" t="s">
        <v>120</v>
      </c>
      <c r="G113" s="64">
        <v>152080</v>
      </c>
      <c r="H113" s="64" t="s">
        <v>130</v>
      </c>
      <c r="I113" s="64">
        <v>0</v>
      </c>
      <c r="J113" s="71" t="s">
        <v>24</v>
      </c>
      <c r="K113" s="40">
        <f>SUBTOTAL(9,K111:K112)</f>
        <v>254</v>
      </c>
      <c r="L113" s="40">
        <f>SUBTOTAL(9,L111:L112)</f>
        <v>146</v>
      </c>
      <c r="M113" s="87">
        <f>L113/K113</f>
        <v>0.57480314960629919</v>
      </c>
      <c r="N113" s="40">
        <f>SUBTOTAL(9,N111:N112)</f>
        <v>238</v>
      </c>
      <c r="O113" s="40">
        <f>SUBTOTAL(9,O111:O112)</f>
        <v>111</v>
      </c>
      <c r="P113" s="87">
        <f>O113/N113</f>
        <v>0.46638655462184875</v>
      </c>
      <c r="Q113" s="40">
        <f>SUBTOTAL(9,Q111:Q112)</f>
        <v>221</v>
      </c>
      <c r="R113" s="40">
        <f>SUBTOTAL(9,R111:R112)</f>
        <v>105</v>
      </c>
      <c r="S113" s="87">
        <f>R113/Q113</f>
        <v>0.47511312217194568</v>
      </c>
      <c r="T113" s="40">
        <f>SUBTOTAL(9,T111:T112)</f>
        <v>713</v>
      </c>
      <c r="U113" s="40">
        <f>SUBTOTAL(9,U111:U112)</f>
        <v>362</v>
      </c>
      <c r="V113" s="101">
        <f>U113/T113</f>
        <v>0.50771388499298742</v>
      </c>
    </row>
    <row r="114" spans="1:22" s="62" customFormat="1" ht="15" customHeight="1" outlineLevel="7" x14ac:dyDescent="0.3">
      <c r="A114" s="63">
        <v>101</v>
      </c>
      <c r="B114" s="63" t="s">
        <v>19</v>
      </c>
      <c r="C114" s="64">
        <v>10103</v>
      </c>
      <c r="D114" s="64" t="s">
        <v>29</v>
      </c>
      <c r="E114" s="64">
        <v>1308</v>
      </c>
      <c r="F114" s="64" t="s">
        <v>120</v>
      </c>
      <c r="G114" s="64">
        <v>152092</v>
      </c>
      <c r="H114" s="64" t="s">
        <v>133</v>
      </c>
      <c r="I114" s="64">
        <v>1308615</v>
      </c>
      <c r="J114" s="64" t="s">
        <v>134</v>
      </c>
      <c r="K114" s="99">
        <v>209</v>
      </c>
      <c r="L114" s="99">
        <v>91</v>
      </c>
      <c r="M114" s="100">
        <v>0.43540669856459302</v>
      </c>
      <c r="N114" s="99">
        <v>239</v>
      </c>
      <c r="O114" s="99">
        <v>122</v>
      </c>
      <c r="P114" s="100">
        <v>0.51046025104602499</v>
      </c>
      <c r="Q114" s="99">
        <v>153</v>
      </c>
      <c r="R114" s="99">
        <v>63</v>
      </c>
      <c r="S114" s="100">
        <v>0.41176470588235298</v>
      </c>
      <c r="T114" s="99">
        <f t="shared" si="4"/>
        <v>601</v>
      </c>
      <c r="U114" s="99">
        <f t="shared" si="4"/>
        <v>276</v>
      </c>
      <c r="V114" s="100">
        <f t="shared" si="3"/>
        <v>0.45923460898502494</v>
      </c>
    </row>
    <row r="115" spans="1:22" s="62" customFormat="1" ht="15" customHeight="1" outlineLevel="7" x14ac:dyDescent="0.3">
      <c r="A115" s="63">
        <v>101</v>
      </c>
      <c r="B115" s="63" t="s">
        <v>19</v>
      </c>
      <c r="C115" s="64">
        <v>10103</v>
      </c>
      <c r="D115" s="64" t="s">
        <v>29</v>
      </c>
      <c r="E115" s="64">
        <v>1308</v>
      </c>
      <c r="F115" s="64" t="s">
        <v>120</v>
      </c>
      <c r="G115" s="64">
        <v>152092</v>
      </c>
      <c r="H115" s="64" t="s">
        <v>133</v>
      </c>
      <c r="I115" s="64">
        <v>0</v>
      </c>
      <c r="J115" s="71" t="s">
        <v>24</v>
      </c>
      <c r="K115" s="40">
        <f>SUBTOTAL(9,K114:K114)</f>
        <v>209</v>
      </c>
      <c r="L115" s="40">
        <f>SUBTOTAL(9,L114:L114)</f>
        <v>91</v>
      </c>
      <c r="M115" s="87">
        <f>L115/K115</f>
        <v>0.4354066985645933</v>
      </c>
      <c r="N115" s="40">
        <f>SUBTOTAL(9,N114:N114)</f>
        <v>239</v>
      </c>
      <c r="O115" s="40">
        <f>SUBTOTAL(9,O114:O114)</f>
        <v>122</v>
      </c>
      <c r="P115" s="87">
        <f>O115/N115</f>
        <v>0.5104602510460251</v>
      </c>
      <c r="Q115" s="40">
        <f>SUBTOTAL(9,Q114:Q114)</f>
        <v>153</v>
      </c>
      <c r="R115" s="40">
        <f>SUBTOTAL(9,R114:R114)</f>
        <v>63</v>
      </c>
      <c r="S115" s="87">
        <f>R115/Q115</f>
        <v>0.41176470588235292</v>
      </c>
      <c r="T115" s="40">
        <f>SUBTOTAL(9,T114:T114)</f>
        <v>601</v>
      </c>
      <c r="U115" s="40">
        <f>SUBTOTAL(9,U114:U114)</f>
        <v>276</v>
      </c>
      <c r="V115" s="101">
        <f>U115/T115</f>
        <v>0.45923460898502494</v>
      </c>
    </row>
    <row r="116" spans="1:22" s="62" customFormat="1" ht="15" customHeight="1" outlineLevel="7" x14ac:dyDescent="0.3">
      <c r="A116" s="63">
        <v>101</v>
      </c>
      <c r="B116" s="63" t="s">
        <v>19</v>
      </c>
      <c r="C116" s="64">
        <v>10103</v>
      </c>
      <c r="D116" s="64" t="s">
        <v>29</v>
      </c>
      <c r="E116" s="64">
        <v>1308</v>
      </c>
      <c r="F116" s="64" t="s">
        <v>120</v>
      </c>
      <c r="G116" s="64">
        <v>152109</v>
      </c>
      <c r="H116" s="64" t="s">
        <v>135</v>
      </c>
      <c r="I116" s="64">
        <v>1308930</v>
      </c>
      <c r="J116" s="64" t="s">
        <v>136</v>
      </c>
      <c r="K116" s="99">
        <v>112</v>
      </c>
      <c r="L116" s="99">
        <v>92</v>
      </c>
      <c r="M116" s="100">
        <v>0.82142857142857095</v>
      </c>
      <c r="N116" s="99">
        <v>61</v>
      </c>
      <c r="O116" s="99">
        <v>55</v>
      </c>
      <c r="P116" s="100">
        <v>0.90163934426229497</v>
      </c>
      <c r="Q116" s="99">
        <v>104</v>
      </c>
      <c r="R116" s="99">
        <v>77</v>
      </c>
      <c r="S116" s="100">
        <v>0.74038461538461497</v>
      </c>
      <c r="T116" s="99">
        <f t="shared" si="4"/>
        <v>277</v>
      </c>
      <c r="U116" s="99">
        <f t="shared" si="4"/>
        <v>224</v>
      </c>
      <c r="V116" s="100">
        <f t="shared" si="3"/>
        <v>0.80866425992779778</v>
      </c>
    </row>
    <row r="117" spans="1:22" s="62" customFormat="1" ht="15" customHeight="1" outlineLevel="7" x14ac:dyDescent="0.3">
      <c r="A117" s="63">
        <v>101</v>
      </c>
      <c r="B117" s="63" t="s">
        <v>19</v>
      </c>
      <c r="C117" s="64">
        <v>10103</v>
      </c>
      <c r="D117" s="64" t="s">
        <v>29</v>
      </c>
      <c r="E117" s="64">
        <v>1308</v>
      </c>
      <c r="F117" s="64" t="s">
        <v>120</v>
      </c>
      <c r="G117" s="64">
        <v>152109</v>
      </c>
      <c r="H117" s="64" t="s">
        <v>135</v>
      </c>
      <c r="I117" s="64">
        <v>0</v>
      </c>
      <c r="J117" s="71" t="s">
        <v>24</v>
      </c>
      <c r="K117" s="40">
        <f>SUBTOTAL(9,K116:K116)</f>
        <v>112</v>
      </c>
      <c r="L117" s="40">
        <f>SUBTOTAL(9,L116:L116)</f>
        <v>92</v>
      </c>
      <c r="M117" s="87">
        <f>L117/K117</f>
        <v>0.8214285714285714</v>
      </c>
      <c r="N117" s="40">
        <f>SUBTOTAL(9,N116:N116)</f>
        <v>61</v>
      </c>
      <c r="O117" s="40">
        <f>SUBTOTAL(9,O116:O116)</f>
        <v>55</v>
      </c>
      <c r="P117" s="87">
        <f>O117/N117</f>
        <v>0.90163934426229508</v>
      </c>
      <c r="Q117" s="40">
        <f>SUBTOTAL(9,Q116:Q116)</f>
        <v>104</v>
      </c>
      <c r="R117" s="40">
        <f>SUBTOTAL(9,R116:R116)</f>
        <v>77</v>
      </c>
      <c r="S117" s="87">
        <f>R117/Q117</f>
        <v>0.74038461538461542</v>
      </c>
      <c r="T117" s="40">
        <f>SUBTOTAL(9,T116:T116)</f>
        <v>277</v>
      </c>
      <c r="U117" s="40">
        <f>SUBTOTAL(9,U116:U116)</f>
        <v>224</v>
      </c>
      <c r="V117" s="101">
        <f>U117/T117</f>
        <v>0.80866425992779778</v>
      </c>
    </row>
    <row r="118" spans="1:22" s="62" customFormat="1" ht="15" customHeight="1" outlineLevel="7" x14ac:dyDescent="0.3">
      <c r="A118" s="63">
        <v>101</v>
      </c>
      <c r="B118" s="63" t="s">
        <v>19</v>
      </c>
      <c r="C118" s="64">
        <v>10103</v>
      </c>
      <c r="D118" s="64" t="s">
        <v>29</v>
      </c>
      <c r="E118" s="64">
        <v>1308</v>
      </c>
      <c r="F118" s="64" t="s">
        <v>120</v>
      </c>
      <c r="G118" s="64">
        <v>152110</v>
      </c>
      <c r="H118" s="64" t="s">
        <v>137</v>
      </c>
      <c r="I118" s="64">
        <v>1308589</v>
      </c>
      <c r="J118" s="64" t="s">
        <v>138</v>
      </c>
      <c r="K118" s="99">
        <v>122</v>
      </c>
      <c r="L118" s="99">
        <v>76</v>
      </c>
      <c r="M118" s="100">
        <v>0.62295081967213095</v>
      </c>
      <c r="N118" s="99">
        <v>98</v>
      </c>
      <c r="O118" s="99">
        <v>61</v>
      </c>
      <c r="P118" s="100">
        <v>0.62244897959183698</v>
      </c>
      <c r="Q118" s="99">
        <v>94</v>
      </c>
      <c r="R118" s="99">
        <v>53</v>
      </c>
      <c r="S118" s="100">
        <v>0.56382978723404298</v>
      </c>
      <c r="T118" s="99">
        <f>K118+N118+Q118</f>
        <v>314</v>
      </c>
      <c r="U118" s="99">
        <f t="shared" ref="U118:U233" si="5">L118+O118+R118</f>
        <v>190</v>
      </c>
      <c r="V118" s="100">
        <f t="shared" ref="V118:V180" si="6">U118/T118</f>
        <v>0.60509554140127386</v>
      </c>
    </row>
    <row r="119" spans="1:22" s="62" customFormat="1" ht="15" customHeight="1" outlineLevel="7" x14ac:dyDescent="0.3">
      <c r="A119" s="63">
        <v>101</v>
      </c>
      <c r="B119" s="63" t="s">
        <v>19</v>
      </c>
      <c r="C119" s="64">
        <v>10103</v>
      </c>
      <c r="D119" s="64" t="s">
        <v>29</v>
      </c>
      <c r="E119" s="64">
        <v>1308</v>
      </c>
      <c r="F119" s="64" t="s">
        <v>120</v>
      </c>
      <c r="G119" s="64">
        <v>152110</v>
      </c>
      <c r="H119" s="64" t="s">
        <v>137</v>
      </c>
      <c r="I119" s="64">
        <v>1308641</v>
      </c>
      <c r="J119" s="64" t="s">
        <v>139</v>
      </c>
      <c r="K119" s="99">
        <v>99</v>
      </c>
      <c r="L119" s="99">
        <v>68</v>
      </c>
      <c r="M119" s="100">
        <v>0.68686868686868696</v>
      </c>
      <c r="N119" s="99">
        <v>79</v>
      </c>
      <c r="O119" s="99">
        <v>64</v>
      </c>
      <c r="P119" s="100">
        <v>0.810126582278481</v>
      </c>
      <c r="Q119" s="99">
        <v>73</v>
      </c>
      <c r="R119" s="99">
        <v>44</v>
      </c>
      <c r="S119" s="100">
        <v>0.602739726027397</v>
      </c>
      <c r="T119" s="99">
        <f t="shared" ref="T119:T165" si="7">K119+N119+Q119</f>
        <v>251</v>
      </c>
      <c r="U119" s="99">
        <f t="shared" si="5"/>
        <v>176</v>
      </c>
      <c r="V119" s="100">
        <f t="shared" si="6"/>
        <v>0.70119521912350602</v>
      </c>
    </row>
    <row r="120" spans="1:22" s="62" customFormat="1" ht="15" customHeight="1" outlineLevel="7" x14ac:dyDescent="0.3">
      <c r="A120" s="63">
        <v>101</v>
      </c>
      <c r="B120" s="63" t="s">
        <v>19</v>
      </c>
      <c r="C120" s="64">
        <v>10103</v>
      </c>
      <c r="D120" s="64" t="s">
        <v>29</v>
      </c>
      <c r="E120" s="64">
        <v>1308</v>
      </c>
      <c r="F120" s="64" t="s">
        <v>120</v>
      </c>
      <c r="G120" s="64">
        <v>152110</v>
      </c>
      <c r="H120" s="64" t="s">
        <v>137</v>
      </c>
      <c r="I120" s="64">
        <v>0</v>
      </c>
      <c r="J120" s="71" t="s">
        <v>24</v>
      </c>
      <c r="K120" s="40">
        <f>SUBTOTAL(9,K118:K119)</f>
        <v>221</v>
      </c>
      <c r="L120" s="40">
        <f>SUBTOTAL(9,L118:L119)</f>
        <v>144</v>
      </c>
      <c r="M120" s="87">
        <f>L120/K120</f>
        <v>0.65158371040723984</v>
      </c>
      <c r="N120" s="40">
        <f>SUBTOTAL(9,N118:N119)</f>
        <v>177</v>
      </c>
      <c r="O120" s="40">
        <f>SUBTOTAL(9,O118:O119)</f>
        <v>125</v>
      </c>
      <c r="P120" s="87">
        <f>O120/N120</f>
        <v>0.70621468926553677</v>
      </c>
      <c r="Q120" s="40">
        <f>SUBTOTAL(9,Q118:Q119)</f>
        <v>167</v>
      </c>
      <c r="R120" s="40">
        <f>SUBTOTAL(9,R118:R119)</f>
        <v>97</v>
      </c>
      <c r="S120" s="87">
        <f>R120/Q120</f>
        <v>0.58083832335329344</v>
      </c>
      <c r="T120" s="40">
        <f>SUBTOTAL(9,T118:T119)</f>
        <v>565</v>
      </c>
      <c r="U120" s="40">
        <f>SUBTOTAL(9,U118:U119)</f>
        <v>366</v>
      </c>
      <c r="V120" s="101">
        <f>U120/T120</f>
        <v>0.64778761061946899</v>
      </c>
    </row>
    <row r="121" spans="1:22" s="62" customFormat="1" ht="15" customHeight="1" outlineLevel="7" x14ac:dyDescent="0.3">
      <c r="A121" s="63">
        <v>101</v>
      </c>
      <c r="B121" s="63" t="s">
        <v>19</v>
      </c>
      <c r="C121" s="64">
        <v>10103</v>
      </c>
      <c r="D121" s="64" t="s">
        <v>29</v>
      </c>
      <c r="E121" s="64">
        <v>1308</v>
      </c>
      <c r="F121" s="64" t="s">
        <v>120</v>
      </c>
      <c r="G121" s="64">
        <v>152122</v>
      </c>
      <c r="H121" s="64" t="s">
        <v>140</v>
      </c>
      <c r="I121" s="64">
        <v>1308100</v>
      </c>
      <c r="J121" s="64" t="s">
        <v>141</v>
      </c>
      <c r="K121" s="99">
        <v>39</v>
      </c>
      <c r="L121" s="99">
        <v>20</v>
      </c>
      <c r="M121" s="100">
        <v>0.512820512820513</v>
      </c>
      <c r="N121" s="99">
        <v>43</v>
      </c>
      <c r="O121" s="99">
        <v>31</v>
      </c>
      <c r="P121" s="100">
        <v>0.72093023255813904</v>
      </c>
      <c r="Q121" s="99">
        <v>33</v>
      </c>
      <c r="R121" s="99">
        <v>21</v>
      </c>
      <c r="S121" s="100">
        <v>0.63636363636363602</v>
      </c>
      <c r="T121" s="99">
        <f t="shared" si="7"/>
        <v>115</v>
      </c>
      <c r="U121" s="99">
        <f t="shared" si="5"/>
        <v>72</v>
      </c>
      <c r="V121" s="100">
        <f t="shared" si="6"/>
        <v>0.62608695652173918</v>
      </c>
    </row>
    <row r="122" spans="1:22" s="62" customFormat="1" ht="15" customHeight="1" outlineLevel="7" x14ac:dyDescent="0.3">
      <c r="A122" s="63">
        <v>101</v>
      </c>
      <c r="B122" s="63" t="s">
        <v>19</v>
      </c>
      <c r="C122" s="64">
        <v>10103</v>
      </c>
      <c r="D122" s="64" t="s">
        <v>29</v>
      </c>
      <c r="E122" s="64">
        <v>1308</v>
      </c>
      <c r="F122" s="64" t="s">
        <v>120</v>
      </c>
      <c r="G122" s="64">
        <v>152122</v>
      </c>
      <c r="H122" s="64" t="s">
        <v>140</v>
      </c>
      <c r="I122" s="64">
        <v>0</v>
      </c>
      <c r="J122" s="71" t="s">
        <v>24</v>
      </c>
      <c r="K122" s="40">
        <f>SUBTOTAL(9,K121:K121)</f>
        <v>39</v>
      </c>
      <c r="L122" s="40">
        <f>SUBTOTAL(9,L121:L121)</f>
        <v>20</v>
      </c>
      <c r="M122" s="87">
        <f>L122/K122</f>
        <v>0.51282051282051277</v>
      </c>
      <c r="N122" s="40">
        <f>SUBTOTAL(9,N121:N121)</f>
        <v>43</v>
      </c>
      <c r="O122" s="40">
        <f>SUBTOTAL(9,O121:O121)</f>
        <v>31</v>
      </c>
      <c r="P122" s="87">
        <f>O122/N122</f>
        <v>0.72093023255813948</v>
      </c>
      <c r="Q122" s="40">
        <f>SUBTOTAL(9,Q121:Q121)</f>
        <v>33</v>
      </c>
      <c r="R122" s="40">
        <f>SUBTOTAL(9,R121:R121)</f>
        <v>21</v>
      </c>
      <c r="S122" s="87">
        <f>R122/Q122</f>
        <v>0.63636363636363635</v>
      </c>
      <c r="T122" s="40">
        <f>SUBTOTAL(9,T121:T121)</f>
        <v>115</v>
      </c>
      <c r="U122" s="40">
        <f>SUBTOTAL(9,U121:U121)</f>
        <v>72</v>
      </c>
      <c r="V122" s="101">
        <f>U122/T122</f>
        <v>0.62608695652173918</v>
      </c>
    </row>
    <row r="123" spans="1:22" s="62" customFormat="1" ht="15" customHeight="1" outlineLevel="7" x14ac:dyDescent="0.3">
      <c r="A123" s="63">
        <v>101</v>
      </c>
      <c r="B123" s="63" t="s">
        <v>19</v>
      </c>
      <c r="C123" s="64">
        <v>10103</v>
      </c>
      <c r="D123" s="64" t="s">
        <v>29</v>
      </c>
      <c r="E123" s="64">
        <v>1308</v>
      </c>
      <c r="F123" s="64" t="s">
        <v>120</v>
      </c>
      <c r="G123" s="64">
        <v>400956</v>
      </c>
      <c r="H123" s="64" t="s">
        <v>319</v>
      </c>
      <c r="I123" s="64">
        <v>1308792</v>
      </c>
      <c r="J123" s="64" t="s">
        <v>319</v>
      </c>
      <c r="K123" s="99">
        <v>102</v>
      </c>
      <c r="L123" s="99">
        <v>44</v>
      </c>
      <c r="M123" s="100">
        <v>0.43137254901960798</v>
      </c>
      <c r="N123" s="99">
        <v>131</v>
      </c>
      <c r="O123" s="99">
        <v>59</v>
      </c>
      <c r="P123" s="100">
        <v>0.45038167938931301</v>
      </c>
      <c r="Q123" s="99">
        <v>92</v>
      </c>
      <c r="R123" s="99">
        <v>24</v>
      </c>
      <c r="S123" s="100">
        <v>0.26086956521739102</v>
      </c>
      <c r="T123" s="99">
        <f t="shared" si="7"/>
        <v>325</v>
      </c>
      <c r="U123" s="99">
        <f t="shared" si="5"/>
        <v>127</v>
      </c>
      <c r="V123" s="100">
        <f t="shared" si="6"/>
        <v>0.39076923076923076</v>
      </c>
    </row>
    <row r="124" spans="1:22" s="62" customFormat="1" ht="15" customHeight="1" outlineLevel="7" x14ac:dyDescent="0.3">
      <c r="A124" s="63">
        <v>101</v>
      </c>
      <c r="B124" s="63" t="s">
        <v>19</v>
      </c>
      <c r="C124" s="64">
        <v>10103</v>
      </c>
      <c r="D124" s="64" t="s">
        <v>29</v>
      </c>
      <c r="E124" s="64">
        <v>1308</v>
      </c>
      <c r="F124" s="64" t="s">
        <v>120</v>
      </c>
      <c r="G124" s="64">
        <v>400956</v>
      </c>
      <c r="H124" s="64" t="s">
        <v>319</v>
      </c>
      <c r="I124" s="64">
        <v>0</v>
      </c>
      <c r="J124" s="71" t="s">
        <v>24</v>
      </c>
      <c r="K124" s="40">
        <f>SUBTOTAL(9,K123:K123)</f>
        <v>102</v>
      </c>
      <c r="L124" s="40">
        <f>SUBTOTAL(9,L123:L123)</f>
        <v>44</v>
      </c>
      <c r="M124" s="87">
        <f>L124/K124</f>
        <v>0.43137254901960786</v>
      </c>
      <c r="N124" s="40">
        <f>SUBTOTAL(9,N123:N123)</f>
        <v>131</v>
      </c>
      <c r="O124" s="40">
        <f>SUBTOTAL(9,O123:O123)</f>
        <v>59</v>
      </c>
      <c r="P124" s="87">
        <f>O124/N124</f>
        <v>0.45038167938931295</v>
      </c>
      <c r="Q124" s="40">
        <f>SUBTOTAL(9,Q123:Q123)</f>
        <v>92</v>
      </c>
      <c r="R124" s="40">
        <f>SUBTOTAL(9,R123:R123)</f>
        <v>24</v>
      </c>
      <c r="S124" s="87">
        <f>R124/Q124</f>
        <v>0.2608695652173913</v>
      </c>
      <c r="T124" s="40">
        <f>SUBTOTAL(9,T123:T123)</f>
        <v>325</v>
      </c>
      <c r="U124" s="40">
        <f>SUBTOTAL(9,U123:U123)</f>
        <v>127</v>
      </c>
      <c r="V124" s="101">
        <f>U124/T124</f>
        <v>0.39076923076923076</v>
      </c>
    </row>
    <row r="125" spans="1:22" s="62" customFormat="1" ht="15" customHeight="1" outlineLevel="7" x14ac:dyDescent="0.3">
      <c r="A125" s="63">
        <v>101</v>
      </c>
      <c r="B125" s="63" t="s">
        <v>19</v>
      </c>
      <c r="C125" s="64">
        <v>10103</v>
      </c>
      <c r="D125" s="64" t="s">
        <v>29</v>
      </c>
      <c r="E125" s="64">
        <v>1308</v>
      </c>
      <c r="F125" s="64" t="s">
        <v>120</v>
      </c>
      <c r="G125" s="64">
        <v>401006</v>
      </c>
      <c r="H125" s="64" t="s">
        <v>320</v>
      </c>
      <c r="I125" s="64">
        <v>1308419</v>
      </c>
      <c r="J125" s="64" t="s">
        <v>320</v>
      </c>
      <c r="K125" s="99">
        <v>19</v>
      </c>
      <c r="L125" s="99">
        <v>8</v>
      </c>
      <c r="M125" s="100">
        <v>0.42105263157894701</v>
      </c>
      <c r="N125" s="99">
        <v>19</v>
      </c>
      <c r="O125" s="99">
        <v>13</v>
      </c>
      <c r="P125" s="100">
        <v>0.68421052631578905</v>
      </c>
      <c r="Q125" s="99">
        <v>20</v>
      </c>
      <c r="R125" s="99">
        <v>16</v>
      </c>
      <c r="S125" s="100">
        <v>0.8</v>
      </c>
      <c r="T125" s="99">
        <f t="shared" si="7"/>
        <v>58</v>
      </c>
      <c r="U125" s="99">
        <f t="shared" si="5"/>
        <v>37</v>
      </c>
      <c r="V125" s="100">
        <f t="shared" si="6"/>
        <v>0.63793103448275867</v>
      </c>
    </row>
    <row r="126" spans="1:22" s="62" customFormat="1" ht="15" customHeight="1" outlineLevel="7" x14ac:dyDescent="0.3">
      <c r="A126" s="63">
        <v>101</v>
      </c>
      <c r="B126" s="63" t="s">
        <v>19</v>
      </c>
      <c r="C126" s="64">
        <v>10103</v>
      </c>
      <c r="D126" s="64" t="s">
        <v>29</v>
      </c>
      <c r="E126" s="64">
        <v>1308</v>
      </c>
      <c r="F126" s="64" t="s">
        <v>120</v>
      </c>
      <c r="G126" s="64">
        <v>401006</v>
      </c>
      <c r="H126" s="64" t="s">
        <v>320</v>
      </c>
      <c r="I126" s="64">
        <v>0</v>
      </c>
      <c r="J126" s="71" t="s">
        <v>24</v>
      </c>
      <c r="K126" s="40">
        <f>SUBTOTAL(9,K125:K125)</f>
        <v>19</v>
      </c>
      <c r="L126" s="40">
        <f>SUBTOTAL(9,L125:L125)</f>
        <v>8</v>
      </c>
      <c r="M126" s="87">
        <f>L126/K126</f>
        <v>0.42105263157894735</v>
      </c>
      <c r="N126" s="40">
        <f>SUBTOTAL(9,N125:N125)</f>
        <v>19</v>
      </c>
      <c r="O126" s="40">
        <f>SUBTOTAL(9,O125:O125)</f>
        <v>13</v>
      </c>
      <c r="P126" s="87">
        <f>O126/N126</f>
        <v>0.68421052631578949</v>
      </c>
      <c r="Q126" s="40">
        <f>SUBTOTAL(9,Q125:Q125)</f>
        <v>20</v>
      </c>
      <c r="R126" s="40">
        <f>SUBTOTAL(9,R125:R125)</f>
        <v>16</v>
      </c>
      <c r="S126" s="87">
        <f>R126/Q126</f>
        <v>0.8</v>
      </c>
      <c r="T126" s="40">
        <f>SUBTOTAL(9,T125:T125)</f>
        <v>58</v>
      </c>
      <c r="U126" s="40">
        <f>SUBTOTAL(9,U125:U125)</f>
        <v>37</v>
      </c>
      <c r="V126" s="101">
        <f>U126/T126</f>
        <v>0.63793103448275867</v>
      </c>
    </row>
    <row r="127" spans="1:22" s="62" customFormat="1" ht="15" customHeight="1" outlineLevel="7" x14ac:dyDescent="0.3">
      <c r="A127" s="63">
        <v>101</v>
      </c>
      <c r="B127" s="63" t="s">
        <v>19</v>
      </c>
      <c r="C127" s="64">
        <v>10103</v>
      </c>
      <c r="D127" s="64" t="s">
        <v>29</v>
      </c>
      <c r="E127" s="64">
        <v>1308</v>
      </c>
      <c r="F127" s="64" t="s">
        <v>120</v>
      </c>
      <c r="G127" s="64">
        <v>402011</v>
      </c>
      <c r="H127" s="64" t="s">
        <v>321</v>
      </c>
      <c r="I127" s="64">
        <v>1308345</v>
      </c>
      <c r="J127" s="64" t="s">
        <v>321</v>
      </c>
      <c r="K127" s="99">
        <v>164</v>
      </c>
      <c r="L127" s="99">
        <v>41</v>
      </c>
      <c r="M127" s="100">
        <v>0.25</v>
      </c>
      <c r="N127" s="99">
        <v>157</v>
      </c>
      <c r="O127" s="99">
        <v>66</v>
      </c>
      <c r="P127" s="100">
        <v>0.420382165605096</v>
      </c>
      <c r="Q127" s="99">
        <v>99</v>
      </c>
      <c r="R127" s="99">
        <v>35</v>
      </c>
      <c r="S127" s="100">
        <v>0.35353535353535398</v>
      </c>
      <c r="T127" s="99">
        <f t="shared" si="7"/>
        <v>420</v>
      </c>
      <c r="U127" s="99">
        <f t="shared" si="5"/>
        <v>142</v>
      </c>
      <c r="V127" s="100">
        <f t="shared" si="6"/>
        <v>0.33809523809523812</v>
      </c>
    </row>
    <row r="128" spans="1:22" s="62" customFormat="1" ht="15" customHeight="1" outlineLevel="7" x14ac:dyDescent="0.3">
      <c r="A128" s="63">
        <v>101</v>
      </c>
      <c r="B128" s="63" t="s">
        <v>19</v>
      </c>
      <c r="C128" s="64">
        <v>10103</v>
      </c>
      <c r="D128" s="64" t="s">
        <v>29</v>
      </c>
      <c r="E128" s="64">
        <v>1308</v>
      </c>
      <c r="F128" s="64" t="s">
        <v>120</v>
      </c>
      <c r="G128" s="64">
        <v>402011</v>
      </c>
      <c r="H128" s="64" t="s">
        <v>321</v>
      </c>
      <c r="I128" s="64">
        <v>0</v>
      </c>
      <c r="J128" s="71" t="s">
        <v>24</v>
      </c>
      <c r="K128" s="40">
        <f>SUBTOTAL(9,K127:K127)</f>
        <v>164</v>
      </c>
      <c r="L128" s="40">
        <f>SUBTOTAL(9,L127:L127)</f>
        <v>41</v>
      </c>
      <c r="M128" s="87">
        <f>L128/K128</f>
        <v>0.25</v>
      </c>
      <c r="N128" s="40">
        <f>SUBTOTAL(9,N127:N127)</f>
        <v>157</v>
      </c>
      <c r="O128" s="40">
        <f>SUBTOTAL(9,O127:O127)</f>
        <v>66</v>
      </c>
      <c r="P128" s="87">
        <f>O128/N128</f>
        <v>0.42038216560509556</v>
      </c>
      <c r="Q128" s="40">
        <f>SUBTOTAL(9,Q127:Q127)</f>
        <v>99</v>
      </c>
      <c r="R128" s="40">
        <f>SUBTOTAL(9,R127:R127)</f>
        <v>35</v>
      </c>
      <c r="S128" s="87">
        <f>R128/Q128</f>
        <v>0.35353535353535354</v>
      </c>
      <c r="T128" s="40">
        <f>SUBTOTAL(9,T127:T127)</f>
        <v>420</v>
      </c>
      <c r="U128" s="40">
        <f>SUBTOTAL(9,U127:U127)</f>
        <v>142</v>
      </c>
      <c r="V128" s="101">
        <f>U128/T128</f>
        <v>0.33809523809523812</v>
      </c>
    </row>
    <row r="129" spans="1:22" s="62" customFormat="1" ht="15" customHeight="1" outlineLevel="6" x14ac:dyDescent="0.3">
      <c r="A129" s="63">
        <v>101</v>
      </c>
      <c r="B129" s="63" t="s">
        <v>19</v>
      </c>
      <c r="C129" s="64">
        <v>10103</v>
      </c>
      <c r="D129" s="64" t="s">
        <v>29</v>
      </c>
      <c r="E129" s="64">
        <v>1308</v>
      </c>
      <c r="F129" s="64" t="s">
        <v>357</v>
      </c>
      <c r="G129" s="64">
        <v>0</v>
      </c>
      <c r="H129" s="64">
        <v>0</v>
      </c>
      <c r="I129" s="64">
        <v>0</v>
      </c>
      <c r="J129" s="66" t="s">
        <v>25</v>
      </c>
      <c r="K129" s="43">
        <f>SUBTOTAL(9,K101:K127)</f>
        <v>1733</v>
      </c>
      <c r="L129" s="43">
        <f>SUBTOTAL(9,L101:L127)</f>
        <v>913</v>
      </c>
      <c r="M129" s="102">
        <f>L129/K129</f>
        <v>0.52683208309290253</v>
      </c>
      <c r="N129" s="43">
        <f>SUBTOTAL(9,N101:N127)</f>
        <v>1597</v>
      </c>
      <c r="O129" s="43">
        <f>SUBTOTAL(9,O101:O127)</f>
        <v>862</v>
      </c>
      <c r="P129" s="102">
        <f>O129/N129</f>
        <v>0.53976205385097054</v>
      </c>
      <c r="Q129" s="43">
        <f>SUBTOTAL(9,Q101:Q127)</f>
        <v>1383</v>
      </c>
      <c r="R129" s="43">
        <f>SUBTOTAL(9,R101:R127)</f>
        <v>685</v>
      </c>
      <c r="S129" s="102">
        <f>R129/Q129</f>
        <v>0.49530007230657991</v>
      </c>
      <c r="T129" s="43">
        <f>SUBTOTAL(9,T101:T127)</f>
        <v>4713</v>
      </c>
      <c r="U129" s="43">
        <f>SUBTOTAL(9,U101:U127)</f>
        <v>2460</v>
      </c>
      <c r="V129" s="89">
        <f>U129/T129</f>
        <v>0.52196053469127945</v>
      </c>
    </row>
    <row r="130" spans="1:22" s="62" customFormat="1" ht="15" customHeight="1" outlineLevel="7" x14ac:dyDescent="0.3">
      <c r="A130" s="63">
        <v>101</v>
      </c>
      <c r="B130" s="63" t="s">
        <v>19</v>
      </c>
      <c r="C130" s="64">
        <v>10103</v>
      </c>
      <c r="D130" s="64" t="s">
        <v>29</v>
      </c>
      <c r="E130" s="64">
        <v>1310</v>
      </c>
      <c r="F130" s="64" t="s">
        <v>142</v>
      </c>
      <c r="G130" s="64">
        <v>150770</v>
      </c>
      <c r="H130" s="64" t="s">
        <v>143</v>
      </c>
      <c r="I130" s="64">
        <v>1310041</v>
      </c>
      <c r="J130" s="64" t="s">
        <v>144</v>
      </c>
      <c r="K130" s="99">
        <v>130</v>
      </c>
      <c r="L130" s="99">
        <v>70</v>
      </c>
      <c r="M130" s="100">
        <v>0.53846153846153799</v>
      </c>
      <c r="N130" s="99">
        <v>108</v>
      </c>
      <c r="O130" s="99">
        <v>59</v>
      </c>
      <c r="P130" s="100">
        <v>0.54629629629629595</v>
      </c>
      <c r="Q130" s="99">
        <v>106</v>
      </c>
      <c r="R130" s="99">
        <v>66</v>
      </c>
      <c r="S130" s="100">
        <v>0.62264150943396201</v>
      </c>
      <c r="T130" s="99">
        <f t="shared" si="7"/>
        <v>344</v>
      </c>
      <c r="U130" s="99">
        <f t="shared" si="5"/>
        <v>195</v>
      </c>
      <c r="V130" s="100">
        <f t="shared" si="6"/>
        <v>0.56686046511627908</v>
      </c>
    </row>
    <row r="131" spans="1:22" s="62" customFormat="1" ht="15" customHeight="1" outlineLevel="7" x14ac:dyDescent="0.3">
      <c r="A131" s="63">
        <v>101</v>
      </c>
      <c r="B131" s="63" t="s">
        <v>19</v>
      </c>
      <c r="C131" s="64">
        <v>10103</v>
      </c>
      <c r="D131" s="64" t="s">
        <v>29</v>
      </c>
      <c r="E131" s="64">
        <v>1310</v>
      </c>
      <c r="F131" s="64" t="s">
        <v>142</v>
      </c>
      <c r="G131" s="64">
        <v>150770</v>
      </c>
      <c r="H131" s="64" t="s">
        <v>143</v>
      </c>
      <c r="I131" s="64">
        <v>0</v>
      </c>
      <c r="J131" s="71" t="s">
        <v>24</v>
      </c>
      <c r="K131" s="40">
        <f>SUBTOTAL(9,K130:K130)</f>
        <v>130</v>
      </c>
      <c r="L131" s="40">
        <f>SUBTOTAL(9,L130:L130)</f>
        <v>70</v>
      </c>
      <c r="M131" s="87">
        <f>L131/K131</f>
        <v>0.53846153846153844</v>
      </c>
      <c r="N131" s="40">
        <f>SUBTOTAL(9,N130:N130)</f>
        <v>108</v>
      </c>
      <c r="O131" s="40">
        <f>SUBTOTAL(9,O130:O130)</f>
        <v>59</v>
      </c>
      <c r="P131" s="87">
        <f>O131/N131</f>
        <v>0.54629629629629628</v>
      </c>
      <c r="Q131" s="40">
        <f>SUBTOTAL(9,Q130:Q130)</f>
        <v>106</v>
      </c>
      <c r="R131" s="40">
        <f>SUBTOTAL(9,R130:R130)</f>
        <v>66</v>
      </c>
      <c r="S131" s="87">
        <f>R131/Q131</f>
        <v>0.62264150943396224</v>
      </c>
      <c r="T131" s="40">
        <f>SUBTOTAL(9,T130:T130)</f>
        <v>344</v>
      </c>
      <c r="U131" s="40">
        <f>SUBTOTAL(9,U130:U130)</f>
        <v>195</v>
      </c>
      <c r="V131" s="101">
        <f>U131/T131</f>
        <v>0.56686046511627908</v>
      </c>
    </row>
    <row r="132" spans="1:22" s="62" customFormat="1" ht="15" customHeight="1" outlineLevel="7" x14ac:dyDescent="0.3">
      <c r="A132" s="63">
        <v>101</v>
      </c>
      <c r="B132" s="63" t="s">
        <v>19</v>
      </c>
      <c r="C132" s="64">
        <v>10103</v>
      </c>
      <c r="D132" s="64" t="s">
        <v>29</v>
      </c>
      <c r="E132" s="64">
        <v>1310</v>
      </c>
      <c r="F132" s="64" t="s">
        <v>142</v>
      </c>
      <c r="G132" s="64">
        <v>150782</v>
      </c>
      <c r="H132" s="64" t="s">
        <v>145</v>
      </c>
      <c r="I132" s="64">
        <v>1310115</v>
      </c>
      <c r="J132" s="64" t="s">
        <v>146</v>
      </c>
      <c r="K132" s="99">
        <v>122</v>
      </c>
      <c r="L132" s="99">
        <v>55</v>
      </c>
      <c r="M132" s="100">
        <v>0.45081967213114799</v>
      </c>
      <c r="N132" s="99">
        <v>112</v>
      </c>
      <c r="O132" s="99">
        <v>70</v>
      </c>
      <c r="P132" s="100">
        <v>0.625</v>
      </c>
      <c r="Q132" s="99">
        <v>90</v>
      </c>
      <c r="R132" s="99">
        <v>57</v>
      </c>
      <c r="S132" s="100">
        <v>0.63333333333333297</v>
      </c>
      <c r="T132" s="99">
        <f t="shared" si="7"/>
        <v>324</v>
      </c>
      <c r="U132" s="99">
        <f t="shared" si="5"/>
        <v>182</v>
      </c>
      <c r="V132" s="100">
        <f t="shared" si="6"/>
        <v>0.56172839506172845</v>
      </c>
    </row>
    <row r="133" spans="1:22" s="62" customFormat="1" ht="15" customHeight="1" outlineLevel="7" x14ac:dyDescent="0.3">
      <c r="A133" s="63">
        <v>101</v>
      </c>
      <c r="B133" s="63" t="s">
        <v>19</v>
      </c>
      <c r="C133" s="64">
        <v>10103</v>
      </c>
      <c r="D133" s="64" t="s">
        <v>29</v>
      </c>
      <c r="E133" s="64">
        <v>1310</v>
      </c>
      <c r="F133" s="64" t="s">
        <v>142</v>
      </c>
      <c r="G133" s="64">
        <v>150782</v>
      </c>
      <c r="H133" s="64" t="s">
        <v>145</v>
      </c>
      <c r="I133" s="64">
        <v>0</v>
      </c>
      <c r="J133" s="71" t="s">
        <v>24</v>
      </c>
      <c r="K133" s="40">
        <f>SUBTOTAL(9,K132:K132)</f>
        <v>122</v>
      </c>
      <c r="L133" s="40">
        <f>SUBTOTAL(9,L132:L132)</f>
        <v>55</v>
      </c>
      <c r="M133" s="87">
        <f>L133/K133</f>
        <v>0.45081967213114754</v>
      </c>
      <c r="N133" s="40">
        <f>SUBTOTAL(9,N132:N132)</f>
        <v>112</v>
      </c>
      <c r="O133" s="40">
        <f>SUBTOTAL(9,O132:O132)</f>
        <v>70</v>
      </c>
      <c r="P133" s="87">
        <f>O133/N133</f>
        <v>0.625</v>
      </c>
      <c r="Q133" s="40">
        <f>SUBTOTAL(9,Q132:Q132)</f>
        <v>90</v>
      </c>
      <c r="R133" s="40">
        <f>SUBTOTAL(9,R132:R132)</f>
        <v>57</v>
      </c>
      <c r="S133" s="87">
        <f>R133/Q133</f>
        <v>0.6333333333333333</v>
      </c>
      <c r="T133" s="40">
        <f>SUBTOTAL(9,T132:T132)</f>
        <v>324</v>
      </c>
      <c r="U133" s="40">
        <f>SUBTOTAL(9,U132:U132)</f>
        <v>182</v>
      </c>
      <c r="V133" s="101">
        <f>U133/T133</f>
        <v>0.56172839506172845</v>
      </c>
    </row>
    <row r="134" spans="1:22" s="62" customFormat="1" ht="15" customHeight="1" outlineLevel="7" x14ac:dyDescent="0.3">
      <c r="A134" s="63">
        <v>101</v>
      </c>
      <c r="B134" s="63" t="s">
        <v>19</v>
      </c>
      <c r="C134" s="64">
        <v>10103</v>
      </c>
      <c r="D134" s="64" t="s">
        <v>29</v>
      </c>
      <c r="E134" s="64">
        <v>1310</v>
      </c>
      <c r="F134" s="64" t="s">
        <v>142</v>
      </c>
      <c r="G134" s="64">
        <v>150861</v>
      </c>
      <c r="H134" s="64" t="s">
        <v>147</v>
      </c>
      <c r="I134" s="64">
        <v>1310046</v>
      </c>
      <c r="J134" s="64" t="s">
        <v>148</v>
      </c>
      <c r="K134" s="99">
        <v>113</v>
      </c>
      <c r="L134" s="99">
        <v>59</v>
      </c>
      <c r="M134" s="100">
        <v>0.52212389380530999</v>
      </c>
      <c r="N134" s="99">
        <v>114</v>
      </c>
      <c r="O134" s="99">
        <v>62</v>
      </c>
      <c r="P134" s="100">
        <v>0.54385964912280704</v>
      </c>
      <c r="Q134" s="99">
        <v>123</v>
      </c>
      <c r="R134" s="99">
        <v>79</v>
      </c>
      <c r="S134" s="100">
        <v>0.64227642276422803</v>
      </c>
      <c r="T134" s="99">
        <f t="shared" si="7"/>
        <v>350</v>
      </c>
      <c r="U134" s="99">
        <f t="shared" si="5"/>
        <v>200</v>
      </c>
      <c r="V134" s="100">
        <f t="shared" si="6"/>
        <v>0.5714285714285714</v>
      </c>
    </row>
    <row r="135" spans="1:22" s="62" customFormat="1" ht="15" customHeight="1" outlineLevel="7" x14ac:dyDescent="0.3">
      <c r="A135" s="63">
        <v>101</v>
      </c>
      <c r="B135" s="63" t="s">
        <v>19</v>
      </c>
      <c r="C135" s="64">
        <v>10103</v>
      </c>
      <c r="D135" s="64" t="s">
        <v>29</v>
      </c>
      <c r="E135" s="64">
        <v>1310</v>
      </c>
      <c r="F135" s="64" t="s">
        <v>142</v>
      </c>
      <c r="G135" s="64">
        <v>150861</v>
      </c>
      <c r="H135" s="64" t="s">
        <v>147</v>
      </c>
      <c r="I135" s="64">
        <v>0</v>
      </c>
      <c r="J135" s="71" t="s">
        <v>24</v>
      </c>
      <c r="K135" s="40">
        <f>SUBTOTAL(9,K134:K134)</f>
        <v>113</v>
      </c>
      <c r="L135" s="40">
        <f>SUBTOTAL(9,L134:L134)</f>
        <v>59</v>
      </c>
      <c r="M135" s="87">
        <f>L135/K135</f>
        <v>0.52212389380530977</v>
      </c>
      <c r="N135" s="40">
        <f>SUBTOTAL(9,N134:N134)</f>
        <v>114</v>
      </c>
      <c r="O135" s="40">
        <f>SUBTOTAL(9,O134:O134)</f>
        <v>62</v>
      </c>
      <c r="P135" s="87">
        <f>O135/N135</f>
        <v>0.54385964912280704</v>
      </c>
      <c r="Q135" s="40">
        <f>SUBTOTAL(9,Q134:Q134)</f>
        <v>123</v>
      </c>
      <c r="R135" s="40">
        <f>SUBTOTAL(9,R134:R134)</f>
        <v>79</v>
      </c>
      <c r="S135" s="87">
        <f>R135/Q135</f>
        <v>0.64227642276422769</v>
      </c>
      <c r="T135" s="40">
        <f>SUBTOTAL(9,T134:T134)</f>
        <v>350</v>
      </c>
      <c r="U135" s="40">
        <f>SUBTOTAL(9,U134:U134)</f>
        <v>200</v>
      </c>
      <c r="V135" s="101">
        <f>U135/T135</f>
        <v>0.5714285714285714</v>
      </c>
    </row>
    <row r="136" spans="1:22" s="62" customFormat="1" ht="15" customHeight="1" outlineLevel="7" x14ac:dyDescent="0.3">
      <c r="A136" s="63">
        <v>101</v>
      </c>
      <c r="B136" s="63" t="s">
        <v>19</v>
      </c>
      <c r="C136" s="64">
        <v>10103</v>
      </c>
      <c r="D136" s="64" t="s">
        <v>29</v>
      </c>
      <c r="E136" s="64">
        <v>1310</v>
      </c>
      <c r="F136" s="64" t="s">
        <v>142</v>
      </c>
      <c r="G136" s="64">
        <v>151452</v>
      </c>
      <c r="H136" s="64" t="s">
        <v>149</v>
      </c>
      <c r="I136" s="64">
        <v>1310527</v>
      </c>
      <c r="J136" s="64" t="s">
        <v>322</v>
      </c>
      <c r="K136" s="99">
        <v>125</v>
      </c>
      <c r="L136" s="99">
        <v>103</v>
      </c>
      <c r="M136" s="100">
        <v>0.82399999999999995</v>
      </c>
      <c r="N136" s="99">
        <v>78</v>
      </c>
      <c r="O136" s="99">
        <v>55</v>
      </c>
      <c r="P136" s="100">
        <v>0.70512820512820495</v>
      </c>
      <c r="Q136" s="99">
        <v>93</v>
      </c>
      <c r="R136" s="99">
        <v>72</v>
      </c>
      <c r="S136" s="100">
        <v>0.77419354838709697</v>
      </c>
      <c r="T136" s="99">
        <f t="shared" si="7"/>
        <v>296</v>
      </c>
      <c r="U136" s="99">
        <f t="shared" si="5"/>
        <v>230</v>
      </c>
      <c r="V136" s="100">
        <f t="shared" si="6"/>
        <v>0.77702702702702697</v>
      </c>
    </row>
    <row r="137" spans="1:22" s="62" customFormat="1" ht="15" customHeight="1" outlineLevel="7" x14ac:dyDescent="0.3">
      <c r="A137" s="63">
        <v>101</v>
      </c>
      <c r="B137" s="63" t="s">
        <v>19</v>
      </c>
      <c r="C137" s="64">
        <v>10103</v>
      </c>
      <c r="D137" s="64" t="s">
        <v>29</v>
      </c>
      <c r="E137" s="64">
        <v>1310</v>
      </c>
      <c r="F137" s="64" t="s">
        <v>142</v>
      </c>
      <c r="G137" s="64">
        <v>151452</v>
      </c>
      <c r="H137" s="64" t="s">
        <v>149</v>
      </c>
      <c r="I137" s="64">
        <v>1310869</v>
      </c>
      <c r="J137" s="64" t="s">
        <v>150</v>
      </c>
      <c r="K137" s="99">
        <v>131</v>
      </c>
      <c r="L137" s="99">
        <v>83</v>
      </c>
      <c r="M137" s="100">
        <v>0.63358778625954204</v>
      </c>
      <c r="N137" s="99">
        <v>92</v>
      </c>
      <c r="O137" s="99">
        <v>57</v>
      </c>
      <c r="P137" s="100">
        <v>0.61956521739130399</v>
      </c>
      <c r="Q137" s="99">
        <v>95</v>
      </c>
      <c r="R137" s="99">
        <v>60</v>
      </c>
      <c r="S137" s="100">
        <v>0.63157894736842102</v>
      </c>
      <c r="T137" s="99">
        <f t="shared" si="7"/>
        <v>318</v>
      </c>
      <c r="U137" s="99">
        <f t="shared" si="5"/>
        <v>200</v>
      </c>
      <c r="V137" s="100">
        <f t="shared" si="6"/>
        <v>0.62893081761006286</v>
      </c>
    </row>
    <row r="138" spans="1:22" s="62" customFormat="1" ht="15" customHeight="1" outlineLevel="7" x14ac:dyDescent="0.3">
      <c r="A138" s="63">
        <v>101</v>
      </c>
      <c r="B138" s="63" t="s">
        <v>19</v>
      </c>
      <c r="C138" s="64">
        <v>10103</v>
      </c>
      <c r="D138" s="64" t="s">
        <v>29</v>
      </c>
      <c r="E138" s="64">
        <v>1310</v>
      </c>
      <c r="F138" s="64" t="s">
        <v>142</v>
      </c>
      <c r="G138" s="64">
        <v>151452</v>
      </c>
      <c r="H138" s="64" t="s">
        <v>149</v>
      </c>
      <c r="I138" s="64">
        <v>0</v>
      </c>
      <c r="J138" s="71" t="s">
        <v>24</v>
      </c>
      <c r="K138" s="40">
        <f>SUBTOTAL(9,K136:K137)</f>
        <v>256</v>
      </c>
      <c r="L138" s="40">
        <f>SUBTOTAL(9,L136:L137)</f>
        <v>186</v>
      </c>
      <c r="M138" s="87">
        <f>L138/K138</f>
        <v>0.7265625</v>
      </c>
      <c r="N138" s="40">
        <f>SUBTOTAL(9,N136:N137)</f>
        <v>170</v>
      </c>
      <c r="O138" s="40">
        <f>SUBTOTAL(9,O136:O137)</f>
        <v>112</v>
      </c>
      <c r="P138" s="87">
        <f>O138/N138</f>
        <v>0.6588235294117647</v>
      </c>
      <c r="Q138" s="40">
        <f>SUBTOTAL(9,Q136:Q137)</f>
        <v>188</v>
      </c>
      <c r="R138" s="40">
        <f>SUBTOTAL(9,R136:R137)</f>
        <v>132</v>
      </c>
      <c r="S138" s="87">
        <f>R138/Q138</f>
        <v>0.7021276595744681</v>
      </c>
      <c r="T138" s="40">
        <f>SUBTOTAL(9,T136:T137)</f>
        <v>614</v>
      </c>
      <c r="U138" s="40">
        <f>SUBTOTAL(9,U136:U137)</f>
        <v>430</v>
      </c>
      <c r="V138" s="101">
        <f>U138/T138</f>
        <v>0.70032573289902278</v>
      </c>
    </row>
    <row r="139" spans="1:22" s="62" customFormat="1" ht="15" customHeight="1" outlineLevel="7" x14ac:dyDescent="0.3">
      <c r="A139" s="63">
        <v>101</v>
      </c>
      <c r="B139" s="63" t="s">
        <v>19</v>
      </c>
      <c r="C139" s="64">
        <v>10103</v>
      </c>
      <c r="D139" s="64" t="s">
        <v>29</v>
      </c>
      <c r="E139" s="64">
        <v>1310</v>
      </c>
      <c r="F139" s="64" t="s">
        <v>142</v>
      </c>
      <c r="G139" s="64">
        <v>151543</v>
      </c>
      <c r="H139" s="64" t="s">
        <v>151</v>
      </c>
      <c r="I139" s="64">
        <v>1310500</v>
      </c>
      <c r="J139" s="64" t="s">
        <v>152</v>
      </c>
      <c r="K139" s="99">
        <v>44</v>
      </c>
      <c r="L139" s="99">
        <v>24</v>
      </c>
      <c r="M139" s="100">
        <v>0.54545454545454497</v>
      </c>
      <c r="N139" s="99">
        <v>52</v>
      </c>
      <c r="O139" s="99">
        <v>29</v>
      </c>
      <c r="P139" s="100">
        <v>0.55769230769230804</v>
      </c>
      <c r="Q139" s="99">
        <v>38</v>
      </c>
      <c r="R139" s="99">
        <v>15</v>
      </c>
      <c r="S139" s="100">
        <v>0.394736842105263</v>
      </c>
      <c r="T139" s="99">
        <f t="shared" si="7"/>
        <v>134</v>
      </c>
      <c r="U139" s="99">
        <f t="shared" si="5"/>
        <v>68</v>
      </c>
      <c r="V139" s="100">
        <f t="shared" si="6"/>
        <v>0.5074626865671642</v>
      </c>
    </row>
    <row r="140" spans="1:22" s="62" customFormat="1" ht="15" customHeight="1" outlineLevel="7" x14ac:dyDescent="0.3">
      <c r="A140" s="63">
        <v>101</v>
      </c>
      <c r="B140" s="63" t="s">
        <v>19</v>
      </c>
      <c r="C140" s="64">
        <v>10103</v>
      </c>
      <c r="D140" s="64" t="s">
        <v>29</v>
      </c>
      <c r="E140" s="64">
        <v>1310</v>
      </c>
      <c r="F140" s="64" t="s">
        <v>142</v>
      </c>
      <c r="G140" s="64">
        <v>151543</v>
      </c>
      <c r="H140" s="64" t="s">
        <v>151</v>
      </c>
      <c r="I140" s="64">
        <v>0</v>
      </c>
      <c r="J140" s="71" t="s">
        <v>24</v>
      </c>
      <c r="K140" s="40">
        <f>SUBTOTAL(9,K139:K139)</f>
        <v>44</v>
      </c>
      <c r="L140" s="40">
        <f>SUBTOTAL(9,L139:L139)</f>
        <v>24</v>
      </c>
      <c r="M140" s="87">
        <f>L140/K140</f>
        <v>0.54545454545454541</v>
      </c>
      <c r="N140" s="40">
        <f>SUBTOTAL(9,N139:N139)</f>
        <v>52</v>
      </c>
      <c r="O140" s="40">
        <f>SUBTOTAL(9,O139:O139)</f>
        <v>29</v>
      </c>
      <c r="P140" s="87">
        <f>O140/N140</f>
        <v>0.55769230769230771</v>
      </c>
      <c r="Q140" s="40">
        <f>SUBTOTAL(9,Q139:Q139)</f>
        <v>38</v>
      </c>
      <c r="R140" s="40">
        <f>SUBTOTAL(9,R139:R139)</f>
        <v>15</v>
      </c>
      <c r="S140" s="87">
        <f>R140/Q140</f>
        <v>0.39473684210526316</v>
      </c>
      <c r="T140" s="40">
        <f>SUBTOTAL(9,T139:T139)</f>
        <v>134</v>
      </c>
      <c r="U140" s="40">
        <f>SUBTOTAL(9,U139:U139)</f>
        <v>68</v>
      </c>
      <c r="V140" s="101">
        <f>U140/T140</f>
        <v>0.5074626865671642</v>
      </c>
    </row>
    <row r="141" spans="1:22" s="62" customFormat="1" ht="15" customHeight="1" outlineLevel="7" x14ac:dyDescent="0.3">
      <c r="A141" s="63">
        <v>101</v>
      </c>
      <c r="B141" s="63" t="s">
        <v>19</v>
      </c>
      <c r="C141" s="64">
        <v>10103</v>
      </c>
      <c r="D141" s="64" t="s">
        <v>29</v>
      </c>
      <c r="E141" s="64">
        <v>1310</v>
      </c>
      <c r="F141" s="64" t="s">
        <v>142</v>
      </c>
      <c r="G141" s="64">
        <v>151555</v>
      </c>
      <c r="H141" s="64" t="s">
        <v>153</v>
      </c>
      <c r="I141" s="64">
        <v>1310758</v>
      </c>
      <c r="J141" s="64" t="s">
        <v>154</v>
      </c>
      <c r="K141" s="99">
        <v>134</v>
      </c>
      <c r="L141" s="99">
        <v>59</v>
      </c>
      <c r="M141" s="100">
        <v>0.44029850746268701</v>
      </c>
      <c r="N141" s="99">
        <v>91</v>
      </c>
      <c r="O141" s="99">
        <v>53</v>
      </c>
      <c r="P141" s="100">
        <v>0.58241758241758201</v>
      </c>
      <c r="Q141" s="99">
        <v>111</v>
      </c>
      <c r="R141" s="99">
        <v>46</v>
      </c>
      <c r="S141" s="100">
        <v>0.41441441441441401</v>
      </c>
      <c r="T141" s="99">
        <f t="shared" si="7"/>
        <v>336</v>
      </c>
      <c r="U141" s="99">
        <f t="shared" si="5"/>
        <v>158</v>
      </c>
      <c r="V141" s="100">
        <f t="shared" si="6"/>
        <v>0.47023809523809523</v>
      </c>
    </row>
    <row r="142" spans="1:22" s="62" customFormat="1" ht="15" customHeight="1" outlineLevel="7" x14ac:dyDescent="0.3">
      <c r="A142" s="63">
        <v>101</v>
      </c>
      <c r="B142" s="63" t="s">
        <v>19</v>
      </c>
      <c r="C142" s="64">
        <v>10103</v>
      </c>
      <c r="D142" s="64" t="s">
        <v>29</v>
      </c>
      <c r="E142" s="64">
        <v>1310</v>
      </c>
      <c r="F142" s="64" t="s">
        <v>142</v>
      </c>
      <c r="G142" s="64">
        <v>151555</v>
      </c>
      <c r="H142" s="64" t="s">
        <v>153</v>
      </c>
      <c r="I142" s="64">
        <v>1310955</v>
      </c>
      <c r="J142" s="64" t="s">
        <v>155</v>
      </c>
      <c r="K142" s="99">
        <v>74</v>
      </c>
      <c r="L142" s="99">
        <v>40</v>
      </c>
      <c r="M142" s="100">
        <v>0.54054054054054101</v>
      </c>
      <c r="N142" s="99">
        <v>81</v>
      </c>
      <c r="O142" s="99">
        <v>35</v>
      </c>
      <c r="P142" s="100">
        <v>0.43209876543209902</v>
      </c>
      <c r="Q142" s="99">
        <v>71</v>
      </c>
      <c r="R142" s="99">
        <v>36</v>
      </c>
      <c r="S142" s="100">
        <v>0.50704225352112697</v>
      </c>
      <c r="T142" s="99">
        <f t="shared" si="7"/>
        <v>226</v>
      </c>
      <c r="U142" s="99">
        <f t="shared" si="5"/>
        <v>111</v>
      </c>
      <c r="V142" s="100">
        <f t="shared" si="6"/>
        <v>0.49115044247787609</v>
      </c>
    </row>
    <row r="143" spans="1:22" s="62" customFormat="1" ht="15" customHeight="1" outlineLevel="7" x14ac:dyDescent="0.3">
      <c r="A143" s="63">
        <v>101</v>
      </c>
      <c r="B143" s="63" t="s">
        <v>19</v>
      </c>
      <c r="C143" s="64">
        <v>10103</v>
      </c>
      <c r="D143" s="64" t="s">
        <v>29</v>
      </c>
      <c r="E143" s="64">
        <v>1310</v>
      </c>
      <c r="F143" s="64" t="s">
        <v>142</v>
      </c>
      <c r="G143" s="64">
        <v>151555</v>
      </c>
      <c r="H143" s="64" t="s">
        <v>153</v>
      </c>
      <c r="I143" s="64">
        <v>0</v>
      </c>
      <c r="J143" s="71" t="s">
        <v>24</v>
      </c>
      <c r="K143" s="40">
        <f>SUBTOTAL(9,K141:K142)</f>
        <v>208</v>
      </c>
      <c r="L143" s="40">
        <f>SUBTOTAL(9,L141:L142)</f>
        <v>99</v>
      </c>
      <c r="M143" s="87">
        <f>L143/K143</f>
        <v>0.47596153846153844</v>
      </c>
      <c r="N143" s="40">
        <f>SUBTOTAL(9,N141:N142)</f>
        <v>172</v>
      </c>
      <c r="O143" s="40">
        <f>SUBTOTAL(9,O141:O142)</f>
        <v>88</v>
      </c>
      <c r="P143" s="87">
        <f>O143/N143</f>
        <v>0.51162790697674421</v>
      </c>
      <c r="Q143" s="40">
        <f>SUBTOTAL(9,Q141:Q142)</f>
        <v>182</v>
      </c>
      <c r="R143" s="40">
        <f>SUBTOTAL(9,R141:R142)</f>
        <v>82</v>
      </c>
      <c r="S143" s="87">
        <f>R143/Q143</f>
        <v>0.45054945054945056</v>
      </c>
      <c r="T143" s="40">
        <f>SUBTOTAL(9,T141:T142)</f>
        <v>562</v>
      </c>
      <c r="U143" s="40">
        <f>SUBTOTAL(9,U141:U142)</f>
        <v>269</v>
      </c>
      <c r="V143" s="101">
        <f>U143/T143</f>
        <v>0.47864768683274023</v>
      </c>
    </row>
    <row r="144" spans="1:22" s="62" customFormat="1" ht="15" customHeight="1" outlineLevel="7" x14ac:dyDescent="0.3">
      <c r="A144" s="63">
        <v>101</v>
      </c>
      <c r="B144" s="63" t="s">
        <v>19</v>
      </c>
      <c r="C144" s="64">
        <v>10103</v>
      </c>
      <c r="D144" s="64" t="s">
        <v>29</v>
      </c>
      <c r="E144" s="64">
        <v>1310</v>
      </c>
      <c r="F144" s="64" t="s">
        <v>142</v>
      </c>
      <c r="G144" s="64">
        <v>402424</v>
      </c>
      <c r="H144" s="64" t="s">
        <v>323</v>
      </c>
      <c r="I144" s="64">
        <v>1310582</v>
      </c>
      <c r="J144" s="64" t="s">
        <v>323</v>
      </c>
      <c r="K144" s="99">
        <v>291</v>
      </c>
      <c r="L144" s="99">
        <v>135</v>
      </c>
      <c r="M144" s="100">
        <v>0.463917525773196</v>
      </c>
      <c r="N144" s="99">
        <v>267</v>
      </c>
      <c r="O144" s="99">
        <v>136</v>
      </c>
      <c r="P144" s="100">
        <v>0.50936329588014995</v>
      </c>
      <c r="Q144" s="99">
        <v>265</v>
      </c>
      <c r="R144" s="99">
        <v>138</v>
      </c>
      <c r="S144" s="100">
        <v>0.52075471698113196</v>
      </c>
      <c r="T144" s="99">
        <f t="shared" si="7"/>
        <v>823</v>
      </c>
      <c r="U144" s="99">
        <f t="shared" si="5"/>
        <v>409</v>
      </c>
      <c r="V144" s="100">
        <f t="shared" si="6"/>
        <v>0.49696233292831105</v>
      </c>
    </row>
    <row r="145" spans="1:22" s="62" customFormat="1" ht="15" customHeight="1" outlineLevel="7" x14ac:dyDescent="0.3">
      <c r="A145" s="63">
        <v>101</v>
      </c>
      <c r="B145" s="63" t="s">
        <v>19</v>
      </c>
      <c r="C145" s="64">
        <v>10103</v>
      </c>
      <c r="D145" s="64" t="s">
        <v>29</v>
      </c>
      <c r="E145" s="64">
        <v>1310</v>
      </c>
      <c r="F145" s="64" t="s">
        <v>142</v>
      </c>
      <c r="G145" s="64">
        <v>402424</v>
      </c>
      <c r="H145" s="64" t="s">
        <v>323</v>
      </c>
      <c r="I145" s="64">
        <v>0</v>
      </c>
      <c r="J145" s="71" t="s">
        <v>24</v>
      </c>
      <c r="K145" s="40">
        <f>SUBTOTAL(9,K144:K144)</f>
        <v>291</v>
      </c>
      <c r="L145" s="40">
        <f>SUBTOTAL(9,L144:L144)</f>
        <v>135</v>
      </c>
      <c r="M145" s="87">
        <f>L145/K145</f>
        <v>0.46391752577319589</v>
      </c>
      <c r="N145" s="40">
        <f>SUBTOTAL(9,N144:N144)</f>
        <v>267</v>
      </c>
      <c r="O145" s="40">
        <f>SUBTOTAL(9,O144:O144)</f>
        <v>136</v>
      </c>
      <c r="P145" s="87">
        <f>O145/N145</f>
        <v>0.50936329588014984</v>
      </c>
      <c r="Q145" s="40">
        <f>SUBTOTAL(9,Q144:Q144)</f>
        <v>265</v>
      </c>
      <c r="R145" s="40">
        <f>SUBTOTAL(9,R144:R144)</f>
        <v>138</v>
      </c>
      <c r="S145" s="87">
        <f>R145/Q145</f>
        <v>0.52075471698113207</v>
      </c>
      <c r="T145" s="40">
        <f>SUBTOTAL(9,T144:T144)</f>
        <v>823</v>
      </c>
      <c r="U145" s="40">
        <f>SUBTOTAL(9,U144:U144)</f>
        <v>409</v>
      </c>
      <c r="V145" s="101">
        <f>U145/T145</f>
        <v>0.49696233292831105</v>
      </c>
    </row>
    <row r="146" spans="1:22" s="62" customFormat="1" ht="15" customHeight="1" outlineLevel="6" x14ac:dyDescent="0.3">
      <c r="A146" s="63">
        <v>101</v>
      </c>
      <c r="B146" s="63" t="s">
        <v>19</v>
      </c>
      <c r="C146" s="64">
        <v>10103</v>
      </c>
      <c r="D146" s="64" t="s">
        <v>29</v>
      </c>
      <c r="E146" s="64">
        <v>1310</v>
      </c>
      <c r="F146" s="64" t="s">
        <v>142</v>
      </c>
      <c r="G146" s="64">
        <v>0</v>
      </c>
      <c r="H146" s="64">
        <v>0</v>
      </c>
      <c r="I146" s="64">
        <v>0</v>
      </c>
      <c r="J146" s="66" t="s">
        <v>25</v>
      </c>
      <c r="K146" s="43">
        <f>SUBTOTAL(9,K130:K144)</f>
        <v>1164</v>
      </c>
      <c r="L146" s="43">
        <f>SUBTOTAL(9,L130:L144)</f>
        <v>628</v>
      </c>
      <c r="M146" s="102">
        <f>L146/K146</f>
        <v>0.53951890034364258</v>
      </c>
      <c r="N146" s="43">
        <f>SUBTOTAL(9,N130:N144)</f>
        <v>995</v>
      </c>
      <c r="O146" s="43">
        <f>SUBTOTAL(9,O130:O144)</f>
        <v>556</v>
      </c>
      <c r="P146" s="102">
        <f>O146/N146</f>
        <v>0.55879396984924623</v>
      </c>
      <c r="Q146" s="43">
        <f>SUBTOTAL(9,Q130:Q144)</f>
        <v>992</v>
      </c>
      <c r="R146" s="43">
        <f>SUBTOTAL(9,R130:R144)</f>
        <v>569</v>
      </c>
      <c r="S146" s="102">
        <f>R146/Q146</f>
        <v>0.57358870967741937</v>
      </c>
      <c r="T146" s="43">
        <f>SUBTOTAL(9,T130:T144)</f>
        <v>3151</v>
      </c>
      <c r="U146" s="43">
        <f>SUBTOTAL(9,U130:U144)</f>
        <v>1753</v>
      </c>
      <c r="V146" s="89">
        <f>U146/T146</f>
        <v>0.55633132338940017</v>
      </c>
    </row>
    <row r="147" spans="1:22" s="62" customFormat="1" ht="15" customHeight="1" outlineLevel="7" x14ac:dyDescent="0.3">
      <c r="A147" s="63">
        <v>101</v>
      </c>
      <c r="B147" s="63" t="s">
        <v>19</v>
      </c>
      <c r="C147" s="64">
        <v>10103</v>
      </c>
      <c r="D147" s="64" t="s">
        <v>29</v>
      </c>
      <c r="E147" s="64">
        <v>1312</v>
      </c>
      <c r="F147" s="64" t="s">
        <v>156</v>
      </c>
      <c r="G147" s="64">
        <v>150400</v>
      </c>
      <c r="H147" s="64" t="s">
        <v>157</v>
      </c>
      <c r="I147" s="64">
        <v>1312553</v>
      </c>
      <c r="J147" s="64" t="s">
        <v>158</v>
      </c>
      <c r="K147" s="99">
        <v>67</v>
      </c>
      <c r="L147" s="99">
        <v>36</v>
      </c>
      <c r="M147" s="100">
        <v>0.537313432835821</v>
      </c>
      <c r="N147" s="99">
        <v>49</v>
      </c>
      <c r="O147" s="99">
        <v>31</v>
      </c>
      <c r="P147" s="100">
        <v>0.63265306122449005</v>
      </c>
      <c r="Q147" s="99">
        <v>65</v>
      </c>
      <c r="R147" s="99">
        <v>42</v>
      </c>
      <c r="S147" s="100">
        <v>0.64615384615384597</v>
      </c>
      <c r="T147" s="99">
        <f t="shared" si="7"/>
        <v>181</v>
      </c>
      <c r="U147" s="99">
        <f t="shared" si="5"/>
        <v>109</v>
      </c>
      <c r="V147" s="100">
        <f t="shared" si="6"/>
        <v>0.60220994475138123</v>
      </c>
    </row>
    <row r="148" spans="1:22" s="62" customFormat="1" ht="15" customHeight="1" outlineLevel="7" x14ac:dyDescent="0.3">
      <c r="A148" s="63">
        <v>101</v>
      </c>
      <c r="B148" s="63" t="s">
        <v>19</v>
      </c>
      <c r="C148" s="64">
        <v>10103</v>
      </c>
      <c r="D148" s="64" t="s">
        <v>29</v>
      </c>
      <c r="E148" s="64">
        <v>1312</v>
      </c>
      <c r="F148" s="64" t="s">
        <v>156</v>
      </c>
      <c r="G148" s="64">
        <v>150400</v>
      </c>
      <c r="H148" s="64" t="s">
        <v>157</v>
      </c>
      <c r="I148" s="64">
        <v>0</v>
      </c>
      <c r="J148" s="71" t="s">
        <v>24</v>
      </c>
      <c r="K148" s="40">
        <f>SUBTOTAL(9,K147:K147)</f>
        <v>67</v>
      </c>
      <c r="L148" s="40">
        <f>SUBTOTAL(9,L147:L147)</f>
        <v>36</v>
      </c>
      <c r="M148" s="87">
        <f>L148/K148</f>
        <v>0.53731343283582089</v>
      </c>
      <c r="N148" s="40">
        <f>SUBTOTAL(9,N147:N147)</f>
        <v>49</v>
      </c>
      <c r="O148" s="40">
        <f>SUBTOTAL(9,O147:O147)</f>
        <v>31</v>
      </c>
      <c r="P148" s="87">
        <f>O148/N148</f>
        <v>0.63265306122448983</v>
      </c>
      <c r="Q148" s="40">
        <f>SUBTOTAL(9,Q147:Q147)</f>
        <v>65</v>
      </c>
      <c r="R148" s="40">
        <f>SUBTOTAL(9,R147:R147)</f>
        <v>42</v>
      </c>
      <c r="S148" s="87">
        <f>R148/Q148</f>
        <v>0.64615384615384619</v>
      </c>
      <c r="T148" s="40">
        <f>SUBTOTAL(9,T147:T147)</f>
        <v>181</v>
      </c>
      <c r="U148" s="40">
        <f>SUBTOTAL(9,U147:U147)</f>
        <v>109</v>
      </c>
      <c r="V148" s="101">
        <f>U148/T148</f>
        <v>0.60220994475138123</v>
      </c>
    </row>
    <row r="149" spans="1:22" s="62" customFormat="1" ht="15" customHeight="1" outlineLevel="7" x14ac:dyDescent="0.3">
      <c r="A149" s="63">
        <v>101</v>
      </c>
      <c r="B149" s="63" t="s">
        <v>19</v>
      </c>
      <c r="C149" s="64">
        <v>10103</v>
      </c>
      <c r="D149" s="64" t="s">
        <v>29</v>
      </c>
      <c r="E149" s="64">
        <v>1312</v>
      </c>
      <c r="F149" s="64" t="s">
        <v>156</v>
      </c>
      <c r="G149" s="64">
        <v>150873</v>
      </c>
      <c r="H149" s="64" t="s">
        <v>159</v>
      </c>
      <c r="I149" s="64">
        <v>1312511</v>
      </c>
      <c r="J149" s="64" t="s">
        <v>160</v>
      </c>
      <c r="K149" s="99">
        <v>159</v>
      </c>
      <c r="L149" s="99">
        <v>48</v>
      </c>
      <c r="M149" s="100">
        <v>0.30188679245283001</v>
      </c>
      <c r="N149" s="99">
        <v>97</v>
      </c>
      <c r="O149" s="99">
        <v>41</v>
      </c>
      <c r="P149" s="100">
        <v>0.42268041237113402</v>
      </c>
      <c r="Q149" s="99">
        <v>75</v>
      </c>
      <c r="R149" s="99">
        <v>25</v>
      </c>
      <c r="S149" s="100">
        <v>0.33333333333333298</v>
      </c>
      <c r="T149" s="99">
        <f t="shared" si="7"/>
        <v>331</v>
      </c>
      <c r="U149" s="99">
        <f t="shared" si="5"/>
        <v>114</v>
      </c>
      <c r="V149" s="100">
        <f t="shared" si="6"/>
        <v>0.34441087613293053</v>
      </c>
    </row>
    <row r="150" spans="1:22" s="62" customFormat="1" ht="15" customHeight="1" outlineLevel="7" x14ac:dyDescent="0.3">
      <c r="A150" s="63">
        <v>101</v>
      </c>
      <c r="B150" s="63" t="s">
        <v>19</v>
      </c>
      <c r="C150" s="64">
        <v>10103</v>
      </c>
      <c r="D150" s="64" t="s">
        <v>29</v>
      </c>
      <c r="E150" s="64">
        <v>1312</v>
      </c>
      <c r="F150" s="64" t="s">
        <v>156</v>
      </c>
      <c r="G150" s="64">
        <v>150873</v>
      </c>
      <c r="H150" s="64" t="s">
        <v>159</v>
      </c>
      <c r="I150" s="64">
        <v>1312563</v>
      </c>
      <c r="J150" s="64" t="s">
        <v>161</v>
      </c>
      <c r="K150" s="99">
        <v>66</v>
      </c>
      <c r="L150" s="99">
        <v>45</v>
      </c>
      <c r="M150" s="100">
        <v>0.68181818181818199</v>
      </c>
      <c r="N150" s="99">
        <v>50</v>
      </c>
      <c r="O150" s="99">
        <v>41</v>
      </c>
      <c r="P150" s="100">
        <v>0.82</v>
      </c>
      <c r="Q150" s="99">
        <v>35</v>
      </c>
      <c r="R150" s="99">
        <v>21</v>
      </c>
      <c r="S150" s="100">
        <v>0.6</v>
      </c>
      <c r="T150" s="99">
        <f t="shared" si="7"/>
        <v>151</v>
      </c>
      <c r="U150" s="99">
        <f t="shared" si="5"/>
        <v>107</v>
      </c>
      <c r="V150" s="100">
        <f t="shared" si="6"/>
        <v>0.70860927152317876</v>
      </c>
    </row>
    <row r="151" spans="1:22" s="62" customFormat="1" ht="15" customHeight="1" outlineLevel="7" x14ac:dyDescent="0.3">
      <c r="A151" s="63">
        <v>101</v>
      </c>
      <c r="B151" s="63" t="s">
        <v>19</v>
      </c>
      <c r="C151" s="64">
        <v>10103</v>
      </c>
      <c r="D151" s="64" t="s">
        <v>29</v>
      </c>
      <c r="E151" s="64">
        <v>1312</v>
      </c>
      <c r="F151" s="64" t="s">
        <v>156</v>
      </c>
      <c r="G151" s="64">
        <v>150873</v>
      </c>
      <c r="H151" s="64" t="s">
        <v>159</v>
      </c>
      <c r="I151" s="64">
        <v>0</v>
      </c>
      <c r="J151" s="71" t="s">
        <v>24</v>
      </c>
      <c r="K151" s="40">
        <f>SUBTOTAL(9,K149:K150)</f>
        <v>225</v>
      </c>
      <c r="L151" s="40">
        <f>SUBTOTAL(9,L149:L150)</f>
        <v>93</v>
      </c>
      <c r="M151" s="87">
        <f>L151/K151</f>
        <v>0.41333333333333333</v>
      </c>
      <c r="N151" s="40">
        <f>SUBTOTAL(9,N149:N150)</f>
        <v>147</v>
      </c>
      <c r="O151" s="40">
        <f>SUBTOTAL(9,O149:O150)</f>
        <v>82</v>
      </c>
      <c r="P151" s="87">
        <f>O151/N151</f>
        <v>0.55782312925170063</v>
      </c>
      <c r="Q151" s="40">
        <f>SUBTOTAL(9,Q149:Q150)</f>
        <v>110</v>
      </c>
      <c r="R151" s="40">
        <f>SUBTOTAL(9,R149:R150)</f>
        <v>46</v>
      </c>
      <c r="S151" s="87">
        <f>R151/Q151</f>
        <v>0.41818181818181815</v>
      </c>
      <c r="T151" s="40">
        <f>SUBTOTAL(9,T149:T150)</f>
        <v>482</v>
      </c>
      <c r="U151" s="40">
        <f>SUBTOTAL(9,U149:U150)</f>
        <v>221</v>
      </c>
      <c r="V151" s="101">
        <f>U151/T151</f>
        <v>0.45850622406639002</v>
      </c>
    </row>
    <row r="152" spans="1:22" s="62" customFormat="1" ht="15" customHeight="1" outlineLevel="7" x14ac:dyDescent="0.3">
      <c r="A152" s="63">
        <v>101</v>
      </c>
      <c r="B152" s="63" t="s">
        <v>19</v>
      </c>
      <c r="C152" s="64">
        <v>10103</v>
      </c>
      <c r="D152" s="64" t="s">
        <v>29</v>
      </c>
      <c r="E152" s="64">
        <v>1312</v>
      </c>
      <c r="F152" s="64" t="s">
        <v>156</v>
      </c>
      <c r="G152" s="64">
        <v>151385</v>
      </c>
      <c r="H152" s="64" t="s">
        <v>162</v>
      </c>
      <c r="I152" s="64">
        <v>1312113</v>
      </c>
      <c r="J152" s="64" t="s">
        <v>163</v>
      </c>
      <c r="K152" s="99">
        <v>61</v>
      </c>
      <c r="L152" s="99">
        <v>39</v>
      </c>
      <c r="M152" s="100">
        <v>0.63934426229508201</v>
      </c>
      <c r="N152" s="99">
        <v>45</v>
      </c>
      <c r="O152" s="99">
        <v>29</v>
      </c>
      <c r="P152" s="100">
        <v>0.64444444444444404</v>
      </c>
      <c r="Q152" s="99">
        <v>56</v>
      </c>
      <c r="R152" s="99">
        <v>36</v>
      </c>
      <c r="S152" s="100">
        <v>0.64285714285714302</v>
      </c>
      <c r="T152" s="99">
        <f t="shared" si="7"/>
        <v>162</v>
      </c>
      <c r="U152" s="99">
        <f t="shared" si="5"/>
        <v>104</v>
      </c>
      <c r="V152" s="100">
        <f t="shared" si="6"/>
        <v>0.64197530864197527</v>
      </c>
    </row>
    <row r="153" spans="1:22" s="62" customFormat="1" ht="15" customHeight="1" outlineLevel="7" x14ac:dyDescent="0.3">
      <c r="A153" s="63">
        <v>101</v>
      </c>
      <c r="B153" s="63" t="s">
        <v>19</v>
      </c>
      <c r="C153" s="64">
        <v>10103</v>
      </c>
      <c r="D153" s="64" t="s">
        <v>29</v>
      </c>
      <c r="E153" s="64">
        <v>1312</v>
      </c>
      <c r="F153" s="64" t="s">
        <v>156</v>
      </c>
      <c r="G153" s="64">
        <v>151385</v>
      </c>
      <c r="H153" s="64" t="s">
        <v>162</v>
      </c>
      <c r="I153" s="64">
        <v>0</v>
      </c>
      <c r="J153" s="71" t="s">
        <v>24</v>
      </c>
      <c r="K153" s="40">
        <f>SUBTOTAL(9,K152:K152)</f>
        <v>61</v>
      </c>
      <c r="L153" s="40">
        <f>SUBTOTAL(9,L152:L152)</f>
        <v>39</v>
      </c>
      <c r="M153" s="87">
        <f>L153/K153</f>
        <v>0.63934426229508201</v>
      </c>
      <c r="N153" s="40">
        <f>SUBTOTAL(9,N152:N152)</f>
        <v>45</v>
      </c>
      <c r="O153" s="40">
        <f>SUBTOTAL(9,O152:O152)</f>
        <v>29</v>
      </c>
      <c r="P153" s="87">
        <f>O153/N153</f>
        <v>0.64444444444444449</v>
      </c>
      <c r="Q153" s="40">
        <f>SUBTOTAL(9,Q152:Q152)</f>
        <v>56</v>
      </c>
      <c r="R153" s="40">
        <f>SUBTOTAL(9,R152:R152)</f>
        <v>36</v>
      </c>
      <c r="S153" s="87">
        <f>R153/Q153</f>
        <v>0.6428571428571429</v>
      </c>
      <c r="T153" s="40">
        <f>SUBTOTAL(9,T152:T152)</f>
        <v>162</v>
      </c>
      <c r="U153" s="40">
        <f>SUBTOTAL(9,U152:U152)</f>
        <v>104</v>
      </c>
      <c r="V153" s="101">
        <f>U153/T153</f>
        <v>0.64197530864197527</v>
      </c>
    </row>
    <row r="154" spans="1:22" s="62" customFormat="1" ht="15" customHeight="1" outlineLevel="7" x14ac:dyDescent="0.3">
      <c r="A154" s="63">
        <v>101</v>
      </c>
      <c r="B154" s="63" t="s">
        <v>19</v>
      </c>
      <c r="C154" s="64">
        <v>10103</v>
      </c>
      <c r="D154" s="64" t="s">
        <v>29</v>
      </c>
      <c r="E154" s="64">
        <v>1312</v>
      </c>
      <c r="F154" s="64" t="s">
        <v>156</v>
      </c>
      <c r="G154" s="64">
        <v>152158</v>
      </c>
      <c r="H154" s="64" t="s">
        <v>164</v>
      </c>
      <c r="I154" s="64">
        <v>1312346</v>
      </c>
      <c r="J154" s="64" t="s">
        <v>165</v>
      </c>
      <c r="K154" s="99">
        <v>138</v>
      </c>
      <c r="L154" s="99">
        <v>94</v>
      </c>
      <c r="M154" s="100">
        <v>0.68115942028985499</v>
      </c>
      <c r="N154" s="99">
        <v>114</v>
      </c>
      <c r="O154" s="99">
        <v>72</v>
      </c>
      <c r="P154" s="100">
        <v>0.63157894736842102</v>
      </c>
      <c r="Q154" s="99">
        <v>138</v>
      </c>
      <c r="R154" s="99">
        <v>94</v>
      </c>
      <c r="S154" s="100">
        <v>0.68115942028985499</v>
      </c>
      <c r="T154" s="99">
        <f t="shared" si="7"/>
        <v>390</v>
      </c>
      <c r="U154" s="99">
        <f t="shared" si="5"/>
        <v>260</v>
      </c>
      <c r="V154" s="100">
        <f t="shared" si="6"/>
        <v>0.66666666666666663</v>
      </c>
    </row>
    <row r="155" spans="1:22" s="62" customFormat="1" ht="15" customHeight="1" outlineLevel="7" x14ac:dyDescent="0.3">
      <c r="A155" s="63">
        <v>101</v>
      </c>
      <c r="B155" s="63" t="s">
        <v>19</v>
      </c>
      <c r="C155" s="64">
        <v>10103</v>
      </c>
      <c r="D155" s="64" t="s">
        <v>29</v>
      </c>
      <c r="E155" s="64">
        <v>1312</v>
      </c>
      <c r="F155" s="64" t="s">
        <v>156</v>
      </c>
      <c r="G155" s="64">
        <v>152158</v>
      </c>
      <c r="H155" s="64" t="s">
        <v>164</v>
      </c>
      <c r="I155" s="64">
        <v>0</v>
      </c>
      <c r="J155" s="71" t="s">
        <v>24</v>
      </c>
      <c r="K155" s="40">
        <f>SUBTOTAL(9,K154:K154)</f>
        <v>138</v>
      </c>
      <c r="L155" s="40">
        <f>SUBTOTAL(9,L154:L154)</f>
        <v>94</v>
      </c>
      <c r="M155" s="87">
        <f>L155/K155</f>
        <v>0.6811594202898551</v>
      </c>
      <c r="N155" s="40">
        <f>SUBTOTAL(9,N154:N154)</f>
        <v>114</v>
      </c>
      <c r="O155" s="40">
        <f>SUBTOTAL(9,O154:O154)</f>
        <v>72</v>
      </c>
      <c r="P155" s="87">
        <f>O155/N155</f>
        <v>0.63157894736842102</v>
      </c>
      <c r="Q155" s="40">
        <f>SUBTOTAL(9,Q154:Q154)</f>
        <v>138</v>
      </c>
      <c r="R155" s="40">
        <f>SUBTOTAL(9,R154:R154)</f>
        <v>94</v>
      </c>
      <c r="S155" s="87">
        <f>R155/Q155</f>
        <v>0.6811594202898551</v>
      </c>
      <c r="T155" s="40">
        <f>SUBTOTAL(9,T154:T154)</f>
        <v>390</v>
      </c>
      <c r="U155" s="40">
        <f>SUBTOTAL(9,U154:U154)</f>
        <v>260</v>
      </c>
      <c r="V155" s="101">
        <f>U155/T155</f>
        <v>0.66666666666666663</v>
      </c>
    </row>
    <row r="156" spans="1:22" s="62" customFormat="1" ht="15" customHeight="1" outlineLevel="7" x14ac:dyDescent="0.3">
      <c r="A156" s="63">
        <v>101</v>
      </c>
      <c r="B156" s="63" t="s">
        <v>19</v>
      </c>
      <c r="C156" s="64">
        <v>10103</v>
      </c>
      <c r="D156" s="64" t="s">
        <v>29</v>
      </c>
      <c r="E156" s="64">
        <v>1312</v>
      </c>
      <c r="F156" s="64" t="s">
        <v>156</v>
      </c>
      <c r="G156" s="64">
        <v>152160</v>
      </c>
      <c r="H156" s="64" t="s">
        <v>166</v>
      </c>
      <c r="I156" s="64">
        <v>1312811</v>
      </c>
      <c r="J156" s="64" t="s">
        <v>167</v>
      </c>
      <c r="K156" s="99">
        <v>68</v>
      </c>
      <c r="L156" s="99">
        <v>47</v>
      </c>
      <c r="M156" s="100">
        <v>0.69117647058823495</v>
      </c>
      <c r="N156" s="99">
        <v>95</v>
      </c>
      <c r="O156" s="99">
        <v>51</v>
      </c>
      <c r="P156" s="100">
        <v>0.53684210526315801</v>
      </c>
      <c r="Q156" s="99">
        <v>64</v>
      </c>
      <c r="R156" s="99">
        <v>43</v>
      </c>
      <c r="S156" s="100">
        <v>0.671875</v>
      </c>
      <c r="T156" s="99">
        <f t="shared" si="7"/>
        <v>227</v>
      </c>
      <c r="U156" s="99">
        <f t="shared" si="5"/>
        <v>141</v>
      </c>
      <c r="V156" s="100">
        <f t="shared" si="6"/>
        <v>0.62114537444933926</v>
      </c>
    </row>
    <row r="157" spans="1:22" s="62" customFormat="1" ht="15" customHeight="1" outlineLevel="7" x14ac:dyDescent="0.3">
      <c r="A157" s="63">
        <v>101</v>
      </c>
      <c r="B157" s="63" t="s">
        <v>19</v>
      </c>
      <c r="C157" s="64">
        <v>10103</v>
      </c>
      <c r="D157" s="64" t="s">
        <v>29</v>
      </c>
      <c r="E157" s="64">
        <v>1312</v>
      </c>
      <c r="F157" s="64" t="s">
        <v>156</v>
      </c>
      <c r="G157" s="64">
        <v>152160</v>
      </c>
      <c r="H157" s="64" t="s">
        <v>166</v>
      </c>
      <c r="I157" s="64">
        <v>0</v>
      </c>
      <c r="J157" s="71" t="s">
        <v>24</v>
      </c>
      <c r="K157" s="40">
        <f>SUBTOTAL(9,K156:K156)</f>
        <v>68</v>
      </c>
      <c r="L157" s="40">
        <f>SUBTOTAL(9,L156:L156)</f>
        <v>47</v>
      </c>
      <c r="M157" s="87">
        <f>L157/K157</f>
        <v>0.69117647058823528</v>
      </c>
      <c r="N157" s="40">
        <f>SUBTOTAL(9,N156:N156)</f>
        <v>95</v>
      </c>
      <c r="O157" s="40">
        <f>SUBTOTAL(9,O156:O156)</f>
        <v>51</v>
      </c>
      <c r="P157" s="87">
        <f>O157/N157</f>
        <v>0.5368421052631579</v>
      </c>
      <c r="Q157" s="40">
        <f>SUBTOTAL(9,Q156:Q156)</f>
        <v>64</v>
      </c>
      <c r="R157" s="40">
        <f>SUBTOTAL(9,R156:R156)</f>
        <v>43</v>
      </c>
      <c r="S157" s="87">
        <f>R157/Q157</f>
        <v>0.671875</v>
      </c>
      <c r="T157" s="40">
        <f>SUBTOTAL(9,T156:T156)</f>
        <v>227</v>
      </c>
      <c r="U157" s="40">
        <f>SUBTOTAL(9,U156:U156)</f>
        <v>141</v>
      </c>
      <c r="V157" s="101">
        <f>U157/T157</f>
        <v>0.62114537444933926</v>
      </c>
    </row>
    <row r="158" spans="1:22" s="62" customFormat="1" ht="15" customHeight="1" outlineLevel="7" x14ac:dyDescent="0.3">
      <c r="A158" s="63">
        <v>101</v>
      </c>
      <c r="B158" s="63" t="s">
        <v>19</v>
      </c>
      <c r="C158" s="64">
        <v>10103</v>
      </c>
      <c r="D158" s="64" t="s">
        <v>29</v>
      </c>
      <c r="E158" s="64">
        <v>1312</v>
      </c>
      <c r="F158" s="64" t="s">
        <v>156</v>
      </c>
      <c r="G158" s="64">
        <v>152171</v>
      </c>
      <c r="H158" s="64" t="s">
        <v>168</v>
      </c>
      <c r="I158" s="64">
        <v>1312414</v>
      </c>
      <c r="J158" s="64" t="s">
        <v>169</v>
      </c>
      <c r="K158" s="99">
        <v>43</v>
      </c>
      <c r="L158" s="99">
        <v>31</v>
      </c>
      <c r="M158" s="100">
        <v>0.72093023255813904</v>
      </c>
      <c r="N158" s="99">
        <v>70</v>
      </c>
      <c r="O158" s="99">
        <v>43</v>
      </c>
      <c r="P158" s="100">
        <v>0.61428571428571399</v>
      </c>
      <c r="Q158" s="99">
        <v>82</v>
      </c>
      <c r="R158" s="99">
        <v>44</v>
      </c>
      <c r="S158" s="100">
        <v>0.53658536585365901</v>
      </c>
      <c r="T158" s="99">
        <f t="shared" si="7"/>
        <v>195</v>
      </c>
      <c r="U158" s="99">
        <f t="shared" si="5"/>
        <v>118</v>
      </c>
      <c r="V158" s="100">
        <f t="shared" si="6"/>
        <v>0.60512820512820509</v>
      </c>
    </row>
    <row r="159" spans="1:22" s="62" customFormat="1" ht="15" customHeight="1" outlineLevel="7" x14ac:dyDescent="0.3">
      <c r="A159" s="63">
        <v>101</v>
      </c>
      <c r="B159" s="63" t="s">
        <v>19</v>
      </c>
      <c r="C159" s="64">
        <v>10103</v>
      </c>
      <c r="D159" s="64" t="s">
        <v>29</v>
      </c>
      <c r="E159" s="64">
        <v>1312</v>
      </c>
      <c r="F159" s="64" t="s">
        <v>156</v>
      </c>
      <c r="G159" s="64">
        <v>152171</v>
      </c>
      <c r="H159" s="64" t="s">
        <v>168</v>
      </c>
      <c r="I159" s="64">
        <v>0</v>
      </c>
      <c r="J159" s="71" t="s">
        <v>24</v>
      </c>
      <c r="K159" s="40">
        <f>SUBTOTAL(9,K158:K158)</f>
        <v>43</v>
      </c>
      <c r="L159" s="40">
        <f>SUBTOTAL(9,L158:L158)</f>
        <v>31</v>
      </c>
      <c r="M159" s="87">
        <f>L159/K159</f>
        <v>0.72093023255813948</v>
      </c>
      <c r="N159" s="40">
        <f>SUBTOTAL(9,N158:N158)</f>
        <v>70</v>
      </c>
      <c r="O159" s="40">
        <f>SUBTOTAL(9,O158:O158)</f>
        <v>43</v>
      </c>
      <c r="P159" s="87">
        <f>O159/N159</f>
        <v>0.61428571428571432</v>
      </c>
      <c r="Q159" s="40">
        <f>SUBTOTAL(9,Q158:Q158)</f>
        <v>82</v>
      </c>
      <c r="R159" s="40">
        <f>SUBTOTAL(9,R158:R158)</f>
        <v>44</v>
      </c>
      <c r="S159" s="87">
        <f>R159/Q159</f>
        <v>0.53658536585365857</v>
      </c>
      <c r="T159" s="40">
        <f>SUBTOTAL(9,T158:T158)</f>
        <v>195</v>
      </c>
      <c r="U159" s="40">
        <f>SUBTOTAL(9,U158:U158)</f>
        <v>118</v>
      </c>
      <c r="V159" s="101">
        <f>U159/T159</f>
        <v>0.60512820512820509</v>
      </c>
    </row>
    <row r="160" spans="1:22" s="62" customFormat="1" ht="15" customHeight="1" outlineLevel="7" x14ac:dyDescent="0.3">
      <c r="A160" s="63">
        <v>101</v>
      </c>
      <c r="B160" s="63" t="s">
        <v>19</v>
      </c>
      <c r="C160" s="64">
        <v>10103</v>
      </c>
      <c r="D160" s="64" t="s">
        <v>29</v>
      </c>
      <c r="E160" s="64">
        <v>1312</v>
      </c>
      <c r="F160" s="64" t="s">
        <v>156</v>
      </c>
      <c r="G160" s="64">
        <v>152183</v>
      </c>
      <c r="H160" s="64" t="s">
        <v>170</v>
      </c>
      <c r="I160" s="64">
        <v>1312054</v>
      </c>
      <c r="J160" s="64" t="s">
        <v>171</v>
      </c>
      <c r="K160" s="99">
        <v>26</v>
      </c>
      <c r="L160" s="99">
        <v>17</v>
      </c>
      <c r="M160" s="100">
        <v>0.65384615384615397</v>
      </c>
      <c r="N160" s="99">
        <v>23</v>
      </c>
      <c r="O160" s="99">
        <v>14</v>
      </c>
      <c r="P160" s="100">
        <v>0.60869565217391297</v>
      </c>
      <c r="Q160" s="99">
        <v>26</v>
      </c>
      <c r="R160" s="99">
        <v>17</v>
      </c>
      <c r="S160" s="100">
        <v>0.65384615384615397</v>
      </c>
      <c r="T160" s="99">
        <f t="shared" si="7"/>
        <v>75</v>
      </c>
      <c r="U160" s="99">
        <f t="shared" si="5"/>
        <v>48</v>
      </c>
      <c r="V160" s="100">
        <f t="shared" si="6"/>
        <v>0.64</v>
      </c>
    </row>
    <row r="161" spans="1:22" s="62" customFormat="1" ht="15" customHeight="1" outlineLevel="7" x14ac:dyDescent="0.3">
      <c r="A161" s="63">
        <v>101</v>
      </c>
      <c r="B161" s="63" t="s">
        <v>19</v>
      </c>
      <c r="C161" s="64">
        <v>10103</v>
      </c>
      <c r="D161" s="64" t="s">
        <v>29</v>
      </c>
      <c r="E161" s="64">
        <v>1312</v>
      </c>
      <c r="F161" s="64" t="s">
        <v>156</v>
      </c>
      <c r="G161" s="64">
        <v>152183</v>
      </c>
      <c r="H161" s="64" t="s">
        <v>170</v>
      </c>
      <c r="I161" s="64">
        <v>1312840</v>
      </c>
      <c r="J161" s="64" t="s">
        <v>172</v>
      </c>
      <c r="K161" s="99">
        <v>87</v>
      </c>
      <c r="L161" s="99">
        <v>36</v>
      </c>
      <c r="M161" s="100">
        <v>0.41379310344827602</v>
      </c>
      <c r="N161" s="99">
        <v>94</v>
      </c>
      <c r="O161" s="99">
        <v>58</v>
      </c>
      <c r="P161" s="100">
        <v>0.61702127659574502</v>
      </c>
      <c r="Q161" s="99">
        <v>104</v>
      </c>
      <c r="R161" s="99">
        <v>65</v>
      </c>
      <c r="S161" s="100">
        <v>0.625</v>
      </c>
      <c r="T161" s="99">
        <f t="shared" si="7"/>
        <v>285</v>
      </c>
      <c r="U161" s="99">
        <f t="shared" si="5"/>
        <v>159</v>
      </c>
      <c r="V161" s="100">
        <f t="shared" si="6"/>
        <v>0.55789473684210522</v>
      </c>
    </row>
    <row r="162" spans="1:22" s="62" customFormat="1" ht="15" customHeight="1" outlineLevel="7" x14ac:dyDescent="0.3">
      <c r="A162" s="63">
        <v>101</v>
      </c>
      <c r="B162" s="63" t="s">
        <v>19</v>
      </c>
      <c r="C162" s="64">
        <v>10103</v>
      </c>
      <c r="D162" s="64" t="s">
        <v>29</v>
      </c>
      <c r="E162" s="64">
        <v>1312</v>
      </c>
      <c r="F162" s="64" t="s">
        <v>156</v>
      </c>
      <c r="G162" s="64">
        <v>152183</v>
      </c>
      <c r="H162" s="64" t="s">
        <v>170</v>
      </c>
      <c r="I162" s="64">
        <v>0</v>
      </c>
      <c r="J162" s="71" t="s">
        <v>24</v>
      </c>
      <c r="K162" s="40">
        <f>SUBTOTAL(9,K160:K161)</f>
        <v>113</v>
      </c>
      <c r="L162" s="40">
        <f>SUBTOTAL(9,L160:L161)</f>
        <v>53</v>
      </c>
      <c r="M162" s="87">
        <f>L162/K162</f>
        <v>0.46902654867256638</v>
      </c>
      <c r="N162" s="40">
        <f>SUBTOTAL(9,N160:N161)</f>
        <v>117</v>
      </c>
      <c r="O162" s="40">
        <f>SUBTOTAL(9,O160:O161)</f>
        <v>72</v>
      </c>
      <c r="P162" s="87">
        <f>O162/N162</f>
        <v>0.61538461538461542</v>
      </c>
      <c r="Q162" s="40">
        <f>SUBTOTAL(9,Q160:Q161)</f>
        <v>130</v>
      </c>
      <c r="R162" s="40">
        <f>SUBTOTAL(9,R160:R161)</f>
        <v>82</v>
      </c>
      <c r="S162" s="87">
        <f>R162/Q162</f>
        <v>0.63076923076923075</v>
      </c>
      <c r="T162" s="40">
        <f>SUBTOTAL(9,T160:T161)</f>
        <v>360</v>
      </c>
      <c r="U162" s="40">
        <f>SUBTOTAL(9,U160:U161)</f>
        <v>207</v>
      </c>
      <c r="V162" s="101">
        <f>U162/T162</f>
        <v>0.57499999999999996</v>
      </c>
    </row>
    <row r="163" spans="1:22" s="62" customFormat="1" ht="15" customHeight="1" outlineLevel="7" x14ac:dyDescent="0.3">
      <c r="A163" s="63">
        <v>101</v>
      </c>
      <c r="B163" s="63" t="s">
        <v>19</v>
      </c>
      <c r="C163" s="64">
        <v>10103</v>
      </c>
      <c r="D163" s="64" t="s">
        <v>29</v>
      </c>
      <c r="E163" s="64">
        <v>1312</v>
      </c>
      <c r="F163" s="64" t="s">
        <v>156</v>
      </c>
      <c r="G163" s="64">
        <v>152195</v>
      </c>
      <c r="H163" s="64" t="s">
        <v>173</v>
      </c>
      <c r="I163" s="64">
        <v>1312010</v>
      </c>
      <c r="J163" s="64" t="s">
        <v>174</v>
      </c>
      <c r="K163" s="99">
        <v>91</v>
      </c>
      <c r="L163" s="99">
        <v>60</v>
      </c>
      <c r="M163" s="100">
        <v>0.659340659340659</v>
      </c>
      <c r="N163" s="99">
        <v>61</v>
      </c>
      <c r="O163" s="99">
        <v>41</v>
      </c>
      <c r="P163" s="100">
        <v>0.67213114754098402</v>
      </c>
      <c r="Q163" s="99">
        <v>87</v>
      </c>
      <c r="R163" s="99">
        <v>41</v>
      </c>
      <c r="S163" s="100">
        <v>0.47126436781609199</v>
      </c>
      <c r="T163" s="99">
        <f t="shared" si="7"/>
        <v>239</v>
      </c>
      <c r="U163" s="99">
        <f t="shared" si="5"/>
        <v>142</v>
      </c>
      <c r="V163" s="100">
        <f t="shared" si="6"/>
        <v>0.59414225941422594</v>
      </c>
    </row>
    <row r="164" spans="1:22" s="62" customFormat="1" ht="15" customHeight="1" outlineLevel="7" x14ac:dyDescent="0.3">
      <c r="A164" s="63">
        <v>101</v>
      </c>
      <c r="B164" s="63" t="s">
        <v>19</v>
      </c>
      <c r="C164" s="64">
        <v>10103</v>
      </c>
      <c r="D164" s="64" t="s">
        <v>29</v>
      </c>
      <c r="E164" s="64">
        <v>1312</v>
      </c>
      <c r="F164" s="64" t="s">
        <v>156</v>
      </c>
      <c r="G164" s="64">
        <v>152195</v>
      </c>
      <c r="H164" s="64" t="s">
        <v>173</v>
      </c>
      <c r="I164" s="64">
        <v>0</v>
      </c>
      <c r="J164" s="71" t="s">
        <v>24</v>
      </c>
      <c r="K164" s="40">
        <f>SUBTOTAL(9,K163:K163)</f>
        <v>91</v>
      </c>
      <c r="L164" s="40">
        <f>SUBTOTAL(9,L163:L163)</f>
        <v>60</v>
      </c>
      <c r="M164" s="87">
        <f>L164/K164</f>
        <v>0.65934065934065933</v>
      </c>
      <c r="N164" s="40">
        <f>SUBTOTAL(9,N163:N163)</f>
        <v>61</v>
      </c>
      <c r="O164" s="40">
        <f>SUBTOTAL(9,O163:O163)</f>
        <v>41</v>
      </c>
      <c r="P164" s="87">
        <f>O164/N164</f>
        <v>0.67213114754098358</v>
      </c>
      <c r="Q164" s="40">
        <f>SUBTOTAL(9,Q163:Q163)</f>
        <v>87</v>
      </c>
      <c r="R164" s="40">
        <f>SUBTOTAL(9,R163:R163)</f>
        <v>41</v>
      </c>
      <c r="S164" s="87">
        <f>R164/Q164</f>
        <v>0.47126436781609193</v>
      </c>
      <c r="T164" s="40">
        <f>SUBTOTAL(9,T163:T163)</f>
        <v>239</v>
      </c>
      <c r="U164" s="40">
        <f>SUBTOTAL(9,U163:U163)</f>
        <v>142</v>
      </c>
      <c r="V164" s="101">
        <f>U164/T164</f>
        <v>0.59414225941422594</v>
      </c>
    </row>
    <row r="165" spans="1:22" s="62" customFormat="1" ht="15" customHeight="1" outlineLevel="7" x14ac:dyDescent="0.3">
      <c r="A165" s="63">
        <v>101</v>
      </c>
      <c r="B165" s="63" t="s">
        <v>19</v>
      </c>
      <c r="C165" s="64">
        <v>10103</v>
      </c>
      <c r="D165" s="64" t="s">
        <v>29</v>
      </c>
      <c r="E165" s="64">
        <v>1312</v>
      </c>
      <c r="F165" s="64" t="s">
        <v>156</v>
      </c>
      <c r="G165" s="64">
        <v>152201</v>
      </c>
      <c r="H165" s="64" t="s">
        <v>175</v>
      </c>
      <c r="I165" s="64">
        <v>1312592</v>
      </c>
      <c r="J165" s="64" t="s">
        <v>176</v>
      </c>
      <c r="K165" s="99">
        <v>196</v>
      </c>
      <c r="L165" s="99">
        <v>82</v>
      </c>
      <c r="M165" s="100">
        <v>0.41836734693877597</v>
      </c>
      <c r="N165" s="99">
        <v>145</v>
      </c>
      <c r="O165" s="99">
        <v>52</v>
      </c>
      <c r="P165" s="100">
        <v>0.35862068965517202</v>
      </c>
      <c r="Q165" s="99">
        <v>201</v>
      </c>
      <c r="R165" s="99">
        <v>79</v>
      </c>
      <c r="S165" s="100">
        <v>0.39303482587064698</v>
      </c>
      <c r="T165" s="99">
        <f t="shared" si="7"/>
        <v>542</v>
      </c>
      <c r="U165" s="99">
        <f t="shared" si="5"/>
        <v>213</v>
      </c>
      <c r="V165" s="100">
        <f t="shared" si="6"/>
        <v>0.3929889298892989</v>
      </c>
    </row>
    <row r="166" spans="1:22" s="62" customFormat="1" ht="15" customHeight="1" outlineLevel="7" x14ac:dyDescent="0.3">
      <c r="A166" s="63">
        <v>101</v>
      </c>
      <c r="B166" s="63" t="s">
        <v>19</v>
      </c>
      <c r="C166" s="64">
        <v>10103</v>
      </c>
      <c r="D166" s="64" t="s">
        <v>29</v>
      </c>
      <c r="E166" s="64">
        <v>1312</v>
      </c>
      <c r="F166" s="64" t="s">
        <v>156</v>
      </c>
      <c r="G166" s="64">
        <v>152201</v>
      </c>
      <c r="H166" s="64" t="s">
        <v>175</v>
      </c>
      <c r="I166" s="64">
        <v>1312772</v>
      </c>
      <c r="J166" s="64" t="s">
        <v>324</v>
      </c>
      <c r="K166" s="99">
        <v>83</v>
      </c>
      <c r="L166" s="99">
        <v>24</v>
      </c>
      <c r="M166" s="100">
        <v>0.28915662650602397</v>
      </c>
      <c r="N166" s="99">
        <v>124</v>
      </c>
      <c r="O166" s="99">
        <v>42</v>
      </c>
      <c r="P166" s="100">
        <v>0.33870967741935498</v>
      </c>
      <c r="Q166" s="99">
        <v>118</v>
      </c>
      <c r="R166" s="99">
        <v>63</v>
      </c>
      <c r="S166" s="100">
        <v>0.53389830508474601</v>
      </c>
      <c r="T166" s="99">
        <f>K166+N166+Q166</f>
        <v>325</v>
      </c>
      <c r="U166" s="99">
        <f t="shared" si="5"/>
        <v>129</v>
      </c>
      <c r="V166" s="100">
        <f t="shared" si="6"/>
        <v>0.39692307692307693</v>
      </c>
    </row>
    <row r="167" spans="1:22" s="62" customFormat="1" ht="15" customHeight="1" outlineLevel="7" x14ac:dyDescent="0.3">
      <c r="A167" s="63">
        <v>101</v>
      </c>
      <c r="B167" s="63" t="s">
        <v>19</v>
      </c>
      <c r="C167" s="64">
        <v>10103</v>
      </c>
      <c r="D167" s="64" t="s">
        <v>29</v>
      </c>
      <c r="E167" s="64">
        <v>1312</v>
      </c>
      <c r="F167" s="64" t="s">
        <v>156</v>
      </c>
      <c r="G167" s="64">
        <v>152201</v>
      </c>
      <c r="H167" s="64" t="s">
        <v>175</v>
      </c>
      <c r="I167" s="64">
        <v>0</v>
      </c>
      <c r="J167" s="71" t="s">
        <v>24</v>
      </c>
      <c r="K167" s="40">
        <f>SUBTOTAL(9,K165:K166)</f>
        <v>279</v>
      </c>
      <c r="L167" s="40">
        <f>SUBTOTAL(9,L165:L166)</f>
        <v>106</v>
      </c>
      <c r="M167" s="87">
        <f>L167/K167</f>
        <v>0.37992831541218636</v>
      </c>
      <c r="N167" s="40">
        <f>SUBTOTAL(9,N165:N166)</f>
        <v>269</v>
      </c>
      <c r="O167" s="40">
        <f>SUBTOTAL(9,O165:O166)</f>
        <v>94</v>
      </c>
      <c r="P167" s="87">
        <f>O167/N167</f>
        <v>0.34944237918215615</v>
      </c>
      <c r="Q167" s="40">
        <f>SUBTOTAL(9,Q165:Q166)</f>
        <v>319</v>
      </c>
      <c r="R167" s="40">
        <f>SUBTOTAL(9,R165:R166)</f>
        <v>142</v>
      </c>
      <c r="S167" s="87">
        <f>R167/Q167</f>
        <v>0.44514106583072099</v>
      </c>
      <c r="T167" s="40">
        <f>SUBTOTAL(9,T165:T166)</f>
        <v>867</v>
      </c>
      <c r="U167" s="40">
        <f>SUBTOTAL(9,U165:U166)</f>
        <v>342</v>
      </c>
      <c r="V167" s="101">
        <f>U167/T167</f>
        <v>0.3944636678200692</v>
      </c>
    </row>
    <row r="168" spans="1:22" s="62" customFormat="1" ht="15" customHeight="1" outlineLevel="7" x14ac:dyDescent="0.3">
      <c r="A168" s="63">
        <v>101</v>
      </c>
      <c r="B168" s="63" t="s">
        <v>19</v>
      </c>
      <c r="C168" s="64">
        <v>10103</v>
      </c>
      <c r="D168" s="64" t="s">
        <v>29</v>
      </c>
      <c r="E168" s="64">
        <v>1312</v>
      </c>
      <c r="F168" s="64" t="s">
        <v>156</v>
      </c>
      <c r="G168" s="64">
        <v>152213</v>
      </c>
      <c r="H168" s="64" t="s">
        <v>177</v>
      </c>
      <c r="I168" s="64">
        <v>1312289</v>
      </c>
      <c r="J168" s="64" t="s">
        <v>178</v>
      </c>
      <c r="K168" s="99">
        <v>70</v>
      </c>
      <c r="L168" s="99">
        <v>53</v>
      </c>
      <c r="M168" s="100">
        <v>0.75714285714285701</v>
      </c>
      <c r="N168" s="99">
        <v>56</v>
      </c>
      <c r="O168" s="99">
        <v>40</v>
      </c>
      <c r="P168" s="100">
        <v>0.71428571428571397</v>
      </c>
      <c r="Q168" s="99">
        <v>49</v>
      </c>
      <c r="R168" s="99">
        <v>32</v>
      </c>
      <c r="S168" s="100">
        <v>0.65306122448979598</v>
      </c>
      <c r="T168" s="99">
        <f t="shared" ref="T168:T233" si="8">K168+N168+Q168</f>
        <v>175</v>
      </c>
      <c r="U168" s="99">
        <f t="shared" si="5"/>
        <v>125</v>
      </c>
      <c r="V168" s="100">
        <f t="shared" si="6"/>
        <v>0.7142857142857143</v>
      </c>
    </row>
    <row r="169" spans="1:22" s="62" customFormat="1" ht="15" customHeight="1" outlineLevel="7" x14ac:dyDescent="0.3">
      <c r="A169" s="63">
        <v>101</v>
      </c>
      <c r="B169" s="63" t="s">
        <v>19</v>
      </c>
      <c r="C169" s="64">
        <v>10103</v>
      </c>
      <c r="D169" s="64" t="s">
        <v>29</v>
      </c>
      <c r="E169" s="64">
        <v>1312</v>
      </c>
      <c r="F169" s="64" t="s">
        <v>156</v>
      </c>
      <c r="G169" s="64">
        <v>152213</v>
      </c>
      <c r="H169" s="64" t="s">
        <v>177</v>
      </c>
      <c r="I169" s="64">
        <v>0</v>
      </c>
      <c r="J169" s="71" t="s">
        <v>24</v>
      </c>
      <c r="K169" s="40">
        <f>SUBTOTAL(9,K168:K168)</f>
        <v>70</v>
      </c>
      <c r="L169" s="40">
        <f>SUBTOTAL(9,L168:L168)</f>
        <v>53</v>
      </c>
      <c r="M169" s="87">
        <f>L169/K169</f>
        <v>0.75714285714285712</v>
      </c>
      <c r="N169" s="40">
        <f>SUBTOTAL(9,N168:N168)</f>
        <v>56</v>
      </c>
      <c r="O169" s="40">
        <f>SUBTOTAL(9,O168:O168)</f>
        <v>40</v>
      </c>
      <c r="P169" s="87">
        <f>O169/N169</f>
        <v>0.7142857142857143</v>
      </c>
      <c r="Q169" s="40">
        <f>SUBTOTAL(9,Q168:Q168)</f>
        <v>49</v>
      </c>
      <c r="R169" s="40">
        <f>SUBTOTAL(9,R168:R168)</f>
        <v>32</v>
      </c>
      <c r="S169" s="87">
        <f>R169/Q169</f>
        <v>0.65306122448979587</v>
      </c>
      <c r="T169" s="40">
        <f>SUBTOTAL(9,T168:T168)</f>
        <v>175</v>
      </c>
      <c r="U169" s="40">
        <f>SUBTOTAL(9,U168:U168)</f>
        <v>125</v>
      </c>
      <c r="V169" s="101">
        <f>U169/T169</f>
        <v>0.7142857142857143</v>
      </c>
    </row>
    <row r="170" spans="1:22" s="62" customFormat="1" ht="15" customHeight="1" outlineLevel="7" x14ac:dyDescent="0.3">
      <c r="A170" s="63">
        <v>101</v>
      </c>
      <c r="B170" s="63" t="s">
        <v>19</v>
      </c>
      <c r="C170" s="64">
        <v>10103</v>
      </c>
      <c r="D170" s="64" t="s">
        <v>29</v>
      </c>
      <c r="E170" s="64">
        <v>1312</v>
      </c>
      <c r="F170" s="64" t="s">
        <v>156</v>
      </c>
      <c r="G170" s="64">
        <v>152225</v>
      </c>
      <c r="H170" s="64" t="s">
        <v>179</v>
      </c>
      <c r="I170" s="64">
        <v>1312351</v>
      </c>
      <c r="J170" s="64" t="s">
        <v>180</v>
      </c>
      <c r="K170" s="99">
        <v>103</v>
      </c>
      <c r="L170" s="99">
        <v>61</v>
      </c>
      <c r="M170" s="100">
        <v>0.59223300970873805</v>
      </c>
      <c r="N170" s="99">
        <v>61</v>
      </c>
      <c r="O170" s="99">
        <v>29</v>
      </c>
      <c r="P170" s="100">
        <v>0.47540983606557402</v>
      </c>
      <c r="Q170" s="99">
        <v>80</v>
      </c>
      <c r="R170" s="99">
        <v>56</v>
      </c>
      <c r="S170" s="100">
        <v>0.7</v>
      </c>
      <c r="T170" s="99">
        <f t="shared" si="8"/>
        <v>244</v>
      </c>
      <c r="U170" s="99">
        <f t="shared" si="5"/>
        <v>146</v>
      </c>
      <c r="V170" s="100">
        <f t="shared" si="6"/>
        <v>0.59836065573770492</v>
      </c>
    </row>
    <row r="171" spans="1:22" s="62" customFormat="1" ht="15" customHeight="1" outlineLevel="7" x14ac:dyDescent="0.3">
      <c r="A171" s="63">
        <v>101</v>
      </c>
      <c r="B171" s="63" t="s">
        <v>19</v>
      </c>
      <c r="C171" s="64">
        <v>10103</v>
      </c>
      <c r="D171" s="64" t="s">
        <v>29</v>
      </c>
      <c r="E171" s="64">
        <v>1312</v>
      </c>
      <c r="F171" s="64" t="s">
        <v>156</v>
      </c>
      <c r="G171" s="64">
        <v>152225</v>
      </c>
      <c r="H171" s="64" t="s">
        <v>179</v>
      </c>
      <c r="I171" s="64">
        <v>1312593</v>
      </c>
      <c r="J171" s="64" t="s">
        <v>325</v>
      </c>
      <c r="K171" s="99">
        <v>156</v>
      </c>
      <c r="L171" s="99">
        <v>59</v>
      </c>
      <c r="M171" s="100">
        <v>0.37820512820512803</v>
      </c>
      <c r="N171" s="99">
        <v>125</v>
      </c>
      <c r="O171" s="99">
        <v>43</v>
      </c>
      <c r="P171" s="100">
        <v>0.34399999999999997</v>
      </c>
      <c r="Q171" s="99">
        <v>156</v>
      </c>
      <c r="R171" s="99">
        <v>48</v>
      </c>
      <c r="S171" s="100">
        <v>0.30769230769230799</v>
      </c>
      <c r="T171" s="99">
        <f t="shared" si="8"/>
        <v>437</v>
      </c>
      <c r="U171" s="99">
        <f t="shared" si="5"/>
        <v>150</v>
      </c>
      <c r="V171" s="100">
        <f t="shared" si="6"/>
        <v>0.34324942791762014</v>
      </c>
    </row>
    <row r="172" spans="1:22" s="62" customFormat="1" ht="15" customHeight="1" outlineLevel="7" x14ac:dyDescent="0.3">
      <c r="A172" s="63">
        <v>101</v>
      </c>
      <c r="B172" s="63" t="s">
        <v>19</v>
      </c>
      <c r="C172" s="64">
        <v>10103</v>
      </c>
      <c r="D172" s="64" t="s">
        <v>29</v>
      </c>
      <c r="E172" s="64">
        <v>1312</v>
      </c>
      <c r="F172" s="64" t="s">
        <v>156</v>
      </c>
      <c r="G172" s="64">
        <v>152225</v>
      </c>
      <c r="H172" s="64" t="s">
        <v>179</v>
      </c>
      <c r="I172" s="64">
        <v>0</v>
      </c>
      <c r="J172" s="71" t="s">
        <v>24</v>
      </c>
      <c r="K172" s="40">
        <f>SUBTOTAL(9,K170:K171)</f>
        <v>259</v>
      </c>
      <c r="L172" s="40">
        <f>SUBTOTAL(9,L170:L171)</f>
        <v>120</v>
      </c>
      <c r="M172" s="87">
        <f>L172/K172</f>
        <v>0.46332046332046334</v>
      </c>
      <c r="N172" s="40">
        <f>SUBTOTAL(9,N170:N171)</f>
        <v>186</v>
      </c>
      <c r="O172" s="40">
        <f>SUBTOTAL(9,O170:O171)</f>
        <v>72</v>
      </c>
      <c r="P172" s="87">
        <f>O172/N172</f>
        <v>0.38709677419354838</v>
      </c>
      <c r="Q172" s="40">
        <f>SUBTOTAL(9,Q170:Q171)</f>
        <v>236</v>
      </c>
      <c r="R172" s="40">
        <f>SUBTOTAL(9,R170:R171)</f>
        <v>104</v>
      </c>
      <c r="S172" s="87">
        <f>R172/Q172</f>
        <v>0.44067796610169491</v>
      </c>
      <c r="T172" s="40">
        <f>SUBTOTAL(9,T170:T171)</f>
        <v>681</v>
      </c>
      <c r="U172" s="40">
        <f>SUBTOTAL(9,U170:U171)</f>
        <v>296</v>
      </c>
      <c r="V172" s="101">
        <f>U172/T172</f>
        <v>0.43465491923641703</v>
      </c>
    </row>
    <row r="173" spans="1:22" s="62" customFormat="1" ht="15" customHeight="1" outlineLevel="7" x14ac:dyDescent="0.3">
      <c r="A173" s="63">
        <v>101</v>
      </c>
      <c r="B173" s="63" t="s">
        <v>19</v>
      </c>
      <c r="C173" s="64">
        <v>10103</v>
      </c>
      <c r="D173" s="64" t="s">
        <v>29</v>
      </c>
      <c r="E173" s="64">
        <v>1312</v>
      </c>
      <c r="F173" s="64" t="s">
        <v>156</v>
      </c>
      <c r="G173" s="64">
        <v>152237</v>
      </c>
      <c r="H173" s="64" t="s">
        <v>181</v>
      </c>
      <c r="I173" s="64">
        <v>1312027</v>
      </c>
      <c r="J173" s="64" t="s">
        <v>182</v>
      </c>
      <c r="K173" s="99">
        <v>30</v>
      </c>
      <c r="L173" s="99">
        <v>21</v>
      </c>
      <c r="M173" s="100">
        <v>0.7</v>
      </c>
      <c r="N173" s="99">
        <v>60</v>
      </c>
      <c r="O173" s="99">
        <v>39</v>
      </c>
      <c r="P173" s="100">
        <v>0.65</v>
      </c>
      <c r="Q173" s="99">
        <v>32</v>
      </c>
      <c r="R173" s="99">
        <v>12</v>
      </c>
      <c r="S173" s="100">
        <v>0.375</v>
      </c>
      <c r="T173" s="99">
        <f t="shared" si="8"/>
        <v>122</v>
      </c>
      <c r="U173" s="99">
        <f t="shared" si="5"/>
        <v>72</v>
      </c>
      <c r="V173" s="100">
        <f t="shared" si="6"/>
        <v>0.5901639344262295</v>
      </c>
    </row>
    <row r="174" spans="1:22" s="62" customFormat="1" ht="15" customHeight="1" outlineLevel="7" x14ac:dyDescent="0.3">
      <c r="A174" s="63">
        <v>101</v>
      </c>
      <c r="B174" s="63" t="s">
        <v>19</v>
      </c>
      <c r="C174" s="64">
        <v>10103</v>
      </c>
      <c r="D174" s="64" t="s">
        <v>29</v>
      </c>
      <c r="E174" s="64">
        <v>1312</v>
      </c>
      <c r="F174" s="64" t="s">
        <v>156</v>
      </c>
      <c r="G174" s="64">
        <v>152237</v>
      </c>
      <c r="H174" s="64" t="s">
        <v>181</v>
      </c>
      <c r="I174" s="64">
        <v>1312225</v>
      </c>
      <c r="J174" s="64" t="s">
        <v>326</v>
      </c>
      <c r="K174" s="99">
        <v>0</v>
      </c>
      <c r="L174" s="99">
        <v>0</v>
      </c>
      <c r="M174" s="100" t="s">
        <v>28</v>
      </c>
      <c r="N174" s="99">
        <v>43</v>
      </c>
      <c r="O174" s="99">
        <v>24</v>
      </c>
      <c r="P174" s="100">
        <v>0.55813953488372103</v>
      </c>
      <c r="Q174" s="99">
        <v>48</v>
      </c>
      <c r="R174" s="99">
        <v>26</v>
      </c>
      <c r="S174" s="100">
        <v>0.54166666666666696</v>
      </c>
      <c r="T174" s="99">
        <f t="shared" si="8"/>
        <v>91</v>
      </c>
      <c r="U174" s="99">
        <f t="shared" si="5"/>
        <v>50</v>
      </c>
      <c r="V174" s="100">
        <f t="shared" si="6"/>
        <v>0.5494505494505495</v>
      </c>
    </row>
    <row r="175" spans="1:22" s="62" customFormat="1" ht="15" customHeight="1" outlineLevel="7" x14ac:dyDescent="0.3">
      <c r="A175" s="63">
        <v>101</v>
      </c>
      <c r="B175" s="63" t="s">
        <v>19</v>
      </c>
      <c r="C175" s="64">
        <v>10103</v>
      </c>
      <c r="D175" s="64" t="s">
        <v>29</v>
      </c>
      <c r="E175" s="64">
        <v>1312</v>
      </c>
      <c r="F175" s="64" t="s">
        <v>156</v>
      </c>
      <c r="G175" s="64">
        <v>152237</v>
      </c>
      <c r="H175" s="64" t="s">
        <v>181</v>
      </c>
      <c r="I175" s="64">
        <v>1312833</v>
      </c>
      <c r="J175" s="64" t="s">
        <v>183</v>
      </c>
      <c r="K175" s="99">
        <v>60</v>
      </c>
      <c r="L175" s="99">
        <v>44</v>
      </c>
      <c r="M175" s="100">
        <v>0.73333333333333295</v>
      </c>
      <c r="N175" s="99">
        <v>35</v>
      </c>
      <c r="O175" s="99">
        <v>18</v>
      </c>
      <c r="P175" s="100">
        <v>0.51428571428571401</v>
      </c>
      <c r="Q175" s="99">
        <v>43</v>
      </c>
      <c r="R175" s="99">
        <v>15</v>
      </c>
      <c r="S175" s="100">
        <v>0.34883720930232598</v>
      </c>
      <c r="T175" s="99">
        <f t="shared" si="8"/>
        <v>138</v>
      </c>
      <c r="U175" s="99">
        <f t="shared" si="5"/>
        <v>77</v>
      </c>
      <c r="V175" s="100">
        <f t="shared" si="6"/>
        <v>0.55797101449275366</v>
      </c>
    </row>
    <row r="176" spans="1:22" s="62" customFormat="1" ht="15" customHeight="1" outlineLevel="7" x14ac:dyDescent="0.3">
      <c r="A176" s="63">
        <v>101</v>
      </c>
      <c r="B176" s="63" t="s">
        <v>19</v>
      </c>
      <c r="C176" s="64">
        <v>10103</v>
      </c>
      <c r="D176" s="64" t="s">
        <v>29</v>
      </c>
      <c r="E176" s="64">
        <v>1312</v>
      </c>
      <c r="F176" s="64" t="s">
        <v>156</v>
      </c>
      <c r="G176" s="64">
        <v>152237</v>
      </c>
      <c r="H176" s="64" t="s">
        <v>181</v>
      </c>
      <c r="I176" s="64">
        <v>0</v>
      </c>
      <c r="J176" s="71" t="s">
        <v>24</v>
      </c>
      <c r="K176" s="40">
        <f>SUBTOTAL(9,K173:K175)</f>
        <v>90</v>
      </c>
      <c r="L176" s="40">
        <f>SUBTOTAL(9,L173:L175)</f>
        <v>65</v>
      </c>
      <c r="M176" s="87">
        <f>L176/K176</f>
        <v>0.72222222222222221</v>
      </c>
      <c r="N176" s="40">
        <f>SUBTOTAL(9,N173:N175)</f>
        <v>138</v>
      </c>
      <c r="O176" s="40">
        <f>SUBTOTAL(9,O173:O175)</f>
        <v>81</v>
      </c>
      <c r="P176" s="87">
        <f>O176/N176</f>
        <v>0.58695652173913049</v>
      </c>
      <c r="Q176" s="40">
        <f>SUBTOTAL(9,Q173:Q175)</f>
        <v>123</v>
      </c>
      <c r="R176" s="40">
        <f>SUBTOTAL(9,R173:R175)</f>
        <v>53</v>
      </c>
      <c r="S176" s="87">
        <f>R176/Q176</f>
        <v>0.43089430894308944</v>
      </c>
      <c r="T176" s="40">
        <f>SUBTOTAL(9,T173:T175)</f>
        <v>351</v>
      </c>
      <c r="U176" s="40">
        <f>SUBTOTAL(9,U173:U175)</f>
        <v>199</v>
      </c>
      <c r="V176" s="101">
        <f>U176/T176</f>
        <v>0.5669515669515669</v>
      </c>
    </row>
    <row r="177" spans="1:22" s="62" customFormat="1" ht="15" customHeight="1" outlineLevel="7" x14ac:dyDescent="0.3">
      <c r="A177" s="63">
        <v>101</v>
      </c>
      <c r="B177" s="63" t="s">
        <v>19</v>
      </c>
      <c r="C177" s="64">
        <v>10103</v>
      </c>
      <c r="D177" s="64" t="s">
        <v>29</v>
      </c>
      <c r="E177" s="64">
        <v>1312</v>
      </c>
      <c r="F177" s="64" t="s">
        <v>156</v>
      </c>
      <c r="G177" s="64">
        <v>152870</v>
      </c>
      <c r="H177" s="64" t="s">
        <v>184</v>
      </c>
      <c r="I177" s="64">
        <v>1312002</v>
      </c>
      <c r="J177" s="64" t="s">
        <v>185</v>
      </c>
      <c r="K177" s="99">
        <v>185</v>
      </c>
      <c r="L177" s="99">
        <v>91</v>
      </c>
      <c r="M177" s="100">
        <v>0.49189189189189197</v>
      </c>
      <c r="N177" s="99">
        <v>149</v>
      </c>
      <c r="O177" s="99">
        <v>65</v>
      </c>
      <c r="P177" s="100">
        <v>0.43624161073825501</v>
      </c>
      <c r="Q177" s="99">
        <v>135</v>
      </c>
      <c r="R177" s="99">
        <v>50</v>
      </c>
      <c r="S177" s="100">
        <v>0.37037037037037002</v>
      </c>
      <c r="T177" s="99">
        <f t="shared" si="8"/>
        <v>469</v>
      </c>
      <c r="U177" s="99">
        <f t="shared" si="5"/>
        <v>206</v>
      </c>
      <c r="V177" s="100">
        <f t="shared" si="6"/>
        <v>0.43923240938166314</v>
      </c>
    </row>
    <row r="178" spans="1:22" s="62" customFormat="1" ht="15" customHeight="1" outlineLevel="7" x14ac:dyDescent="0.3">
      <c r="A178" s="63">
        <v>101</v>
      </c>
      <c r="B178" s="63" t="s">
        <v>19</v>
      </c>
      <c r="C178" s="64">
        <v>10103</v>
      </c>
      <c r="D178" s="64" t="s">
        <v>29</v>
      </c>
      <c r="E178" s="64">
        <v>1312</v>
      </c>
      <c r="F178" s="64" t="s">
        <v>156</v>
      </c>
      <c r="G178" s="64">
        <v>152870</v>
      </c>
      <c r="H178" s="64" t="s">
        <v>184</v>
      </c>
      <c r="I178" s="64">
        <v>0</v>
      </c>
      <c r="J178" s="71" t="s">
        <v>24</v>
      </c>
      <c r="K178" s="40">
        <f>SUBTOTAL(9,K177:K177)</f>
        <v>185</v>
      </c>
      <c r="L178" s="40">
        <f>SUBTOTAL(9,L177:L177)</f>
        <v>91</v>
      </c>
      <c r="M178" s="87">
        <f>L178/K178</f>
        <v>0.49189189189189192</v>
      </c>
      <c r="N178" s="40">
        <f>SUBTOTAL(9,N177:N177)</f>
        <v>149</v>
      </c>
      <c r="O178" s="40">
        <f>SUBTOTAL(9,O177:O177)</f>
        <v>65</v>
      </c>
      <c r="P178" s="87">
        <f>O178/N178</f>
        <v>0.43624161073825501</v>
      </c>
      <c r="Q178" s="40">
        <f>SUBTOTAL(9,Q177:Q177)</f>
        <v>135</v>
      </c>
      <c r="R178" s="40">
        <f>SUBTOTAL(9,R177:R177)</f>
        <v>50</v>
      </c>
      <c r="S178" s="87">
        <f>R178/Q178</f>
        <v>0.37037037037037035</v>
      </c>
      <c r="T178" s="40">
        <f>SUBTOTAL(9,T177:T177)</f>
        <v>469</v>
      </c>
      <c r="U178" s="40">
        <f>SUBTOTAL(9,U177:U177)</f>
        <v>206</v>
      </c>
      <c r="V178" s="101">
        <f>U178/T178</f>
        <v>0.43923240938166314</v>
      </c>
    </row>
    <row r="179" spans="1:22" s="62" customFormat="1" ht="15" customHeight="1" outlineLevel="7" x14ac:dyDescent="0.3">
      <c r="A179" s="63">
        <v>101</v>
      </c>
      <c r="B179" s="63" t="s">
        <v>19</v>
      </c>
      <c r="C179" s="64">
        <v>10103</v>
      </c>
      <c r="D179" s="64" t="s">
        <v>29</v>
      </c>
      <c r="E179" s="64">
        <v>1312</v>
      </c>
      <c r="F179" s="64" t="s">
        <v>156</v>
      </c>
      <c r="G179" s="64">
        <v>152950</v>
      </c>
      <c r="H179" s="64" t="s">
        <v>186</v>
      </c>
      <c r="I179" s="64">
        <v>1312128</v>
      </c>
      <c r="J179" s="64" t="s">
        <v>327</v>
      </c>
      <c r="K179" s="99">
        <v>19</v>
      </c>
      <c r="L179" s="99">
        <v>15</v>
      </c>
      <c r="M179" s="100">
        <v>0.78947368421052599</v>
      </c>
      <c r="N179" s="99">
        <v>16</v>
      </c>
      <c r="O179" s="99">
        <v>11</v>
      </c>
      <c r="P179" s="100">
        <v>0.6875</v>
      </c>
      <c r="Q179" s="99">
        <v>30</v>
      </c>
      <c r="R179" s="99">
        <v>21</v>
      </c>
      <c r="S179" s="100">
        <v>0.7</v>
      </c>
      <c r="T179" s="99">
        <f t="shared" si="8"/>
        <v>65</v>
      </c>
      <c r="U179" s="99">
        <f t="shared" si="5"/>
        <v>47</v>
      </c>
      <c r="V179" s="100">
        <f t="shared" si="6"/>
        <v>0.72307692307692306</v>
      </c>
    </row>
    <row r="180" spans="1:22" s="62" customFormat="1" ht="15" customHeight="1" outlineLevel="7" x14ac:dyDescent="0.3">
      <c r="A180" s="63">
        <v>101</v>
      </c>
      <c r="B180" s="63" t="s">
        <v>19</v>
      </c>
      <c r="C180" s="64">
        <v>10103</v>
      </c>
      <c r="D180" s="64" t="s">
        <v>29</v>
      </c>
      <c r="E180" s="64">
        <v>1312</v>
      </c>
      <c r="F180" s="64" t="s">
        <v>156</v>
      </c>
      <c r="G180" s="64">
        <v>152950</v>
      </c>
      <c r="H180" s="64" t="s">
        <v>186</v>
      </c>
      <c r="I180" s="64">
        <v>1312958</v>
      </c>
      <c r="J180" s="64" t="s">
        <v>187</v>
      </c>
      <c r="K180" s="99">
        <v>114</v>
      </c>
      <c r="L180" s="99">
        <v>47</v>
      </c>
      <c r="M180" s="100">
        <v>0.41228070175438603</v>
      </c>
      <c r="N180" s="99">
        <v>79</v>
      </c>
      <c r="O180" s="99">
        <v>42</v>
      </c>
      <c r="P180" s="100">
        <v>0.531645569620253</v>
      </c>
      <c r="Q180" s="99">
        <v>102</v>
      </c>
      <c r="R180" s="99">
        <v>47</v>
      </c>
      <c r="S180" s="100">
        <v>0.46078431372549</v>
      </c>
      <c r="T180" s="99">
        <f t="shared" si="8"/>
        <v>295</v>
      </c>
      <c r="U180" s="99">
        <f t="shared" si="5"/>
        <v>136</v>
      </c>
      <c r="V180" s="100">
        <f t="shared" si="6"/>
        <v>0.46101694915254238</v>
      </c>
    </row>
    <row r="181" spans="1:22" s="62" customFormat="1" ht="15" customHeight="1" outlineLevel="7" x14ac:dyDescent="0.3">
      <c r="A181" s="63">
        <v>101</v>
      </c>
      <c r="B181" s="63" t="s">
        <v>19</v>
      </c>
      <c r="C181" s="64">
        <v>10103</v>
      </c>
      <c r="D181" s="64" t="s">
        <v>29</v>
      </c>
      <c r="E181" s="64">
        <v>1312</v>
      </c>
      <c r="F181" s="64" t="s">
        <v>156</v>
      </c>
      <c r="G181" s="64">
        <v>152950</v>
      </c>
      <c r="H181" s="64" t="s">
        <v>186</v>
      </c>
      <c r="I181" s="64">
        <v>0</v>
      </c>
      <c r="J181" s="71" t="s">
        <v>24</v>
      </c>
      <c r="K181" s="40">
        <f>SUBTOTAL(9,K179:K180)</f>
        <v>133</v>
      </c>
      <c r="L181" s="40">
        <f>SUBTOTAL(9,L179:L180)</f>
        <v>62</v>
      </c>
      <c r="M181" s="87">
        <f>L181/K181</f>
        <v>0.46616541353383456</v>
      </c>
      <c r="N181" s="40">
        <f>SUBTOTAL(9,N179:N180)</f>
        <v>95</v>
      </c>
      <c r="O181" s="40">
        <f>SUBTOTAL(9,O179:O180)</f>
        <v>53</v>
      </c>
      <c r="P181" s="87">
        <f>O181/N181</f>
        <v>0.55789473684210522</v>
      </c>
      <c r="Q181" s="40">
        <f>SUBTOTAL(9,Q179:Q180)</f>
        <v>132</v>
      </c>
      <c r="R181" s="40">
        <f>SUBTOTAL(9,R179:R180)</f>
        <v>68</v>
      </c>
      <c r="S181" s="87">
        <f>R181/Q181</f>
        <v>0.51515151515151514</v>
      </c>
      <c r="T181" s="40">
        <f>SUBTOTAL(9,T179:T180)</f>
        <v>360</v>
      </c>
      <c r="U181" s="40">
        <f>SUBTOTAL(9,U179:U180)</f>
        <v>183</v>
      </c>
      <c r="V181" s="101">
        <f>U181/T181</f>
        <v>0.5083333333333333</v>
      </c>
    </row>
    <row r="182" spans="1:22" s="62" customFormat="1" ht="15" customHeight="1" outlineLevel="7" x14ac:dyDescent="0.3">
      <c r="A182" s="63">
        <v>101</v>
      </c>
      <c r="B182" s="63" t="s">
        <v>19</v>
      </c>
      <c r="C182" s="64">
        <v>10103</v>
      </c>
      <c r="D182" s="64" t="s">
        <v>29</v>
      </c>
      <c r="E182" s="64">
        <v>1312</v>
      </c>
      <c r="F182" s="64" t="s">
        <v>156</v>
      </c>
      <c r="G182" s="64">
        <v>153000</v>
      </c>
      <c r="H182" s="64" t="s">
        <v>188</v>
      </c>
      <c r="I182" s="64">
        <v>1312149</v>
      </c>
      <c r="J182" s="64" t="s">
        <v>189</v>
      </c>
      <c r="K182" s="99">
        <v>0</v>
      </c>
      <c r="L182" s="99">
        <v>0</v>
      </c>
      <c r="M182" s="100" t="s">
        <v>28</v>
      </c>
      <c r="N182" s="99">
        <v>0</v>
      </c>
      <c r="O182" s="99">
        <v>0</v>
      </c>
      <c r="P182" s="106" t="s">
        <v>28</v>
      </c>
      <c r="Q182" s="99">
        <v>101</v>
      </c>
      <c r="R182" s="99">
        <v>45</v>
      </c>
      <c r="S182" s="100">
        <v>0.445544554455446</v>
      </c>
      <c r="T182" s="99">
        <f t="shared" si="8"/>
        <v>101</v>
      </c>
      <c r="U182" s="99">
        <f t="shared" si="5"/>
        <v>45</v>
      </c>
      <c r="V182" s="100">
        <f t="shared" ref="V182:V243" si="9">U182/T182</f>
        <v>0.44554455445544555</v>
      </c>
    </row>
    <row r="183" spans="1:22" s="62" customFormat="1" ht="15" customHeight="1" outlineLevel="7" x14ac:dyDescent="0.3">
      <c r="A183" s="63">
        <v>101</v>
      </c>
      <c r="B183" s="63" t="s">
        <v>19</v>
      </c>
      <c r="C183" s="64">
        <v>10103</v>
      </c>
      <c r="D183" s="64" t="s">
        <v>29</v>
      </c>
      <c r="E183" s="64">
        <v>1312</v>
      </c>
      <c r="F183" s="64" t="s">
        <v>156</v>
      </c>
      <c r="G183" s="64">
        <v>153000</v>
      </c>
      <c r="H183" s="64" t="s">
        <v>188</v>
      </c>
      <c r="I183" s="64">
        <v>1312658</v>
      </c>
      <c r="J183" s="64" t="s">
        <v>328</v>
      </c>
      <c r="K183" s="99">
        <v>179</v>
      </c>
      <c r="L183" s="99">
        <v>115</v>
      </c>
      <c r="M183" s="100">
        <v>0.64245810055865904</v>
      </c>
      <c r="N183" s="99">
        <v>127</v>
      </c>
      <c r="O183" s="99">
        <v>83</v>
      </c>
      <c r="P183" s="100">
        <v>0.65354330708661401</v>
      </c>
      <c r="Q183" s="99">
        <v>18</v>
      </c>
      <c r="R183" s="99">
        <v>9</v>
      </c>
      <c r="S183" s="100">
        <v>0.5</v>
      </c>
      <c r="T183" s="99">
        <f t="shared" si="8"/>
        <v>324</v>
      </c>
      <c r="U183" s="99">
        <f t="shared" si="5"/>
        <v>207</v>
      </c>
      <c r="V183" s="100">
        <f t="shared" si="9"/>
        <v>0.63888888888888884</v>
      </c>
    </row>
    <row r="184" spans="1:22" s="62" customFormat="1" ht="15" customHeight="1" outlineLevel="7" x14ac:dyDescent="0.3">
      <c r="A184" s="63">
        <v>101</v>
      </c>
      <c r="B184" s="63" t="s">
        <v>19</v>
      </c>
      <c r="C184" s="64">
        <v>10103</v>
      </c>
      <c r="D184" s="64" t="s">
        <v>29</v>
      </c>
      <c r="E184" s="64">
        <v>1312</v>
      </c>
      <c r="F184" s="64" t="s">
        <v>156</v>
      </c>
      <c r="G184" s="64">
        <v>153000</v>
      </c>
      <c r="H184" s="64" t="s">
        <v>188</v>
      </c>
      <c r="I184" s="64">
        <v>1312694</v>
      </c>
      <c r="J184" s="64" t="s">
        <v>289</v>
      </c>
      <c r="K184" s="99">
        <v>0</v>
      </c>
      <c r="L184" s="99">
        <v>0</v>
      </c>
      <c r="M184" s="100" t="s">
        <v>28</v>
      </c>
      <c r="N184" s="99">
        <v>0</v>
      </c>
      <c r="O184" s="99">
        <v>0</v>
      </c>
      <c r="P184" s="100" t="s">
        <v>28</v>
      </c>
      <c r="Q184" s="99">
        <v>29</v>
      </c>
      <c r="R184" s="99">
        <v>14</v>
      </c>
      <c r="S184" s="100">
        <v>0.48275862068965503</v>
      </c>
      <c r="T184" s="99">
        <f t="shared" si="8"/>
        <v>29</v>
      </c>
      <c r="U184" s="99">
        <f t="shared" si="5"/>
        <v>14</v>
      </c>
      <c r="V184" s="100">
        <f t="shared" si="9"/>
        <v>0.48275862068965519</v>
      </c>
    </row>
    <row r="185" spans="1:22" s="62" customFormat="1" ht="15" customHeight="1" outlineLevel="7" x14ac:dyDescent="0.3">
      <c r="A185" s="63">
        <v>101</v>
      </c>
      <c r="B185" s="63" t="s">
        <v>19</v>
      </c>
      <c r="C185" s="64">
        <v>10103</v>
      </c>
      <c r="D185" s="64" t="s">
        <v>29</v>
      </c>
      <c r="E185" s="64">
        <v>1312</v>
      </c>
      <c r="F185" s="64" t="s">
        <v>156</v>
      </c>
      <c r="G185" s="64">
        <v>153000</v>
      </c>
      <c r="H185" s="64" t="s">
        <v>188</v>
      </c>
      <c r="I185" s="64">
        <v>0</v>
      </c>
      <c r="J185" s="71" t="s">
        <v>24</v>
      </c>
      <c r="K185" s="40">
        <f>SUBTOTAL(9,K182:K184)</f>
        <v>179</v>
      </c>
      <c r="L185" s="40">
        <f>SUBTOTAL(9,L182:L184)</f>
        <v>115</v>
      </c>
      <c r="M185" s="87">
        <f>L185/K185</f>
        <v>0.64245810055865926</v>
      </c>
      <c r="N185" s="40">
        <f>SUBTOTAL(9,N182:N184)</f>
        <v>127</v>
      </c>
      <c r="O185" s="40">
        <f>SUBTOTAL(9,O182:O184)</f>
        <v>83</v>
      </c>
      <c r="P185" s="87">
        <f>O185/N185</f>
        <v>0.65354330708661412</v>
      </c>
      <c r="Q185" s="40">
        <f>SUBTOTAL(9,Q182:Q184)</f>
        <v>148</v>
      </c>
      <c r="R185" s="40">
        <f>SUBTOTAL(9,R182:R184)</f>
        <v>68</v>
      </c>
      <c r="S185" s="87">
        <f>R185/Q185</f>
        <v>0.45945945945945948</v>
      </c>
      <c r="T185" s="40">
        <f>SUBTOTAL(9,T182:T184)</f>
        <v>454</v>
      </c>
      <c r="U185" s="40">
        <f>SUBTOTAL(9,U182:U184)</f>
        <v>266</v>
      </c>
      <c r="V185" s="101">
        <f>U185/T185</f>
        <v>0.58590308370044053</v>
      </c>
    </row>
    <row r="186" spans="1:22" s="62" customFormat="1" ht="15" customHeight="1" outlineLevel="7" x14ac:dyDescent="0.3">
      <c r="A186" s="63">
        <v>101</v>
      </c>
      <c r="B186" s="63" t="s">
        <v>19</v>
      </c>
      <c r="C186" s="64">
        <v>10103</v>
      </c>
      <c r="D186" s="64" t="s">
        <v>29</v>
      </c>
      <c r="E186" s="64">
        <v>1312</v>
      </c>
      <c r="F186" s="64" t="s">
        <v>156</v>
      </c>
      <c r="G186" s="64">
        <v>401766</v>
      </c>
      <c r="H186" s="64" t="s">
        <v>329</v>
      </c>
      <c r="I186" s="64">
        <v>1312436</v>
      </c>
      <c r="J186" s="64" t="s">
        <v>329</v>
      </c>
      <c r="K186" s="99">
        <v>130</v>
      </c>
      <c r="L186" s="99">
        <v>37</v>
      </c>
      <c r="M186" s="100">
        <v>0.28461538461538499</v>
      </c>
      <c r="N186" s="99">
        <v>129</v>
      </c>
      <c r="O186" s="99">
        <v>45</v>
      </c>
      <c r="P186" s="100">
        <v>0.34883720930232598</v>
      </c>
      <c r="Q186" s="99">
        <v>135</v>
      </c>
      <c r="R186" s="99">
        <v>48</v>
      </c>
      <c r="S186" s="100">
        <v>0.35555555555555601</v>
      </c>
      <c r="T186" s="99">
        <f t="shared" si="8"/>
        <v>394</v>
      </c>
      <c r="U186" s="99">
        <f t="shared" si="5"/>
        <v>130</v>
      </c>
      <c r="V186" s="100">
        <f t="shared" si="9"/>
        <v>0.32994923857868019</v>
      </c>
    </row>
    <row r="187" spans="1:22" s="62" customFormat="1" ht="15" customHeight="1" outlineLevel="7" x14ac:dyDescent="0.3">
      <c r="A187" s="63">
        <v>101</v>
      </c>
      <c r="B187" s="63" t="s">
        <v>19</v>
      </c>
      <c r="C187" s="64">
        <v>10103</v>
      </c>
      <c r="D187" s="64" t="s">
        <v>29</v>
      </c>
      <c r="E187" s="64">
        <v>1312</v>
      </c>
      <c r="F187" s="64" t="s">
        <v>156</v>
      </c>
      <c r="G187" s="64">
        <v>401766</v>
      </c>
      <c r="H187" s="64" t="s">
        <v>329</v>
      </c>
      <c r="I187" s="64">
        <v>0</v>
      </c>
      <c r="J187" s="71" t="s">
        <v>24</v>
      </c>
      <c r="K187" s="40">
        <f>SUBTOTAL(9,K186:K186)</f>
        <v>130</v>
      </c>
      <c r="L187" s="40">
        <f>SUBTOTAL(9,L186:L186)</f>
        <v>37</v>
      </c>
      <c r="M187" s="87">
        <f>L187/K187</f>
        <v>0.2846153846153846</v>
      </c>
      <c r="N187" s="40">
        <f>SUBTOTAL(9,N186:N186)</f>
        <v>129</v>
      </c>
      <c r="O187" s="40">
        <f>SUBTOTAL(9,O186:O186)</f>
        <v>45</v>
      </c>
      <c r="P187" s="87">
        <f>O187/N187</f>
        <v>0.34883720930232559</v>
      </c>
      <c r="Q187" s="40">
        <f>SUBTOTAL(9,Q186:Q186)</f>
        <v>135</v>
      </c>
      <c r="R187" s="40">
        <f>SUBTOTAL(9,R186:R186)</f>
        <v>48</v>
      </c>
      <c r="S187" s="87">
        <f>R187/Q187</f>
        <v>0.35555555555555557</v>
      </c>
      <c r="T187" s="40">
        <f>SUBTOTAL(9,T186:T186)</f>
        <v>394</v>
      </c>
      <c r="U187" s="40">
        <f>SUBTOTAL(9,U186:U186)</f>
        <v>130</v>
      </c>
      <c r="V187" s="101">
        <f>U187/T187</f>
        <v>0.32994923857868019</v>
      </c>
    </row>
    <row r="188" spans="1:22" s="62" customFormat="1" ht="15" customHeight="1" outlineLevel="6" x14ac:dyDescent="0.3">
      <c r="A188" s="63">
        <v>101</v>
      </c>
      <c r="B188" s="63" t="s">
        <v>19</v>
      </c>
      <c r="C188" s="64">
        <v>10103</v>
      </c>
      <c r="D188" s="64" t="s">
        <v>29</v>
      </c>
      <c r="E188" s="64">
        <v>1312</v>
      </c>
      <c r="F188" s="64" t="s">
        <v>156</v>
      </c>
      <c r="G188" s="64">
        <v>0</v>
      </c>
      <c r="H188" s="64">
        <v>0</v>
      </c>
      <c r="I188" s="64">
        <v>0</v>
      </c>
      <c r="J188" s="66" t="s">
        <v>25</v>
      </c>
      <c r="K188" s="43">
        <f>SUBTOTAL(9,K147:K186)</f>
        <v>2131</v>
      </c>
      <c r="L188" s="43">
        <f>SUBTOTAL(9,L147:L186)</f>
        <v>1102</v>
      </c>
      <c r="M188" s="102">
        <f>L188/K188</f>
        <v>0.51712810886907556</v>
      </c>
      <c r="N188" s="43">
        <f>SUBTOTAL(9,N147:N186)</f>
        <v>1847</v>
      </c>
      <c r="O188" s="43">
        <f>SUBTOTAL(9,O147:O186)</f>
        <v>954</v>
      </c>
      <c r="P188" s="102">
        <f>O188/N188</f>
        <v>0.51651326475365456</v>
      </c>
      <c r="Q188" s="43">
        <f>SUBTOTAL(9,Q147:Q186)</f>
        <v>2009</v>
      </c>
      <c r="R188" s="43">
        <f>SUBTOTAL(9,R147:R186)</f>
        <v>993</v>
      </c>
      <c r="S188" s="102">
        <f>R188/Q188</f>
        <v>0.49427575908412147</v>
      </c>
      <c r="T188" s="43">
        <f>SUBTOTAL(9,T147:T186)</f>
        <v>5987</v>
      </c>
      <c r="U188" s="43">
        <f>SUBTOTAL(9,U147:U186)</f>
        <v>3049</v>
      </c>
      <c r="V188" s="89">
        <f>U188/T188</f>
        <v>0.50927008518456651</v>
      </c>
    </row>
    <row r="189" spans="1:22" s="62" customFormat="1" ht="15" customHeight="1" outlineLevel="7" x14ac:dyDescent="0.3">
      <c r="A189" s="63">
        <v>101</v>
      </c>
      <c r="B189" s="63" t="s">
        <v>19</v>
      </c>
      <c r="C189" s="64">
        <v>10103</v>
      </c>
      <c r="D189" s="64" t="s">
        <v>29</v>
      </c>
      <c r="E189" s="64">
        <v>1313</v>
      </c>
      <c r="F189" s="64" t="s">
        <v>190</v>
      </c>
      <c r="G189" s="64">
        <v>152249</v>
      </c>
      <c r="H189" s="64" t="s">
        <v>191</v>
      </c>
      <c r="I189" s="64">
        <v>1313649</v>
      </c>
      <c r="J189" s="64" t="s">
        <v>192</v>
      </c>
      <c r="K189" s="99">
        <v>190</v>
      </c>
      <c r="L189" s="99">
        <v>72</v>
      </c>
      <c r="M189" s="100">
        <v>0.37894736842105298</v>
      </c>
      <c r="N189" s="99">
        <v>191</v>
      </c>
      <c r="O189" s="99">
        <v>83</v>
      </c>
      <c r="P189" s="100">
        <v>0.43455497382198999</v>
      </c>
      <c r="Q189" s="99">
        <v>162</v>
      </c>
      <c r="R189" s="99">
        <v>73</v>
      </c>
      <c r="S189" s="100">
        <v>0.45061728395061701</v>
      </c>
      <c r="T189" s="99">
        <f t="shared" si="8"/>
        <v>543</v>
      </c>
      <c r="U189" s="99">
        <f t="shared" si="5"/>
        <v>228</v>
      </c>
      <c r="V189" s="100">
        <f t="shared" si="9"/>
        <v>0.41988950276243092</v>
      </c>
    </row>
    <row r="190" spans="1:22" s="62" customFormat="1" ht="15" customHeight="1" outlineLevel="7" x14ac:dyDescent="0.3">
      <c r="A190" s="63">
        <v>101</v>
      </c>
      <c r="B190" s="63" t="s">
        <v>19</v>
      </c>
      <c r="C190" s="64">
        <v>10103</v>
      </c>
      <c r="D190" s="64" t="s">
        <v>29</v>
      </c>
      <c r="E190" s="64">
        <v>1313</v>
      </c>
      <c r="F190" s="64" t="s">
        <v>190</v>
      </c>
      <c r="G190" s="64">
        <v>152249</v>
      </c>
      <c r="H190" s="64" t="s">
        <v>191</v>
      </c>
      <c r="I190" s="64">
        <v>0</v>
      </c>
      <c r="J190" s="71" t="s">
        <v>24</v>
      </c>
      <c r="K190" s="40">
        <f>SUBTOTAL(9,K189:K189)</f>
        <v>190</v>
      </c>
      <c r="L190" s="40">
        <f>SUBTOTAL(9,L189:L189)</f>
        <v>72</v>
      </c>
      <c r="M190" s="87">
        <f>L190/K190</f>
        <v>0.37894736842105264</v>
      </c>
      <c r="N190" s="40">
        <f>SUBTOTAL(9,N189:N189)</f>
        <v>191</v>
      </c>
      <c r="O190" s="40">
        <f>SUBTOTAL(9,O189:O189)</f>
        <v>83</v>
      </c>
      <c r="P190" s="87">
        <f>O190/N190</f>
        <v>0.43455497382198954</v>
      </c>
      <c r="Q190" s="40">
        <f>SUBTOTAL(9,Q189:Q189)</f>
        <v>162</v>
      </c>
      <c r="R190" s="40">
        <f>SUBTOTAL(9,R189:R189)</f>
        <v>73</v>
      </c>
      <c r="S190" s="87">
        <f>R190/Q190</f>
        <v>0.45061728395061729</v>
      </c>
      <c r="T190" s="40">
        <f>SUBTOTAL(9,T189:T189)</f>
        <v>543</v>
      </c>
      <c r="U190" s="40">
        <f>SUBTOTAL(9,U189:U189)</f>
        <v>228</v>
      </c>
      <c r="V190" s="101">
        <f>U190/T190</f>
        <v>0.41988950276243092</v>
      </c>
    </row>
    <row r="191" spans="1:22" s="62" customFormat="1" ht="15" customHeight="1" outlineLevel="7" x14ac:dyDescent="0.3">
      <c r="A191" s="63">
        <v>101</v>
      </c>
      <c r="B191" s="63" t="s">
        <v>19</v>
      </c>
      <c r="C191" s="64">
        <v>10103</v>
      </c>
      <c r="D191" s="64" t="s">
        <v>29</v>
      </c>
      <c r="E191" s="64">
        <v>1313</v>
      </c>
      <c r="F191" s="64" t="s">
        <v>190</v>
      </c>
      <c r="G191" s="64">
        <v>152250</v>
      </c>
      <c r="H191" s="64" t="s">
        <v>193</v>
      </c>
      <c r="I191" s="64">
        <v>1313691</v>
      </c>
      <c r="J191" s="64" t="s">
        <v>194</v>
      </c>
      <c r="K191" s="99">
        <v>120</v>
      </c>
      <c r="L191" s="99">
        <v>70</v>
      </c>
      <c r="M191" s="100">
        <v>0.58333333333333304</v>
      </c>
      <c r="N191" s="99">
        <v>138</v>
      </c>
      <c r="O191" s="99">
        <v>83</v>
      </c>
      <c r="P191" s="100">
        <v>0.60144927536231896</v>
      </c>
      <c r="Q191" s="99">
        <v>107</v>
      </c>
      <c r="R191" s="99">
        <v>73</v>
      </c>
      <c r="S191" s="100">
        <v>0.68224299065420602</v>
      </c>
      <c r="T191" s="99">
        <f t="shared" si="8"/>
        <v>365</v>
      </c>
      <c r="U191" s="99">
        <f t="shared" si="5"/>
        <v>226</v>
      </c>
      <c r="V191" s="100">
        <f t="shared" si="9"/>
        <v>0.61917808219178083</v>
      </c>
    </row>
    <row r="192" spans="1:22" s="62" customFormat="1" ht="15" customHeight="1" outlineLevel="7" x14ac:dyDescent="0.3">
      <c r="A192" s="63">
        <v>101</v>
      </c>
      <c r="B192" s="63" t="s">
        <v>19</v>
      </c>
      <c r="C192" s="64">
        <v>10103</v>
      </c>
      <c r="D192" s="64" t="s">
        <v>29</v>
      </c>
      <c r="E192" s="64">
        <v>1313</v>
      </c>
      <c r="F192" s="64" t="s">
        <v>190</v>
      </c>
      <c r="G192" s="64">
        <v>152250</v>
      </c>
      <c r="H192" s="64" t="s">
        <v>193</v>
      </c>
      <c r="I192" s="64">
        <v>0</v>
      </c>
      <c r="J192" s="71" t="s">
        <v>24</v>
      </c>
      <c r="K192" s="40">
        <f>SUBTOTAL(9,K191:K191)</f>
        <v>120</v>
      </c>
      <c r="L192" s="40">
        <f>SUBTOTAL(9,L191:L191)</f>
        <v>70</v>
      </c>
      <c r="M192" s="87">
        <f>L192/K192</f>
        <v>0.58333333333333337</v>
      </c>
      <c r="N192" s="40">
        <f>SUBTOTAL(9,N191:N191)</f>
        <v>138</v>
      </c>
      <c r="O192" s="40">
        <f>SUBTOTAL(9,O191:O191)</f>
        <v>83</v>
      </c>
      <c r="P192" s="87">
        <f>O192/N192</f>
        <v>0.60144927536231885</v>
      </c>
      <c r="Q192" s="40">
        <f>SUBTOTAL(9,Q191:Q191)</f>
        <v>107</v>
      </c>
      <c r="R192" s="40">
        <f>SUBTOTAL(9,R191:R191)</f>
        <v>73</v>
      </c>
      <c r="S192" s="87">
        <f>R192/Q192</f>
        <v>0.68224299065420557</v>
      </c>
      <c r="T192" s="40">
        <f>SUBTOTAL(9,T191:T191)</f>
        <v>365</v>
      </c>
      <c r="U192" s="40">
        <f>SUBTOTAL(9,U191:U191)</f>
        <v>226</v>
      </c>
      <c r="V192" s="101">
        <f>U192/T192</f>
        <v>0.61917808219178083</v>
      </c>
    </row>
    <row r="193" spans="1:22" s="62" customFormat="1" ht="15" customHeight="1" outlineLevel="7" x14ac:dyDescent="0.3">
      <c r="A193" s="63">
        <v>101</v>
      </c>
      <c r="B193" s="63" t="s">
        <v>19</v>
      </c>
      <c r="C193" s="64">
        <v>10103</v>
      </c>
      <c r="D193" s="64" t="s">
        <v>29</v>
      </c>
      <c r="E193" s="64">
        <v>1313</v>
      </c>
      <c r="F193" s="64" t="s">
        <v>190</v>
      </c>
      <c r="G193" s="64">
        <v>152262</v>
      </c>
      <c r="H193" s="64" t="s">
        <v>195</v>
      </c>
      <c r="I193" s="64">
        <v>1313365</v>
      </c>
      <c r="J193" s="64" t="s">
        <v>196</v>
      </c>
      <c r="K193" s="99">
        <v>115</v>
      </c>
      <c r="L193" s="99">
        <v>49</v>
      </c>
      <c r="M193" s="100">
        <v>0.426086956521739</v>
      </c>
      <c r="N193" s="99">
        <v>143</v>
      </c>
      <c r="O193" s="99">
        <v>96</v>
      </c>
      <c r="P193" s="100">
        <v>0.67132867132867102</v>
      </c>
      <c r="Q193" s="99">
        <v>93</v>
      </c>
      <c r="R193" s="99">
        <v>21</v>
      </c>
      <c r="S193" s="100">
        <v>0.225806451612903</v>
      </c>
      <c r="T193" s="99">
        <f t="shared" si="8"/>
        <v>351</v>
      </c>
      <c r="U193" s="99">
        <f t="shared" si="5"/>
        <v>166</v>
      </c>
      <c r="V193" s="100">
        <f t="shared" si="9"/>
        <v>0.47293447293447294</v>
      </c>
    </row>
    <row r="194" spans="1:22" s="62" customFormat="1" ht="15" customHeight="1" outlineLevel="7" x14ac:dyDescent="0.3">
      <c r="A194" s="63">
        <v>101</v>
      </c>
      <c r="B194" s="63" t="s">
        <v>19</v>
      </c>
      <c r="C194" s="64">
        <v>10103</v>
      </c>
      <c r="D194" s="64" t="s">
        <v>29</v>
      </c>
      <c r="E194" s="64">
        <v>1313</v>
      </c>
      <c r="F194" s="64" t="s">
        <v>190</v>
      </c>
      <c r="G194" s="64">
        <v>152262</v>
      </c>
      <c r="H194" s="64" t="s">
        <v>195</v>
      </c>
      <c r="I194" s="64">
        <v>0</v>
      </c>
      <c r="J194" s="71" t="s">
        <v>24</v>
      </c>
      <c r="K194" s="40">
        <f>SUBTOTAL(9,K193:K193)</f>
        <v>115</v>
      </c>
      <c r="L194" s="40">
        <f>SUBTOTAL(9,L193:L193)</f>
        <v>49</v>
      </c>
      <c r="M194" s="87">
        <f>L194/K194</f>
        <v>0.42608695652173911</v>
      </c>
      <c r="N194" s="40">
        <f>SUBTOTAL(9,N193:N193)</f>
        <v>143</v>
      </c>
      <c r="O194" s="40">
        <f>SUBTOTAL(9,O193:O193)</f>
        <v>96</v>
      </c>
      <c r="P194" s="87">
        <f>O194/N194</f>
        <v>0.67132867132867136</v>
      </c>
      <c r="Q194" s="40">
        <f>SUBTOTAL(9,Q193:Q193)</f>
        <v>93</v>
      </c>
      <c r="R194" s="40">
        <f>SUBTOTAL(9,R193:R193)</f>
        <v>21</v>
      </c>
      <c r="S194" s="87">
        <f>R194/Q194</f>
        <v>0.22580645161290322</v>
      </c>
      <c r="T194" s="40">
        <f>SUBTOTAL(9,T193:T193)</f>
        <v>351</v>
      </c>
      <c r="U194" s="40">
        <f>SUBTOTAL(9,U193:U193)</f>
        <v>166</v>
      </c>
      <c r="V194" s="101">
        <f>U194/T194</f>
        <v>0.47293447293447294</v>
      </c>
    </row>
    <row r="195" spans="1:22" s="62" customFormat="1" ht="15" customHeight="1" outlineLevel="7" x14ac:dyDescent="0.3">
      <c r="A195" s="63">
        <v>101</v>
      </c>
      <c r="B195" s="63" t="s">
        <v>19</v>
      </c>
      <c r="C195" s="64">
        <v>10103</v>
      </c>
      <c r="D195" s="64" t="s">
        <v>29</v>
      </c>
      <c r="E195" s="64">
        <v>1313</v>
      </c>
      <c r="F195" s="64" t="s">
        <v>190</v>
      </c>
      <c r="G195" s="64">
        <v>152274</v>
      </c>
      <c r="H195" s="64" t="s">
        <v>197</v>
      </c>
      <c r="I195" s="64">
        <v>1313186</v>
      </c>
      <c r="J195" s="64" t="s">
        <v>198</v>
      </c>
      <c r="K195" s="99">
        <v>99</v>
      </c>
      <c r="L195" s="99">
        <v>26</v>
      </c>
      <c r="M195" s="100">
        <v>0.26262626262626299</v>
      </c>
      <c r="N195" s="99">
        <v>103</v>
      </c>
      <c r="O195" s="99">
        <v>45</v>
      </c>
      <c r="P195" s="100">
        <v>0.43689320388349501</v>
      </c>
      <c r="Q195" s="99">
        <v>116</v>
      </c>
      <c r="R195" s="99">
        <v>55</v>
      </c>
      <c r="S195" s="100">
        <v>0.47413793103448298</v>
      </c>
      <c r="T195" s="99">
        <f t="shared" si="8"/>
        <v>318</v>
      </c>
      <c r="U195" s="99">
        <f t="shared" si="5"/>
        <v>126</v>
      </c>
      <c r="V195" s="100">
        <f t="shared" si="9"/>
        <v>0.39622641509433965</v>
      </c>
    </row>
    <row r="196" spans="1:22" s="62" customFormat="1" ht="15" customHeight="1" outlineLevel="7" x14ac:dyDescent="0.3">
      <c r="A196" s="63">
        <v>101</v>
      </c>
      <c r="B196" s="63" t="s">
        <v>19</v>
      </c>
      <c r="C196" s="64">
        <v>10103</v>
      </c>
      <c r="D196" s="64" t="s">
        <v>29</v>
      </c>
      <c r="E196" s="64">
        <v>1313</v>
      </c>
      <c r="F196" s="64" t="s">
        <v>190</v>
      </c>
      <c r="G196" s="64">
        <v>152274</v>
      </c>
      <c r="H196" s="64" t="s">
        <v>197</v>
      </c>
      <c r="I196" s="64">
        <v>0</v>
      </c>
      <c r="J196" s="71" t="s">
        <v>24</v>
      </c>
      <c r="K196" s="40">
        <f>SUBTOTAL(9,K195:K195)</f>
        <v>99</v>
      </c>
      <c r="L196" s="40">
        <f>SUBTOTAL(9,L195:L195)</f>
        <v>26</v>
      </c>
      <c r="M196" s="87">
        <f>L196/K196</f>
        <v>0.26262626262626265</v>
      </c>
      <c r="N196" s="40">
        <f>SUBTOTAL(9,N195:N195)</f>
        <v>103</v>
      </c>
      <c r="O196" s="40">
        <f>SUBTOTAL(9,O195:O195)</f>
        <v>45</v>
      </c>
      <c r="P196" s="87">
        <f>O196/N196</f>
        <v>0.43689320388349512</v>
      </c>
      <c r="Q196" s="40">
        <f>SUBTOTAL(9,Q195:Q195)</f>
        <v>116</v>
      </c>
      <c r="R196" s="40">
        <f>SUBTOTAL(9,R195:R195)</f>
        <v>55</v>
      </c>
      <c r="S196" s="87">
        <f>R196/Q196</f>
        <v>0.47413793103448276</v>
      </c>
      <c r="T196" s="40">
        <f>SUBTOTAL(9,T195:T195)</f>
        <v>318</v>
      </c>
      <c r="U196" s="40">
        <f>SUBTOTAL(9,U195:U195)</f>
        <v>126</v>
      </c>
      <c r="V196" s="101">
        <f>U196/T196</f>
        <v>0.39622641509433965</v>
      </c>
    </row>
    <row r="197" spans="1:22" s="62" customFormat="1" ht="15" customHeight="1" outlineLevel="7" x14ac:dyDescent="0.3">
      <c r="A197" s="63">
        <v>101</v>
      </c>
      <c r="B197" s="63" t="s">
        <v>19</v>
      </c>
      <c r="C197" s="64">
        <v>10103</v>
      </c>
      <c r="D197" s="64" t="s">
        <v>29</v>
      </c>
      <c r="E197" s="64">
        <v>1313</v>
      </c>
      <c r="F197" s="64" t="s">
        <v>190</v>
      </c>
      <c r="G197" s="64">
        <v>152286</v>
      </c>
      <c r="H197" s="64" t="s">
        <v>199</v>
      </c>
      <c r="I197" s="64">
        <v>1313333</v>
      </c>
      <c r="J197" s="64" t="s">
        <v>200</v>
      </c>
      <c r="K197" s="99">
        <v>98</v>
      </c>
      <c r="L197" s="99">
        <v>41</v>
      </c>
      <c r="M197" s="100">
        <v>0.41836734693877597</v>
      </c>
      <c r="N197" s="99">
        <v>139</v>
      </c>
      <c r="O197" s="99">
        <v>76</v>
      </c>
      <c r="P197" s="100">
        <v>0.54676258992805804</v>
      </c>
      <c r="Q197" s="99">
        <v>96</v>
      </c>
      <c r="R197" s="99">
        <v>50</v>
      </c>
      <c r="S197" s="100">
        <v>0.52083333333333304</v>
      </c>
      <c r="T197" s="99">
        <f t="shared" si="8"/>
        <v>333</v>
      </c>
      <c r="U197" s="99">
        <f t="shared" si="5"/>
        <v>167</v>
      </c>
      <c r="V197" s="100">
        <f t="shared" si="9"/>
        <v>0.50150150150150152</v>
      </c>
    </row>
    <row r="198" spans="1:22" s="62" customFormat="1" ht="15" customHeight="1" outlineLevel="7" x14ac:dyDescent="0.3">
      <c r="A198" s="63">
        <v>101</v>
      </c>
      <c r="B198" s="63" t="s">
        <v>19</v>
      </c>
      <c r="C198" s="64">
        <v>10103</v>
      </c>
      <c r="D198" s="64" t="s">
        <v>29</v>
      </c>
      <c r="E198" s="64">
        <v>1313</v>
      </c>
      <c r="F198" s="64" t="s">
        <v>190</v>
      </c>
      <c r="G198" s="64">
        <v>152286</v>
      </c>
      <c r="H198" s="64" t="s">
        <v>199</v>
      </c>
      <c r="I198" s="64">
        <v>0</v>
      </c>
      <c r="J198" s="71" t="s">
        <v>24</v>
      </c>
      <c r="K198" s="40">
        <f>SUBTOTAL(9,K197:K197)</f>
        <v>98</v>
      </c>
      <c r="L198" s="40">
        <f>SUBTOTAL(9,L197:L197)</f>
        <v>41</v>
      </c>
      <c r="M198" s="87">
        <f>L198/K198</f>
        <v>0.41836734693877553</v>
      </c>
      <c r="N198" s="40">
        <f>SUBTOTAL(9,N197:N197)</f>
        <v>139</v>
      </c>
      <c r="O198" s="40">
        <f>SUBTOTAL(9,O197:O197)</f>
        <v>76</v>
      </c>
      <c r="P198" s="87">
        <f>O198/N198</f>
        <v>0.5467625899280576</v>
      </c>
      <c r="Q198" s="40">
        <f>SUBTOTAL(9,Q197:Q197)</f>
        <v>96</v>
      </c>
      <c r="R198" s="40">
        <f>SUBTOTAL(9,R197:R197)</f>
        <v>50</v>
      </c>
      <c r="S198" s="87">
        <f>R198/Q198</f>
        <v>0.52083333333333337</v>
      </c>
      <c r="T198" s="40">
        <f>SUBTOTAL(9,T197:T197)</f>
        <v>333</v>
      </c>
      <c r="U198" s="40">
        <f>SUBTOTAL(9,U197:U197)</f>
        <v>167</v>
      </c>
      <c r="V198" s="101">
        <f>U198/T198</f>
        <v>0.50150150150150152</v>
      </c>
    </row>
    <row r="199" spans="1:22" s="62" customFormat="1" ht="15" customHeight="1" outlineLevel="7" x14ac:dyDescent="0.3">
      <c r="A199" s="63">
        <v>101</v>
      </c>
      <c r="B199" s="63" t="s">
        <v>19</v>
      </c>
      <c r="C199" s="64">
        <v>10103</v>
      </c>
      <c r="D199" s="64" t="s">
        <v>29</v>
      </c>
      <c r="E199" s="64">
        <v>1313</v>
      </c>
      <c r="F199" s="64" t="s">
        <v>190</v>
      </c>
      <c r="G199" s="64">
        <v>401675</v>
      </c>
      <c r="H199" s="64" t="s">
        <v>330</v>
      </c>
      <c r="I199" s="64">
        <v>1313392</v>
      </c>
      <c r="J199" s="64" t="s">
        <v>330</v>
      </c>
      <c r="K199" s="99">
        <v>53</v>
      </c>
      <c r="L199" s="99">
        <v>5</v>
      </c>
      <c r="M199" s="100">
        <v>9.4339622641509399E-2</v>
      </c>
      <c r="N199" s="99">
        <v>27</v>
      </c>
      <c r="O199" s="99" t="s">
        <v>27</v>
      </c>
      <c r="P199" s="100" t="s">
        <v>28</v>
      </c>
      <c r="Q199" s="99">
        <v>28</v>
      </c>
      <c r="R199" s="99">
        <v>4</v>
      </c>
      <c r="S199" s="100">
        <v>0.14285714285714299</v>
      </c>
      <c r="T199" s="99">
        <f t="shared" si="8"/>
        <v>108</v>
      </c>
      <c r="U199" s="99">
        <f>L199++R199</f>
        <v>9</v>
      </c>
      <c r="V199" s="100">
        <f t="shared" si="9"/>
        <v>8.3333333333333329E-2</v>
      </c>
    </row>
    <row r="200" spans="1:22" s="62" customFormat="1" ht="15" customHeight="1" outlineLevel="7" x14ac:dyDescent="0.3">
      <c r="A200" s="63">
        <v>101</v>
      </c>
      <c r="B200" s="63" t="s">
        <v>19</v>
      </c>
      <c r="C200" s="64">
        <v>10103</v>
      </c>
      <c r="D200" s="64" t="s">
        <v>29</v>
      </c>
      <c r="E200" s="64">
        <v>1313</v>
      </c>
      <c r="F200" s="64" t="s">
        <v>190</v>
      </c>
      <c r="G200" s="64">
        <v>401675</v>
      </c>
      <c r="H200" s="64" t="s">
        <v>330</v>
      </c>
      <c r="I200" s="64">
        <v>0</v>
      </c>
      <c r="J200" s="71" t="s">
        <v>24</v>
      </c>
      <c r="K200" s="40">
        <f>SUBTOTAL(9,K199:K199)</f>
        <v>53</v>
      </c>
      <c r="L200" s="40">
        <f>SUBTOTAL(9,L199:L199)</f>
        <v>5</v>
      </c>
      <c r="M200" s="87">
        <f>L200/K200</f>
        <v>9.4339622641509441E-2</v>
      </c>
      <c r="N200" s="40">
        <f>SUBTOTAL(9,N199:N199)</f>
        <v>27</v>
      </c>
      <c r="O200" s="40">
        <f>SUBTOTAL(9,O199:O199)</f>
        <v>0</v>
      </c>
      <c r="P200" s="87">
        <f>O200/N200</f>
        <v>0</v>
      </c>
      <c r="Q200" s="40">
        <f>SUBTOTAL(9,Q199:Q199)</f>
        <v>28</v>
      </c>
      <c r="R200" s="40">
        <f>SUBTOTAL(9,R199:R199)</f>
        <v>4</v>
      </c>
      <c r="S200" s="87">
        <f>R200/Q200</f>
        <v>0.14285714285714285</v>
      </c>
      <c r="T200" s="40">
        <f>K200+N200+Q200</f>
        <v>108</v>
      </c>
      <c r="U200" s="40">
        <f>L200+O200+R200</f>
        <v>9</v>
      </c>
      <c r="V200" s="101">
        <f>U200/T200</f>
        <v>8.3333333333333329E-2</v>
      </c>
    </row>
    <row r="201" spans="1:22" s="62" customFormat="1" ht="15" customHeight="1" outlineLevel="7" x14ac:dyDescent="0.3">
      <c r="A201" s="63">
        <v>101</v>
      </c>
      <c r="B201" s="63" t="s">
        <v>19</v>
      </c>
      <c r="C201" s="64">
        <v>10103</v>
      </c>
      <c r="D201" s="64" t="s">
        <v>29</v>
      </c>
      <c r="E201" s="64">
        <v>1313</v>
      </c>
      <c r="F201" s="64" t="s">
        <v>190</v>
      </c>
      <c r="G201" s="64">
        <v>402680</v>
      </c>
      <c r="H201" s="64" t="s">
        <v>331</v>
      </c>
      <c r="I201" s="64">
        <v>1313003</v>
      </c>
      <c r="J201" s="64" t="s">
        <v>331</v>
      </c>
      <c r="K201" s="99">
        <v>134</v>
      </c>
      <c r="L201" s="99">
        <v>31</v>
      </c>
      <c r="M201" s="100">
        <v>0.23134328358209</v>
      </c>
      <c r="N201" s="99">
        <v>119</v>
      </c>
      <c r="O201" s="99">
        <v>58</v>
      </c>
      <c r="P201" s="100">
        <v>0.48739495798319299</v>
      </c>
      <c r="Q201" s="99">
        <v>105</v>
      </c>
      <c r="R201" s="99">
        <v>54</v>
      </c>
      <c r="S201" s="100">
        <v>0.51428571428571401</v>
      </c>
      <c r="T201" s="99">
        <f t="shared" si="8"/>
        <v>358</v>
      </c>
      <c r="U201" s="99">
        <f t="shared" si="5"/>
        <v>143</v>
      </c>
      <c r="V201" s="100">
        <f t="shared" si="9"/>
        <v>0.3994413407821229</v>
      </c>
    </row>
    <row r="202" spans="1:22" s="62" customFormat="1" ht="15" customHeight="1" outlineLevel="7" x14ac:dyDescent="0.3">
      <c r="A202" s="63">
        <v>101</v>
      </c>
      <c r="B202" s="63" t="s">
        <v>19</v>
      </c>
      <c r="C202" s="64">
        <v>10103</v>
      </c>
      <c r="D202" s="64" t="s">
        <v>29</v>
      </c>
      <c r="E202" s="64">
        <v>1313</v>
      </c>
      <c r="F202" s="64" t="s">
        <v>190</v>
      </c>
      <c r="G202" s="64">
        <v>402680</v>
      </c>
      <c r="H202" s="64" t="s">
        <v>331</v>
      </c>
      <c r="I202" s="64">
        <v>0</v>
      </c>
      <c r="J202" s="71" t="s">
        <v>24</v>
      </c>
      <c r="K202" s="40">
        <f>SUBTOTAL(9,K201:K201)</f>
        <v>134</v>
      </c>
      <c r="L202" s="40">
        <f>SUBTOTAL(9,L201:L201)</f>
        <v>31</v>
      </c>
      <c r="M202" s="87">
        <f>L202/K202</f>
        <v>0.23134328358208955</v>
      </c>
      <c r="N202" s="40">
        <f>SUBTOTAL(9,N201:N201)</f>
        <v>119</v>
      </c>
      <c r="O202" s="40">
        <f>SUBTOTAL(9,O201:O201)</f>
        <v>58</v>
      </c>
      <c r="P202" s="87">
        <f>O202/N202</f>
        <v>0.48739495798319327</v>
      </c>
      <c r="Q202" s="40">
        <f>SUBTOTAL(9,Q201:Q201)</f>
        <v>105</v>
      </c>
      <c r="R202" s="40">
        <f>SUBTOTAL(9,R201:R201)</f>
        <v>54</v>
      </c>
      <c r="S202" s="87">
        <f>R202/Q202</f>
        <v>0.51428571428571423</v>
      </c>
      <c r="T202" s="40">
        <f>SUBTOTAL(9,T201:T201)</f>
        <v>358</v>
      </c>
      <c r="U202" s="40">
        <f>SUBTOTAL(9,U201:U201)</f>
        <v>143</v>
      </c>
      <c r="V202" s="101">
        <f>U202/T202</f>
        <v>0.3994413407821229</v>
      </c>
    </row>
    <row r="203" spans="1:22" s="62" customFormat="1" ht="15" customHeight="1" outlineLevel="6" x14ac:dyDescent="0.3">
      <c r="A203" s="63">
        <v>101</v>
      </c>
      <c r="B203" s="63" t="s">
        <v>19</v>
      </c>
      <c r="C203" s="64">
        <v>10103</v>
      </c>
      <c r="D203" s="64" t="s">
        <v>29</v>
      </c>
      <c r="E203" s="64">
        <v>1313</v>
      </c>
      <c r="F203" s="64" t="s">
        <v>358</v>
      </c>
      <c r="G203" s="64">
        <v>0</v>
      </c>
      <c r="H203" s="64">
        <v>0</v>
      </c>
      <c r="I203" s="64">
        <v>0</v>
      </c>
      <c r="J203" s="66" t="s">
        <v>25</v>
      </c>
      <c r="K203" s="43">
        <f>SUBTOTAL(9,K189:K201)</f>
        <v>809</v>
      </c>
      <c r="L203" s="43">
        <f>SUBTOTAL(9,L189:L201)</f>
        <v>294</v>
      </c>
      <c r="M203" s="102">
        <f>L203/K203</f>
        <v>0.36341161928306553</v>
      </c>
      <c r="N203" s="43">
        <f>SUBTOTAL(9,N189:N201)</f>
        <v>860</v>
      </c>
      <c r="O203" s="43">
        <f>SUBTOTAL(9,O189:O201)</f>
        <v>441</v>
      </c>
      <c r="P203" s="102">
        <f>O203/N203</f>
        <v>0.51279069767441865</v>
      </c>
      <c r="Q203" s="43">
        <f>SUBTOTAL(9,Q189:Q201)</f>
        <v>707</v>
      </c>
      <c r="R203" s="43">
        <f>SUBTOTAL(9,R189:R201)</f>
        <v>330</v>
      </c>
      <c r="S203" s="102">
        <f>R203/Q203</f>
        <v>0.46676096181046678</v>
      </c>
      <c r="T203" s="43">
        <f>SUBTOTAL(9,T189:T201)</f>
        <v>2484</v>
      </c>
      <c r="U203" s="43">
        <f>SUBTOTAL(9,U189:U201)</f>
        <v>1074</v>
      </c>
      <c r="V203" s="89">
        <f>U203/T203</f>
        <v>0.43236714975845408</v>
      </c>
    </row>
    <row r="204" spans="1:22" s="62" customFormat="1" ht="15" customHeight="1" outlineLevel="7" x14ac:dyDescent="0.3">
      <c r="A204" s="63">
        <v>101</v>
      </c>
      <c r="B204" s="63" t="s">
        <v>19</v>
      </c>
      <c r="C204" s="64">
        <v>10103</v>
      </c>
      <c r="D204" s="64" t="s">
        <v>29</v>
      </c>
      <c r="E204" s="64">
        <v>1314</v>
      </c>
      <c r="F204" s="64" t="s">
        <v>201</v>
      </c>
      <c r="G204" s="64">
        <v>151130</v>
      </c>
      <c r="H204" s="64" t="s">
        <v>202</v>
      </c>
      <c r="I204" s="64">
        <v>1314002</v>
      </c>
      <c r="J204" s="64" t="s">
        <v>203</v>
      </c>
      <c r="K204" s="99">
        <v>76</v>
      </c>
      <c r="L204" s="99">
        <v>22</v>
      </c>
      <c r="M204" s="100">
        <v>0.28947368421052599</v>
      </c>
      <c r="N204" s="99">
        <v>53</v>
      </c>
      <c r="O204" s="99">
        <v>20</v>
      </c>
      <c r="P204" s="100">
        <v>0.37735849056603799</v>
      </c>
      <c r="Q204" s="99">
        <v>0</v>
      </c>
      <c r="R204" s="99">
        <v>0</v>
      </c>
      <c r="S204" s="106" t="s">
        <v>28</v>
      </c>
      <c r="T204" s="99">
        <f t="shared" si="8"/>
        <v>129</v>
      </c>
      <c r="U204" s="99">
        <f t="shared" si="5"/>
        <v>42</v>
      </c>
      <c r="V204" s="100">
        <f t="shared" si="9"/>
        <v>0.32558139534883723</v>
      </c>
    </row>
    <row r="205" spans="1:22" s="62" customFormat="1" ht="15" customHeight="1" outlineLevel="7" x14ac:dyDescent="0.3">
      <c r="A205" s="63">
        <v>101</v>
      </c>
      <c r="B205" s="63" t="s">
        <v>19</v>
      </c>
      <c r="C205" s="64">
        <v>10103</v>
      </c>
      <c r="D205" s="64" t="s">
        <v>29</v>
      </c>
      <c r="E205" s="64">
        <v>1314</v>
      </c>
      <c r="F205" s="64" t="s">
        <v>201</v>
      </c>
      <c r="G205" s="64">
        <v>151130</v>
      </c>
      <c r="H205" s="64" t="s">
        <v>202</v>
      </c>
      <c r="I205" s="64">
        <v>1314554</v>
      </c>
      <c r="J205" s="64" t="s">
        <v>204</v>
      </c>
      <c r="K205" s="99">
        <v>79</v>
      </c>
      <c r="L205" s="99">
        <v>35</v>
      </c>
      <c r="M205" s="100">
        <v>0.443037974683544</v>
      </c>
      <c r="N205" s="99">
        <v>96</v>
      </c>
      <c r="O205" s="99">
        <v>34</v>
      </c>
      <c r="P205" s="100">
        <v>0.35416666666666702</v>
      </c>
      <c r="Q205" s="99">
        <v>111</v>
      </c>
      <c r="R205" s="99">
        <v>49</v>
      </c>
      <c r="S205" s="100">
        <v>0.44144144144144098</v>
      </c>
      <c r="T205" s="99">
        <f t="shared" si="8"/>
        <v>286</v>
      </c>
      <c r="U205" s="99">
        <f t="shared" si="5"/>
        <v>118</v>
      </c>
      <c r="V205" s="100">
        <f t="shared" si="9"/>
        <v>0.41258741258741261</v>
      </c>
    </row>
    <row r="206" spans="1:22" s="62" customFormat="1" ht="15" customHeight="1" outlineLevel="7" x14ac:dyDescent="0.3">
      <c r="A206" s="63">
        <v>101</v>
      </c>
      <c r="B206" s="63" t="s">
        <v>19</v>
      </c>
      <c r="C206" s="64">
        <v>10103</v>
      </c>
      <c r="D206" s="64" t="s">
        <v>29</v>
      </c>
      <c r="E206" s="64">
        <v>1314</v>
      </c>
      <c r="F206" s="64" t="s">
        <v>201</v>
      </c>
      <c r="G206" s="64">
        <v>151130</v>
      </c>
      <c r="H206" s="64" t="s">
        <v>202</v>
      </c>
      <c r="I206" s="64">
        <v>0</v>
      </c>
      <c r="J206" s="71" t="s">
        <v>24</v>
      </c>
      <c r="K206" s="40">
        <f>SUBTOTAL(9,K204:K205)</f>
        <v>155</v>
      </c>
      <c r="L206" s="40">
        <f>SUBTOTAL(9,L204:L205)</f>
        <v>57</v>
      </c>
      <c r="M206" s="87">
        <f>L206/K206</f>
        <v>0.36774193548387096</v>
      </c>
      <c r="N206" s="40">
        <f>SUBTOTAL(9,N204:N205)</f>
        <v>149</v>
      </c>
      <c r="O206" s="40">
        <f>SUBTOTAL(9,O204:O205)</f>
        <v>54</v>
      </c>
      <c r="P206" s="87">
        <f>O206/N206</f>
        <v>0.36241610738255031</v>
      </c>
      <c r="Q206" s="40">
        <f>SUBTOTAL(9,Q204:Q205)</f>
        <v>111</v>
      </c>
      <c r="R206" s="40">
        <f>SUBTOTAL(9,R204:R205)</f>
        <v>49</v>
      </c>
      <c r="S206" s="87">
        <f>R206/Q206</f>
        <v>0.44144144144144143</v>
      </c>
      <c r="T206" s="40">
        <f>SUBTOTAL(9,T204:T205)</f>
        <v>415</v>
      </c>
      <c r="U206" s="40">
        <f>SUBTOTAL(9,U204:U205)</f>
        <v>160</v>
      </c>
      <c r="V206" s="101">
        <f>U206/T206</f>
        <v>0.38554216867469882</v>
      </c>
    </row>
    <row r="207" spans="1:22" s="62" customFormat="1" ht="15" customHeight="1" outlineLevel="7" x14ac:dyDescent="0.3">
      <c r="A207" s="63">
        <v>101</v>
      </c>
      <c r="B207" s="63" t="s">
        <v>19</v>
      </c>
      <c r="C207" s="64">
        <v>10103</v>
      </c>
      <c r="D207" s="64" t="s">
        <v>29</v>
      </c>
      <c r="E207" s="64">
        <v>1314</v>
      </c>
      <c r="F207" s="64" t="s">
        <v>201</v>
      </c>
      <c r="G207" s="64">
        <v>151142</v>
      </c>
      <c r="H207" s="64" t="s">
        <v>205</v>
      </c>
      <c r="I207" s="64">
        <v>1314011</v>
      </c>
      <c r="J207" s="64" t="s">
        <v>206</v>
      </c>
      <c r="K207" s="99">
        <v>26</v>
      </c>
      <c r="L207" s="99">
        <v>20</v>
      </c>
      <c r="M207" s="100">
        <v>0.76923076923076905</v>
      </c>
      <c r="N207" s="99">
        <v>20</v>
      </c>
      <c r="O207" s="99">
        <v>11</v>
      </c>
      <c r="P207" s="100">
        <v>0.55000000000000004</v>
      </c>
      <c r="Q207" s="99">
        <v>37</v>
      </c>
      <c r="R207" s="99">
        <v>28</v>
      </c>
      <c r="S207" s="100">
        <v>0.75675675675675702</v>
      </c>
      <c r="T207" s="99">
        <f t="shared" si="8"/>
        <v>83</v>
      </c>
      <c r="U207" s="99">
        <f t="shared" si="5"/>
        <v>59</v>
      </c>
      <c r="V207" s="100">
        <f t="shared" si="9"/>
        <v>0.71084337349397586</v>
      </c>
    </row>
    <row r="208" spans="1:22" s="62" customFormat="1" ht="15" customHeight="1" outlineLevel="7" x14ac:dyDescent="0.3">
      <c r="A208" s="63">
        <v>101</v>
      </c>
      <c r="B208" s="63" t="s">
        <v>19</v>
      </c>
      <c r="C208" s="64">
        <v>10103</v>
      </c>
      <c r="D208" s="64" t="s">
        <v>29</v>
      </c>
      <c r="E208" s="64">
        <v>1314</v>
      </c>
      <c r="F208" s="64" t="s">
        <v>201</v>
      </c>
      <c r="G208" s="64">
        <v>151142</v>
      </c>
      <c r="H208" s="64" t="s">
        <v>205</v>
      </c>
      <c r="I208" s="64">
        <v>1314752</v>
      </c>
      <c r="J208" s="64" t="s">
        <v>332</v>
      </c>
      <c r="K208" s="99">
        <v>157</v>
      </c>
      <c r="L208" s="99">
        <v>59</v>
      </c>
      <c r="M208" s="100">
        <v>0.37579617834394902</v>
      </c>
      <c r="N208" s="99">
        <v>125</v>
      </c>
      <c r="O208" s="99">
        <v>56</v>
      </c>
      <c r="P208" s="100">
        <v>0.44800000000000001</v>
      </c>
      <c r="Q208" s="99">
        <v>106</v>
      </c>
      <c r="R208" s="99">
        <v>49</v>
      </c>
      <c r="S208" s="100">
        <v>0.46226415094339601</v>
      </c>
      <c r="T208" s="99">
        <f t="shared" si="8"/>
        <v>388</v>
      </c>
      <c r="U208" s="99">
        <f t="shared" si="5"/>
        <v>164</v>
      </c>
      <c r="V208" s="100">
        <f t="shared" si="9"/>
        <v>0.42268041237113402</v>
      </c>
    </row>
    <row r="209" spans="1:22" s="62" customFormat="1" ht="15" customHeight="1" outlineLevel="7" x14ac:dyDescent="0.3">
      <c r="A209" s="63">
        <v>101</v>
      </c>
      <c r="B209" s="63" t="s">
        <v>19</v>
      </c>
      <c r="C209" s="64">
        <v>10103</v>
      </c>
      <c r="D209" s="64" t="s">
        <v>29</v>
      </c>
      <c r="E209" s="64">
        <v>1314</v>
      </c>
      <c r="F209" s="64" t="s">
        <v>201</v>
      </c>
      <c r="G209" s="64">
        <v>151142</v>
      </c>
      <c r="H209" s="64" t="s">
        <v>205</v>
      </c>
      <c r="I209" s="64">
        <v>0</v>
      </c>
      <c r="J209" s="71" t="s">
        <v>24</v>
      </c>
      <c r="K209" s="40">
        <f>SUBTOTAL(9,K207:K208)</f>
        <v>183</v>
      </c>
      <c r="L209" s="40">
        <f>SUBTOTAL(9,L207:L208)</f>
        <v>79</v>
      </c>
      <c r="M209" s="87">
        <f>L209/K209</f>
        <v>0.43169398907103823</v>
      </c>
      <c r="N209" s="40">
        <f>SUBTOTAL(9,N207:N208)</f>
        <v>145</v>
      </c>
      <c r="O209" s="40">
        <f>SUBTOTAL(9,O207:O208)</f>
        <v>67</v>
      </c>
      <c r="P209" s="87">
        <f>O209/N209</f>
        <v>0.46206896551724136</v>
      </c>
      <c r="Q209" s="40">
        <f>SUBTOTAL(9,Q207:Q208)</f>
        <v>143</v>
      </c>
      <c r="R209" s="40">
        <f>SUBTOTAL(9,R207:R208)</f>
        <v>77</v>
      </c>
      <c r="S209" s="87">
        <f>R209/Q209</f>
        <v>0.53846153846153844</v>
      </c>
      <c r="T209" s="40">
        <f>SUBTOTAL(9,T207:T208)</f>
        <v>471</v>
      </c>
      <c r="U209" s="40">
        <f>SUBTOTAL(9,U207:U208)</f>
        <v>223</v>
      </c>
      <c r="V209" s="101">
        <f>U209/T209</f>
        <v>0.47346072186836519</v>
      </c>
    </row>
    <row r="210" spans="1:22" s="62" customFormat="1" ht="15" customHeight="1" outlineLevel="7" x14ac:dyDescent="0.3">
      <c r="A210" s="63">
        <v>101</v>
      </c>
      <c r="B210" s="63" t="s">
        <v>19</v>
      </c>
      <c r="C210" s="64">
        <v>10103</v>
      </c>
      <c r="D210" s="64" t="s">
        <v>29</v>
      </c>
      <c r="E210" s="64">
        <v>1314</v>
      </c>
      <c r="F210" s="64" t="s">
        <v>201</v>
      </c>
      <c r="G210" s="64">
        <v>152298</v>
      </c>
      <c r="H210" s="64" t="s">
        <v>207</v>
      </c>
      <c r="I210" s="64">
        <v>1314529</v>
      </c>
      <c r="J210" s="64" t="s">
        <v>208</v>
      </c>
      <c r="K210" s="99">
        <v>91</v>
      </c>
      <c r="L210" s="99">
        <v>51</v>
      </c>
      <c r="M210" s="100">
        <v>0.56043956043956</v>
      </c>
      <c r="N210" s="99">
        <v>75</v>
      </c>
      <c r="O210" s="99">
        <v>34</v>
      </c>
      <c r="P210" s="100">
        <v>0.45333333333333298</v>
      </c>
      <c r="Q210" s="99">
        <v>86</v>
      </c>
      <c r="R210" s="99">
        <v>38</v>
      </c>
      <c r="S210" s="100">
        <v>0.44186046511627902</v>
      </c>
      <c r="T210" s="99">
        <f t="shared" si="8"/>
        <v>252</v>
      </c>
      <c r="U210" s="99">
        <f t="shared" si="5"/>
        <v>123</v>
      </c>
      <c r="V210" s="100">
        <f t="shared" si="9"/>
        <v>0.48809523809523808</v>
      </c>
    </row>
    <row r="211" spans="1:22" s="62" customFormat="1" ht="15" customHeight="1" outlineLevel="7" x14ac:dyDescent="0.3">
      <c r="A211" s="63">
        <v>101</v>
      </c>
      <c r="B211" s="63" t="s">
        <v>19</v>
      </c>
      <c r="C211" s="64">
        <v>10103</v>
      </c>
      <c r="D211" s="64" t="s">
        <v>29</v>
      </c>
      <c r="E211" s="64">
        <v>1314</v>
      </c>
      <c r="F211" s="64" t="s">
        <v>201</v>
      </c>
      <c r="G211" s="64">
        <v>152298</v>
      </c>
      <c r="H211" s="64" t="s">
        <v>207</v>
      </c>
      <c r="I211" s="64">
        <v>1314986</v>
      </c>
      <c r="J211" s="64" t="s">
        <v>209</v>
      </c>
      <c r="K211" s="99">
        <v>70</v>
      </c>
      <c r="L211" s="99">
        <v>40</v>
      </c>
      <c r="M211" s="100">
        <v>0.57142857142857095</v>
      </c>
      <c r="N211" s="99">
        <v>121</v>
      </c>
      <c r="O211" s="99">
        <v>48</v>
      </c>
      <c r="P211" s="100">
        <v>0.39669421487603301</v>
      </c>
      <c r="Q211" s="99">
        <v>127</v>
      </c>
      <c r="R211" s="99">
        <v>66</v>
      </c>
      <c r="S211" s="100">
        <v>0.51968503937007904</v>
      </c>
      <c r="T211" s="99">
        <f t="shared" si="8"/>
        <v>318</v>
      </c>
      <c r="U211" s="99">
        <f t="shared" si="5"/>
        <v>154</v>
      </c>
      <c r="V211" s="100">
        <f t="shared" si="9"/>
        <v>0.48427672955974843</v>
      </c>
    </row>
    <row r="212" spans="1:22" s="62" customFormat="1" ht="15" customHeight="1" outlineLevel="7" x14ac:dyDescent="0.3">
      <c r="A212" s="63">
        <v>101</v>
      </c>
      <c r="B212" s="63" t="s">
        <v>19</v>
      </c>
      <c r="C212" s="64">
        <v>10103</v>
      </c>
      <c r="D212" s="64" t="s">
        <v>29</v>
      </c>
      <c r="E212" s="64">
        <v>1314</v>
      </c>
      <c r="F212" s="64" t="s">
        <v>201</v>
      </c>
      <c r="G212" s="64">
        <v>152298</v>
      </c>
      <c r="H212" s="64" t="s">
        <v>207</v>
      </c>
      <c r="I212" s="64">
        <v>0</v>
      </c>
      <c r="J212" s="71" t="s">
        <v>24</v>
      </c>
      <c r="K212" s="40">
        <f>SUBTOTAL(9,K210:K211)</f>
        <v>161</v>
      </c>
      <c r="L212" s="40">
        <f>SUBTOTAL(9,L210:L211)</f>
        <v>91</v>
      </c>
      <c r="M212" s="87">
        <f>L212/K212</f>
        <v>0.56521739130434778</v>
      </c>
      <c r="N212" s="40">
        <f>SUBTOTAL(9,N210:N211)</f>
        <v>196</v>
      </c>
      <c r="O212" s="40">
        <f>SUBTOTAL(9,O210:O211)</f>
        <v>82</v>
      </c>
      <c r="P212" s="87">
        <f>O212/N212</f>
        <v>0.41836734693877553</v>
      </c>
      <c r="Q212" s="40">
        <f>SUBTOTAL(9,Q210:Q211)</f>
        <v>213</v>
      </c>
      <c r="R212" s="40">
        <f>SUBTOTAL(9,R210:R211)</f>
        <v>104</v>
      </c>
      <c r="S212" s="87">
        <f>R212/Q212</f>
        <v>0.48826291079812206</v>
      </c>
      <c r="T212" s="40">
        <f>SUBTOTAL(9,T210:T211)</f>
        <v>570</v>
      </c>
      <c r="U212" s="40">
        <f>SUBTOTAL(9,U210:U211)</f>
        <v>277</v>
      </c>
      <c r="V212" s="101">
        <f>U212/T212</f>
        <v>0.48596491228070177</v>
      </c>
    </row>
    <row r="213" spans="1:22" s="62" customFormat="1" ht="15" customHeight="1" outlineLevel="7" x14ac:dyDescent="0.3">
      <c r="A213" s="63">
        <v>101</v>
      </c>
      <c r="B213" s="63" t="s">
        <v>19</v>
      </c>
      <c r="C213" s="64">
        <v>10103</v>
      </c>
      <c r="D213" s="64" t="s">
        <v>29</v>
      </c>
      <c r="E213" s="64">
        <v>1314</v>
      </c>
      <c r="F213" s="64" t="s">
        <v>201</v>
      </c>
      <c r="G213" s="64">
        <v>152304</v>
      </c>
      <c r="H213" s="64" t="s">
        <v>210</v>
      </c>
      <c r="I213" s="64">
        <v>1314807</v>
      </c>
      <c r="J213" s="64" t="s">
        <v>211</v>
      </c>
      <c r="K213" s="99">
        <v>149</v>
      </c>
      <c r="L213" s="99">
        <v>68</v>
      </c>
      <c r="M213" s="100">
        <v>0.456375838926175</v>
      </c>
      <c r="N213" s="99">
        <v>140</v>
      </c>
      <c r="O213" s="99">
        <v>62</v>
      </c>
      <c r="P213" s="100">
        <v>0.442857142857143</v>
      </c>
      <c r="Q213" s="99">
        <v>143</v>
      </c>
      <c r="R213" s="99">
        <v>59</v>
      </c>
      <c r="S213" s="100">
        <v>0.41258741258741299</v>
      </c>
      <c r="T213" s="99">
        <f t="shared" si="8"/>
        <v>432</v>
      </c>
      <c r="U213" s="99">
        <f t="shared" si="5"/>
        <v>189</v>
      </c>
      <c r="V213" s="100">
        <f t="shared" si="9"/>
        <v>0.4375</v>
      </c>
    </row>
    <row r="214" spans="1:22" s="62" customFormat="1" ht="15" customHeight="1" outlineLevel="7" x14ac:dyDescent="0.3">
      <c r="A214" s="63">
        <v>101</v>
      </c>
      <c r="B214" s="63" t="s">
        <v>19</v>
      </c>
      <c r="C214" s="64">
        <v>10103</v>
      </c>
      <c r="D214" s="64" t="s">
        <v>29</v>
      </c>
      <c r="E214" s="64">
        <v>1314</v>
      </c>
      <c r="F214" s="64" t="s">
        <v>201</v>
      </c>
      <c r="G214" s="64">
        <v>152304</v>
      </c>
      <c r="H214" s="64" t="s">
        <v>210</v>
      </c>
      <c r="I214" s="64">
        <v>0</v>
      </c>
      <c r="J214" s="71" t="s">
        <v>24</v>
      </c>
      <c r="K214" s="40">
        <f>SUBTOTAL(9,K213:K213)</f>
        <v>149</v>
      </c>
      <c r="L214" s="40">
        <f>SUBTOTAL(9,L213:L213)</f>
        <v>68</v>
      </c>
      <c r="M214" s="87">
        <f>L214/K214</f>
        <v>0.4563758389261745</v>
      </c>
      <c r="N214" s="40">
        <f>SUBTOTAL(9,N213:N213)</f>
        <v>140</v>
      </c>
      <c r="O214" s="40">
        <f>SUBTOTAL(9,O213:O213)</f>
        <v>62</v>
      </c>
      <c r="P214" s="87">
        <f>O214/N214</f>
        <v>0.44285714285714284</v>
      </c>
      <c r="Q214" s="40">
        <f>SUBTOTAL(9,Q213:Q213)</f>
        <v>143</v>
      </c>
      <c r="R214" s="40">
        <f>SUBTOTAL(9,R213:R213)</f>
        <v>59</v>
      </c>
      <c r="S214" s="87">
        <f>R214/Q214</f>
        <v>0.41258741258741261</v>
      </c>
      <c r="T214" s="40">
        <f>SUBTOTAL(9,T213:T213)</f>
        <v>432</v>
      </c>
      <c r="U214" s="40">
        <f>SUBTOTAL(9,U213:U213)</f>
        <v>189</v>
      </c>
      <c r="V214" s="101">
        <f>U214/T214</f>
        <v>0.4375</v>
      </c>
    </row>
    <row r="215" spans="1:22" s="62" customFormat="1" ht="15" customHeight="1" outlineLevel="7" x14ac:dyDescent="0.3">
      <c r="A215" s="63">
        <v>101</v>
      </c>
      <c r="B215" s="63" t="s">
        <v>19</v>
      </c>
      <c r="C215" s="64">
        <v>10103</v>
      </c>
      <c r="D215" s="64" t="s">
        <v>29</v>
      </c>
      <c r="E215" s="64">
        <v>1314</v>
      </c>
      <c r="F215" s="64" t="s">
        <v>201</v>
      </c>
      <c r="G215" s="64">
        <v>330838</v>
      </c>
      <c r="H215" s="64" t="s">
        <v>212</v>
      </c>
      <c r="I215" s="64">
        <v>1314797</v>
      </c>
      <c r="J215" s="64" t="s">
        <v>212</v>
      </c>
      <c r="K215" s="99">
        <v>18</v>
      </c>
      <c r="L215" s="99">
        <v>13</v>
      </c>
      <c r="M215" s="100">
        <v>0.72222222222222199</v>
      </c>
      <c r="N215" s="99">
        <v>18</v>
      </c>
      <c r="O215" s="99">
        <v>11</v>
      </c>
      <c r="P215" s="100">
        <v>0.61111111111111105</v>
      </c>
      <c r="Q215" s="99">
        <v>23</v>
      </c>
      <c r="R215" s="99">
        <v>12</v>
      </c>
      <c r="S215" s="100">
        <v>0.52173913043478304</v>
      </c>
      <c r="T215" s="99">
        <f t="shared" si="8"/>
        <v>59</v>
      </c>
      <c r="U215" s="99">
        <f t="shared" si="5"/>
        <v>36</v>
      </c>
      <c r="V215" s="100">
        <f t="shared" si="9"/>
        <v>0.61016949152542377</v>
      </c>
    </row>
    <row r="216" spans="1:22" s="62" customFormat="1" ht="15" customHeight="1" outlineLevel="7" x14ac:dyDescent="0.3">
      <c r="A216" s="63">
        <v>101</v>
      </c>
      <c r="B216" s="63" t="s">
        <v>19</v>
      </c>
      <c r="C216" s="64">
        <v>10103</v>
      </c>
      <c r="D216" s="64" t="s">
        <v>29</v>
      </c>
      <c r="E216" s="64">
        <v>1314</v>
      </c>
      <c r="F216" s="64" t="s">
        <v>201</v>
      </c>
      <c r="G216" s="64">
        <v>330838</v>
      </c>
      <c r="H216" s="64" t="s">
        <v>212</v>
      </c>
      <c r="I216" s="64">
        <v>0</v>
      </c>
      <c r="J216" s="71" t="s">
        <v>24</v>
      </c>
      <c r="K216" s="40">
        <f>SUBTOTAL(9,K215:K215)</f>
        <v>18</v>
      </c>
      <c r="L216" s="40">
        <f>SUBTOTAL(9,L215:L215)</f>
        <v>13</v>
      </c>
      <c r="M216" s="87">
        <f>L216/K216</f>
        <v>0.72222222222222221</v>
      </c>
      <c r="N216" s="40">
        <f>SUBTOTAL(9,N215:N215)</f>
        <v>18</v>
      </c>
      <c r="O216" s="40">
        <f>SUBTOTAL(9,O215:O215)</f>
        <v>11</v>
      </c>
      <c r="P216" s="87">
        <f>O216/N216</f>
        <v>0.61111111111111116</v>
      </c>
      <c r="Q216" s="40">
        <f>SUBTOTAL(9,Q215:Q215)</f>
        <v>23</v>
      </c>
      <c r="R216" s="40">
        <f>SUBTOTAL(9,R215:R215)</f>
        <v>12</v>
      </c>
      <c r="S216" s="87">
        <f>R216/Q216</f>
        <v>0.52173913043478259</v>
      </c>
      <c r="T216" s="40">
        <f>SUBTOTAL(9,T215:T215)</f>
        <v>59</v>
      </c>
      <c r="U216" s="40">
        <f>SUBTOTAL(9,U215:U215)</f>
        <v>36</v>
      </c>
      <c r="V216" s="101">
        <f>U216/T216</f>
        <v>0.61016949152542377</v>
      </c>
    </row>
    <row r="217" spans="1:22" s="62" customFormat="1" ht="15" customHeight="1" outlineLevel="6" x14ac:dyDescent="0.3">
      <c r="A217" s="63">
        <v>101</v>
      </c>
      <c r="B217" s="63" t="s">
        <v>19</v>
      </c>
      <c r="C217" s="64">
        <v>10103</v>
      </c>
      <c r="D217" s="64" t="s">
        <v>29</v>
      </c>
      <c r="E217" s="64">
        <v>1314</v>
      </c>
      <c r="F217" s="64" t="s">
        <v>201</v>
      </c>
      <c r="G217" s="64">
        <v>0</v>
      </c>
      <c r="H217" s="64">
        <v>0</v>
      </c>
      <c r="I217" s="64">
        <v>0</v>
      </c>
      <c r="J217" s="66" t="s">
        <v>25</v>
      </c>
      <c r="K217" s="43">
        <f>SUBTOTAL(9,K204:K215)</f>
        <v>666</v>
      </c>
      <c r="L217" s="43">
        <f>SUBTOTAL(9,L204:L215)</f>
        <v>308</v>
      </c>
      <c r="M217" s="102">
        <f>L217/K217</f>
        <v>0.46246246246246248</v>
      </c>
      <c r="N217" s="43">
        <f>SUBTOTAL(9,N204:N215)</f>
        <v>648</v>
      </c>
      <c r="O217" s="43">
        <f>SUBTOTAL(9,O204:O215)</f>
        <v>276</v>
      </c>
      <c r="P217" s="102">
        <f>O217/N217</f>
        <v>0.42592592592592593</v>
      </c>
      <c r="Q217" s="43">
        <f>SUBTOTAL(9,Q204:Q215)</f>
        <v>633</v>
      </c>
      <c r="R217" s="43">
        <f>SUBTOTAL(9,R204:R215)</f>
        <v>301</v>
      </c>
      <c r="S217" s="102">
        <f>R217/Q217</f>
        <v>0.4755134281200632</v>
      </c>
      <c r="T217" s="43">
        <f>SUBTOTAL(9,T204:T215)</f>
        <v>1947</v>
      </c>
      <c r="U217" s="43">
        <f>SUBTOTAL(9,U204:U215)</f>
        <v>885</v>
      </c>
      <c r="V217" s="89">
        <f>U217/T217</f>
        <v>0.45454545454545453</v>
      </c>
    </row>
    <row r="218" spans="1:22" s="62" customFormat="1" ht="15" customHeight="1" outlineLevel="7" x14ac:dyDescent="0.3">
      <c r="A218" s="63">
        <v>101</v>
      </c>
      <c r="B218" s="63" t="s">
        <v>19</v>
      </c>
      <c r="C218" s="64">
        <v>10103</v>
      </c>
      <c r="D218" s="64" t="s">
        <v>29</v>
      </c>
      <c r="E218" s="64">
        <v>1315</v>
      </c>
      <c r="F218" s="64" t="s">
        <v>213</v>
      </c>
      <c r="G218" s="64">
        <v>152328</v>
      </c>
      <c r="H218" s="64" t="s">
        <v>214</v>
      </c>
      <c r="I218" s="64">
        <v>1315189</v>
      </c>
      <c r="J218" s="64" t="s">
        <v>215</v>
      </c>
      <c r="K218" s="99">
        <v>207</v>
      </c>
      <c r="L218" s="99">
        <v>88</v>
      </c>
      <c r="M218" s="100">
        <v>0.42512077294686001</v>
      </c>
      <c r="N218" s="99">
        <v>145</v>
      </c>
      <c r="O218" s="99">
        <v>69</v>
      </c>
      <c r="P218" s="100">
        <v>0.47586206896551703</v>
      </c>
      <c r="Q218" s="99">
        <v>157</v>
      </c>
      <c r="R218" s="99">
        <v>74</v>
      </c>
      <c r="S218" s="100">
        <v>0.47133757961783401</v>
      </c>
      <c r="T218" s="99">
        <f t="shared" si="8"/>
        <v>509</v>
      </c>
      <c r="U218" s="99">
        <f t="shared" si="5"/>
        <v>231</v>
      </c>
      <c r="V218" s="100">
        <f t="shared" si="9"/>
        <v>0.4538310412573674</v>
      </c>
    </row>
    <row r="219" spans="1:22" s="62" customFormat="1" ht="15" customHeight="1" outlineLevel="7" x14ac:dyDescent="0.3">
      <c r="A219" s="63">
        <v>101</v>
      </c>
      <c r="B219" s="63" t="s">
        <v>19</v>
      </c>
      <c r="C219" s="64">
        <v>10103</v>
      </c>
      <c r="D219" s="64" t="s">
        <v>29</v>
      </c>
      <c r="E219" s="64">
        <v>1315</v>
      </c>
      <c r="F219" s="64" t="s">
        <v>213</v>
      </c>
      <c r="G219" s="64">
        <v>152328</v>
      </c>
      <c r="H219" s="64" t="s">
        <v>214</v>
      </c>
      <c r="I219" s="64">
        <v>0</v>
      </c>
      <c r="J219" s="71" t="s">
        <v>24</v>
      </c>
      <c r="K219" s="40">
        <f>SUBTOTAL(9,K218:K218)</f>
        <v>207</v>
      </c>
      <c r="L219" s="40">
        <f>SUBTOTAL(9,L218:L218)</f>
        <v>88</v>
      </c>
      <c r="M219" s="87">
        <f>L219/K219</f>
        <v>0.4251207729468599</v>
      </c>
      <c r="N219" s="40">
        <f>SUBTOTAL(9,N218:N218)</f>
        <v>145</v>
      </c>
      <c r="O219" s="40">
        <f>SUBTOTAL(9,O218:O218)</f>
        <v>69</v>
      </c>
      <c r="P219" s="87">
        <f>O219/N219</f>
        <v>0.47586206896551725</v>
      </c>
      <c r="Q219" s="40">
        <f>SUBTOTAL(9,Q218:Q218)</f>
        <v>157</v>
      </c>
      <c r="R219" s="40">
        <f>SUBTOTAL(9,R218:R218)</f>
        <v>74</v>
      </c>
      <c r="S219" s="87">
        <f>R219/Q219</f>
        <v>0.4713375796178344</v>
      </c>
      <c r="T219" s="40">
        <f>SUBTOTAL(9,T218:T218)</f>
        <v>509</v>
      </c>
      <c r="U219" s="40">
        <f>SUBTOTAL(9,U218:U218)</f>
        <v>231</v>
      </c>
      <c r="V219" s="101">
        <f>U219/T219</f>
        <v>0.4538310412573674</v>
      </c>
    </row>
    <row r="220" spans="1:22" s="62" customFormat="1" ht="15" customHeight="1" outlineLevel="7" x14ac:dyDescent="0.3">
      <c r="A220" s="63">
        <v>101</v>
      </c>
      <c r="B220" s="63" t="s">
        <v>19</v>
      </c>
      <c r="C220" s="64">
        <v>10103</v>
      </c>
      <c r="D220" s="64" t="s">
        <v>29</v>
      </c>
      <c r="E220" s="64">
        <v>1315</v>
      </c>
      <c r="F220" s="64" t="s">
        <v>213</v>
      </c>
      <c r="G220" s="64">
        <v>152330</v>
      </c>
      <c r="H220" s="64" t="s">
        <v>216</v>
      </c>
      <c r="I220" s="64">
        <v>1315595</v>
      </c>
      <c r="J220" s="64" t="s">
        <v>217</v>
      </c>
      <c r="K220" s="99">
        <v>192</v>
      </c>
      <c r="L220" s="99">
        <v>68</v>
      </c>
      <c r="M220" s="100">
        <v>0.35416666666666702</v>
      </c>
      <c r="N220" s="99">
        <v>183</v>
      </c>
      <c r="O220" s="99">
        <v>74</v>
      </c>
      <c r="P220" s="100">
        <v>0.404371584699454</v>
      </c>
      <c r="Q220" s="99">
        <v>127</v>
      </c>
      <c r="R220" s="99">
        <v>57</v>
      </c>
      <c r="S220" s="100">
        <v>0.44881889763779498</v>
      </c>
      <c r="T220" s="99">
        <f t="shared" si="8"/>
        <v>502</v>
      </c>
      <c r="U220" s="99">
        <f t="shared" si="5"/>
        <v>199</v>
      </c>
      <c r="V220" s="100">
        <f t="shared" si="9"/>
        <v>0.39641434262948205</v>
      </c>
    </row>
    <row r="221" spans="1:22" s="62" customFormat="1" ht="15" customHeight="1" outlineLevel="7" x14ac:dyDescent="0.3">
      <c r="A221" s="63">
        <v>101</v>
      </c>
      <c r="B221" s="63" t="s">
        <v>19</v>
      </c>
      <c r="C221" s="64">
        <v>10103</v>
      </c>
      <c r="D221" s="64" t="s">
        <v>29</v>
      </c>
      <c r="E221" s="64">
        <v>1315</v>
      </c>
      <c r="F221" s="64" t="s">
        <v>213</v>
      </c>
      <c r="G221" s="64">
        <v>152330</v>
      </c>
      <c r="H221" s="64" t="s">
        <v>216</v>
      </c>
      <c r="I221" s="64">
        <v>0</v>
      </c>
      <c r="J221" s="71" t="s">
        <v>24</v>
      </c>
      <c r="K221" s="40">
        <f>SUBTOTAL(9,K220:K220)</f>
        <v>192</v>
      </c>
      <c r="L221" s="40">
        <f>SUBTOTAL(9,L220:L220)</f>
        <v>68</v>
      </c>
      <c r="M221" s="87">
        <f>L221/K221</f>
        <v>0.35416666666666669</v>
      </c>
      <c r="N221" s="40">
        <f>SUBTOTAL(9,N220:N220)</f>
        <v>183</v>
      </c>
      <c r="O221" s="40">
        <f>SUBTOTAL(9,O220:O220)</f>
        <v>74</v>
      </c>
      <c r="P221" s="87">
        <f>O221/N221</f>
        <v>0.40437158469945356</v>
      </c>
      <c r="Q221" s="40">
        <f>SUBTOTAL(9,Q220:Q220)</f>
        <v>127</v>
      </c>
      <c r="R221" s="40">
        <f>SUBTOTAL(9,R220:R220)</f>
        <v>57</v>
      </c>
      <c r="S221" s="87">
        <f>R221/Q221</f>
        <v>0.44881889763779526</v>
      </c>
      <c r="T221" s="40">
        <f>SUBTOTAL(9,T220:T220)</f>
        <v>502</v>
      </c>
      <c r="U221" s="40">
        <f>SUBTOTAL(9,U220:U220)</f>
        <v>199</v>
      </c>
      <c r="V221" s="101">
        <f>U221/T221</f>
        <v>0.39641434262948205</v>
      </c>
    </row>
    <row r="222" spans="1:22" s="62" customFormat="1" ht="15" customHeight="1" outlineLevel="7" x14ac:dyDescent="0.3">
      <c r="A222" s="63">
        <v>101</v>
      </c>
      <c r="B222" s="63" t="s">
        <v>19</v>
      </c>
      <c r="C222" s="64">
        <v>10103</v>
      </c>
      <c r="D222" s="64" t="s">
        <v>29</v>
      </c>
      <c r="E222" s="64">
        <v>1315</v>
      </c>
      <c r="F222" s="64" t="s">
        <v>213</v>
      </c>
      <c r="G222" s="64">
        <v>152341</v>
      </c>
      <c r="H222" s="64" t="s">
        <v>218</v>
      </c>
      <c r="I222" s="64">
        <v>1315577</v>
      </c>
      <c r="J222" s="64" t="s">
        <v>219</v>
      </c>
      <c r="K222" s="99">
        <v>133</v>
      </c>
      <c r="L222" s="99">
        <v>54</v>
      </c>
      <c r="M222" s="100">
        <v>0.406015037593985</v>
      </c>
      <c r="N222" s="99">
        <v>99</v>
      </c>
      <c r="O222" s="99">
        <v>49</v>
      </c>
      <c r="P222" s="100">
        <v>0.49494949494949497</v>
      </c>
      <c r="Q222" s="99">
        <v>93</v>
      </c>
      <c r="R222" s="99">
        <v>49</v>
      </c>
      <c r="S222" s="100">
        <v>0.52688172043010795</v>
      </c>
      <c r="T222" s="99">
        <f t="shared" si="8"/>
        <v>325</v>
      </c>
      <c r="U222" s="99">
        <f t="shared" si="5"/>
        <v>152</v>
      </c>
      <c r="V222" s="100">
        <f t="shared" si="9"/>
        <v>0.46769230769230768</v>
      </c>
    </row>
    <row r="223" spans="1:22" s="62" customFormat="1" ht="15" customHeight="1" outlineLevel="7" x14ac:dyDescent="0.3">
      <c r="A223" s="63">
        <v>101</v>
      </c>
      <c r="B223" s="63" t="s">
        <v>19</v>
      </c>
      <c r="C223" s="64">
        <v>10103</v>
      </c>
      <c r="D223" s="64" t="s">
        <v>29</v>
      </c>
      <c r="E223" s="64">
        <v>1315</v>
      </c>
      <c r="F223" s="64" t="s">
        <v>213</v>
      </c>
      <c r="G223" s="64">
        <v>152341</v>
      </c>
      <c r="H223" s="64" t="s">
        <v>218</v>
      </c>
      <c r="I223" s="64">
        <v>0</v>
      </c>
      <c r="J223" s="71" t="s">
        <v>24</v>
      </c>
      <c r="K223" s="40">
        <f>SUBTOTAL(9,K222:K222)</f>
        <v>133</v>
      </c>
      <c r="L223" s="40">
        <f>SUBTOTAL(9,L222:L222)</f>
        <v>54</v>
      </c>
      <c r="M223" s="87">
        <f>L223/K223</f>
        <v>0.40601503759398494</v>
      </c>
      <c r="N223" s="40">
        <f>SUBTOTAL(9,N222:N222)</f>
        <v>99</v>
      </c>
      <c r="O223" s="40">
        <f>SUBTOTAL(9,O222:O222)</f>
        <v>49</v>
      </c>
      <c r="P223" s="87">
        <f>O223/N223</f>
        <v>0.49494949494949497</v>
      </c>
      <c r="Q223" s="40">
        <f>SUBTOTAL(9,Q222:Q222)</f>
        <v>93</v>
      </c>
      <c r="R223" s="40">
        <f>SUBTOTAL(9,R222:R222)</f>
        <v>49</v>
      </c>
      <c r="S223" s="87">
        <f>R223/Q223</f>
        <v>0.5268817204301075</v>
      </c>
      <c r="T223" s="40">
        <f>SUBTOTAL(9,T222:T222)</f>
        <v>325</v>
      </c>
      <c r="U223" s="40">
        <f>SUBTOTAL(9,U222:U222)</f>
        <v>152</v>
      </c>
      <c r="V223" s="101">
        <f>U223/T223</f>
        <v>0.46769230769230768</v>
      </c>
    </row>
    <row r="224" spans="1:22" s="74" customFormat="1" ht="15" customHeight="1" outlineLevel="7" x14ac:dyDescent="0.3">
      <c r="A224" s="95">
        <v>101</v>
      </c>
      <c r="B224" s="95" t="s">
        <v>19</v>
      </c>
      <c r="C224" s="96">
        <v>10103</v>
      </c>
      <c r="D224" s="96" t="s">
        <v>29</v>
      </c>
      <c r="E224" s="96">
        <v>1315</v>
      </c>
      <c r="F224" s="96" t="s">
        <v>213</v>
      </c>
      <c r="G224" s="96">
        <v>152365</v>
      </c>
      <c r="H224" s="96" t="s">
        <v>222</v>
      </c>
      <c r="I224" s="96">
        <v>1315153</v>
      </c>
      <c r="J224" s="96" t="s">
        <v>223</v>
      </c>
      <c r="K224" s="107">
        <v>156</v>
      </c>
      <c r="L224" s="107">
        <v>82</v>
      </c>
      <c r="M224" s="108">
        <v>0.52564102564102599</v>
      </c>
      <c r="N224" s="107">
        <v>0</v>
      </c>
      <c r="O224" s="107">
        <v>0</v>
      </c>
      <c r="P224" s="109" t="s">
        <v>28</v>
      </c>
      <c r="Q224" s="99">
        <v>0</v>
      </c>
      <c r="R224" s="99">
        <v>0</v>
      </c>
      <c r="S224" s="106" t="s">
        <v>28</v>
      </c>
      <c r="T224" s="107">
        <f t="shared" si="8"/>
        <v>156</v>
      </c>
      <c r="U224" s="107">
        <f t="shared" si="5"/>
        <v>82</v>
      </c>
      <c r="V224" s="108">
        <f t="shared" si="9"/>
        <v>0.52564102564102566</v>
      </c>
    </row>
    <row r="225" spans="1:22" s="62" customFormat="1" ht="15" customHeight="1" outlineLevel="7" x14ac:dyDescent="0.3">
      <c r="A225" s="63">
        <v>101</v>
      </c>
      <c r="B225" s="63" t="s">
        <v>19</v>
      </c>
      <c r="C225" s="64">
        <v>10103</v>
      </c>
      <c r="D225" s="64" t="s">
        <v>29</v>
      </c>
      <c r="E225" s="64">
        <v>1315</v>
      </c>
      <c r="F225" s="64" t="s">
        <v>213</v>
      </c>
      <c r="G225" s="64">
        <v>152365</v>
      </c>
      <c r="H225" s="64" t="s">
        <v>222</v>
      </c>
      <c r="I225" s="64">
        <v>1315926</v>
      </c>
      <c r="J225" s="64" t="s">
        <v>334</v>
      </c>
      <c r="K225" s="99">
        <v>0</v>
      </c>
      <c r="L225" s="99">
        <v>0</v>
      </c>
      <c r="M225" s="106" t="s">
        <v>28</v>
      </c>
      <c r="N225" s="99">
        <v>117</v>
      </c>
      <c r="O225" s="99">
        <v>56</v>
      </c>
      <c r="P225" s="100">
        <v>0.47863247863247899</v>
      </c>
      <c r="Q225" s="99">
        <v>142</v>
      </c>
      <c r="R225" s="99">
        <v>70</v>
      </c>
      <c r="S225" s="100">
        <v>0.49295774647887303</v>
      </c>
      <c r="T225" s="99">
        <f t="shared" si="8"/>
        <v>259</v>
      </c>
      <c r="U225" s="99">
        <f t="shared" si="5"/>
        <v>126</v>
      </c>
      <c r="V225" s="100">
        <f t="shared" si="9"/>
        <v>0.48648648648648651</v>
      </c>
    </row>
    <row r="226" spans="1:22" s="62" customFormat="1" ht="15" customHeight="1" outlineLevel="7" x14ac:dyDescent="0.3">
      <c r="A226" s="63">
        <v>101</v>
      </c>
      <c r="B226" s="63" t="s">
        <v>19</v>
      </c>
      <c r="C226" s="64">
        <v>10103</v>
      </c>
      <c r="D226" s="64" t="s">
        <v>29</v>
      </c>
      <c r="E226" s="64">
        <v>1315</v>
      </c>
      <c r="F226" s="64" t="s">
        <v>213</v>
      </c>
      <c r="G226" s="64">
        <v>152365</v>
      </c>
      <c r="H226" s="64" t="s">
        <v>222</v>
      </c>
      <c r="I226" s="64">
        <v>0</v>
      </c>
      <c r="J226" s="71" t="s">
        <v>24</v>
      </c>
      <c r="K226" s="40">
        <f>SUBTOTAL(9,K224:K225)</f>
        <v>156</v>
      </c>
      <c r="L226" s="40">
        <f>SUBTOTAL(9,L224:L225)</f>
        <v>82</v>
      </c>
      <c r="M226" s="87">
        <f>L226/K226</f>
        <v>0.52564102564102566</v>
      </c>
      <c r="N226" s="40">
        <f>SUBTOTAL(9,N224:N225)</f>
        <v>117</v>
      </c>
      <c r="O226" s="40">
        <f>SUBTOTAL(9,O224:O225)</f>
        <v>56</v>
      </c>
      <c r="P226" s="87">
        <f>O226/N226</f>
        <v>0.47863247863247865</v>
      </c>
      <c r="Q226" s="40">
        <f>SUBTOTAL(9,Q224:Q225)</f>
        <v>142</v>
      </c>
      <c r="R226" s="40">
        <f>SUBTOTAL(9,R224:R225)</f>
        <v>70</v>
      </c>
      <c r="S226" s="87">
        <f>R226/Q226</f>
        <v>0.49295774647887325</v>
      </c>
      <c r="T226" s="40">
        <f>SUBTOTAL(9,T224:T225)</f>
        <v>415</v>
      </c>
      <c r="U226" s="40">
        <f>SUBTOTAL(9,U224:U225)</f>
        <v>208</v>
      </c>
      <c r="V226" s="101">
        <f>U226/T226</f>
        <v>0.50120481927710847</v>
      </c>
    </row>
    <row r="227" spans="1:22" s="62" customFormat="1" ht="15" customHeight="1" outlineLevel="7" x14ac:dyDescent="0.3">
      <c r="A227" s="63">
        <v>101</v>
      </c>
      <c r="B227" s="63" t="s">
        <v>19</v>
      </c>
      <c r="C227" s="64">
        <v>10103</v>
      </c>
      <c r="D227" s="64" t="s">
        <v>29</v>
      </c>
      <c r="E227" s="64">
        <v>1315</v>
      </c>
      <c r="F227" s="64" t="s">
        <v>213</v>
      </c>
      <c r="G227" s="64">
        <v>152377</v>
      </c>
      <c r="H227" s="64" t="s">
        <v>224</v>
      </c>
      <c r="I227" s="64">
        <v>1315042</v>
      </c>
      <c r="J227" s="64" t="s">
        <v>225</v>
      </c>
      <c r="K227" s="99">
        <v>90</v>
      </c>
      <c r="L227" s="99">
        <v>48</v>
      </c>
      <c r="M227" s="100">
        <v>0.53333333333333299</v>
      </c>
      <c r="N227" s="99">
        <v>143</v>
      </c>
      <c r="O227" s="99">
        <v>60</v>
      </c>
      <c r="P227" s="100">
        <v>0.41958041958042003</v>
      </c>
      <c r="Q227" s="99">
        <v>142</v>
      </c>
      <c r="R227" s="99">
        <v>75</v>
      </c>
      <c r="S227" s="100">
        <v>0.528169014084507</v>
      </c>
      <c r="T227" s="99">
        <f t="shared" si="8"/>
        <v>375</v>
      </c>
      <c r="U227" s="99">
        <f t="shared" si="5"/>
        <v>183</v>
      </c>
      <c r="V227" s="100">
        <f t="shared" si="9"/>
        <v>0.48799999999999999</v>
      </c>
    </row>
    <row r="228" spans="1:22" s="62" customFormat="1" ht="15" customHeight="1" outlineLevel="7" x14ac:dyDescent="0.3">
      <c r="A228" s="63">
        <v>101</v>
      </c>
      <c r="B228" s="63" t="s">
        <v>19</v>
      </c>
      <c r="C228" s="64">
        <v>10103</v>
      </c>
      <c r="D228" s="64" t="s">
        <v>29</v>
      </c>
      <c r="E228" s="64">
        <v>1315</v>
      </c>
      <c r="F228" s="64" t="s">
        <v>213</v>
      </c>
      <c r="G228" s="64">
        <v>152377</v>
      </c>
      <c r="H228" s="64" t="s">
        <v>224</v>
      </c>
      <c r="I228" s="64">
        <v>1315058</v>
      </c>
      <c r="J228" s="64" t="s">
        <v>226</v>
      </c>
      <c r="K228" s="99">
        <v>88</v>
      </c>
      <c r="L228" s="99">
        <v>61</v>
      </c>
      <c r="M228" s="100">
        <v>0.69318181818181801</v>
      </c>
      <c r="N228" s="99">
        <v>80</v>
      </c>
      <c r="O228" s="99">
        <v>53</v>
      </c>
      <c r="P228" s="100">
        <v>0.66249999999999998</v>
      </c>
      <c r="Q228" s="99">
        <v>66</v>
      </c>
      <c r="R228" s="99">
        <v>37</v>
      </c>
      <c r="S228" s="100">
        <v>0.560606060606061</v>
      </c>
      <c r="T228" s="99">
        <f t="shared" si="8"/>
        <v>234</v>
      </c>
      <c r="U228" s="99">
        <f t="shared" si="5"/>
        <v>151</v>
      </c>
      <c r="V228" s="100">
        <f t="shared" si="9"/>
        <v>0.64529914529914534</v>
      </c>
    </row>
    <row r="229" spans="1:22" s="62" customFormat="1" ht="15" customHeight="1" outlineLevel="7" x14ac:dyDescent="0.3">
      <c r="A229" s="63">
        <v>101</v>
      </c>
      <c r="B229" s="63" t="s">
        <v>19</v>
      </c>
      <c r="C229" s="64">
        <v>10103</v>
      </c>
      <c r="D229" s="64" t="s">
        <v>29</v>
      </c>
      <c r="E229" s="64">
        <v>1315</v>
      </c>
      <c r="F229" s="64" t="s">
        <v>213</v>
      </c>
      <c r="G229" s="64">
        <v>152377</v>
      </c>
      <c r="H229" s="64" t="s">
        <v>224</v>
      </c>
      <c r="I229" s="64">
        <v>0</v>
      </c>
      <c r="J229" s="71" t="s">
        <v>24</v>
      </c>
      <c r="K229" s="40">
        <f>SUBTOTAL(9,K227:K228)</f>
        <v>178</v>
      </c>
      <c r="L229" s="40">
        <f>SUBTOTAL(9,L227:L228)</f>
        <v>109</v>
      </c>
      <c r="M229" s="87">
        <f>L229/K229</f>
        <v>0.61235955056179781</v>
      </c>
      <c r="N229" s="40">
        <f>SUBTOTAL(9,N227:N228)</f>
        <v>223</v>
      </c>
      <c r="O229" s="40">
        <f>SUBTOTAL(9,O227:O228)</f>
        <v>113</v>
      </c>
      <c r="P229" s="87">
        <f>O229/N229</f>
        <v>0.50672645739910316</v>
      </c>
      <c r="Q229" s="40">
        <f>SUBTOTAL(9,Q227:Q228)</f>
        <v>208</v>
      </c>
      <c r="R229" s="40">
        <f>SUBTOTAL(9,R227:R228)</f>
        <v>112</v>
      </c>
      <c r="S229" s="87">
        <f>R229/Q229</f>
        <v>0.53846153846153844</v>
      </c>
      <c r="T229" s="40">
        <f>SUBTOTAL(9,T227:T228)</f>
        <v>609</v>
      </c>
      <c r="U229" s="40">
        <f>SUBTOTAL(9,U227:U228)</f>
        <v>334</v>
      </c>
      <c r="V229" s="101">
        <f>U229/T229</f>
        <v>0.54844006568144499</v>
      </c>
    </row>
    <row r="230" spans="1:22" s="62" customFormat="1" ht="15" customHeight="1" outlineLevel="6" x14ac:dyDescent="0.3">
      <c r="A230" s="63">
        <v>101</v>
      </c>
      <c r="B230" s="63" t="s">
        <v>19</v>
      </c>
      <c r="C230" s="64">
        <v>10103</v>
      </c>
      <c r="D230" s="64" t="s">
        <v>29</v>
      </c>
      <c r="E230" s="64">
        <v>1315</v>
      </c>
      <c r="F230" s="64" t="s">
        <v>213</v>
      </c>
      <c r="G230" s="64">
        <v>0</v>
      </c>
      <c r="H230" s="64">
        <v>0</v>
      </c>
      <c r="I230" s="64">
        <v>0</v>
      </c>
      <c r="J230" s="66" t="s">
        <v>25</v>
      </c>
      <c r="K230" s="43">
        <f>SUBTOTAL(9,K218:K228)</f>
        <v>866</v>
      </c>
      <c r="L230" s="43">
        <f>SUBTOTAL(9,L218:L228)</f>
        <v>401</v>
      </c>
      <c r="M230" s="102">
        <f>L230/K230</f>
        <v>0.46304849884526561</v>
      </c>
      <c r="N230" s="43">
        <f>SUBTOTAL(9,N218:N228)</f>
        <v>767</v>
      </c>
      <c r="O230" s="43">
        <f>SUBTOTAL(9,O218:O228)</f>
        <v>361</v>
      </c>
      <c r="P230" s="102">
        <f>O230/N230</f>
        <v>0.47066492829204692</v>
      </c>
      <c r="Q230" s="43">
        <f>SUBTOTAL(9,Q218:Q228)</f>
        <v>727</v>
      </c>
      <c r="R230" s="43">
        <f>SUBTOTAL(9,R218:R228)</f>
        <v>362</v>
      </c>
      <c r="S230" s="102">
        <f>R230/Q230</f>
        <v>0.49793672627235214</v>
      </c>
      <c r="T230" s="43">
        <f>SUBTOTAL(9,T218:T228)</f>
        <v>2360</v>
      </c>
      <c r="U230" s="43">
        <f>SUBTOTAL(9,U218:U228)</f>
        <v>1124</v>
      </c>
      <c r="V230" s="89">
        <f>U230/T230</f>
        <v>0.47627118644067795</v>
      </c>
    </row>
    <row r="231" spans="1:22" s="62" customFormat="1" ht="15" customHeight="1" outlineLevel="7" x14ac:dyDescent="0.3">
      <c r="A231" s="63">
        <v>101</v>
      </c>
      <c r="B231" s="63" t="s">
        <v>19</v>
      </c>
      <c r="C231" s="64">
        <v>10103</v>
      </c>
      <c r="D231" s="64" t="s">
        <v>29</v>
      </c>
      <c r="E231" s="64">
        <v>1316</v>
      </c>
      <c r="F231" s="64" t="s">
        <v>227</v>
      </c>
      <c r="G231" s="64">
        <v>150411</v>
      </c>
      <c r="H231" s="64" t="s">
        <v>228</v>
      </c>
      <c r="I231" s="64">
        <v>1316922</v>
      </c>
      <c r="J231" s="64" t="s">
        <v>229</v>
      </c>
      <c r="K231" s="99">
        <v>89</v>
      </c>
      <c r="L231" s="99">
        <v>28</v>
      </c>
      <c r="M231" s="100">
        <v>0.31460674157303398</v>
      </c>
      <c r="N231" s="99">
        <v>79</v>
      </c>
      <c r="O231" s="99">
        <v>40</v>
      </c>
      <c r="P231" s="100">
        <v>0.506329113924051</v>
      </c>
      <c r="Q231" s="99">
        <v>103</v>
      </c>
      <c r="R231" s="99">
        <v>55</v>
      </c>
      <c r="S231" s="100">
        <v>0.53398058252427205</v>
      </c>
      <c r="T231" s="99">
        <f t="shared" si="8"/>
        <v>271</v>
      </c>
      <c r="U231" s="99">
        <f t="shared" si="5"/>
        <v>123</v>
      </c>
      <c r="V231" s="100">
        <f t="shared" si="9"/>
        <v>0.45387453874538747</v>
      </c>
    </row>
    <row r="232" spans="1:22" s="62" customFormat="1" ht="15" customHeight="1" outlineLevel="7" x14ac:dyDescent="0.3">
      <c r="A232" s="63">
        <v>101</v>
      </c>
      <c r="B232" s="63" t="s">
        <v>19</v>
      </c>
      <c r="C232" s="64">
        <v>10103</v>
      </c>
      <c r="D232" s="64" t="s">
        <v>29</v>
      </c>
      <c r="E232" s="64">
        <v>1316</v>
      </c>
      <c r="F232" s="64" t="s">
        <v>227</v>
      </c>
      <c r="G232" s="64">
        <v>150411</v>
      </c>
      <c r="H232" s="64" t="s">
        <v>228</v>
      </c>
      <c r="I232" s="64">
        <v>0</v>
      </c>
      <c r="J232" s="71" t="s">
        <v>24</v>
      </c>
      <c r="K232" s="40">
        <f>SUBTOTAL(9,K231:K231)</f>
        <v>89</v>
      </c>
      <c r="L232" s="40">
        <f>SUBTOTAL(9,L231:L231)</f>
        <v>28</v>
      </c>
      <c r="M232" s="87">
        <f>L232/K232</f>
        <v>0.3146067415730337</v>
      </c>
      <c r="N232" s="40">
        <f>SUBTOTAL(9,N231:N231)</f>
        <v>79</v>
      </c>
      <c r="O232" s="40">
        <f>SUBTOTAL(9,O231:O231)</f>
        <v>40</v>
      </c>
      <c r="P232" s="87">
        <f>O232/N232</f>
        <v>0.50632911392405067</v>
      </c>
      <c r="Q232" s="40">
        <f>SUBTOTAL(9,Q231:Q231)</f>
        <v>103</v>
      </c>
      <c r="R232" s="40">
        <f>SUBTOTAL(9,R231:R231)</f>
        <v>55</v>
      </c>
      <c r="S232" s="87">
        <f>R232/Q232</f>
        <v>0.53398058252427183</v>
      </c>
      <c r="T232" s="40">
        <f>SUBTOTAL(9,T231:T231)</f>
        <v>271</v>
      </c>
      <c r="U232" s="40">
        <f>SUBTOTAL(9,U231:U231)</f>
        <v>123</v>
      </c>
      <c r="V232" s="101">
        <f>U232/T232</f>
        <v>0.45387453874538747</v>
      </c>
    </row>
    <row r="233" spans="1:22" s="62" customFormat="1" ht="15" customHeight="1" outlineLevel="7" x14ac:dyDescent="0.3">
      <c r="A233" s="63">
        <v>101</v>
      </c>
      <c r="B233" s="63" t="s">
        <v>19</v>
      </c>
      <c r="C233" s="64">
        <v>10103</v>
      </c>
      <c r="D233" s="64" t="s">
        <v>29</v>
      </c>
      <c r="E233" s="64">
        <v>1316</v>
      </c>
      <c r="F233" s="64" t="s">
        <v>227</v>
      </c>
      <c r="G233" s="64">
        <v>150848</v>
      </c>
      <c r="H233" s="64" t="s">
        <v>230</v>
      </c>
      <c r="I233" s="64">
        <v>1316010</v>
      </c>
      <c r="J233" s="64" t="s">
        <v>231</v>
      </c>
      <c r="K233" s="99">
        <v>151</v>
      </c>
      <c r="L233" s="99">
        <v>87</v>
      </c>
      <c r="M233" s="100">
        <v>0.57615894039735105</v>
      </c>
      <c r="N233" s="99">
        <v>128</v>
      </c>
      <c r="O233" s="99">
        <v>69</v>
      </c>
      <c r="P233" s="100">
        <v>0.5390625</v>
      </c>
      <c r="Q233" s="99">
        <v>147</v>
      </c>
      <c r="R233" s="99">
        <v>81</v>
      </c>
      <c r="S233" s="100">
        <v>0.55102040816326503</v>
      </c>
      <c r="T233" s="99">
        <f t="shared" si="8"/>
        <v>426</v>
      </c>
      <c r="U233" s="99">
        <f t="shared" si="5"/>
        <v>237</v>
      </c>
      <c r="V233" s="100">
        <f t="shared" si="9"/>
        <v>0.55633802816901412</v>
      </c>
    </row>
    <row r="234" spans="1:22" s="62" customFormat="1" ht="15" customHeight="1" outlineLevel="7" x14ac:dyDescent="0.3">
      <c r="A234" s="63">
        <v>101</v>
      </c>
      <c r="B234" s="63" t="s">
        <v>19</v>
      </c>
      <c r="C234" s="64">
        <v>10103</v>
      </c>
      <c r="D234" s="64" t="s">
        <v>29</v>
      </c>
      <c r="E234" s="64">
        <v>1316</v>
      </c>
      <c r="F234" s="64" t="s">
        <v>227</v>
      </c>
      <c r="G234" s="64">
        <v>150848</v>
      </c>
      <c r="H234" s="64" t="s">
        <v>230</v>
      </c>
      <c r="I234" s="64">
        <v>1316798</v>
      </c>
      <c r="J234" s="64" t="s">
        <v>232</v>
      </c>
      <c r="K234" s="99">
        <v>164</v>
      </c>
      <c r="L234" s="99">
        <v>77</v>
      </c>
      <c r="M234" s="100">
        <v>0.46951219512195103</v>
      </c>
      <c r="N234" s="99">
        <v>99</v>
      </c>
      <c r="O234" s="99">
        <v>46</v>
      </c>
      <c r="P234" s="100">
        <v>0.46464646464646497</v>
      </c>
      <c r="Q234" s="99">
        <v>115</v>
      </c>
      <c r="R234" s="99">
        <v>60</v>
      </c>
      <c r="S234" s="100">
        <v>0.52173913043478304</v>
      </c>
      <c r="T234" s="99">
        <f>K234+N234+Q234</f>
        <v>378</v>
      </c>
      <c r="U234" s="99">
        <f t="shared" ref="U234:U286" si="10">L234+O234+R234</f>
        <v>183</v>
      </c>
      <c r="V234" s="100">
        <f t="shared" si="9"/>
        <v>0.48412698412698413</v>
      </c>
    </row>
    <row r="235" spans="1:22" s="62" customFormat="1" ht="15" customHeight="1" outlineLevel="7" x14ac:dyDescent="0.3">
      <c r="A235" s="63">
        <v>101</v>
      </c>
      <c r="B235" s="63" t="s">
        <v>19</v>
      </c>
      <c r="C235" s="64">
        <v>10103</v>
      </c>
      <c r="D235" s="64" t="s">
        <v>29</v>
      </c>
      <c r="E235" s="64">
        <v>1316</v>
      </c>
      <c r="F235" s="64" t="s">
        <v>227</v>
      </c>
      <c r="G235" s="64">
        <v>150848</v>
      </c>
      <c r="H235" s="64" t="s">
        <v>230</v>
      </c>
      <c r="I235" s="64">
        <v>0</v>
      </c>
      <c r="J235" s="71" t="s">
        <v>24</v>
      </c>
      <c r="K235" s="40">
        <f>SUBTOTAL(9,K233:K234)</f>
        <v>315</v>
      </c>
      <c r="L235" s="40">
        <f>SUBTOTAL(9,L233:L234)</f>
        <v>164</v>
      </c>
      <c r="M235" s="87">
        <f>L235/K235</f>
        <v>0.52063492063492067</v>
      </c>
      <c r="N235" s="40">
        <f>SUBTOTAL(9,N233:N234)</f>
        <v>227</v>
      </c>
      <c r="O235" s="40">
        <f>SUBTOTAL(9,O233:O234)</f>
        <v>115</v>
      </c>
      <c r="P235" s="87">
        <f>O235/N235</f>
        <v>0.50660792951541855</v>
      </c>
      <c r="Q235" s="40">
        <f>SUBTOTAL(9,Q233:Q234)</f>
        <v>262</v>
      </c>
      <c r="R235" s="40">
        <f>SUBTOTAL(9,R233:R234)</f>
        <v>141</v>
      </c>
      <c r="S235" s="87">
        <f>R235/Q235</f>
        <v>0.53816793893129766</v>
      </c>
      <c r="T235" s="40">
        <f>SUBTOTAL(9,T233:T234)</f>
        <v>804</v>
      </c>
      <c r="U235" s="40">
        <f>SUBTOTAL(9,U233:U234)</f>
        <v>420</v>
      </c>
      <c r="V235" s="101">
        <f>U235/T235</f>
        <v>0.52238805970149249</v>
      </c>
    </row>
    <row r="236" spans="1:22" s="62" customFormat="1" ht="15" customHeight="1" outlineLevel="7" x14ac:dyDescent="0.3">
      <c r="A236" s="63">
        <v>101</v>
      </c>
      <c r="B236" s="63" t="s">
        <v>19</v>
      </c>
      <c r="C236" s="64">
        <v>10103</v>
      </c>
      <c r="D236" s="64" t="s">
        <v>29</v>
      </c>
      <c r="E236" s="64">
        <v>1316</v>
      </c>
      <c r="F236" s="64" t="s">
        <v>227</v>
      </c>
      <c r="G236" s="64">
        <v>152389</v>
      </c>
      <c r="H236" s="64" t="s">
        <v>233</v>
      </c>
      <c r="I236" s="64">
        <v>1316517</v>
      </c>
      <c r="J236" s="64" t="s">
        <v>234</v>
      </c>
      <c r="K236" s="99">
        <v>231</v>
      </c>
      <c r="L236" s="99">
        <v>124</v>
      </c>
      <c r="M236" s="100">
        <v>0.53679653679653705</v>
      </c>
      <c r="N236" s="99">
        <v>160</v>
      </c>
      <c r="O236" s="99">
        <v>80</v>
      </c>
      <c r="P236" s="100">
        <v>0.5</v>
      </c>
      <c r="Q236" s="99">
        <v>152</v>
      </c>
      <c r="R236" s="99">
        <v>81</v>
      </c>
      <c r="S236" s="100">
        <v>0.53289473684210498</v>
      </c>
      <c r="T236" s="99">
        <f t="shared" ref="T236:T286" si="11">K236+N236+Q236</f>
        <v>543</v>
      </c>
      <c r="U236" s="99">
        <f t="shared" si="10"/>
        <v>285</v>
      </c>
      <c r="V236" s="100">
        <f t="shared" si="9"/>
        <v>0.52486187845303867</v>
      </c>
    </row>
    <row r="237" spans="1:22" s="62" customFormat="1" ht="15" customHeight="1" outlineLevel="7" x14ac:dyDescent="0.3">
      <c r="A237" s="63">
        <v>101</v>
      </c>
      <c r="B237" s="63" t="s">
        <v>19</v>
      </c>
      <c r="C237" s="64">
        <v>10103</v>
      </c>
      <c r="D237" s="64" t="s">
        <v>29</v>
      </c>
      <c r="E237" s="64">
        <v>1316</v>
      </c>
      <c r="F237" s="64" t="s">
        <v>227</v>
      </c>
      <c r="G237" s="64">
        <v>152389</v>
      </c>
      <c r="H237" s="64" t="s">
        <v>233</v>
      </c>
      <c r="I237" s="64">
        <v>0</v>
      </c>
      <c r="J237" s="71" t="s">
        <v>24</v>
      </c>
      <c r="K237" s="40">
        <f>SUBTOTAL(9,K236:K236)</f>
        <v>231</v>
      </c>
      <c r="L237" s="40">
        <f>SUBTOTAL(9,L236:L236)</f>
        <v>124</v>
      </c>
      <c r="M237" s="87">
        <f>L237/K237</f>
        <v>0.53679653679653683</v>
      </c>
      <c r="N237" s="40">
        <f>SUBTOTAL(9,N236:N236)</f>
        <v>160</v>
      </c>
      <c r="O237" s="40">
        <f>SUBTOTAL(9,O236:O236)</f>
        <v>80</v>
      </c>
      <c r="P237" s="87">
        <f>O237/N237</f>
        <v>0.5</v>
      </c>
      <c r="Q237" s="40">
        <f>SUBTOTAL(9,Q236:Q236)</f>
        <v>152</v>
      </c>
      <c r="R237" s="40">
        <f>SUBTOTAL(9,R236:R236)</f>
        <v>81</v>
      </c>
      <c r="S237" s="87">
        <f>R237/Q237</f>
        <v>0.53289473684210531</v>
      </c>
      <c r="T237" s="40">
        <f>SUBTOTAL(9,T236:T236)</f>
        <v>543</v>
      </c>
      <c r="U237" s="40">
        <f>SUBTOTAL(9,U236:U236)</f>
        <v>285</v>
      </c>
      <c r="V237" s="101">
        <f>U237/T237</f>
        <v>0.52486187845303867</v>
      </c>
    </row>
    <row r="238" spans="1:22" s="62" customFormat="1" ht="15" customHeight="1" outlineLevel="7" x14ac:dyDescent="0.3">
      <c r="A238" s="63">
        <v>101</v>
      </c>
      <c r="B238" s="63" t="s">
        <v>19</v>
      </c>
      <c r="C238" s="64">
        <v>10103</v>
      </c>
      <c r="D238" s="64" t="s">
        <v>29</v>
      </c>
      <c r="E238" s="64">
        <v>1316</v>
      </c>
      <c r="F238" s="64" t="s">
        <v>227</v>
      </c>
      <c r="G238" s="64">
        <v>152390</v>
      </c>
      <c r="H238" s="64" t="s">
        <v>291</v>
      </c>
      <c r="I238" s="64">
        <v>1316433</v>
      </c>
      <c r="J238" s="64" t="s">
        <v>292</v>
      </c>
      <c r="K238" s="99">
        <v>129</v>
      </c>
      <c r="L238" s="99">
        <v>69</v>
      </c>
      <c r="M238" s="100">
        <v>0.53488372093023295</v>
      </c>
      <c r="N238" s="99">
        <v>128</v>
      </c>
      <c r="O238" s="99">
        <v>90</v>
      </c>
      <c r="P238" s="100">
        <v>0.703125</v>
      </c>
      <c r="Q238" s="99">
        <v>146</v>
      </c>
      <c r="R238" s="99">
        <v>83</v>
      </c>
      <c r="S238" s="100">
        <v>0.568493150684932</v>
      </c>
      <c r="T238" s="99">
        <f t="shared" si="11"/>
        <v>403</v>
      </c>
      <c r="U238" s="99">
        <f t="shared" si="10"/>
        <v>242</v>
      </c>
      <c r="V238" s="100">
        <f t="shared" si="9"/>
        <v>0.60049627791563276</v>
      </c>
    </row>
    <row r="239" spans="1:22" s="62" customFormat="1" ht="15" customHeight="1" outlineLevel="7" x14ac:dyDescent="0.3">
      <c r="A239" s="63">
        <v>101</v>
      </c>
      <c r="B239" s="63" t="s">
        <v>19</v>
      </c>
      <c r="C239" s="64">
        <v>10103</v>
      </c>
      <c r="D239" s="64" t="s">
        <v>29</v>
      </c>
      <c r="E239" s="64">
        <v>1316</v>
      </c>
      <c r="F239" s="64" t="s">
        <v>227</v>
      </c>
      <c r="G239" s="64">
        <v>152390</v>
      </c>
      <c r="H239" s="64" t="s">
        <v>291</v>
      </c>
      <c r="I239" s="64">
        <v>0</v>
      </c>
      <c r="J239" s="71" t="s">
        <v>24</v>
      </c>
      <c r="K239" s="40">
        <f>SUBTOTAL(9,K238:K238)</f>
        <v>129</v>
      </c>
      <c r="L239" s="40">
        <f>SUBTOTAL(9,L238:L238)</f>
        <v>69</v>
      </c>
      <c r="M239" s="87">
        <f>L239/K239</f>
        <v>0.53488372093023251</v>
      </c>
      <c r="N239" s="40">
        <f>SUBTOTAL(9,N238:N238)</f>
        <v>128</v>
      </c>
      <c r="O239" s="40">
        <f>SUBTOTAL(9,O238:O238)</f>
        <v>90</v>
      </c>
      <c r="P239" s="87">
        <f>O239/N239</f>
        <v>0.703125</v>
      </c>
      <c r="Q239" s="40">
        <f>SUBTOTAL(9,Q238:Q238)</f>
        <v>146</v>
      </c>
      <c r="R239" s="40">
        <f>SUBTOTAL(9,R238:R238)</f>
        <v>83</v>
      </c>
      <c r="S239" s="87">
        <f>R239/Q239</f>
        <v>0.56849315068493156</v>
      </c>
      <c r="T239" s="40">
        <f>SUBTOTAL(9,T238:T238)</f>
        <v>403</v>
      </c>
      <c r="U239" s="40">
        <f>SUBTOTAL(9,U238:U238)</f>
        <v>242</v>
      </c>
      <c r="V239" s="101">
        <f>U239/T239</f>
        <v>0.60049627791563276</v>
      </c>
    </row>
    <row r="240" spans="1:22" s="62" customFormat="1" ht="15" customHeight="1" outlineLevel="7" x14ac:dyDescent="0.3">
      <c r="A240" s="63">
        <v>101</v>
      </c>
      <c r="B240" s="63" t="s">
        <v>19</v>
      </c>
      <c r="C240" s="64">
        <v>10103</v>
      </c>
      <c r="D240" s="64" t="s">
        <v>29</v>
      </c>
      <c r="E240" s="64">
        <v>1316</v>
      </c>
      <c r="F240" s="64" t="s">
        <v>227</v>
      </c>
      <c r="G240" s="64">
        <v>401997</v>
      </c>
      <c r="H240" s="64" t="s">
        <v>336</v>
      </c>
      <c r="I240" s="64">
        <v>1316007</v>
      </c>
      <c r="J240" s="64" t="s">
        <v>336</v>
      </c>
      <c r="K240" s="99">
        <v>73</v>
      </c>
      <c r="L240" s="99">
        <v>35</v>
      </c>
      <c r="M240" s="100">
        <v>0.47945205479452102</v>
      </c>
      <c r="N240" s="99">
        <v>118</v>
      </c>
      <c r="O240" s="99">
        <v>67</v>
      </c>
      <c r="P240" s="100">
        <v>0.56779661016949201</v>
      </c>
      <c r="Q240" s="99">
        <v>74</v>
      </c>
      <c r="R240" s="99">
        <v>29</v>
      </c>
      <c r="S240" s="100">
        <v>0.391891891891892</v>
      </c>
      <c r="T240" s="99">
        <f t="shared" si="11"/>
        <v>265</v>
      </c>
      <c r="U240" s="99">
        <f t="shared" si="10"/>
        <v>131</v>
      </c>
      <c r="V240" s="100">
        <f t="shared" si="9"/>
        <v>0.49433962264150944</v>
      </c>
    </row>
    <row r="241" spans="1:22" s="62" customFormat="1" ht="15" customHeight="1" outlineLevel="7" x14ac:dyDescent="0.3">
      <c r="A241" s="63">
        <v>101</v>
      </c>
      <c r="B241" s="63" t="s">
        <v>19</v>
      </c>
      <c r="C241" s="64">
        <v>10103</v>
      </c>
      <c r="D241" s="64" t="s">
        <v>29</v>
      </c>
      <c r="E241" s="64">
        <v>1316</v>
      </c>
      <c r="F241" s="64" t="s">
        <v>227</v>
      </c>
      <c r="G241" s="64">
        <v>401997</v>
      </c>
      <c r="H241" s="64" t="s">
        <v>336</v>
      </c>
      <c r="I241" s="64">
        <v>0</v>
      </c>
      <c r="J241" s="71" t="s">
        <v>24</v>
      </c>
      <c r="K241" s="40">
        <f>SUBTOTAL(9,K240:K240)</f>
        <v>73</v>
      </c>
      <c r="L241" s="40">
        <f>SUBTOTAL(9,L240:L240)</f>
        <v>35</v>
      </c>
      <c r="M241" s="87">
        <f>L241/K241</f>
        <v>0.47945205479452052</v>
      </c>
      <c r="N241" s="40">
        <f>SUBTOTAL(9,N240:N240)</f>
        <v>118</v>
      </c>
      <c r="O241" s="40">
        <f>SUBTOTAL(9,O240:O240)</f>
        <v>67</v>
      </c>
      <c r="P241" s="87">
        <f>O241/N241</f>
        <v>0.56779661016949157</v>
      </c>
      <c r="Q241" s="40">
        <f>SUBTOTAL(9,Q240:Q240)</f>
        <v>74</v>
      </c>
      <c r="R241" s="40">
        <f>SUBTOTAL(9,R240:R240)</f>
        <v>29</v>
      </c>
      <c r="S241" s="87">
        <f>R241/Q241</f>
        <v>0.39189189189189189</v>
      </c>
      <c r="T241" s="40">
        <f>SUBTOTAL(9,T240:T240)</f>
        <v>265</v>
      </c>
      <c r="U241" s="40">
        <f>SUBTOTAL(9,U240:U240)</f>
        <v>131</v>
      </c>
      <c r="V241" s="101">
        <f>U241/T241</f>
        <v>0.49433962264150944</v>
      </c>
    </row>
    <row r="242" spans="1:22" s="62" customFormat="1" ht="15" customHeight="1" outlineLevel="6" x14ac:dyDescent="0.3">
      <c r="A242" s="63">
        <v>101</v>
      </c>
      <c r="B242" s="63" t="s">
        <v>19</v>
      </c>
      <c r="C242" s="64">
        <v>10103</v>
      </c>
      <c r="D242" s="64" t="s">
        <v>29</v>
      </c>
      <c r="E242" s="64">
        <v>1316</v>
      </c>
      <c r="F242" s="64" t="s">
        <v>359</v>
      </c>
      <c r="G242" s="64">
        <v>0</v>
      </c>
      <c r="H242" s="64">
        <v>0</v>
      </c>
      <c r="I242" s="64">
        <v>0</v>
      </c>
      <c r="J242" s="66" t="s">
        <v>25</v>
      </c>
      <c r="K242" s="43">
        <f>SUBTOTAL(9,K231:K240)</f>
        <v>837</v>
      </c>
      <c r="L242" s="43">
        <f>SUBTOTAL(9,L231:L240)</f>
        <v>420</v>
      </c>
      <c r="M242" s="102">
        <f>L242/K242</f>
        <v>0.50179211469534046</v>
      </c>
      <c r="N242" s="43">
        <f>SUBTOTAL(9,N231:N240)</f>
        <v>712</v>
      </c>
      <c r="O242" s="43">
        <f>SUBTOTAL(9,O231:O240)</f>
        <v>392</v>
      </c>
      <c r="P242" s="102">
        <f>O242/N242</f>
        <v>0.550561797752809</v>
      </c>
      <c r="Q242" s="43">
        <f>SUBTOTAL(9,Q231:Q240)</f>
        <v>737</v>
      </c>
      <c r="R242" s="43">
        <f>SUBTOTAL(9,R231:R240)</f>
        <v>389</v>
      </c>
      <c r="S242" s="102">
        <f>R242/Q242</f>
        <v>0.52781546811397562</v>
      </c>
      <c r="T242" s="43">
        <f>SUBTOTAL(9,T231:T240)</f>
        <v>2286</v>
      </c>
      <c r="U242" s="43">
        <f>SUBTOTAL(9,U231:U240)</f>
        <v>1201</v>
      </c>
      <c r="V242" s="89">
        <f>U242/T242</f>
        <v>0.52537182852143482</v>
      </c>
    </row>
    <row r="243" spans="1:22" s="62" customFormat="1" ht="15" customHeight="1" outlineLevel="7" x14ac:dyDescent="0.3">
      <c r="A243" s="63">
        <v>101</v>
      </c>
      <c r="B243" s="63" t="s">
        <v>19</v>
      </c>
      <c r="C243" s="64">
        <v>10103</v>
      </c>
      <c r="D243" s="64" t="s">
        <v>29</v>
      </c>
      <c r="E243" s="64">
        <v>1317</v>
      </c>
      <c r="F243" s="64" t="s">
        <v>235</v>
      </c>
      <c r="G243" s="64">
        <v>151397</v>
      </c>
      <c r="H243" s="64" t="s">
        <v>236</v>
      </c>
      <c r="I243" s="64">
        <v>1317790</v>
      </c>
      <c r="J243" s="64" t="s">
        <v>237</v>
      </c>
      <c r="K243" s="99">
        <v>96</v>
      </c>
      <c r="L243" s="99">
        <v>58</v>
      </c>
      <c r="M243" s="100">
        <v>0.60416666666666696</v>
      </c>
      <c r="N243" s="99">
        <v>82</v>
      </c>
      <c r="O243" s="99">
        <v>51</v>
      </c>
      <c r="P243" s="100">
        <v>0.62195121951219501</v>
      </c>
      <c r="Q243" s="99">
        <v>85</v>
      </c>
      <c r="R243" s="99">
        <v>20</v>
      </c>
      <c r="S243" s="100">
        <v>0.23529411764705899</v>
      </c>
      <c r="T243" s="99">
        <f t="shared" si="11"/>
        <v>263</v>
      </c>
      <c r="U243" s="99">
        <f t="shared" si="10"/>
        <v>129</v>
      </c>
      <c r="V243" s="100">
        <f t="shared" si="9"/>
        <v>0.49049429657794674</v>
      </c>
    </row>
    <row r="244" spans="1:22" s="62" customFormat="1" ht="15" customHeight="1" outlineLevel="7" x14ac:dyDescent="0.3">
      <c r="A244" s="63">
        <v>101</v>
      </c>
      <c r="B244" s="63" t="s">
        <v>19</v>
      </c>
      <c r="C244" s="64">
        <v>10103</v>
      </c>
      <c r="D244" s="64" t="s">
        <v>29</v>
      </c>
      <c r="E244" s="64">
        <v>1317</v>
      </c>
      <c r="F244" s="64" t="s">
        <v>235</v>
      </c>
      <c r="G244" s="64">
        <v>151397</v>
      </c>
      <c r="H244" s="64" t="s">
        <v>236</v>
      </c>
      <c r="I244" s="64">
        <v>0</v>
      </c>
      <c r="J244" s="71" t="s">
        <v>24</v>
      </c>
      <c r="K244" s="40">
        <f>SUBTOTAL(9,K243:K243)</f>
        <v>96</v>
      </c>
      <c r="L244" s="40">
        <f>SUBTOTAL(9,L243:L243)</f>
        <v>58</v>
      </c>
      <c r="M244" s="87">
        <f>L244/K244</f>
        <v>0.60416666666666663</v>
      </c>
      <c r="N244" s="40">
        <f>SUBTOTAL(9,N243:N243)</f>
        <v>82</v>
      </c>
      <c r="O244" s="40">
        <f>SUBTOTAL(9,O243:O243)</f>
        <v>51</v>
      </c>
      <c r="P244" s="87">
        <f>O244/N244</f>
        <v>0.62195121951219512</v>
      </c>
      <c r="Q244" s="40">
        <f>SUBTOTAL(9,Q243:Q243)</f>
        <v>85</v>
      </c>
      <c r="R244" s="40">
        <f>SUBTOTAL(9,R243:R243)</f>
        <v>20</v>
      </c>
      <c r="S244" s="87">
        <f>R244/Q244</f>
        <v>0.23529411764705882</v>
      </c>
      <c r="T244" s="40">
        <f>SUBTOTAL(9,T243:T243)</f>
        <v>263</v>
      </c>
      <c r="U244" s="40">
        <f>SUBTOTAL(9,U243:U243)</f>
        <v>129</v>
      </c>
      <c r="V244" s="101">
        <f>U244/T244</f>
        <v>0.49049429657794674</v>
      </c>
    </row>
    <row r="245" spans="1:22" s="62" customFormat="1" ht="15" customHeight="1" outlineLevel="7" x14ac:dyDescent="0.3">
      <c r="A245" s="63">
        <v>101</v>
      </c>
      <c r="B245" s="63" t="s">
        <v>19</v>
      </c>
      <c r="C245" s="64">
        <v>10103</v>
      </c>
      <c r="D245" s="64" t="s">
        <v>29</v>
      </c>
      <c r="E245" s="64">
        <v>1317</v>
      </c>
      <c r="F245" s="64" t="s">
        <v>235</v>
      </c>
      <c r="G245" s="64">
        <v>151427</v>
      </c>
      <c r="H245" s="64" t="s">
        <v>238</v>
      </c>
      <c r="I245" s="64">
        <v>1317651</v>
      </c>
      <c r="J245" s="64" t="s">
        <v>239</v>
      </c>
      <c r="K245" s="99">
        <v>126</v>
      </c>
      <c r="L245" s="99">
        <v>36</v>
      </c>
      <c r="M245" s="100">
        <v>0.28571428571428598</v>
      </c>
      <c r="N245" s="99">
        <v>104</v>
      </c>
      <c r="O245" s="99">
        <v>22</v>
      </c>
      <c r="P245" s="100">
        <v>0.21153846153846201</v>
      </c>
      <c r="Q245" s="99">
        <v>105</v>
      </c>
      <c r="R245" s="99">
        <v>27</v>
      </c>
      <c r="S245" s="100">
        <v>0.25714285714285701</v>
      </c>
      <c r="T245" s="99">
        <f t="shared" si="11"/>
        <v>335</v>
      </c>
      <c r="U245" s="99">
        <f t="shared" si="10"/>
        <v>85</v>
      </c>
      <c r="V245" s="100">
        <f t="shared" ref="V245:V286" si="12">U245/T245</f>
        <v>0.2537313432835821</v>
      </c>
    </row>
    <row r="246" spans="1:22" s="62" customFormat="1" ht="15" customHeight="1" outlineLevel="7" x14ac:dyDescent="0.3">
      <c r="A246" s="63">
        <v>101</v>
      </c>
      <c r="B246" s="63" t="s">
        <v>19</v>
      </c>
      <c r="C246" s="64">
        <v>10103</v>
      </c>
      <c r="D246" s="64" t="s">
        <v>29</v>
      </c>
      <c r="E246" s="64">
        <v>1317</v>
      </c>
      <c r="F246" s="64" t="s">
        <v>235</v>
      </c>
      <c r="G246" s="64">
        <v>151427</v>
      </c>
      <c r="H246" s="64" t="s">
        <v>238</v>
      </c>
      <c r="I246" s="64">
        <v>0</v>
      </c>
      <c r="J246" s="71" t="s">
        <v>24</v>
      </c>
      <c r="K246" s="40">
        <f>SUBTOTAL(9,K245:K245)</f>
        <v>126</v>
      </c>
      <c r="L246" s="40">
        <f>SUBTOTAL(9,L245:L245)</f>
        <v>36</v>
      </c>
      <c r="M246" s="87">
        <f>L246/K246</f>
        <v>0.2857142857142857</v>
      </c>
      <c r="N246" s="40">
        <f>SUBTOTAL(9,N245:N245)</f>
        <v>104</v>
      </c>
      <c r="O246" s="40">
        <f>SUBTOTAL(9,O245:O245)</f>
        <v>22</v>
      </c>
      <c r="P246" s="87">
        <f>O246/N246</f>
        <v>0.21153846153846154</v>
      </c>
      <c r="Q246" s="40">
        <f>SUBTOTAL(9,Q245:Q245)</f>
        <v>105</v>
      </c>
      <c r="R246" s="40">
        <f>SUBTOTAL(9,R245:R245)</f>
        <v>27</v>
      </c>
      <c r="S246" s="87">
        <f>R246/Q246</f>
        <v>0.25714285714285712</v>
      </c>
      <c r="T246" s="40">
        <f>SUBTOTAL(9,T245:T245)</f>
        <v>335</v>
      </c>
      <c r="U246" s="40">
        <f>SUBTOTAL(9,U245:U245)</f>
        <v>85</v>
      </c>
      <c r="V246" s="101">
        <f>U246/T246</f>
        <v>0.2537313432835821</v>
      </c>
    </row>
    <row r="247" spans="1:22" s="62" customFormat="1" ht="15" customHeight="1" outlineLevel="7" x14ac:dyDescent="0.3">
      <c r="A247" s="63">
        <v>101</v>
      </c>
      <c r="B247" s="63" t="s">
        <v>19</v>
      </c>
      <c r="C247" s="64">
        <v>10103</v>
      </c>
      <c r="D247" s="64" t="s">
        <v>29</v>
      </c>
      <c r="E247" s="64">
        <v>1317</v>
      </c>
      <c r="F247" s="64" t="s">
        <v>235</v>
      </c>
      <c r="G247" s="64">
        <v>152419</v>
      </c>
      <c r="H247" s="64" t="s">
        <v>240</v>
      </c>
      <c r="I247" s="64">
        <v>1317187</v>
      </c>
      <c r="J247" s="64" t="s">
        <v>241</v>
      </c>
      <c r="K247" s="99">
        <v>58</v>
      </c>
      <c r="L247" s="99">
        <v>35</v>
      </c>
      <c r="M247" s="100">
        <v>0.60344827586206895</v>
      </c>
      <c r="N247" s="99">
        <v>60</v>
      </c>
      <c r="O247" s="99">
        <v>41</v>
      </c>
      <c r="P247" s="100">
        <v>0.68333333333333302</v>
      </c>
      <c r="Q247" s="99">
        <v>74</v>
      </c>
      <c r="R247" s="99">
        <v>39</v>
      </c>
      <c r="S247" s="100">
        <v>0.52702702702702697</v>
      </c>
      <c r="T247" s="99">
        <f t="shared" si="11"/>
        <v>192</v>
      </c>
      <c r="U247" s="99">
        <f t="shared" si="10"/>
        <v>115</v>
      </c>
      <c r="V247" s="100">
        <f t="shared" si="12"/>
        <v>0.59895833333333337</v>
      </c>
    </row>
    <row r="248" spans="1:22" s="62" customFormat="1" ht="15" customHeight="1" outlineLevel="7" x14ac:dyDescent="0.3">
      <c r="A248" s="63">
        <v>101</v>
      </c>
      <c r="B248" s="63" t="s">
        <v>19</v>
      </c>
      <c r="C248" s="64">
        <v>10103</v>
      </c>
      <c r="D248" s="64" t="s">
        <v>29</v>
      </c>
      <c r="E248" s="64">
        <v>1317</v>
      </c>
      <c r="F248" s="64" t="s">
        <v>235</v>
      </c>
      <c r="G248" s="64">
        <v>152419</v>
      </c>
      <c r="H248" s="64" t="s">
        <v>240</v>
      </c>
      <c r="I248" s="64">
        <v>0</v>
      </c>
      <c r="J248" s="71" t="s">
        <v>24</v>
      </c>
      <c r="K248" s="40">
        <f>SUBTOTAL(9,K247:K247)</f>
        <v>58</v>
      </c>
      <c r="L248" s="40">
        <f>SUBTOTAL(9,L247:L247)</f>
        <v>35</v>
      </c>
      <c r="M248" s="87">
        <f>L248/K248</f>
        <v>0.60344827586206895</v>
      </c>
      <c r="N248" s="40">
        <f>SUBTOTAL(9,N247:N247)</f>
        <v>60</v>
      </c>
      <c r="O248" s="40">
        <f>SUBTOTAL(9,O247:O247)</f>
        <v>41</v>
      </c>
      <c r="P248" s="87">
        <f>O248/N248</f>
        <v>0.68333333333333335</v>
      </c>
      <c r="Q248" s="40">
        <f>SUBTOTAL(9,Q247:Q247)</f>
        <v>74</v>
      </c>
      <c r="R248" s="40">
        <f>SUBTOTAL(9,R247:R247)</f>
        <v>39</v>
      </c>
      <c r="S248" s="87">
        <f>R248/Q248</f>
        <v>0.52702702702702697</v>
      </c>
      <c r="T248" s="40">
        <f>SUBTOTAL(9,T247:T247)</f>
        <v>192</v>
      </c>
      <c r="U248" s="40">
        <f>SUBTOTAL(9,U247:U247)</f>
        <v>115</v>
      </c>
      <c r="V248" s="101">
        <f>U248/T248</f>
        <v>0.59895833333333337</v>
      </c>
    </row>
    <row r="249" spans="1:22" s="62" customFormat="1" ht="15" customHeight="1" outlineLevel="7" x14ac:dyDescent="0.3">
      <c r="A249" s="63">
        <v>101</v>
      </c>
      <c r="B249" s="63" t="s">
        <v>19</v>
      </c>
      <c r="C249" s="64">
        <v>10103</v>
      </c>
      <c r="D249" s="64" t="s">
        <v>29</v>
      </c>
      <c r="E249" s="64">
        <v>1317</v>
      </c>
      <c r="F249" s="64" t="s">
        <v>235</v>
      </c>
      <c r="G249" s="64">
        <v>152420</v>
      </c>
      <c r="H249" s="64" t="s">
        <v>242</v>
      </c>
      <c r="I249" s="64">
        <v>1317245</v>
      </c>
      <c r="J249" s="64" t="s">
        <v>243</v>
      </c>
      <c r="K249" s="99">
        <v>200</v>
      </c>
      <c r="L249" s="99">
        <v>102</v>
      </c>
      <c r="M249" s="100">
        <v>0.51</v>
      </c>
      <c r="N249" s="99">
        <v>0</v>
      </c>
      <c r="O249" s="99">
        <v>0</v>
      </c>
      <c r="P249" s="106" t="s">
        <v>28</v>
      </c>
      <c r="Q249" s="99">
        <v>0</v>
      </c>
      <c r="R249" s="99">
        <v>0</v>
      </c>
      <c r="S249" s="106" t="s">
        <v>28</v>
      </c>
      <c r="T249" s="99">
        <f t="shared" si="11"/>
        <v>200</v>
      </c>
      <c r="U249" s="99">
        <f t="shared" si="10"/>
        <v>102</v>
      </c>
      <c r="V249" s="100">
        <f t="shared" si="12"/>
        <v>0.51</v>
      </c>
    </row>
    <row r="250" spans="1:22" s="62" customFormat="1" ht="15" customHeight="1" outlineLevel="7" x14ac:dyDescent="0.3">
      <c r="A250" s="63">
        <v>101</v>
      </c>
      <c r="B250" s="63" t="s">
        <v>19</v>
      </c>
      <c r="C250" s="64">
        <v>10103</v>
      </c>
      <c r="D250" s="64" t="s">
        <v>29</v>
      </c>
      <c r="E250" s="64">
        <v>1317</v>
      </c>
      <c r="F250" s="64" t="s">
        <v>235</v>
      </c>
      <c r="G250" s="64">
        <v>152420</v>
      </c>
      <c r="H250" s="64" t="s">
        <v>242</v>
      </c>
      <c r="I250" s="64">
        <v>1317341</v>
      </c>
      <c r="J250" s="64" t="s">
        <v>337</v>
      </c>
      <c r="K250" s="99">
        <v>0</v>
      </c>
      <c r="L250" s="99">
        <v>0</v>
      </c>
      <c r="M250" s="106" t="s">
        <v>28</v>
      </c>
      <c r="N250" s="99">
        <v>195</v>
      </c>
      <c r="O250" s="99">
        <v>101</v>
      </c>
      <c r="P250" s="100">
        <v>0.517948717948718</v>
      </c>
      <c r="Q250" s="99">
        <v>172</v>
      </c>
      <c r="R250" s="99">
        <v>84</v>
      </c>
      <c r="S250" s="100">
        <v>0.48837209302325602</v>
      </c>
      <c r="T250" s="99">
        <f t="shared" si="11"/>
        <v>367</v>
      </c>
      <c r="U250" s="99">
        <f t="shared" si="10"/>
        <v>185</v>
      </c>
      <c r="V250" s="100">
        <f t="shared" si="12"/>
        <v>0.50408719346049047</v>
      </c>
    </row>
    <row r="251" spans="1:22" s="62" customFormat="1" ht="15" customHeight="1" outlineLevel="7" x14ac:dyDescent="0.3">
      <c r="A251" s="63">
        <v>101</v>
      </c>
      <c r="B251" s="63" t="s">
        <v>19</v>
      </c>
      <c r="C251" s="64">
        <v>10103</v>
      </c>
      <c r="D251" s="64" t="s">
        <v>29</v>
      </c>
      <c r="E251" s="64">
        <v>1317</v>
      </c>
      <c r="F251" s="64" t="s">
        <v>235</v>
      </c>
      <c r="G251" s="64">
        <v>152420</v>
      </c>
      <c r="H251" s="64" t="s">
        <v>242</v>
      </c>
      <c r="I251" s="64">
        <v>0</v>
      </c>
      <c r="J251" s="71" t="s">
        <v>24</v>
      </c>
      <c r="K251" s="40">
        <f>SUBTOTAL(9,K249:K250)</f>
        <v>200</v>
      </c>
      <c r="L251" s="40">
        <f>SUBTOTAL(9,L249:L250)</f>
        <v>102</v>
      </c>
      <c r="M251" s="87">
        <f>L251/K251</f>
        <v>0.51</v>
      </c>
      <c r="N251" s="40">
        <f>SUBTOTAL(9,N249:N250)</f>
        <v>195</v>
      </c>
      <c r="O251" s="40">
        <f>SUBTOTAL(9,O249:O250)</f>
        <v>101</v>
      </c>
      <c r="P251" s="87">
        <f>O251/N251</f>
        <v>0.517948717948718</v>
      </c>
      <c r="Q251" s="40">
        <f>SUBTOTAL(9,Q249:Q250)</f>
        <v>172</v>
      </c>
      <c r="R251" s="40">
        <f>SUBTOTAL(9,R249:R250)</f>
        <v>84</v>
      </c>
      <c r="S251" s="87">
        <f>R251/Q251</f>
        <v>0.48837209302325579</v>
      </c>
      <c r="T251" s="40">
        <f>SUBTOTAL(9,T249:T250)</f>
        <v>567</v>
      </c>
      <c r="U251" s="40">
        <f>SUBTOTAL(9,U249:U250)</f>
        <v>287</v>
      </c>
      <c r="V251" s="101">
        <f>U251/T251</f>
        <v>0.50617283950617287</v>
      </c>
    </row>
    <row r="252" spans="1:22" s="62" customFormat="1" ht="15" customHeight="1" outlineLevel="7" x14ac:dyDescent="0.3">
      <c r="A252" s="63">
        <v>101</v>
      </c>
      <c r="B252" s="63" t="s">
        <v>19</v>
      </c>
      <c r="C252" s="64">
        <v>10103</v>
      </c>
      <c r="D252" s="64" t="s">
        <v>29</v>
      </c>
      <c r="E252" s="64">
        <v>1317</v>
      </c>
      <c r="F252" s="64" t="s">
        <v>235</v>
      </c>
      <c r="G252" s="64">
        <v>152432</v>
      </c>
      <c r="H252" s="64" t="s">
        <v>244</v>
      </c>
      <c r="I252" s="64">
        <v>1317689</v>
      </c>
      <c r="J252" s="64" t="s">
        <v>245</v>
      </c>
      <c r="K252" s="99">
        <v>94</v>
      </c>
      <c r="L252" s="99">
        <v>64</v>
      </c>
      <c r="M252" s="100">
        <v>0.680851063829787</v>
      </c>
      <c r="N252" s="99">
        <v>129</v>
      </c>
      <c r="O252" s="99">
        <v>77</v>
      </c>
      <c r="P252" s="100">
        <v>0.59689922480620194</v>
      </c>
      <c r="Q252" s="99">
        <v>106</v>
      </c>
      <c r="R252" s="99">
        <v>69</v>
      </c>
      <c r="S252" s="100">
        <v>0.65094339622641495</v>
      </c>
      <c r="T252" s="99">
        <f t="shared" si="11"/>
        <v>329</v>
      </c>
      <c r="U252" s="99">
        <f t="shared" si="10"/>
        <v>210</v>
      </c>
      <c r="V252" s="100">
        <f t="shared" si="12"/>
        <v>0.63829787234042556</v>
      </c>
    </row>
    <row r="253" spans="1:22" s="62" customFormat="1" ht="15" customHeight="1" outlineLevel="7" x14ac:dyDescent="0.3">
      <c r="A253" s="63">
        <v>101</v>
      </c>
      <c r="B253" s="63" t="s">
        <v>19</v>
      </c>
      <c r="C253" s="64">
        <v>10103</v>
      </c>
      <c r="D253" s="64" t="s">
        <v>29</v>
      </c>
      <c r="E253" s="64">
        <v>1317</v>
      </c>
      <c r="F253" s="64" t="s">
        <v>235</v>
      </c>
      <c r="G253" s="64">
        <v>152432</v>
      </c>
      <c r="H253" s="64" t="s">
        <v>244</v>
      </c>
      <c r="I253" s="64">
        <v>0</v>
      </c>
      <c r="J253" s="71" t="s">
        <v>24</v>
      </c>
      <c r="K253" s="40">
        <f>SUBTOTAL(9,K252:K252)</f>
        <v>94</v>
      </c>
      <c r="L253" s="40">
        <f>SUBTOTAL(9,L252:L252)</f>
        <v>64</v>
      </c>
      <c r="M253" s="87">
        <f>L253/K253</f>
        <v>0.68085106382978722</v>
      </c>
      <c r="N253" s="40">
        <f>SUBTOTAL(9,N252:N252)</f>
        <v>129</v>
      </c>
      <c r="O253" s="40">
        <f>SUBTOTAL(9,O252:O252)</f>
        <v>77</v>
      </c>
      <c r="P253" s="87">
        <f>O253/N253</f>
        <v>0.5968992248062015</v>
      </c>
      <c r="Q253" s="40">
        <f>SUBTOTAL(9,Q252:Q252)</f>
        <v>106</v>
      </c>
      <c r="R253" s="40">
        <f>SUBTOTAL(9,R252:R252)</f>
        <v>69</v>
      </c>
      <c r="S253" s="87">
        <f>R253/Q253</f>
        <v>0.65094339622641506</v>
      </c>
      <c r="T253" s="40">
        <f>SUBTOTAL(9,T252:T252)</f>
        <v>329</v>
      </c>
      <c r="U253" s="40">
        <f>SUBTOTAL(9,U252:U252)</f>
        <v>210</v>
      </c>
      <c r="V253" s="101">
        <f>U253/T253</f>
        <v>0.63829787234042556</v>
      </c>
    </row>
    <row r="254" spans="1:22" s="62" customFormat="1" ht="15" customHeight="1" outlineLevel="7" x14ac:dyDescent="0.3">
      <c r="A254" s="63">
        <v>101</v>
      </c>
      <c r="B254" s="63" t="s">
        <v>19</v>
      </c>
      <c r="C254" s="64">
        <v>10103</v>
      </c>
      <c r="D254" s="64" t="s">
        <v>29</v>
      </c>
      <c r="E254" s="64">
        <v>1317</v>
      </c>
      <c r="F254" s="64" t="s">
        <v>235</v>
      </c>
      <c r="G254" s="64">
        <v>152456</v>
      </c>
      <c r="H254" s="64" t="s">
        <v>248</v>
      </c>
      <c r="I254" s="64">
        <v>1317256</v>
      </c>
      <c r="J254" s="64" t="s">
        <v>249</v>
      </c>
      <c r="K254" s="99">
        <v>126</v>
      </c>
      <c r="L254" s="99">
        <v>78</v>
      </c>
      <c r="M254" s="100">
        <v>0.61904761904761896</v>
      </c>
      <c r="N254" s="99">
        <v>88</v>
      </c>
      <c r="O254" s="99">
        <v>58</v>
      </c>
      <c r="P254" s="100">
        <v>0.65909090909090895</v>
      </c>
      <c r="Q254" s="99">
        <v>77</v>
      </c>
      <c r="R254" s="99">
        <v>33</v>
      </c>
      <c r="S254" s="100">
        <v>0.42857142857142899</v>
      </c>
      <c r="T254" s="99">
        <f t="shared" si="11"/>
        <v>291</v>
      </c>
      <c r="U254" s="99">
        <f t="shared" si="10"/>
        <v>169</v>
      </c>
      <c r="V254" s="100">
        <f t="shared" si="12"/>
        <v>0.58075601374570451</v>
      </c>
    </row>
    <row r="255" spans="1:22" s="62" customFormat="1" ht="15" customHeight="1" outlineLevel="7" x14ac:dyDescent="0.3">
      <c r="A255" s="63">
        <v>101</v>
      </c>
      <c r="B255" s="63" t="s">
        <v>19</v>
      </c>
      <c r="C255" s="64">
        <v>10103</v>
      </c>
      <c r="D255" s="64" t="s">
        <v>29</v>
      </c>
      <c r="E255" s="64">
        <v>1317</v>
      </c>
      <c r="F255" s="64" t="s">
        <v>235</v>
      </c>
      <c r="G255" s="64">
        <v>152456</v>
      </c>
      <c r="H255" s="64" t="s">
        <v>248</v>
      </c>
      <c r="I255" s="64">
        <v>0</v>
      </c>
      <c r="J255" s="71" t="s">
        <v>24</v>
      </c>
      <c r="K255" s="40">
        <f>SUBTOTAL(9,K254:K254)</f>
        <v>126</v>
      </c>
      <c r="L255" s="40">
        <f>SUBTOTAL(9,L254:L254)</f>
        <v>78</v>
      </c>
      <c r="M255" s="87">
        <f>L255/K255</f>
        <v>0.61904761904761907</v>
      </c>
      <c r="N255" s="40">
        <f>SUBTOTAL(9,N254:N254)</f>
        <v>88</v>
      </c>
      <c r="O255" s="40">
        <f>SUBTOTAL(9,O254:O254)</f>
        <v>58</v>
      </c>
      <c r="P255" s="87">
        <f>O255/N255</f>
        <v>0.65909090909090906</v>
      </c>
      <c r="Q255" s="40">
        <f>SUBTOTAL(9,Q254:Q254)</f>
        <v>77</v>
      </c>
      <c r="R255" s="40">
        <f>SUBTOTAL(9,R254:R254)</f>
        <v>33</v>
      </c>
      <c r="S255" s="87">
        <f>R255/Q255</f>
        <v>0.42857142857142855</v>
      </c>
      <c r="T255" s="40">
        <f>SUBTOTAL(9,T254:T254)</f>
        <v>291</v>
      </c>
      <c r="U255" s="40">
        <f>SUBTOTAL(9,U254:U254)</f>
        <v>169</v>
      </c>
      <c r="V255" s="101">
        <f>U255/T255</f>
        <v>0.58075601374570451</v>
      </c>
    </row>
    <row r="256" spans="1:22" s="62" customFormat="1" ht="15" customHeight="1" outlineLevel="7" x14ac:dyDescent="0.3">
      <c r="A256" s="63">
        <v>101</v>
      </c>
      <c r="B256" s="63" t="s">
        <v>19</v>
      </c>
      <c r="C256" s="64">
        <v>10103</v>
      </c>
      <c r="D256" s="64" t="s">
        <v>29</v>
      </c>
      <c r="E256" s="64">
        <v>1317</v>
      </c>
      <c r="F256" s="64" t="s">
        <v>235</v>
      </c>
      <c r="G256" s="64">
        <v>152468</v>
      </c>
      <c r="H256" s="64" t="s">
        <v>250</v>
      </c>
      <c r="I256" s="64">
        <v>1317553</v>
      </c>
      <c r="J256" s="64" t="s">
        <v>251</v>
      </c>
      <c r="K256" s="99">
        <v>85</v>
      </c>
      <c r="L256" s="99">
        <v>51</v>
      </c>
      <c r="M256" s="100">
        <v>0.6</v>
      </c>
      <c r="N256" s="99">
        <v>83</v>
      </c>
      <c r="O256" s="99">
        <v>49</v>
      </c>
      <c r="P256" s="100">
        <v>0.59036144578313299</v>
      </c>
      <c r="Q256" s="99">
        <v>81</v>
      </c>
      <c r="R256" s="99">
        <v>27</v>
      </c>
      <c r="S256" s="100">
        <v>0.33333333333333298</v>
      </c>
      <c r="T256" s="99">
        <f t="shared" si="11"/>
        <v>249</v>
      </c>
      <c r="U256" s="99">
        <f t="shared" si="10"/>
        <v>127</v>
      </c>
      <c r="V256" s="100">
        <f t="shared" si="12"/>
        <v>0.51004016064257029</v>
      </c>
    </row>
    <row r="257" spans="1:22" s="62" customFormat="1" ht="15" customHeight="1" outlineLevel="7" x14ac:dyDescent="0.3">
      <c r="A257" s="63">
        <v>101</v>
      </c>
      <c r="B257" s="63" t="s">
        <v>19</v>
      </c>
      <c r="C257" s="64">
        <v>10103</v>
      </c>
      <c r="D257" s="64" t="s">
        <v>29</v>
      </c>
      <c r="E257" s="64">
        <v>1317</v>
      </c>
      <c r="F257" s="64" t="s">
        <v>235</v>
      </c>
      <c r="G257" s="64">
        <v>152468</v>
      </c>
      <c r="H257" s="64" t="s">
        <v>250</v>
      </c>
      <c r="I257" s="64">
        <v>1317570</v>
      </c>
      <c r="J257" s="64" t="s">
        <v>339</v>
      </c>
      <c r="K257" s="99">
        <v>97</v>
      </c>
      <c r="L257" s="99">
        <v>40</v>
      </c>
      <c r="M257" s="100">
        <v>0.41237113402061898</v>
      </c>
      <c r="N257" s="99">
        <v>131</v>
      </c>
      <c r="O257" s="99">
        <v>69</v>
      </c>
      <c r="P257" s="100">
        <v>0.52671755725190805</v>
      </c>
      <c r="Q257" s="99">
        <v>120</v>
      </c>
      <c r="R257" s="99">
        <v>27</v>
      </c>
      <c r="S257" s="100">
        <v>0.22500000000000001</v>
      </c>
      <c r="T257" s="99">
        <f t="shared" si="11"/>
        <v>348</v>
      </c>
      <c r="U257" s="99">
        <f t="shared" si="10"/>
        <v>136</v>
      </c>
      <c r="V257" s="100">
        <f t="shared" si="12"/>
        <v>0.39080459770114945</v>
      </c>
    </row>
    <row r="258" spans="1:22" s="62" customFormat="1" ht="15" customHeight="1" outlineLevel="7" x14ac:dyDescent="0.3">
      <c r="A258" s="63">
        <v>101</v>
      </c>
      <c r="B258" s="63" t="s">
        <v>19</v>
      </c>
      <c r="C258" s="64">
        <v>10103</v>
      </c>
      <c r="D258" s="64" t="s">
        <v>29</v>
      </c>
      <c r="E258" s="64">
        <v>1317</v>
      </c>
      <c r="F258" s="64" t="s">
        <v>235</v>
      </c>
      <c r="G258" s="64">
        <v>152468</v>
      </c>
      <c r="H258" s="64" t="s">
        <v>250</v>
      </c>
      <c r="I258" s="64">
        <v>0</v>
      </c>
      <c r="J258" s="71" t="s">
        <v>24</v>
      </c>
      <c r="K258" s="40">
        <f>SUBTOTAL(9,K256:K257)</f>
        <v>182</v>
      </c>
      <c r="L258" s="40">
        <f>SUBTOTAL(9,L256:L257)</f>
        <v>91</v>
      </c>
      <c r="M258" s="87">
        <f>L258/K258</f>
        <v>0.5</v>
      </c>
      <c r="N258" s="40">
        <f>SUBTOTAL(9,N256:N257)</f>
        <v>214</v>
      </c>
      <c r="O258" s="40">
        <f>SUBTOTAL(9,O256:O257)</f>
        <v>118</v>
      </c>
      <c r="P258" s="87">
        <f>O258/N258</f>
        <v>0.55140186915887845</v>
      </c>
      <c r="Q258" s="40">
        <f>SUBTOTAL(9,Q256:Q257)</f>
        <v>201</v>
      </c>
      <c r="R258" s="40">
        <f>SUBTOTAL(9,R256:R257)</f>
        <v>54</v>
      </c>
      <c r="S258" s="87">
        <f>R258/Q258</f>
        <v>0.26865671641791045</v>
      </c>
      <c r="T258" s="40">
        <f>SUBTOTAL(9,T256:T257)</f>
        <v>597</v>
      </c>
      <c r="U258" s="40">
        <f>SUBTOTAL(9,U256:U257)</f>
        <v>263</v>
      </c>
      <c r="V258" s="101">
        <f>U258/T258</f>
        <v>0.44053601340033499</v>
      </c>
    </row>
    <row r="259" spans="1:22" s="62" customFormat="1" ht="15" customHeight="1" outlineLevel="7" x14ac:dyDescent="0.3">
      <c r="A259" s="63">
        <v>101</v>
      </c>
      <c r="B259" s="63" t="s">
        <v>19</v>
      </c>
      <c r="C259" s="64">
        <v>10103</v>
      </c>
      <c r="D259" s="64" t="s">
        <v>29</v>
      </c>
      <c r="E259" s="64">
        <v>1317</v>
      </c>
      <c r="F259" s="64" t="s">
        <v>235</v>
      </c>
      <c r="G259" s="64">
        <v>152470</v>
      </c>
      <c r="H259" s="64" t="s">
        <v>252</v>
      </c>
      <c r="I259" s="64">
        <v>1317742</v>
      </c>
      <c r="J259" s="64" t="s">
        <v>253</v>
      </c>
      <c r="K259" s="99">
        <v>177</v>
      </c>
      <c r="L259" s="99">
        <v>76</v>
      </c>
      <c r="M259" s="100">
        <v>0.42937853107344598</v>
      </c>
      <c r="N259" s="99">
        <v>165</v>
      </c>
      <c r="O259" s="99">
        <v>77</v>
      </c>
      <c r="P259" s="100">
        <v>0.46666666666666701</v>
      </c>
      <c r="Q259" s="99">
        <v>145</v>
      </c>
      <c r="R259" s="99">
        <v>67</v>
      </c>
      <c r="S259" s="100">
        <v>0.46206896551724103</v>
      </c>
      <c r="T259" s="99">
        <f t="shared" si="11"/>
        <v>487</v>
      </c>
      <c r="U259" s="99">
        <f t="shared" si="10"/>
        <v>220</v>
      </c>
      <c r="V259" s="100">
        <f t="shared" si="12"/>
        <v>0.45174537987679669</v>
      </c>
    </row>
    <row r="260" spans="1:22" s="62" customFormat="1" ht="15" customHeight="1" outlineLevel="7" x14ac:dyDescent="0.3">
      <c r="A260" s="63">
        <v>101</v>
      </c>
      <c r="B260" s="63" t="s">
        <v>19</v>
      </c>
      <c r="C260" s="64">
        <v>10103</v>
      </c>
      <c r="D260" s="64" t="s">
        <v>29</v>
      </c>
      <c r="E260" s="64">
        <v>1317</v>
      </c>
      <c r="F260" s="64" t="s">
        <v>235</v>
      </c>
      <c r="G260" s="64">
        <v>152470</v>
      </c>
      <c r="H260" s="64" t="s">
        <v>252</v>
      </c>
      <c r="I260" s="64">
        <v>0</v>
      </c>
      <c r="J260" s="71" t="s">
        <v>24</v>
      </c>
      <c r="K260" s="40">
        <f>SUBTOTAL(9,K259:K259)</f>
        <v>177</v>
      </c>
      <c r="L260" s="40">
        <f>SUBTOTAL(9,L259:L259)</f>
        <v>76</v>
      </c>
      <c r="M260" s="87">
        <f>L260/K260</f>
        <v>0.42937853107344631</v>
      </c>
      <c r="N260" s="40">
        <f>SUBTOTAL(9,N259:N259)</f>
        <v>165</v>
      </c>
      <c r="O260" s="40">
        <f>SUBTOTAL(9,O259:O259)</f>
        <v>77</v>
      </c>
      <c r="P260" s="87">
        <f>O260/N260</f>
        <v>0.46666666666666667</v>
      </c>
      <c r="Q260" s="40">
        <f>SUBTOTAL(9,Q259:Q259)</f>
        <v>145</v>
      </c>
      <c r="R260" s="40">
        <f>SUBTOTAL(9,R259:R259)</f>
        <v>67</v>
      </c>
      <c r="S260" s="87">
        <f>R260/Q260</f>
        <v>0.46206896551724136</v>
      </c>
      <c r="T260" s="40">
        <f>SUBTOTAL(9,T259:T259)</f>
        <v>487</v>
      </c>
      <c r="U260" s="40">
        <f>SUBTOTAL(9,U259:U259)</f>
        <v>220</v>
      </c>
      <c r="V260" s="101">
        <f>U260/T260</f>
        <v>0.45174537987679669</v>
      </c>
    </row>
    <row r="261" spans="1:22" s="62" customFormat="1" ht="15" customHeight="1" outlineLevel="7" x14ac:dyDescent="0.3">
      <c r="A261" s="63">
        <v>101</v>
      </c>
      <c r="B261" s="63" t="s">
        <v>19</v>
      </c>
      <c r="C261" s="64">
        <v>10103</v>
      </c>
      <c r="D261" s="64" t="s">
        <v>29</v>
      </c>
      <c r="E261" s="64">
        <v>1317</v>
      </c>
      <c r="F261" s="64" t="s">
        <v>235</v>
      </c>
      <c r="G261" s="64">
        <v>152481</v>
      </c>
      <c r="H261" s="64" t="s">
        <v>254</v>
      </c>
      <c r="I261" s="64">
        <v>1317562</v>
      </c>
      <c r="J261" s="64" t="s">
        <v>255</v>
      </c>
      <c r="K261" s="99">
        <v>210</v>
      </c>
      <c r="L261" s="99">
        <v>128</v>
      </c>
      <c r="M261" s="100">
        <v>0.60952380952381002</v>
      </c>
      <c r="N261" s="99">
        <v>215</v>
      </c>
      <c r="O261" s="99">
        <v>134</v>
      </c>
      <c r="P261" s="100">
        <v>0.62325581395348795</v>
      </c>
      <c r="Q261" s="99">
        <v>206</v>
      </c>
      <c r="R261" s="99">
        <v>85</v>
      </c>
      <c r="S261" s="100">
        <v>0.41262135922330101</v>
      </c>
      <c r="T261" s="99">
        <f t="shared" si="11"/>
        <v>631</v>
      </c>
      <c r="U261" s="99">
        <f t="shared" si="10"/>
        <v>347</v>
      </c>
      <c r="V261" s="100">
        <f t="shared" si="12"/>
        <v>0.54992076069730589</v>
      </c>
    </row>
    <row r="262" spans="1:22" s="62" customFormat="1" ht="15" customHeight="1" outlineLevel="7" x14ac:dyDescent="0.3">
      <c r="A262" s="63">
        <v>101</v>
      </c>
      <c r="B262" s="63" t="s">
        <v>19</v>
      </c>
      <c r="C262" s="64">
        <v>10103</v>
      </c>
      <c r="D262" s="64" t="s">
        <v>29</v>
      </c>
      <c r="E262" s="64">
        <v>1317</v>
      </c>
      <c r="F262" s="64" t="s">
        <v>235</v>
      </c>
      <c r="G262" s="64">
        <v>152481</v>
      </c>
      <c r="H262" s="64" t="s">
        <v>254</v>
      </c>
      <c r="I262" s="64">
        <v>0</v>
      </c>
      <c r="J262" s="71" t="s">
        <v>24</v>
      </c>
      <c r="K262" s="40">
        <f>SUBTOTAL(9,K261:K261)</f>
        <v>210</v>
      </c>
      <c r="L262" s="40">
        <f>SUBTOTAL(9,L261:L261)</f>
        <v>128</v>
      </c>
      <c r="M262" s="87">
        <f>L262/K262</f>
        <v>0.60952380952380958</v>
      </c>
      <c r="N262" s="40">
        <f>SUBTOTAL(9,N261:N261)</f>
        <v>215</v>
      </c>
      <c r="O262" s="40">
        <f>SUBTOTAL(9,O261:O261)</f>
        <v>134</v>
      </c>
      <c r="P262" s="87">
        <f>O262/N262</f>
        <v>0.62325581395348839</v>
      </c>
      <c r="Q262" s="40">
        <f>SUBTOTAL(9,Q261:Q261)</f>
        <v>206</v>
      </c>
      <c r="R262" s="40">
        <f>SUBTOTAL(9,R261:R261)</f>
        <v>85</v>
      </c>
      <c r="S262" s="87">
        <f>R262/Q262</f>
        <v>0.41262135922330095</v>
      </c>
      <c r="T262" s="40">
        <f>SUBTOTAL(9,T261:T261)</f>
        <v>631</v>
      </c>
      <c r="U262" s="40">
        <f>SUBTOTAL(9,U261:U261)</f>
        <v>347</v>
      </c>
      <c r="V262" s="101">
        <f>U262/T262</f>
        <v>0.54992076069730589</v>
      </c>
    </row>
    <row r="263" spans="1:22" s="62" customFormat="1" ht="15" customHeight="1" outlineLevel="7" x14ac:dyDescent="0.3">
      <c r="A263" s="63">
        <v>101</v>
      </c>
      <c r="B263" s="63" t="s">
        <v>19</v>
      </c>
      <c r="C263" s="64">
        <v>10103</v>
      </c>
      <c r="D263" s="64" t="s">
        <v>29</v>
      </c>
      <c r="E263" s="64">
        <v>1317</v>
      </c>
      <c r="F263" s="64" t="s">
        <v>235</v>
      </c>
      <c r="G263" s="64">
        <v>152493</v>
      </c>
      <c r="H263" s="64" t="s">
        <v>256</v>
      </c>
      <c r="I263" s="64">
        <v>1317564</v>
      </c>
      <c r="J263" s="64" t="s">
        <v>257</v>
      </c>
      <c r="K263" s="99">
        <v>129</v>
      </c>
      <c r="L263" s="99">
        <v>65</v>
      </c>
      <c r="M263" s="100">
        <v>0.50387596899224796</v>
      </c>
      <c r="N263" s="99">
        <v>101</v>
      </c>
      <c r="O263" s="99">
        <v>60</v>
      </c>
      <c r="P263" s="100">
        <v>0.59405940594059403</v>
      </c>
      <c r="Q263" s="99">
        <v>94</v>
      </c>
      <c r="R263" s="99">
        <v>58</v>
      </c>
      <c r="S263" s="100">
        <v>0.61702127659574502</v>
      </c>
      <c r="T263" s="99">
        <f t="shared" si="11"/>
        <v>324</v>
      </c>
      <c r="U263" s="99">
        <f t="shared" si="10"/>
        <v>183</v>
      </c>
      <c r="V263" s="100">
        <f t="shared" si="12"/>
        <v>0.56481481481481477</v>
      </c>
    </row>
    <row r="264" spans="1:22" s="62" customFormat="1" ht="15" customHeight="1" outlineLevel="7" x14ac:dyDescent="0.3">
      <c r="A264" s="63">
        <v>101</v>
      </c>
      <c r="B264" s="63" t="s">
        <v>19</v>
      </c>
      <c r="C264" s="64">
        <v>10103</v>
      </c>
      <c r="D264" s="64" t="s">
        <v>29</v>
      </c>
      <c r="E264" s="64">
        <v>1317</v>
      </c>
      <c r="F264" s="64" t="s">
        <v>235</v>
      </c>
      <c r="G264" s="64">
        <v>152493</v>
      </c>
      <c r="H264" s="64" t="s">
        <v>256</v>
      </c>
      <c r="I264" s="64">
        <v>0</v>
      </c>
      <c r="J264" s="71" t="s">
        <v>24</v>
      </c>
      <c r="K264" s="40">
        <f>SUBTOTAL(9,K263:K263)</f>
        <v>129</v>
      </c>
      <c r="L264" s="40">
        <f>SUBTOTAL(9,L263:L263)</f>
        <v>65</v>
      </c>
      <c r="M264" s="87">
        <f>L264/K264</f>
        <v>0.50387596899224807</v>
      </c>
      <c r="N264" s="40">
        <f>SUBTOTAL(9,N263:N263)</f>
        <v>101</v>
      </c>
      <c r="O264" s="40">
        <f>SUBTOTAL(9,O263:O263)</f>
        <v>60</v>
      </c>
      <c r="P264" s="87">
        <f>O264/N264</f>
        <v>0.59405940594059403</v>
      </c>
      <c r="Q264" s="40">
        <f>SUBTOTAL(9,Q263:Q263)</f>
        <v>94</v>
      </c>
      <c r="R264" s="40">
        <f>SUBTOTAL(9,R263:R263)</f>
        <v>58</v>
      </c>
      <c r="S264" s="87">
        <f>R264/Q264</f>
        <v>0.61702127659574468</v>
      </c>
      <c r="T264" s="40">
        <f>SUBTOTAL(9,T263:T263)</f>
        <v>324</v>
      </c>
      <c r="U264" s="40">
        <f>SUBTOTAL(9,U263:U263)</f>
        <v>183</v>
      </c>
      <c r="V264" s="101">
        <f>U264/T264</f>
        <v>0.56481481481481477</v>
      </c>
    </row>
    <row r="265" spans="1:22" s="62" customFormat="1" ht="15" customHeight="1" outlineLevel="7" x14ac:dyDescent="0.3">
      <c r="A265" s="63">
        <v>101</v>
      </c>
      <c r="B265" s="63" t="s">
        <v>19</v>
      </c>
      <c r="C265" s="64">
        <v>10103</v>
      </c>
      <c r="D265" s="64" t="s">
        <v>29</v>
      </c>
      <c r="E265" s="64">
        <v>1317</v>
      </c>
      <c r="F265" s="64" t="s">
        <v>235</v>
      </c>
      <c r="G265" s="64">
        <v>152500</v>
      </c>
      <c r="H265" s="64" t="s">
        <v>258</v>
      </c>
      <c r="I265" s="64">
        <v>1317811</v>
      </c>
      <c r="J265" s="64" t="s">
        <v>259</v>
      </c>
      <c r="K265" s="99">
        <v>103</v>
      </c>
      <c r="L265" s="99">
        <v>17</v>
      </c>
      <c r="M265" s="100">
        <v>0.16504854368932001</v>
      </c>
      <c r="N265" s="99">
        <v>74</v>
      </c>
      <c r="O265" s="99">
        <v>19</v>
      </c>
      <c r="P265" s="100">
        <v>0.25675675675675702</v>
      </c>
      <c r="Q265" s="99">
        <v>114</v>
      </c>
      <c r="R265" s="99">
        <v>43</v>
      </c>
      <c r="S265" s="100">
        <v>0.37719298245614002</v>
      </c>
      <c r="T265" s="99">
        <f t="shared" si="11"/>
        <v>291</v>
      </c>
      <c r="U265" s="99">
        <f t="shared" si="10"/>
        <v>79</v>
      </c>
      <c r="V265" s="100">
        <f t="shared" si="12"/>
        <v>0.27147766323024053</v>
      </c>
    </row>
    <row r="266" spans="1:22" s="62" customFormat="1" ht="15" customHeight="1" outlineLevel="7" x14ac:dyDescent="0.3">
      <c r="A266" s="63">
        <v>101</v>
      </c>
      <c r="B266" s="63" t="s">
        <v>19</v>
      </c>
      <c r="C266" s="64">
        <v>10103</v>
      </c>
      <c r="D266" s="64" t="s">
        <v>29</v>
      </c>
      <c r="E266" s="64">
        <v>1317</v>
      </c>
      <c r="F266" s="64" t="s">
        <v>235</v>
      </c>
      <c r="G266" s="64">
        <v>152500</v>
      </c>
      <c r="H266" s="64" t="s">
        <v>258</v>
      </c>
      <c r="I266" s="64">
        <v>0</v>
      </c>
      <c r="J266" s="71" t="s">
        <v>24</v>
      </c>
      <c r="K266" s="40">
        <f>SUBTOTAL(9,K265:K265)</f>
        <v>103</v>
      </c>
      <c r="L266" s="40">
        <f>SUBTOTAL(9,L265:L265)</f>
        <v>17</v>
      </c>
      <c r="M266" s="87">
        <f>L266/K266</f>
        <v>0.1650485436893204</v>
      </c>
      <c r="N266" s="40">
        <f>SUBTOTAL(9,N265:N265)</f>
        <v>74</v>
      </c>
      <c r="O266" s="40">
        <f>SUBTOTAL(9,O265:O265)</f>
        <v>19</v>
      </c>
      <c r="P266" s="87">
        <f>O266/N266</f>
        <v>0.25675675675675674</v>
      </c>
      <c r="Q266" s="40">
        <f>SUBTOTAL(9,Q265:Q265)</f>
        <v>114</v>
      </c>
      <c r="R266" s="40">
        <f>SUBTOTAL(9,R265:R265)</f>
        <v>43</v>
      </c>
      <c r="S266" s="87">
        <f>R266/Q266</f>
        <v>0.37719298245614036</v>
      </c>
      <c r="T266" s="40">
        <f>SUBTOTAL(9,T265:T265)</f>
        <v>291</v>
      </c>
      <c r="U266" s="40">
        <f>SUBTOTAL(9,U265:U265)</f>
        <v>79</v>
      </c>
      <c r="V266" s="101">
        <f>U266/T266</f>
        <v>0.27147766323024053</v>
      </c>
    </row>
    <row r="267" spans="1:22" s="62" customFormat="1" ht="15" customHeight="1" outlineLevel="7" x14ac:dyDescent="0.3">
      <c r="A267" s="63">
        <v>101</v>
      </c>
      <c r="B267" s="63" t="s">
        <v>19</v>
      </c>
      <c r="C267" s="64">
        <v>10103</v>
      </c>
      <c r="D267" s="64" t="s">
        <v>29</v>
      </c>
      <c r="E267" s="64">
        <v>1317</v>
      </c>
      <c r="F267" s="64" t="s">
        <v>235</v>
      </c>
      <c r="G267" s="64">
        <v>152511</v>
      </c>
      <c r="H267" s="64" t="s">
        <v>260</v>
      </c>
      <c r="I267" s="64">
        <v>1317697</v>
      </c>
      <c r="J267" s="64" t="s">
        <v>261</v>
      </c>
      <c r="K267" s="99">
        <v>158</v>
      </c>
      <c r="L267" s="99">
        <v>83</v>
      </c>
      <c r="M267" s="100">
        <v>0.525316455696203</v>
      </c>
      <c r="N267" s="99">
        <v>111</v>
      </c>
      <c r="O267" s="99">
        <v>61</v>
      </c>
      <c r="P267" s="100">
        <v>0.54954954954955004</v>
      </c>
      <c r="Q267" s="99">
        <v>126</v>
      </c>
      <c r="R267" s="99">
        <v>72</v>
      </c>
      <c r="S267" s="100">
        <v>0.57142857142857095</v>
      </c>
      <c r="T267" s="99">
        <f t="shared" si="11"/>
        <v>395</v>
      </c>
      <c r="U267" s="99">
        <f t="shared" si="10"/>
        <v>216</v>
      </c>
      <c r="V267" s="100">
        <f t="shared" si="12"/>
        <v>0.54683544303797471</v>
      </c>
    </row>
    <row r="268" spans="1:22" s="62" customFormat="1" ht="15" customHeight="1" outlineLevel="7" x14ac:dyDescent="0.3">
      <c r="A268" s="63">
        <v>101</v>
      </c>
      <c r="B268" s="63" t="s">
        <v>19</v>
      </c>
      <c r="C268" s="64">
        <v>10103</v>
      </c>
      <c r="D268" s="64" t="s">
        <v>29</v>
      </c>
      <c r="E268" s="64">
        <v>1317</v>
      </c>
      <c r="F268" s="64" t="s">
        <v>235</v>
      </c>
      <c r="G268" s="64">
        <v>152511</v>
      </c>
      <c r="H268" s="64" t="s">
        <v>260</v>
      </c>
      <c r="I268" s="64">
        <v>0</v>
      </c>
      <c r="J268" s="71" t="s">
        <v>24</v>
      </c>
      <c r="K268" s="40">
        <f>SUBTOTAL(9,K267:K267)</f>
        <v>158</v>
      </c>
      <c r="L268" s="40">
        <f>SUBTOTAL(9,L267:L267)</f>
        <v>83</v>
      </c>
      <c r="M268" s="87">
        <f>L268/K268</f>
        <v>0.52531645569620256</v>
      </c>
      <c r="N268" s="40">
        <f>SUBTOTAL(9,N267:N267)</f>
        <v>111</v>
      </c>
      <c r="O268" s="40">
        <f>SUBTOTAL(9,O267:O267)</f>
        <v>61</v>
      </c>
      <c r="P268" s="87">
        <f>O268/N268</f>
        <v>0.5495495495495496</v>
      </c>
      <c r="Q268" s="40">
        <f>SUBTOTAL(9,Q267:Q267)</f>
        <v>126</v>
      </c>
      <c r="R268" s="40">
        <f>SUBTOTAL(9,R267:R267)</f>
        <v>72</v>
      </c>
      <c r="S268" s="87">
        <f>R268/Q268</f>
        <v>0.5714285714285714</v>
      </c>
      <c r="T268" s="40">
        <f>SUBTOTAL(9,T267:T267)</f>
        <v>395</v>
      </c>
      <c r="U268" s="40">
        <f>SUBTOTAL(9,U267:U267)</f>
        <v>216</v>
      </c>
      <c r="V268" s="101">
        <f>U268/T268</f>
        <v>0.54683544303797471</v>
      </c>
    </row>
    <row r="269" spans="1:22" s="62" customFormat="1" ht="15" customHeight="1" outlineLevel="7" x14ac:dyDescent="0.3">
      <c r="A269" s="63">
        <v>101</v>
      </c>
      <c r="B269" s="63" t="s">
        <v>19</v>
      </c>
      <c r="C269" s="64">
        <v>10103</v>
      </c>
      <c r="D269" s="64" t="s">
        <v>29</v>
      </c>
      <c r="E269" s="64">
        <v>1317</v>
      </c>
      <c r="F269" s="64" t="s">
        <v>235</v>
      </c>
      <c r="G269" s="64">
        <v>153011</v>
      </c>
      <c r="H269" s="64" t="s">
        <v>295</v>
      </c>
      <c r="I269" s="64">
        <v>1317163</v>
      </c>
      <c r="J269" s="64" t="s">
        <v>296</v>
      </c>
      <c r="K269" s="99">
        <v>134</v>
      </c>
      <c r="L269" s="99">
        <v>79</v>
      </c>
      <c r="M269" s="100">
        <v>0.58955223880596996</v>
      </c>
      <c r="N269" s="99">
        <v>81</v>
      </c>
      <c r="O269" s="99">
        <v>57</v>
      </c>
      <c r="P269" s="100">
        <v>0.70370370370370405</v>
      </c>
      <c r="Q269" s="99">
        <v>75</v>
      </c>
      <c r="R269" s="99">
        <v>41</v>
      </c>
      <c r="S269" s="100">
        <v>0.54666666666666697</v>
      </c>
      <c r="T269" s="99">
        <f t="shared" si="11"/>
        <v>290</v>
      </c>
      <c r="U269" s="99">
        <f t="shared" si="10"/>
        <v>177</v>
      </c>
      <c r="V269" s="100">
        <f t="shared" si="12"/>
        <v>0.6103448275862069</v>
      </c>
    </row>
    <row r="270" spans="1:22" s="62" customFormat="1" ht="15" customHeight="1" outlineLevel="7" x14ac:dyDescent="0.3">
      <c r="A270" s="63">
        <v>101</v>
      </c>
      <c r="B270" s="63" t="s">
        <v>19</v>
      </c>
      <c r="C270" s="64">
        <v>10103</v>
      </c>
      <c r="D270" s="64" t="s">
        <v>29</v>
      </c>
      <c r="E270" s="64">
        <v>1317</v>
      </c>
      <c r="F270" s="64" t="s">
        <v>235</v>
      </c>
      <c r="G270" s="64">
        <v>153011</v>
      </c>
      <c r="H270" s="64" t="s">
        <v>295</v>
      </c>
      <c r="I270" s="64">
        <v>1317178</v>
      </c>
      <c r="J270" s="64" t="s">
        <v>297</v>
      </c>
      <c r="K270" s="99">
        <v>95</v>
      </c>
      <c r="L270" s="99">
        <v>64</v>
      </c>
      <c r="M270" s="100">
        <v>0.673684210526316</v>
      </c>
      <c r="N270" s="99">
        <v>102</v>
      </c>
      <c r="O270" s="99">
        <v>67</v>
      </c>
      <c r="P270" s="100">
        <v>0.65686274509803899</v>
      </c>
      <c r="Q270" s="99">
        <v>92</v>
      </c>
      <c r="R270" s="99">
        <v>59</v>
      </c>
      <c r="S270" s="100">
        <v>0.64130434782608703</v>
      </c>
      <c r="T270" s="99">
        <f t="shared" si="11"/>
        <v>289</v>
      </c>
      <c r="U270" s="99">
        <f t="shared" si="10"/>
        <v>190</v>
      </c>
      <c r="V270" s="100">
        <f t="shared" si="12"/>
        <v>0.65743944636678198</v>
      </c>
    </row>
    <row r="271" spans="1:22" s="62" customFormat="1" ht="15" customHeight="1" outlineLevel="7" x14ac:dyDescent="0.3">
      <c r="A271" s="63">
        <v>101</v>
      </c>
      <c r="B271" s="63" t="s">
        <v>19</v>
      </c>
      <c r="C271" s="64">
        <v>10103</v>
      </c>
      <c r="D271" s="64" t="s">
        <v>29</v>
      </c>
      <c r="E271" s="64">
        <v>1317</v>
      </c>
      <c r="F271" s="64" t="s">
        <v>235</v>
      </c>
      <c r="G271" s="64">
        <v>153011</v>
      </c>
      <c r="H271" s="64" t="s">
        <v>295</v>
      </c>
      <c r="I271" s="64">
        <v>1317380</v>
      </c>
      <c r="J271" s="64" t="s">
        <v>360</v>
      </c>
      <c r="K271" s="99">
        <v>14</v>
      </c>
      <c r="L271" s="99">
        <v>12</v>
      </c>
      <c r="M271" s="100">
        <v>0.85714285714285698</v>
      </c>
      <c r="N271" s="99">
        <v>34</v>
      </c>
      <c r="O271" s="99">
        <v>25</v>
      </c>
      <c r="P271" s="100">
        <v>0.73529411764705899</v>
      </c>
      <c r="Q271" s="99">
        <v>52</v>
      </c>
      <c r="R271" s="99">
        <v>37</v>
      </c>
      <c r="S271" s="100">
        <v>0.71153846153846201</v>
      </c>
      <c r="T271" s="99">
        <f t="shared" si="11"/>
        <v>100</v>
      </c>
      <c r="U271" s="99">
        <f t="shared" si="10"/>
        <v>74</v>
      </c>
      <c r="V271" s="100">
        <f t="shared" si="12"/>
        <v>0.74</v>
      </c>
    </row>
    <row r="272" spans="1:22" s="62" customFormat="1" ht="15" customHeight="1" outlineLevel="7" x14ac:dyDescent="0.3">
      <c r="A272" s="63">
        <v>101</v>
      </c>
      <c r="B272" s="63" t="s">
        <v>19</v>
      </c>
      <c r="C272" s="64">
        <v>10103</v>
      </c>
      <c r="D272" s="64" t="s">
        <v>29</v>
      </c>
      <c r="E272" s="64">
        <v>1317</v>
      </c>
      <c r="F272" s="64" t="s">
        <v>235</v>
      </c>
      <c r="G272" s="64">
        <v>153011</v>
      </c>
      <c r="H272" s="64" t="s">
        <v>295</v>
      </c>
      <c r="I272" s="64">
        <v>0</v>
      </c>
      <c r="J272" s="71" t="s">
        <v>24</v>
      </c>
      <c r="K272" s="40">
        <f>SUBTOTAL(9,K269:K271)</f>
        <v>243</v>
      </c>
      <c r="L272" s="40">
        <f>SUBTOTAL(9,L269:L271)</f>
        <v>155</v>
      </c>
      <c r="M272" s="87">
        <f>L272/K272</f>
        <v>0.63786008230452673</v>
      </c>
      <c r="N272" s="40">
        <f>SUBTOTAL(9,N269:N271)</f>
        <v>217</v>
      </c>
      <c r="O272" s="40">
        <f>SUBTOTAL(9,O269:O271)</f>
        <v>149</v>
      </c>
      <c r="P272" s="87">
        <f>O272/N272</f>
        <v>0.68663594470046085</v>
      </c>
      <c r="Q272" s="40">
        <f>SUBTOTAL(9,Q269:Q271)</f>
        <v>219</v>
      </c>
      <c r="R272" s="40">
        <f>SUBTOTAL(9,R269:R271)</f>
        <v>137</v>
      </c>
      <c r="S272" s="87">
        <f>R272/Q272</f>
        <v>0.62557077625570778</v>
      </c>
      <c r="T272" s="40">
        <f>SUBTOTAL(9,T269:T271)</f>
        <v>679</v>
      </c>
      <c r="U272" s="40">
        <f>SUBTOTAL(9,U269:U271)</f>
        <v>441</v>
      </c>
      <c r="V272" s="101">
        <f>U272/T272</f>
        <v>0.64948453608247425</v>
      </c>
    </row>
    <row r="273" spans="1:22" s="62" customFormat="1" ht="15" customHeight="1" outlineLevel="7" x14ac:dyDescent="0.3">
      <c r="A273" s="63">
        <v>101</v>
      </c>
      <c r="B273" s="63" t="s">
        <v>19</v>
      </c>
      <c r="C273" s="64">
        <v>10103</v>
      </c>
      <c r="D273" s="64" t="s">
        <v>29</v>
      </c>
      <c r="E273" s="64">
        <v>1317</v>
      </c>
      <c r="F273" s="64" t="s">
        <v>235</v>
      </c>
      <c r="G273" s="64">
        <v>400798</v>
      </c>
      <c r="H273" s="64" t="s">
        <v>340</v>
      </c>
      <c r="I273" s="64">
        <v>1317738</v>
      </c>
      <c r="J273" s="64" t="s">
        <v>340</v>
      </c>
      <c r="K273" s="99">
        <v>191</v>
      </c>
      <c r="L273" s="99">
        <v>41</v>
      </c>
      <c r="M273" s="100">
        <v>0.21465968586387399</v>
      </c>
      <c r="N273" s="99">
        <v>210</v>
      </c>
      <c r="O273" s="99">
        <v>80</v>
      </c>
      <c r="P273" s="100">
        <v>0.38095238095238099</v>
      </c>
      <c r="Q273" s="99">
        <v>198</v>
      </c>
      <c r="R273" s="99">
        <v>73</v>
      </c>
      <c r="S273" s="100">
        <v>0.36868686868686901</v>
      </c>
      <c r="T273" s="99">
        <f t="shared" si="11"/>
        <v>599</v>
      </c>
      <c r="U273" s="99">
        <f t="shared" si="10"/>
        <v>194</v>
      </c>
      <c r="V273" s="100">
        <f t="shared" si="12"/>
        <v>0.32387312186978295</v>
      </c>
    </row>
    <row r="274" spans="1:22" s="62" customFormat="1" ht="15" customHeight="1" outlineLevel="7" x14ac:dyDescent="0.3">
      <c r="A274" s="63">
        <v>101</v>
      </c>
      <c r="B274" s="63" t="s">
        <v>19</v>
      </c>
      <c r="C274" s="64">
        <v>10103</v>
      </c>
      <c r="D274" s="64" t="s">
        <v>29</v>
      </c>
      <c r="E274" s="64">
        <v>1317</v>
      </c>
      <c r="F274" s="64" t="s">
        <v>235</v>
      </c>
      <c r="G274" s="64">
        <v>400798</v>
      </c>
      <c r="H274" s="64" t="s">
        <v>340</v>
      </c>
      <c r="I274" s="64">
        <v>0</v>
      </c>
      <c r="J274" s="71" t="s">
        <v>24</v>
      </c>
      <c r="K274" s="40">
        <f>SUBTOTAL(9,K273:K273)</f>
        <v>191</v>
      </c>
      <c r="L274" s="40">
        <f>SUBTOTAL(9,L273:L273)</f>
        <v>41</v>
      </c>
      <c r="M274" s="87">
        <f>L274/K274</f>
        <v>0.21465968586387435</v>
      </c>
      <c r="N274" s="40">
        <f>SUBTOTAL(9,N273:N273)</f>
        <v>210</v>
      </c>
      <c r="O274" s="40">
        <f>SUBTOTAL(9,O273:O273)</f>
        <v>80</v>
      </c>
      <c r="P274" s="87">
        <f>O274/N274</f>
        <v>0.38095238095238093</v>
      </c>
      <c r="Q274" s="40">
        <f>SUBTOTAL(9,Q273:Q273)</f>
        <v>198</v>
      </c>
      <c r="R274" s="40">
        <f>SUBTOTAL(9,R273:R273)</f>
        <v>73</v>
      </c>
      <c r="S274" s="87">
        <f>R274/Q274</f>
        <v>0.36868686868686867</v>
      </c>
      <c r="T274" s="40">
        <f>SUBTOTAL(9,T273:T273)</f>
        <v>599</v>
      </c>
      <c r="U274" s="40">
        <f>SUBTOTAL(9,U273:U273)</f>
        <v>194</v>
      </c>
      <c r="V274" s="101">
        <f>U274/T274</f>
        <v>0.32387312186978295</v>
      </c>
    </row>
    <row r="275" spans="1:22" s="62" customFormat="1" ht="15" customHeight="1" outlineLevel="7" x14ac:dyDescent="0.3">
      <c r="A275" s="63">
        <v>101</v>
      </c>
      <c r="B275" s="63" t="s">
        <v>19</v>
      </c>
      <c r="C275" s="64">
        <v>10103</v>
      </c>
      <c r="D275" s="64" t="s">
        <v>29</v>
      </c>
      <c r="E275" s="64">
        <v>1317</v>
      </c>
      <c r="F275" s="64" t="s">
        <v>235</v>
      </c>
      <c r="G275" s="64">
        <v>401468</v>
      </c>
      <c r="H275" s="64" t="s">
        <v>262</v>
      </c>
      <c r="I275" s="64">
        <v>1317381</v>
      </c>
      <c r="J275" s="64" t="s">
        <v>262</v>
      </c>
      <c r="K275" s="99">
        <v>206</v>
      </c>
      <c r="L275" s="99">
        <v>61</v>
      </c>
      <c r="M275" s="100">
        <v>0.29611650485436902</v>
      </c>
      <c r="N275" s="99">
        <v>187</v>
      </c>
      <c r="O275" s="99">
        <v>77</v>
      </c>
      <c r="P275" s="100">
        <v>0.41176470588235298</v>
      </c>
      <c r="Q275" s="99">
        <v>194</v>
      </c>
      <c r="R275" s="99">
        <v>80</v>
      </c>
      <c r="S275" s="100">
        <v>0.41237113402061898</v>
      </c>
      <c r="T275" s="99">
        <f t="shared" si="11"/>
        <v>587</v>
      </c>
      <c r="U275" s="99">
        <f t="shared" si="10"/>
        <v>218</v>
      </c>
      <c r="V275" s="100">
        <f t="shared" si="12"/>
        <v>0.37137989778534924</v>
      </c>
    </row>
    <row r="276" spans="1:22" s="62" customFormat="1" ht="15" customHeight="1" outlineLevel="7" x14ac:dyDescent="0.3">
      <c r="A276" s="63">
        <v>101</v>
      </c>
      <c r="B276" s="63" t="s">
        <v>19</v>
      </c>
      <c r="C276" s="64">
        <v>10103</v>
      </c>
      <c r="D276" s="64" t="s">
        <v>29</v>
      </c>
      <c r="E276" s="64">
        <v>1317</v>
      </c>
      <c r="F276" s="64" t="s">
        <v>235</v>
      </c>
      <c r="G276" s="64">
        <v>401468</v>
      </c>
      <c r="H276" s="64" t="s">
        <v>262</v>
      </c>
      <c r="I276" s="64">
        <v>0</v>
      </c>
      <c r="J276" s="71" t="s">
        <v>24</v>
      </c>
      <c r="K276" s="40">
        <f>SUBTOTAL(9,K275:K275)</f>
        <v>206</v>
      </c>
      <c r="L276" s="40">
        <f>SUBTOTAL(9,L275:L275)</f>
        <v>61</v>
      </c>
      <c r="M276" s="87">
        <f>L276/K276</f>
        <v>0.29611650485436891</v>
      </c>
      <c r="N276" s="40">
        <f>SUBTOTAL(9,N275:N275)</f>
        <v>187</v>
      </c>
      <c r="O276" s="40">
        <f>SUBTOTAL(9,O275:O275)</f>
        <v>77</v>
      </c>
      <c r="P276" s="87">
        <f>O276/N276</f>
        <v>0.41176470588235292</v>
      </c>
      <c r="Q276" s="40">
        <f>SUBTOTAL(9,Q275:Q275)</f>
        <v>194</v>
      </c>
      <c r="R276" s="40">
        <f>SUBTOTAL(9,R275:R275)</f>
        <v>80</v>
      </c>
      <c r="S276" s="87">
        <f>R276/Q276</f>
        <v>0.41237113402061853</v>
      </c>
      <c r="T276" s="40">
        <f>SUBTOTAL(9,T275:T275)</f>
        <v>587</v>
      </c>
      <c r="U276" s="40">
        <f>SUBTOTAL(9,U275:U275)</f>
        <v>218</v>
      </c>
      <c r="V276" s="101">
        <f>U276/T276</f>
        <v>0.37137989778534924</v>
      </c>
    </row>
    <row r="277" spans="1:22" s="62" customFormat="1" ht="15" customHeight="1" outlineLevel="7" x14ac:dyDescent="0.3">
      <c r="A277" s="63">
        <v>101</v>
      </c>
      <c r="B277" s="63" t="s">
        <v>19</v>
      </c>
      <c r="C277" s="64">
        <v>10103</v>
      </c>
      <c r="D277" s="64" t="s">
        <v>29</v>
      </c>
      <c r="E277" s="64">
        <v>1317</v>
      </c>
      <c r="F277" s="64" t="s">
        <v>235</v>
      </c>
      <c r="G277" s="64">
        <v>401936</v>
      </c>
      <c r="H277" s="64" t="s">
        <v>341</v>
      </c>
      <c r="I277" s="64">
        <v>1317837</v>
      </c>
      <c r="J277" s="64" t="s">
        <v>341</v>
      </c>
      <c r="K277" s="99">
        <v>248</v>
      </c>
      <c r="L277" s="99">
        <v>137</v>
      </c>
      <c r="M277" s="100">
        <v>0.55241935483870996</v>
      </c>
      <c r="N277" s="99">
        <v>167</v>
      </c>
      <c r="O277" s="99">
        <v>92</v>
      </c>
      <c r="P277" s="100">
        <v>0.55089820359281405</v>
      </c>
      <c r="Q277" s="99">
        <v>181</v>
      </c>
      <c r="R277" s="99">
        <v>125</v>
      </c>
      <c r="S277" s="100">
        <v>0.69060773480662996</v>
      </c>
      <c r="T277" s="99">
        <f t="shared" si="11"/>
        <v>596</v>
      </c>
      <c r="U277" s="99">
        <f t="shared" si="10"/>
        <v>354</v>
      </c>
      <c r="V277" s="100">
        <f t="shared" si="12"/>
        <v>0.59395973154362414</v>
      </c>
    </row>
    <row r="278" spans="1:22" s="62" customFormat="1" ht="15" customHeight="1" outlineLevel="7" x14ac:dyDescent="0.3">
      <c r="A278" s="63">
        <v>101</v>
      </c>
      <c r="B278" s="63" t="s">
        <v>19</v>
      </c>
      <c r="C278" s="64">
        <v>10103</v>
      </c>
      <c r="D278" s="64" t="s">
        <v>29</v>
      </c>
      <c r="E278" s="64">
        <v>1317</v>
      </c>
      <c r="F278" s="64" t="s">
        <v>235</v>
      </c>
      <c r="G278" s="64">
        <v>401936</v>
      </c>
      <c r="H278" s="64" t="s">
        <v>341</v>
      </c>
      <c r="I278" s="64">
        <v>0</v>
      </c>
      <c r="J278" s="71" t="s">
        <v>24</v>
      </c>
      <c r="K278" s="40">
        <f>SUBTOTAL(9,K277:K277)</f>
        <v>248</v>
      </c>
      <c r="L278" s="40">
        <f>SUBTOTAL(9,L277:L277)</f>
        <v>137</v>
      </c>
      <c r="M278" s="87">
        <f>L278/K278</f>
        <v>0.55241935483870963</v>
      </c>
      <c r="N278" s="40">
        <f>SUBTOTAL(9,N277:N277)</f>
        <v>167</v>
      </c>
      <c r="O278" s="40">
        <f>SUBTOTAL(9,O277:O277)</f>
        <v>92</v>
      </c>
      <c r="P278" s="87">
        <f>O278/N278</f>
        <v>0.55089820359281438</v>
      </c>
      <c r="Q278" s="40">
        <f>SUBTOTAL(9,Q277:Q277)</f>
        <v>181</v>
      </c>
      <c r="R278" s="40">
        <f>SUBTOTAL(9,R277:R277)</f>
        <v>125</v>
      </c>
      <c r="S278" s="87">
        <f>R278/Q278</f>
        <v>0.69060773480662985</v>
      </c>
      <c r="T278" s="40">
        <f>SUBTOTAL(9,T277:T277)</f>
        <v>596</v>
      </c>
      <c r="U278" s="40">
        <f>SUBTOTAL(9,U277:U277)</f>
        <v>354</v>
      </c>
      <c r="V278" s="101">
        <f>U278/T278</f>
        <v>0.59395973154362414</v>
      </c>
    </row>
    <row r="279" spans="1:22" s="62" customFormat="1" ht="15" customHeight="1" outlineLevel="7" x14ac:dyDescent="0.3">
      <c r="A279" s="63">
        <v>101</v>
      </c>
      <c r="B279" s="63" t="s">
        <v>19</v>
      </c>
      <c r="C279" s="64">
        <v>10103</v>
      </c>
      <c r="D279" s="64" t="s">
        <v>29</v>
      </c>
      <c r="E279" s="64">
        <v>1317</v>
      </c>
      <c r="F279" s="64" t="s">
        <v>235</v>
      </c>
      <c r="G279" s="64">
        <v>403337</v>
      </c>
      <c r="H279" s="64" t="s">
        <v>342</v>
      </c>
      <c r="I279" s="64">
        <v>1317975</v>
      </c>
      <c r="J279" s="64" t="s">
        <v>342</v>
      </c>
      <c r="K279" s="99">
        <v>154</v>
      </c>
      <c r="L279" s="99">
        <v>85</v>
      </c>
      <c r="M279" s="100">
        <v>0.55194805194805197</v>
      </c>
      <c r="N279" s="99">
        <v>114</v>
      </c>
      <c r="O279" s="99">
        <v>68</v>
      </c>
      <c r="P279" s="100">
        <v>0.59649122807017496</v>
      </c>
      <c r="Q279" s="99">
        <v>119</v>
      </c>
      <c r="R279" s="99">
        <v>80</v>
      </c>
      <c r="S279" s="100">
        <v>0.67226890756302504</v>
      </c>
      <c r="T279" s="99">
        <f t="shared" si="11"/>
        <v>387</v>
      </c>
      <c r="U279" s="99">
        <f t="shared" si="10"/>
        <v>233</v>
      </c>
      <c r="V279" s="100">
        <f t="shared" si="12"/>
        <v>0.6020671834625323</v>
      </c>
    </row>
    <row r="280" spans="1:22" s="62" customFormat="1" ht="15" customHeight="1" outlineLevel="7" x14ac:dyDescent="0.3">
      <c r="A280" s="63">
        <v>101</v>
      </c>
      <c r="B280" s="63" t="s">
        <v>19</v>
      </c>
      <c r="C280" s="64">
        <v>10103</v>
      </c>
      <c r="D280" s="64" t="s">
        <v>29</v>
      </c>
      <c r="E280" s="64">
        <v>1317</v>
      </c>
      <c r="F280" s="64" t="s">
        <v>235</v>
      </c>
      <c r="G280" s="64">
        <v>403337</v>
      </c>
      <c r="H280" s="64" t="s">
        <v>342</v>
      </c>
      <c r="I280" s="64">
        <v>0</v>
      </c>
      <c r="J280" s="71" t="s">
        <v>24</v>
      </c>
      <c r="K280" s="40">
        <f>SUBTOTAL(9,K279:K279)</f>
        <v>154</v>
      </c>
      <c r="L280" s="40">
        <f>SUBTOTAL(9,L279:L279)</f>
        <v>85</v>
      </c>
      <c r="M280" s="87">
        <f>L280/K280</f>
        <v>0.55194805194805197</v>
      </c>
      <c r="N280" s="40">
        <f>SUBTOTAL(9,N279:N279)</f>
        <v>114</v>
      </c>
      <c r="O280" s="40">
        <f>SUBTOTAL(9,O279:O279)</f>
        <v>68</v>
      </c>
      <c r="P280" s="87">
        <f>O280/N280</f>
        <v>0.59649122807017541</v>
      </c>
      <c r="Q280" s="40">
        <f>SUBTOTAL(9,Q279:Q279)</f>
        <v>119</v>
      </c>
      <c r="R280" s="40">
        <f>SUBTOTAL(9,R279:R279)</f>
        <v>80</v>
      </c>
      <c r="S280" s="87">
        <f>R280/Q280</f>
        <v>0.67226890756302526</v>
      </c>
      <c r="T280" s="40">
        <f>SUBTOTAL(9,T279:T279)</f>
        <v>387</v>
      </c>
      <c r="U280" s="40">
        <f>SUBTOTAL(9,U279:U279)</f>
        <v>233</v>
      </c>
      <c r="V280" s="101">
        <f>U280/T280</f>
        <v>0.6020671834625323</v>
      </c>
    </row>
    <row r="281" spans="1:22" s="62" customFormat="1" ht="15" customHeight="1" outlineLevel="6" x14ac:dyDescent="0.3">
      <c r="A281" s="63">
        <v>101</v>
      </c>
      <c r="B281" s="63" t="s">
        <v>19</v>
      </c>
      <c r="C281" s="64">
        <v>10103</v>
      </c>
      <c r="D281" s="64" t="s">
        <v>29</v>
      </c>
      <c r="E281" s="64">
        <v>1317</v>
      </c>
      <c r="F281" s="64" t="s">
        <v>361</v>
      </c>
      <c r="G281" s="64">
        <v>0</v>
      </c>
      <c r="H281" s="64">
        <v>0</v>
      </c>
      <c r="I281" s="64">
        <v>0</v>
      </c>
      <c r="J281" s="66" t="s">
        <v>25</v>
      </c>
      <c r="K281" s="43">
        <f>SUBTOTAL(9,K243:K279)</f>
        <v>2701</v>
      </c>
      <c r="L281" s="43">
        <f>SUBTOTAL(9,L243:L279)</f>
        <v>1312</v>
      </c>
      <c r="M281" s="102">
        <f>L281/K281</f>
        <v>0.48574601999259531</v>
      </c>
      <c r="N281" s="43">
        <f>SUBTOTAL(9,N243:N279)</f>
        <v>2433</v>
      </c>
      <c r="O281" s="43">
        <f>SUBTOTAL(9,O243:O279)</f>
        <v>1285</v>
      </c>
      <c r="P281" s="102">
        <f>O281/N281</f>
        <v>0.52815454171804355</v>
      </c>
      <c r="Q281" s="43">
        <f>SUBTOTAL(9,Q243:Q279)</f>
        <v>2416</v>
      </c>
      <c r="R281" s="43">
        <f>SUBTOTAL(9,R243:R279)</f>
        <v>1146</v>
      </c>
      <c r="S281" s="102">
        <f>R281/Q281</f>
        <v>0.47433774834437087</v>
      </c>
      <c r="T281" s="43">
        <f>SUBTOTAL(9,T243:T279)</f>
        <v>7550</v>
      </c>
      <c r="U281" s="43">
        <f>SUBTOTAL(9,U243:U279)</f>
        <v>3743</v>
      </c>
      <c r="V281" s="89">
        <f>U281/T281</f>
        <v>0.49576158940397352</v>
      </c>
    </row>
    <row r="282" spans="1:22" s="62" customFormat="1" outlineLevel="7" x14ac:dyDescent="0.3">
      <c r="A282" s="63">
        <v>101</v>
      </c>
      <c r="B282" s="63" t="s">
        <v>19</v>
      </c>
      <c r="C282" s="64">
        <v>10103</v>
      </c>
      <c r="D282" s="64" t="s">
        <v>29</v>
      </c>
      <c r="E282" s="64">
        <v>1318</v>
      </c>
      <c r="F282" s="64" t="s">
        <v>263</v>
      </c>
      <c r="G282" s="64">
        <v>151154</v>
      </c>
      <c r="H282" s="64" t="s">
        <v>264</v>
      </c>
      <c r="I282" s="64">
        <v>1314179</v>
      </c>
      <c r="J282" s="64" t="s">
        <v>265</v>
      </c>
      <c r="K282" s="99">
        <v>102</v>
      </c>
      <c r="L282" s="99">
        <v>41</v>
      </c>
      <c r="M282" s="100">
        <v>0.40196078431372601</v>
      </c>
      <c r="N282" s="99">
        <v>51</v>
      </c>
      <c r="O282" s="99">
        <v>29</v>
      </c>
      <c r="P282" s="100">
        <v>0.56862745098039202</v>
      </c>
      <c r="Q282" s="99">
        <v>65</v>
      </c>
      <c r="R282" s="99">
        <v>31</v>
      </c>
      <c r="S282" s="100">
        <v>0.47692307692307701</v>
      </c>
      <c r="T282" s="99">
        <f t="shared" si="11"/>
        <v>218</v>
      </c>
      <c r="U282" s="99">
        <f t="shared" si="10"/>
        <v>101</v>
      </c>
      <c r="V282" s="100">
        <f t="shared" si="12"/>
        <v>0.46330275229357798</v>
      </c>
    </row>
    <row r="283" spans="1:22" s="62" customFormat="1" outlineLevel="7" x14ac:dyDescent="0.3">
      <c r="A283" s="63">
        <v>101</v>
      </c>
      <c r="B283" s="63" t="s">
        <v>19</v>
      </c>
      <c r="C283" s="64">
        <v>10103</v>
      </c>
      <c r="D283" s="64" t="s">
        <v>29</v>
      </c>
      <c r="E283" s="68">
        <v>1318</v>
      </c>
      <c r="F283" s="64" t="s">
        <v>263</v>
      </c>
      <c r="G283" s="68">
        <v>151154</v>
      </c>
      <c r="H283" s="68" t="s">
        <v>264</v>
      </c>
      <c r="I283" s="68">
        <v>1314556</v>
      </c>
      <c r="J283" s="68" t="s">
        <v>266</v>
      </c>
      <c r="K283" s="97">
        <v>141</v>
      </c>
      <c r="L283" s="97">
        <v>79</v>
      </c>
      <c r="M283" s="98">
        <v>0.560283687943262</v>
      </c>
      <c r="N283" s="97">
        <v>97</v>
      </c>
      <c r="O283" s="97">
        <v>68</v>
      </c>
      <c r="P283" s="98">
        <v>0.70103092783505205</v>
      </c>
      <c r="Q283" s="97">
        <v>95</v>
      </c>
      <c r="R283" s="97">
        <v>61</v>
      </c>
      <c r="S283" s="98">
        <v>0.64210526315789496</v>
      </c>
      <c r="T283" s="97">
        <f t="shared" si="11"/>
        <v>333</v>
      </c>
      <c r="U283" s="97">
        <f t="shared" si="10"/>
        <v>208</v>
      </c>
      <c r="V283" s="100">
        <f t="shared" si="12"/>
        <v>0.62462462462462465</v>
      </c>
    </row>
    <row r="284" spans="1:22" s="62" customFormat="1" outlineLevel="7" x14ac:dyDescent="0.3">
      <c r="A284" s="63">
        <v>101</v>
      </c>
      <c r="B284" s="63" t="s">
        <v>19</v>
      </c>
      <c r="C284" s="64">
        <v>10103</v>
      </c>
      <c r="D284" s="64" t="s">
        <v>29</v>
      </c>
      <c r="E284" s="68">
        <v>1318</v>
      </c>
      <c r="F284" s="64" t="s">
        <v>263</v>
      </c>
      <c r="G284" s="68">
        <v>151154</v>
      </c>
      <c r="H284" s="68" t="s">
        <v>264</v>
      </c>
      <c r="I284" s="68">
        <v>0</v>
      </c>
      <c r="J284" s="71" t="s">
        <v>24</v>
      </c>
      <c r="K284" s="103">
        <f>SUBTOTAL(9,K282:K283)</f>
        <v>243</v>
      </c>
      <c r="L284" s="103">
        <f>SUBTOTAL(9,L282:L283)</f>
        <v>120</v>
      </c>
      <c r="M284" s="87">
        <f>L284/K284</f>
        <v>0.49382716049382713</v>
      </c>
      <c r="N284" s="103">
        <f>SUBTOTAL(9,N282:N283)</f>
        <v>148</v>
      </c>
      <c r="O284" s="103">
        <f>SUBTOTAL(9,O282:O283)</f>
        <v>97</v>
      </c>
      <c r="P284" s="87">
        <f>O284/N284</f>
        <v>0.65540540540540537</v>
      </c>
      <c r="Q284" s="103">
        <f>SUBTOTAL(9,Q282:Q283)</f>
        <v>160</v>
      </c>
      <c r="R284" s="103">
        <f>SUBTOTAL(9,R282:R283)</f>
        <v>92</v>
      </c>
      <c r="S284" s="87">
        <f>R284/Q284</f>
        <v>0.57499999999999996</v>
      </c>
      <c r="T284" s="103">
        <f>SUBTOTAL(9,T282:T283)</f>
        <v>551</v>
      </c>
      <c r="U284" s="103">
        <f>SUBTOTAL(9,U282:U283)</f>
        <v>309</v>
      </c>
      <c r="V284" s="101">
        <f>U284/T284</f>
        <v>0.56079854809437391</v>
      </c>
    </row>
    <row r="285" spans="1:22" s="62" customFormat="1" outlineLevel="7" x14ac:dyDescent="0.3">
      <c r="A285" s="63">
        <v>101</v>
      </c>
      <c r="B285" s="63" t="s">
        <v>19</v>
      </c>
      <c r="C285" s="64">
        <v>10103</v>
      </c>
      <c r="D285" s="64" t="s">
        <v>29</v>
      </c>
      <c r="E285" s="68">
        <v>1318</v>
      </c>
      <c r="F285" s="64" t="s">
        <v>263</v>
      </c>
      <c r="G285" s="68">
        <v>152316</v>
      </c>
      <c r="H285" s="68" t="s">
        <v>267</v>
      </c>
      <c r="I285" s="68">
        <v>1314466</v>
      </c>
      <c r="J285" s="68" t="s">
        <v>343</v>
      </c>
      <c r="K285" s="97">
        <v>155</v>
      </c>
      <c r="L285" s="97">
        <v>98</v>
      </c>
      <c r="M285" s="98">
        <v>0.63225806451612898</v>
      </c>
      <c r="N285" s="97">
        <v>144</v>
      </c>
      <c r="O285" s="97">
        <v>77</v>
      </c>
      <c r="P285" s="98">
        <v>0.53472222222222199</v>
      </c>
      <c r="Q285" s="97">
        <v>121</v>
      </c>
      <c r="R285" s="97">
        <v>69</v>
      </c>
      <c r="S285" s="98">
        <v>0.57024793388429795</v>
      </c>
      <c r="T285" s="97">
        <f t="shared" si="11"/>
        <v>420</v>
      </c>
      <c r="U285" s="97">
        <f t="shared" si="10"/>
        <v>244</v>
      </c>
      <c r="V285" s="100">
        <f t="shared" si="12"/>
        <v>0.580952380952381</v>
      </c>
    </row>
    <row r="286" spans="1:22" s="62" customFormat="1" outlineLevel="7" x14ac:dyDescent="0.3">
      <c r="A286" s="63">
        <v>101</v>
      </c>
      <c r="B286" s="63" t="s">
        <v>19</v>
      </c>
      <c r="C286" s="64">
        <v>10103</v>
      </c>
      <c r="D286" s="64" t="s">
        <v>29</v>
      </c>
      <c r="E286" s="64">
        <v>1318</v>
      </c>
      <c r="F286" s="64" t="s">
        <v>263</v>
      </c>
      <c r="G286" s="64">
        <v>152316</v>
      </c>
      <c r="H286" s="64" t="s">
        <v>267</v>
      </c>
      <c r="I286" s="64">
        <v>1314712</v>
      </c>
      <c r="J286" s="64" t="s">
        <v>268</v>
      </c>
      <c r="K286" s="99">
        <v>87</v>
      </c>
      <c r="L286" s="99">
        <v>41</v>
      </c>
      <c r="M286" s="100">
        <v>0.47126436781609199</v>
      </c>
      <c r="N286" s="99">
        <v>85</v>
      </c>
      <c r="O286" s="99">
        <v>43</v>
      </c>
      <c r="P286" s="100">
        <v>0.50588235294117601</v>
      </c>
      <c r="Q286" s="99">
        <v>78</v>
      </c>
      <c r="R286" s="99">
        <v>34</v>
      </c>
      <c r="S286" s="100">
        <v>0.43589743589743601</v>
      </c>
      <c r="T286" s="99">
        <f t="shared" si="11"/>
        <v>250</v>
      </c>
      <c r="U286" s="99">
        <f t="shared" si="10"/>
        <v>118</v>
      </c>
      <c r="V286" s="100">
        <f t="shared" si="12"/>
        <v>0.47199999999999998</v>
      </c>
    </row>
    <row r="287" spans="1:22" s="62" customFormat="1" outlineLevel="7" x14ac:dyDescent="0.3">
      <c r="A287" s="63">
        <v>101</v>
      </c>
      <c r="B287" s="63" t="s">
        <v>19</v>
      </c>
      <c r="C287" s="64">
        <v>10103</v>
      </c>
      <c r="D287" s="64" t="s">
        <v>29</v>
      </c>
      <c r="E287" s="64">
        <v>1318</v>
      </c>
      <c r="F287" s="64" t="s">
        <v>263</v>
      </c>
      <c r="G287" s="64">
        <v>152316</v>
      </c>
      <c r="H287" s="64" t="s">
        <v>267</v>
      </c>
      <c r="I287" s="64">
        <v>0</v>
      </c>
      <c r="J287" s="71" t="s">
        <v>24</v>
      </c>
      <c r="K287" s="40">
        <f>SUBTOTAL(9,K285:K286)</f>
        <v>242</v>
      </c>
      <c r="L287" s="40">
        <f>SUBTOTAL(9,L285:L286)</f>
        <v>139</v>
      </c>
      <c r="M287" s="87">
        <f>L287/K287</f>
        <v>0.57438016528925617</v>
      </c>
      <c r="N287" s="40">
        <f>SUBTOTAL(9,N285:N286)</f>
        <v>229</v>
      </c>
      <c r="O287" s="40">
        <f>SUBTOTAL(9,O285:O286)</f>
        <v>120</v>
      </c>
      <c r="P287" s="87">
        <f>O287/N287</f>
        <v>0.5240174672489083</v>
      </c>
      <c r="Q287" s="40">
        <f>SUBTOTAL(9,Q285:Q286)</f>
        <v>199</v>
      </c>
      <c r="R287" s="40">
        <f>SUBTOTAL(9,R285:R286)</f>
        <v>103</v>
      </c>
      <c r="S287" s="87">
        <f>R287/Q287</f>
        <v>0.51758793969849248</v>
      </c>
      <c r="T287" s="40">
        <f>SUBTOTAL(9,T285:T286)</f>
        <v>670</v>
      </c>
      <c r="U287" s="40">
        <f>SUBTOTAL(9,U285:U286)</f>
        <v>362</v>
      </c>
      <c r="V287" s="101">
        <f>U287/T287</f>
        <v>0.54029850746268659</v>
      </c>
    </row>
    <row r="288" spans="1:22" s="62" customFormat="1" outlineLevel="6" x14ac:dyDescent="0.3">
      <c r="A288" s="63">
        <v>101</v>
      </c>
      <c r="B288" s="63" t="s">
        <v>19</v>
      </c>
      <c r="C288" s="64">
        <v>10103</v>
      </c>
      <c r="D288" s="64" t="s">
        <v>29</v>
      </c>
      <c r="E288" s="64">
        <v>1318</v>
      </c>
      <c r="F288" s="64" t="s">
        <v>362</v>
      </c>
      <c r="G288" s="64">
        <v>0</v>
      </c>
      <c r="H288" s="64">
        <v>0</v>
      </c>
      <c r="I288" s="64">
        <v>0</v>
      </c>
      <c r="J288" s="66" t="s">
        <v>25</v>
      </c>
      <c r="K288" s="43">
        <f>SUBTOTAL(9,K282:K286)</f>
        <v>485</v>
      </c>
      <c r="L288" s="43">
        <f>SUBTOTAL(9,L282:L286)</f>
        <v>259</v>
      </c>
      <c r="M288" s="102">
        <f>L288/K288</f>
        <v>0.53402061855670102</v>
      </c>
      <c r="N288" s="43">
        <f>SUBTOTAL(9,N282:N286)</f>
        <v>377</v>
      </c>
      <c r="O288" s="43">
        <f>SUBTOTAL(9,O282:O286)</f>
        <v>217</v>
      </c>
      <c r="P288" s="102">
        <f>O288/N288</f>
        <v>0.5755968169761273</v>
      </c>
      <c r="Q288" s="43">
        <f>SUBTOTAL(9,Q282:Q286)</f>
        <v>359</v>
      </c>
      <c r="R288" s="43">
        <f>SUBTOTAL(9,R282:R286)</f>
        <v>195</v>
      </c>
      <c r="S288" s="102">
        <f>R288/Q288</f>
        <v>0.54317548746518107</v>
      </c>
      <c r="T288" s="43">
        <f>SUBTOTAL(9,T282:T286)</f>
        <v>1221</v>
      </c>
      <c r="U288" s="43">
        <f>SUBTOTAL(9,U282:U286)</f>
        <v>671</v>
      </c>
      <c r="V288" s="89">
        <f>U288/T288</f>
        <v>0.5495495495495496</v>
      </c>
    </row>
    <row r="289" spans="1:22" s="67" customFormat="1" ht="15" customHeight="1" outlineLevel="5" x14ac:dyDescent="0.3">
      <c r="A289" s="63">
        <v>101</v>
      </c>
      <c r="B289" s="63" t="s">
        <v>19</v>
      </c>
      <c r="C289" s="64">
        <v>10103</v>
      </c>
      <c r="D289" s="64" t="s">
        <v>29</v>
      </c>
      <c r="E289" s="64">
        <v>0</v>
      </c>
      <c r="F289" s="64">
        <v>0</v>
      </c>
      <c r="G289" s="64">
        <v>0</v>
      </c>
      <c r="H289" s="64">
        <v>0</v>
      </c>
      <c r="I289" s="64">
        <v>0</v>
      </c>
      <c r="J289" s="69" t="s">
        <v>26</v>
      </c>
      <c r="K289" s="46">
        <f>SUBTOTAL(9,K2:K286)</f>
        <v>17758</v>
      </c>
      <c r="L289" s="46">
        <f>SUBTOTAL(9,L2:L286)</f>
        <v>8528</v>
      </c>
      <c r="M289" s="91">
        <f>L289/K289</f>
        <v>0.48023426061493413</v>
      </c>
      <c r="N289" s="46">
        <f>SUBTOTAL(9,N2:N286)</f>
        <v>15688</v>
      </c>
      <c r="O289" s="46">
        <f>SUBTOTAL(9,O2:O286)</f>
        <v>7955</v>
      </c>
      <c r="P289" s="91">
        <f>O289/N289</f>
        <v>0.50707547169811318</v>
      </c>
      <c r="Q289" s="46">
        <f>SUBTOTAL(9,Q2:Q286)</f>
        <v>15657</v>
      </c>
      <c r="R289" s="46">
        <f>SUBTOTAL(9,R2:R286)</f>
        <v>7261</v>
      </c>
      <c r="S289" s="91">
        <f>R289/Q289</f>
        <v>0.4637542313342275</v>
      </c>
      <c r="T289" s="46">
        <f>SUBTOTAL(9,T2:T286)</f>
        <v>49211</v>
      </c>
      <c r="U289" s="46">
        <f>SUBTOTAL(9,U2:U286)</f>
        <v>23753</v>
      </c>
      <c r="V289" s="91">
        <f>U289/T289</f>
        <v>0.48267663733718069</v>
      </c>
    </row>
    <row r="290" spans="1:22" s="62" customFormat="1" outlineLevel="4" x14ac:dyDescent="0.3">
      <c r="A290" s="63">
        <v>101</v>
      </c>
      <c r="B290" s="63" t="s">
        <v>19</v>
      </c>
      <c r="C290" s="68">
        <v>0</v>
      </c>
      <c r="D290" s="68">
        <v>0</v>
      </c>
      <c r="E290" s="68">
        <v>0</v>
      </c>
      <c r="F290" s="68">
        <v>0</v>
      </c>
      <c r="G290" s="68">
        <v>0</v>
      </c>
      <c r="H290" s="68">
        <v>0</v>
      </c>
      <c r="I290" s="68">
        <v>0</v>
      </c>
      <c r="J290" s="72" t="s">
        <v>269</v>
      </c>
      <c r="K290" s="110">
        <f>SUBTOTAL(9,K2:K289)</f>
        <v>17758</v>
      </c>
      <c r="L290" s="110">
        <f>SUBTOTAL(9,L2:L289)</f>
        <v>8528</v>
      </c>
      <c r="M290" s="111">
        <f>L290/K290</f>
        <v>0.48023426061493413</v>
      </c>
      <c r="N290" s="110">
        <f>SUBTOTAL(9,N2:N289)</f>
        <v>15688</v>
      </c>
      <c r="O290" s="110">
        <f>SUBTOTAL(9,O2:O289)</f>
        <v>7955</v>
      </c>
      <c r="P290" s="111">
        <f t="shared" ref="P290" si="13">O290/N290</f>
        <v>0.50707547169811318</v>
      </c>
      <c r="Q290" s="110">
        <f>SUBTOTAL(9,Q2:Q289)</f>
        <v>15657</v>
      </c>
      <c r="R290" s="110">
        <f>SUBTOTAL(9,R2:R289)</f>
        <v>7261</v>
      </c>
      <c r="S290" s="111">
        <f>R290/Q290</f>
        <v>0.4637542313342275</v>
      </c>
      <c r="T290" s="110">
        <f>SUBTOTAL(9,T2:T289)</f>
        <v>49211</v>
      </c>
      <c r="U290" s="110">
        <f>SUBTOTAL(9,U2:U289)</f>
        <v>23753</v>
      </c>
      <c r="V290" s="50">
        <f>U290/T290</f>
        <v>0.48267663733718069</v>
      </c>
    </row>
    <row r="291" spans="1:22" outlineLevel="4" x14ac:dyDescent="0.3">
      <c r="A291" s="31" t="s">
        <v>270</v>
      </c>
    </row>
    <row r="292" spans="1:22" outlineLevel="4" x14ac:dyDescent="0.3">
      <c r="A292" s="32" t="s">
        <v>271</v>
      </c>
    </row>
    <row r="293" spans="1:22" outlineLevel="4" x14ac:dyDescent="0.3">
      <c r="A293" s="33" t="s">
        <v>272</v>
      </c>
    </row>
  </sheetData>
  <conditionalFormatting sqref="R1">
    <cfRule type="expression" dxfId="132" priority="4">
      <formula>"IF($K:$K=8)"</formula>
    </cfRule>
    <cfRule type="expression" dxfId="131" priority="5">
      <formula>"IF(K=8)"</formula>
    </cfRule>
    <cfRule type="expression" dxfId="130" priority="6">
      <formula>"IF($K:$K=8)"</formula>
    </cfRule>
  </conditionalFormatting>
  <conditionalFormatting sqref="P1:Q1">
    <cfRule type="expression" dxfId="129" priority="1">
      <formula>"IF($K:$K=8)"</formula>
    </cfRule>
    <cfRule type="expression" dxfId="128" priority="2">
      <formula>"IF(K=8)"</formula>
    </cfRule>
    <cfRule type="expression" dxfId="127" priority="3">
      <formula>"IF($K:$K=8)"</formula>
    </cfRule>
  </conditionalFormatting>
  <pageMargins left="0.7" right="0.7" top="0.75" bottom="0.75" header="0.3" footer="0.3"/>
  <pageSetup orientation="portrait" r:id="rId1"/>
  <ignoredErrors>
    <ignoredError sqref="M2:M19 P2:P19 S2:S19 M21:M32 P21:P32 S29:U32 S21:S27 S28:T28 M35:M52 P35:P52 S35:S54 M54:P71 S57:U65 S70:U71 S66:S69 S73:S87 M73:M82 P73:P83 P85:P101 S88:S101 M85:M102 S204 S191:S198 S242 S234:S241 S199:S203 S218:S233 S250:S256 S243:S248 S257:S289 S249 S205:S217 M204:P204 M205:R217 Q250:R256 Q243:R248 Q249:R249 M243:O256 M257:R289 P243:P256 Q218:R233 Q234:R238 Q239:R241 M239:O241 M199:R203 P239:P241 P234:P238 M218:P233 M234:O238 N184:R184 M185:R197 N182:R182 M183:R183 M176:R181 M174 M175:R175 N174:R174 S174 S175 M144:S173 Q127:S131 M127:O131 M132:S143 P127:P131 P118:P126 M108:M125 M103:M107 P242 P103:P116 N108:O116 Q103:S116 M242:O242 Q242:R242 N103:O107 N117:S117 M126:O126 Q126:S126 N118:O125 Q118:S125 M182 S176:S181 M184 S183 S182 M198:R198 S185:S190 S184 Q204:R204 M290:S290 M291:S293" calculatedColumn="1"/>
    <ignoredError sqref="T4:U6 T46:U46 T54:U54 T80:V126 V242 T144:V190 U132:V143 U127:V131 V234:V241 T290:V290 U191:V233" formula="1"/>
    <ignoredError sqref="T21:T27 U21:U27 U28 T66:U69 V249 V250:V256 V243:V248 U257:V289 U243:U248 U250:U256 U249 U234:U241 T127:T131 T132:T143 U242 T191:T233 T242 T234:T241 T249 T250:T256 T243:T248 T257:T289" formula="1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92"/>
  <sheetViews>
    <sheetView workbookViewId="0">
      <selection activeCell="B20" sqref="B20"/>
    </sheetView>
  </sheetViews>
  <sheetFormatPr defaultColWidth="8.6640625" defaultRowHeight="14.4" outlineLevelRow="5" x14ac:dyDescent="0.3"/>
  <cols>
    <col min="1" max="1" width="12.6640625" customWidth="1"/>
    <col min="2" max="2" width="11.6640625" customWidth="1"/>
    <col min="3" max="3" width="13.109375" customWidth="1"/>
    <col min="4" max="4" width="12.33203125" customWidth="1"/>
    <col min="5" max="5" width="16.6640625" customWidth="1"/>
    <col min="6" max="6" width="9.44140625" customWidth="1"/>
    <col min="8" max="8" width="35.44140625" customWidth="1"/>
    <col min="9" max="9" width="12.5546875" customWidth="1"/>
    <col min="10" max="10" width="68.5546875" customWidth="1"/>
    <col min="11" max="21" width="12.6640625" customWidth="1"/>
    <col min="22" max="22" width="12.6640625" style="56" customWidth="1"/>
  </cols>
  <sheetData>
    <row r="1" spans="1:22" ht="52.9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298</v>
      </c>
      <c r="L1" s="3" t="s">
        <v>299</v>
      </c>
      <c r="M1" s="3" t="s">
        <v>300</v>
      </c>
      <c r="N1" s="3" t="s">
        <v>301</v>
      </c>
      <c r="O1" s="3" t="s">
        <v>302</v>
      </c>
      <c r="P1" s="3" t="s">
        <v>303</v>
      </c>
      <c r="Q1" s="3" t="s">
        <v>304</v>
      </c>
      <c r="R1" s="3" t="s">
        <v>305</v>
      </c>
      <c r="S1" s="3" t="s">
        <v>306</v>
      </c>
      <c r="T1" s="3" t="s">
        <v>307</v>
      </c>
      <c r="U1" s="3" t="s">
        <v>308</v>
      </c>
      <c r="V1" s="54" t="s">
        <v>309</v>
      </c>
    </row>
    <row r="2" spans="1:22" outlineLevel="5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">
        <v>151622</v>
      </c>
      <c r="H2" s="7" t="s">
        <v>31</v>
      </c>
      <c r="I2" s="7">
        <v>104118</v>
      </c>
      <c r="J2" s="7" t="s">
        <v>32</v>
      </c>
      <c r="K2" s="37">
        <v>56</v>
      </c>
      <c r="L2" s="37">
        <v>19</v>
      </c>
      <c r="M2" s="108">
        <f>Tabela4[[#This Row],[Neg_Ano7]]/Tabela4[[#This Row],[Alunos_Ano7]]</f>
        <v>0.3392857142857143</v>
      </c>
      <c r="N2" s="37">
        <v>74</v>
      </c>
      <c r="O2" s="37">
        <v>28</v>
      </c>
      <c r="P2" s="108">
        <f>Tabela4[[#This Row],[Neg_Ano8]]/Tabela4[[#This Row],[Alunos_Ano8]]</f>
        <v>0.3783783783783784</v>
      </c>
      <c r="Q2" s="37">
        <v>54</v>
      </c>
      <c r="R2" s="37">
        <v>22</v>
      </c>
      <c r="S2" s="108">
        <f>Tabela4[[#This Row],[Neg_Ano9]]/Tabela4[[#This Row],[Alunos_Ano9]]</f>
        <v>0.40740740740740738</v>
      </c>
      <c r="T2" s="37">
        <f>Tabela4[[#This Row],[Alunos_Ano7]]+Tabela4[[#This Row],[Alunos_Ano8]]+Tabela4[[#This Row],[Alunos_Ano9]]</f>
        <v>184</v>
      </c>
      <c r="U2" s="37">
        <f>Tabela4[[#This Row],[Neg_Ano7]]+Tabela4[[#This Row],[Neg_Ano8]]+Tabela4[[#This Row],[Neg_Ano9]]</f>
        <v>69</v>
      </c>
      <c r="V2" s="112">
        <f>Tabela4[[#This Row],[Níveis negat.]]/Tabela4[[#This Row],[Alunos_3ºciclo]]</f>
        <v>0.375</v>
      </c>
    </row>
    <row r="3" spans="1:22" outlineLevel="4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">
        <v>151622</v>
      </c>
      <c r="H3" s="7" t="s">
        <v>31</v>
      </c>
      <c r="I3" s="7">
        <v>0</v>
      </c>
      <c r="J3" s="11" t="s">
        <v>24</v>
      </c>
      <c r="K3" s="40">
        <f>SUBTOTAL(9,K2:K2)</f>
        <v>56</v>
      </c>
      <c r="L3" s="40">
        <f>SUBTOTAL(9,L2:L2)</f>
        <v>19</v>
      </c>
      <c r="M3" s="87">
        <f>Tabela4[[#This Row],[Neg_Ano7]]/Tabela4[[#This Row],[Alunos_Ano7]]</f>
        <v>0.3392857142857143</v>
      </c>
      <c r="N3" s="40">
        <f>SUBTOTAL(9,N2:N2)</f>
        <v>74</v>
      </c>
      <c r="O3" s="40">
        <f>SUBTOTAL(9,O2:O2)</f>
        <v>28</v>
      </c>
      <c r="P3" s="87">
        <f>Tabela4[[#This Row],[Neg_Ano8]]/Tabela4[[#This Row],[Alunos_Ano8]]</f>
        <v>0.3783783783783784</v>
      </c>
      <c r="Q3" s="40">
        <f>SUBTOTAL(9,Q2:Q2)</f>
        <v>54</v>
      </c>
      <c r="R3" s="40">
        <f>SUBTOTAL(9,R2:R2)</f>
        <v>22</v>
      </c>
      <c r="S3" s="87">
        <f>Tabela4[[#This Row],[Neg_Ano9]]/Tabela4[[#This Row],[Alunos_Ano9]]</f>
        <v>0.40740740740740738</v>
      </c>
      <c r="T3" s="40">
        <f>SUBTOTAL(9,T2:T2)</f>
        <v>184</v>
      </c>
      <c r="U3" s="40">
        <f>SUBTOTAL(9,U2:U2)</f>
        <v>69</v>
      </c>
      <c r="V3" s="88">
        <f>Tabela4[[#This Row],[Níveis negat.]]/Tabela4[[#This Row],[Alunos_3ºciclo]]</f>
        <v>0.375</v>
      </c>
    </row>
    <row r="4" spans="1:22" outlineLevel="5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">
        <v>151634</v>
      </c>
      <c r="H4" s="7" t="s">
        <v>33</v>
      </c>
      <c r="I4" s="7">
        <v>104548</v>
      </c>
      <c r="J4" s="7" t="s">
        <v>310</v>
      </c>
      <c r="K4" s="37">
        <v>180</v>
      </c>
      <c r="L4" s="37">
        <v>87</v>
      </c>
      <c r="M4" s="108">
        <f>Tabela4[[#This Row],[Neg_Ano7]]/Tabela4[[#This Row],[Alunos_Ano7]]</f>
        <v>0.48333333333333334</v>
      </c>
      <c r="N4" s="37">
        <v>129</v>
      </c>
      <c r="O4" s="37">
        <v>49</v>
      </c>
      <c r="P4" s="108">
        <f>Tabela4[[#This Row],[Neg_Ano8]]/Tabela4[[#This Row],[Alunos_Ano8]]</f>
        <v>0.37984496124031009</v>
      </c>
      <c r="Q4" s="37">
        <v>149</v>
      </c>
      <c r="R4" s="37">
        <v>64</v>
      </c>
      <c r="S4" s="108">
        <f>Tabela4[[#This Row],[Neg_Ano9]]/Tabela4[[#This Row],[Alunos_Ano9]]</f>
        <v>0.42953020134228187</v>
      </c>
      <c r="T4" s="37">
        <f>Tabela4[[#This Row],[Alunos_Ano7]]+Tabela4[[#This Row],[Alunos_Ano8]]+Tabela4[[#This Row],[Alunos_Ano9]]</f>
        <v>458</v>
      </c>
      <c r="U4" s="37">
        <f>Tabela4[[#This Row],[Neg_Ano7]]+Tabela4[[#This Row],[Neg_Ano8]]+Tabela4[[#This Row],[Neg_Ano9]]</f>
        <v>200</v>
      </c>
      <c r="V4" s="112">
        <f>Tabela4[[#This Row],[Níveis negat.]]/Tabela4[[#This Row],[Alunos_3ºciclo]]</f>
        <v>0.4366812227074236</v>
      </c>
    </row>
    <row r="5" spans="1:22" outlineLevel="4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">
        <v>151634</v>
      </c>
      <c r="H5" s="7" t="s">
        <v>33</v>
      </c>
      <c r="I5" s="7">
        <v>0</v>
      </c>
      <c r="J5" s="11" t="s">
        <v>24</v>
      </c>
      <c r="K5" s="40">
        <f>SUBTOTAL(9,K4:K4)</f>
        <v>180</v>
      </c>
      <c r="L5" s="40">
        <f>SUBTOTAL(9,L4:L4)</f>
        <v>87</v>
      </c>
      <c r="M5" s="87">
        <f>Tabela4[[#This Row],[Neg_Ano7]]/Tabela4[[#This Row],[Alunos_Ano7]]</f>
        <v>0.48333333333333334</v>
      </c>
      <c r="N5" s="40">
        <f>SUBTOTAL(9,N4:N4)</f>
        <v>129</v>
      </c>
      <c r="O5" s="40">
        <f>SUBTOTAL(9,O4:O4)</f>
        <v>49</v>
      </c>
      <c r="P5" s="87">
        <f>Tabela4[[#This Row],[Neg_Ano8]]/Tabela4[[#This Row],[Alunos_Ano8]]</f>
        <v>0.37984496124031009</v>
      </c>
      <c r="Q5" s="40">
        <f>SUBTOTAL(9,Q4:Q4)</f>
        <v>149</v>
      </c>
      <c r="R5" s="40">
        <f>SUBTOTAL(9,R4:R4)</f>
        <v>64</v>
      </c>
      <c r="S5" s="87">
        <f>Tabela4[[#This Row],[Neg_Ano9]]/Tabela4[[#This Row],[Alunos_Ano9]]</f>
        <v>0.42953020134228187</v>
      </c>
      <c r="T5" s="40">
        <f>SUBTOTAL(9,T4:T4)</f>
        <v>458</v>
      </c>
      <c r="U5" s="40">
        <f>SUBTOTAL(9,U4:U4)</f>
        <v>200</v>
      </c>
      <c r="V5" s="88">
        <f>Tabela4[[#This Row],[Níveis negat.]]/Tabela4[[#This Row],[Alunos_3ºciclo]]</f>
        <v>0.4366812227074236</v>
      </c>
    </row>
    <row r="6" spans="1:22" outlineLevel="3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">
        <v>0</v>
      </c>
      <c r="H6" s="7">
        <v>0</v>
      </c>
      <c r="I6" s="7">
        <v>0</v>
      </c>
      <c r="J6" s="15" t="s">
        <v>25</v>
      </c>
      <c r="K6" s="43">
        <f>SUBTOTAL(9,K2:K4)</f>
        <v>236</v>
      </c>
      <c r="L6" s="43">
        <f>SUBTOTAL(9,L2:L4)</f>
        <v>106</v>
      </c>
      <c r="M6" s="89">
        <f>Tabela4[[#This Row],[Neg_Ano7]]/Tabela4[[#This Row],[Alunos_Ano7]]</f>
        <v>0.44915254237288138</v>
      </c>
      <c r="N6" s="43">
        <f>SUBTOTAL(9,N2:N4)</f>
        <v>203</v>
      </c>
      <c r="O6" s="43">
        <f>SUBTOTAL(9,O2:O4)</f>
        <v>77</v>
      </c>
      <c r="P6" s="89">
        <f>Tabela4[[#This Row],[Neg_Ano8]]/Tabela4[[#This Row],[Alunos_Ano8]]</f>
        <v>0.37931034482758619</v>
      </c>
      <c r="Q6" s="43">
        <f>SUBTOTAL(9,Q2:Q4)</f>
        <v>203</v>
      </c>
      <c r="R6" s="43">
        <f>SUBTOTAL(9,R2:R4)</f>
        <v>86</v>
      </c>
      <c r="S6" s="89">
        <f>Tabela4[[#This Row],[Neg_Ano9]]/Tabela4[[#This Row],[Alunos_Ano9]]</f>
        <v>0.42364532019704432</v>
      </c>
      <c r="T6" s="43">
        <f>SUBTOTAL(9,T2:T4)</f>
        <v>642</v>
      </c>
      <c r="U6" s="43">
        <f>SUBTOTAL(9,U2:U4)</f>
        <v>269</v>
      </c>
      <c r="V6" s="90">
        <f>Tabela4[[#This Row],[Níveis negat.]]/Tabela4[[#This Row],[Alunos_3ºciclo]]</f>
        <v>0.4190031152647975</v>
      </c>
    </row>
    <row r="7" spans="1:22" outlineLevel="5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107</v>
      </c>
      <c r="F7" s="7" t="s">
        <v>35</v>
      </c>
      <c r="G7" s="7">
        <v>151336</v>
      </c>
      <c r="H7" s="7" t="s">
        <v>36</v>
      </c>
      <c r="I7" s="7">
        <v>107743</v>
      </c>
      <c r="J7" s="7" t="s">
        <v>37</v>
      </c>
      <c r="K7" s="37" t="s">
        <v>27</v>
      </c>
      <c r="L7" s="52" t="s">
        <v>28</v>
      </c>
      <c r="M7" s="109" t="s">
        <v>28</v>
      </c>
      <c r="N7" s="37">
        <v>0</v>
      </c>
      <c r="O7" s="52">
        <v>0</v>
      </c>
      <c r="P7" s="109" t="s">
        <v>28</v>
      </c>
      <c r="Q7" s="37">
        <v>124</v>
      </c>
      <c r="R7" s="37">
        <v>42</v>
      </c>
      <c r="S7" s="108">
        <f>Tabela4[[#This Row],[Neg_Ano9]]/Tabela4[[#This Row],[Alunos_Ano9]]</f>
        <v>0.33870967741935482</v>
      </c>
      <c r="T7" s="37">
        <f>Tabela4[[#This Row],[Alunos_Ano9]]</f>
        <v>124</v>
      </c>
      <c r="U7" s="52" t="s">
        <v>28</v>
      </c>
      <c r="V7" s="113" t="s">
        <v>28</v>
      </c>
    </row>
    <row r="8" spans="1:22" outlineLevel="5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">
        <v>151336</v>
      </c>
      <c r="H8" s="7" t="s">
        <v>36</v>
      </c>
      <c r="I8" s="7">
        <v>107850</v>
      </c>
      <c r="J8" s="7" t="s">
        <v>38</v>
      </c>
      <c r="K8" s="37">
        <v>0</v>
      </c>
      <c r="L8" s="37">
        <v>0</v>
      </c>
      <c r="M8" s="108" t="s">
        <v>28</v>
      </c>
      <c r="N8" s="37">
        <v>0</v>
      </c>
      <c r="O8" s="37">
        <v>0</v>
      </c>
      <c r="P8" s="108" t="s">
        <v>28</v>
      </c>
      <c r="Q8" s="37">
        <v>33</v>
      </c>
      <c r="R8" s="37">
        <v>21</v>
      </c>
      <c r="S8" s="108">
        <f>Tabela4[[#This Row],[Neg_Ano9]]/Tabela4[[#This Row],[Alunos_Ano9]]</f>
        <v>0.63636363636363635</v>
      </c>
      <c r="T8" s="37">
        <f>Tabela4[[#This Row],[Alunos_Ano7]]+Tabela4[[#This Row],[Alunos_Ano8]]+Tabela4[[#This Row],[Alunos_Ano9]]</f>
        <v>33</v>
      </c>
      <c r="U8" s="37" t="s">
        <v>28</v>
      </c>
      <c r="V8" s="112" t="s">
        <v>28</v>
      </c>
    </row>
    <row r="9" spans="1:22" outlineLevel="4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">
        <v>151336</v>
      </c>
      <c r="H9" s="7" t="s">
        <v>36</v>
      </c>
      <c r="I9" s="7">
        <v>0</v>
      </c>
      <c r="J9" s="11" t="s">
        <v>24</v>
      </c>
      <c r="K9" s="40">
        <v>0</v>
      </c>
      <c r="L9" s="40">
        <v>0</v>
      </c>
      <c r="M9" s="87" t="s">
        <v>28</v>
      </c>
      <c r="N9" s="40">
        <v>0</v>
      </c>
      <c r="O9" s="40">
        <v>0</v>
      </c>
      <c r="P9" s="87" t="s">
        <v>28</v>
      </c>
      <c r="Q9" s="40">
        <f>SUBTOTAL(9,Q7:Q8)</f>
        <v>157</v>
      </c>
      <c r="R9" s="40">
        <f>SUBTOTAL(9,R7:R8)</f>
        <v>63</v>
      </c>
      <c r="S9" s="87">
        <f>Tabela4[[#This Row],[Neg_Ano9]]/Tabela4[[#This Row],[Alunos_Ano9]]</f>
        <v>0.40127388535031849</v>
      </c>
      <c r="T9" s="40">
        <f>SUBTOTAL(9,T7:T8)</f>
        <v>157</v>
      </c>
      <c r="U9" s="40" t="s">
        <v>28</v>
      </c>
      <c r="V9" s="88" t="s">
        <v>28</v>
      </c>
    </row>
    <row r="10" spans="1:22" outlineLevel="5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">
        <v>151361</v>
      </c>
      <c r="H10" s="7" t="s">
        <v>39</v>
      </c>
      <c r="I10" s="7">
        <v>107083</v>
      </c>
      <c r="J10" s="7" t="s">
        <v>40</v>
      </c>
      <c r="K10" s="37">
        <v>140</v>
      </c>
      <c r="L10" s="37">
        <v>42</v>
      </c>
      <c r="M10" s="108">
        <f>Tabela4[[#This Row],[Neg_Ano7]]/Tabela4[[#This Row],[Alunos_Ano7]]</f>
        <v>0.3</v>
      </c>
      <c r="N10" s="37">
        <v>166</v>
      </c>
      <c r="O10" s="37">
        <v>60</v>
      </c>
      <c r="P10" s="108">
        <f>Tabela4[[#This Row],[Neg_Ano8]]/Tabela4[[#This Row],[Alunos_Ano8]]</f>
        <v>0.36144578313253012</v>
      </c>
      <c r="Q10" s="37">
        <v>163</v>
      </c>
      <c r="R10" s="37">
        <v>41</v>
      </c>
      <c r="S10" s="108">
        <f>Tabela4[[#This Row],[Neg_Ano9]]/Tabela4[[#This Row],[Alunos_Ano9]]</f>
        <v>0.25153374233128833</v>
      </c>
      <c r="T10" s="37">
        <f>Tabela4[[#This Row],[Alunos_Ano7]]+Tabela4[[#This Row],[Alunos_Ano8]]+Tabela4[[#This Row],[Alunos_Ano9]]</f>
        <v>469</v>
      </c>
      <c r="U10" s="37">
        <f>Tabela4[[#This Row],[Neg_Ano7]]+Tabela4[[#This Row],[Neg_Ano8]]+Tabela4[[#This Row],[Neg_Ano9]]</f>
        <v>143</v>
      </c>
      <c r="V10" s="112">
        <f>Tabela4[[#This Row],[Níveis negat.]]/Tabela4[[#This Row],[Alunos_3ºciclo]]</f>
        <v>0.30490405117270791</v>
      </c>
    </row>
    <row r="11" spans="1:22" outlineLevel="5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107812</v>
      </c>
      <c r="J11" s="7" t="s">
        <v>41</v>
      </c>
      <c r="K11" s="37">
        <v>89</v>
      </c>
      <c r="L11" s="37">
        <v>47</v>
      </c>
      <c r="M11" s="108">
        <f>Tabela4[[#This Row],[Neg_Ano7]]/Tabela4[[#This Row],[Alunos_Ano7]]</f>
        <v>0.5280898876404494</v>
      </c>
      <c r="N11" s="37">
        <v>51</v>
      </c>
      <c r="O11" s="37">
        <v>26</v>
      </c>
      <c r="P11" s="108">
        <f>Tabela4[[#This Row],[Neg_Ano8]]/Tabela4[[#This Row],[Alunos_Ano8]]</f>
        <v>0.50980392156862742</v>
      </c>
      <c r="Q11" s="37">
        <v>66</v>
      </c>
      <c r="R11" s="37">
        <v>37</v>
      </c>
      <c r="S11" s="108">
        <f>Tabela4[[#This Row],[Neg_Ano9]]/Tabela4[[#This Row],[Alunos_Ano9]]</f>
        <v>0.56060606060606055</v>
      </c>
      <c r="T11" s="37">
        <f>Tabela4[[#This Row],[Alunos_Ano7]]+Tabela4[[#This Row],[Alunos_Ano8]]+Tabela4[[#This Row],[Alunos_Ano9]]</f>
        <v>206</v>
      </c>
      <c r="U11" s="37">
        <f>Tabela4[[#This Row],[Neg_Ano7]]+Tabela4[[#This Row],[Neg_Ano8]]+Tabela4[[#This Row],[Neg_Ano9]]</f>
        <v>110</v>
      </c>
      <c r="V11" s="112">
        <f>Tabela4[[#This Row],[Níveis negat.]]/Tabela4[[#This Row],[Alunos_3ºciclo]]</f>
        <v>0.53398058252427183</v>
      </c>
    </row>
    <row r="12" spans="1:22" outlineLevel="4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0</v>
      </c>
      <c r="J12" s="11" t="s">
        <v>24</v>
      </c>
      <c r="K12" s="40">
        <f>SUBTOTAL(9,K10:K11)</f>
        <v>229</v>
      </c>
      <c r="L12" s="40">
        <f>SUBTOTAL(9,L10:L11)</f>
        <v>89</v>
      </c>
      <c r="M12" s="87">
        <f>Tabela4[[#This Row],[Neg_Ano7]]/Tabela4[[#This Row],[Alunos_Ano7]]</f>
        <v>0.388646288209607</v>
      </c>
      <c r="N12" s="40">
        <f>SUBTOTAL(9,N10:N11)</f>
        <v>217</v>
      </c>
      <c r="O12" s="40">
        <f>SUBTOTAL(9,O10:O11)</f>
        <v>86</v>
      </c>
      <c r="P12" s="87">
        <f>Tabela4[[#This Row],[Neg_Ano8]]/Tabela4[[#This Row],[Alunos_Ano8]]</f>
        <v>0.39631336405529954</v>
      </c>
      <c r="Q12" s="40">
        <f>SUBTOTAL(9,Q10:Q11)</f>
        <v>229</v>
      </c>
      <c r="R12" s="40">
        <f>SUBTOTAL(9,R10:R11)</f>
        <v>78</v>
      </c>
      <c r="S12" s="87">
        <f>Tabela4[[#This Row],[Neg_Ano9]]/Tabela4[[#This Row],[Alunos_Ano9]]</f>
        <v>0.34061135371179041</v>
      </c>
      <c r="T12" s="40">
        <f>SUBTOTAL(9,T10:T11)</f>
        <v>675</v>
      </c>
      <c r="U12" s="40">
        <f>SUBTOTAL(9,U10:U11)</f>
        <v>253</v>
      </c>
      <c r="V12" s="88">
        <f>Tabela4[[#This Row],[Níveis negat.]]/Tabela4[[#This Row],[Alunos_3ºciclo]]</f>
        <v>0.37481481481481482</v>
      </c>
    </row>
    <row r="13" spans="1:22" outlineLevel="3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">
        <v>0</v>
      </c>
      <c r="H13" s="7">
        <v>0</v>
      </c>
      <c r="I13" s="7">
        <v>0</v>
      </c>
      <c r="J13" s="15" t="s">
        <v>25</v>
      </c>
      <c r="K13" s="43">
        <f>SUBTOTAL(9,K7:K11)</f>
        <v>229</v>
      </c>
      <c r="L13" s="43">
        <f>SUBTOTAL(9,L7:L11)</f>
        <v>89</v>
      </c>
      <c r="M13" s="89">
        <f>Tabela4[[#This Row],[Neg_Ano7]]/Tabela4[[#This Row],[Alunos_Ano7]]</f>
        <v>0.388646288209607</v>
      </c>
      <c r="N13" s="43">
        <f>SUBTOTAL(9,N7:N11)</f>
        <v>217</v>
      </c>
      <c r="O13" s="43">
        <f>SUBTOTAL(9,O7:O11)</f>
        <v>86</v>
      </c>
      <c r="P13" s="89">
        <f>Tabela4[[#This Row],[Neg_Ano8]]/Tabela4[[#This Row],[Alunos_Ano8]]</f>
        <v>0.39631336405529954</v>
      </c>
      <c r="Q13" s="43">
        <f>SUBTOTAL(9,Q7:Q11)</f>
        <v>386</v>
      </c>
      <c r="R13" s="43">
        <f>SUBTOTAL(9,R7:R11)</f>
        <v>141</v>
      </c>
      <c r="S13" s="89">
        <f>Tabela4[[#This Row],[Neg_Ano9]]/Tabela4[[#This Row],[Alunos_Ano9]]</f>
        <v>0.36528497409326427</v>
      </c>
      <c r="T13" s="43">
        <f>SUBTOTAL(9,T7:T11)</f>
        <v>832</v>
      </c>
      <c r="U13" s="43">
        <f>SUBTOTAL(9,U7:U11)</f>
        <v>253</v>
      </c>
      <c r="V13" s="90">
        <f>Tabela4[[#This Row],[Níveis negat.]]/Tabela4[[#This Row],[Alunos_3ºciclo]]</f>
        <v>0.30408653846153844</v>
      </c>
    </row>
    <row r="14" spans="1:22" outlineLevel="5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109</v>
      </c>
      <c r="F14" s="7" t="s">
        <v>42</v>
      </c>
      <c r="G14" s="7">
        <v>150551</v>
      </c>
      <c r="H14" s="7" t="s">
        <v>43</v>
      </c>
      <c r="I14" s="7">
        <v>109570</v>
      </c>
      <c r="J14" s="7" t="s">
        <v>44</v>
      </c>
      <c r="K14" s="37">
        <v>31</v>
      </c>
      <c r="L14" s="37">
        <v>12</v>
      </c>
      <c r="M14" s="108">
        <f>Tabela4[[#This Row],[Neg_Ano7]]/Tabela4[[#This Row],[Alunos_Ano7]]</f>
        <v>0.38709677419354838</v>
      </c>
      <c r="N14" s="37">
        <v>37</v>
      </c>
      <c r="O14" s="37">
        <v>10</v>
      </c>
      <c r="P14" s="108">
        <f>Tabela4[[#This Row],[Neg_Ano8]]/Tabela4[[#This Row],[Alunos_Ano8]]</f>
        <v>0.27027027027027029</v>
      </c>
      <c r="Q14" s="37">
        <v>45</v>
      </c>
      <c r="R14" s="37">
        <v>25</v>
      </c>
      <c r="S14" s="108">
        <f>Tabela4[[#This Row],[Neg_Ano9]]/Tabela4[[#This Row],[Alunos_Ano9]]</f>
        <v>0.55555555555555558</v>
      </c>
      <c r="T14" s="37">
        <f>Tabela4[[#This Row],[Alunos_Ano7]]+Tabela4[[#This Row],[Alunos_Ano8]]+Tabela4[[#This Row],[Alunos_Ano9]]</f>
        <v>113</v>
      </c>
      <c r="U14" s="37">
        <f>Tabela4[[#This Row],[Neg_Ano7]]+Tabela4[[#This Row],[Neg_Ano8]]+Tabela4[[#This Row],[Neg_Ano9]]</f>
        <v>47</v>
      </c>
      <c r="V14" s="112">
        <f>Tabela4[[#This Row],[Níveis negat.]]/Tabela4[[#This Row],[Alunos_3ºciclo]]</f>
        <v>0.41592920353982299</v>
      </c>
    </row>
    <row r="15" spans="1:22" outlineLevel="5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">
        <v>150551</v>
      </c>
      <c r="H15" s="7" t="s">
        <v>43</v>
      </c>
      <c r="I15" s="7">
        <v>109721</v>
      </c>
      <c r="J15" s="7" t="s">
        <v>45</v>
      </c>
      <c r="K15" s="37">
        <v>39</v>
      </c>
      <c r="L15" s="37">
        <v>13</v>
      </c>
      <c r="M15" s="108">
        <f>Tabela4[[#This Row],[Neg_Ano7]]/Tabela4[[#This Row],[Alunos_Ano7]]</f>
        <v>0.33333333333333331</v>
      </c>
      <c r="N15" s="37">
        <v>45</v>
      </c>
      <c r="O15" s="37">
        <v>13</v>
      </c>
      <c r="P15" s="108">
        <f>Tabela4[[#This Row],[Neg_Ano8]]/Tabela4[[#This Row],[Alunos_Ano8]]</f>
        <v>0.28888888888888886</v>
      </c>
      <c r="Q15" s="37">
        <v>51</v>
      </c>
      <c r="R15" s="37">
        <v>14</v>
      </c>
      <c r="S15" s="108">
        <f>Tabela4[[#This Row],[Neg_Ano9]]/Tabela4[[#This Row],[Alunos_Ano9]]</f>
        <v>0.27450980392156865</v>
      </c>
      <c r="T15" s="37">
        <f>Tabela4[[#This Row],[Alunos_Ano7]]+Tabela4[[#This Row],[Alunos_Ano8]]+Tabela4[[#This Row],[Alunos_Ano9]]</f>
        <v>135</v>
      </c>
      <c r="U15" s="37">
        <f>Tabela4[[#This Row],[Neg_Ano7]]+Tabela4[[#This Row],[Neg_Ano8]]+Tabela4[[#This Row],[Neg_Ano9]]</f>
        <v>40</v>
      </c>
      <c r="V15" s="112">
        <f>Tabela4[[#This Row],[Níveis negat.]]/Tabela4[[#This Row],[Alunos_3ºciclo]]</f>
        <v>0.29629629629629628</v>
      </c>
    </row>
    <row r="16" spans="1:22" outlineLevel="4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">
        <v>150551</v>
      </c>
      <c r="H16" s="7" t="s">
        <v>43</v>
      </c>
      <c r="I16" s="7">
        <v>0</v>
      </c>
      <c r="J16" s="11" t="s">
        <v>24</v>
      </c>
      <c r="K16" s="40">
        <f>SUBTOTAL(9,K14:K15)</f>
        <v>70</v>
      </c>
      <c r="L16" s="40">
        <f>SUBTOTAL(9,L14:L15)</f>
        <v>25</v>
      </c>
      <c r="M16" s="87">
        <f>Tabela4[[#This Row],[Neg_Ano7]]/Tabela4[[#This Row],[Alunos_Ano7]]</f>
        <v>0.35714285714285715</v>
      </c>
      <c r="N16" s="40">
        <f>SUBTOTAL(9,N14:N15)</f>
        <v>82</v>
      </c>
      <c r="O16" s="40">
        <f>SUBTOTAL(9,O14:O15)</f>
        <v>23</v>
      </c>
      <c r="P16" s="87">
        <f>Tabela4[[#This Row],[Neg_Ano8]]/Tabela4[[#This Row],[Alunos_Ano8]]</f>
        <v>0.28048780487804881</v>
      </c>
      <c r="Q16" s="40">
        <f>SUBTOTAL(9,Q14:Q15)</f>
        <v>96</v>
      </c>
      <c r="R16" s="40">
        <f>SUBTOTAL(9,R14:R15)</f>
        <v>39</v>
      </c>
      <c r="S16" s="87">
        <f>Tabela4[[#This Row],[Neg_Ano9]]/Tabela4[[#This Row],[Alunos_Ano9]]</f>
        <v>0.40625</v>
      </c>
      <c r="T16" s="40">
        <f>SUBTOTAL(9,T14:T15)</f>
        <v>248</v>
      </c>
      <c r="U16" s="40">
        <f>SUBTOTAL(9,U14:U15)</f>
        <v>87</v>
      </c>
      <c r="V16" s="88">
        <f>Tabela4[[#This Row],[Níveis negat.]]/Tabela4[[#This Row],[Alunos_3ºciclo]]</f>
        <v>0.35080645161290325</v>
      </c>
    </row>
    <row r="17" spans="1:22" outlineLevel="5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">
        <v>150563</v>
      </c>
      <c r="H17" s="7" t="s">
        <v>46</v>
      </c>
      <c r="I17" s="7">
        <v>109976</v>
      </c>
      <c r="J17" s="7" t="s">
        <v>47</v>
      </c>
      <c r="K17" s="37">
        <v>194</v>
      </c>
      <c r="L17" s="37">
        <v>79</v>
      </c>
      <c r="M17" s="108">
        <f>Tabela4[[#This Row],[Neg_Ano7]]/Tabela4[[#This Row],[Alunos_Ano7]]</f>
        <v>0.40721649484536082</v>
      </c>
      <c r="N17" s="37">
        <v>137</v>
      </c>
      <c r="O17" s="37">
        <v>66</v>
      </c>
      <c r="P17" s="108">
        <f>Tabela4[[#This Row],[Neg_Ano8]]/Tabela4[[#This Row],[Alunos_Ano8]]</f>
        <v>0.48175182481751827</v>
      </c>
      <c r="Q17" s="37">
        <v>87</v>
      </c>
      <c r="R17" s="37">
        <v>49</v>
      </c>
      <c r="S17" s="108">
        <f>Tabela4[[#This Row],[Neg_Ano9]]/Tabela4[[#This Row],[Alunos_Ano9]]</f>
        <v>0.56321839080459768</v>
      </c>
      <c r="T17" s="37">
        <f>Tabela4[[#This Row],[Alunos_Ano7]]+Tabela4[[#This Row],[Alunos_Ano8]]+Tabela4[[#This Row],[Alunos_Ano9]]</f>
        <v>418</v>
      </c>
      <c r="U17" s="37">
        <f>Tabela4[[#This Row],[Neg_Ano7]]+Tabela4[[#This Row],[Neg_Ano8]]+Tabela4[[#This Row],[Neg_Ano9]]</f>
        <v>194</v>
      </c>
      <c r="V17" s="112">
        <f>Tabela4[[#This Row],[Níveis negat.]]/Tabela4[[#This Row],[Alunos_3ºciclo]]</f>
        <v>0.46411483253588515</v>
      </c>
    </row>
    <row r="18" spans="1:22" outlineLevel="4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">
        <v>150563</v>
      </c>
      <c r="H18" s="7" t="s">
        <v>46</v>
      </c>
      <c r="I18" s="7">
        <v>0</v>
      </c>
      <c r="J18" s="11" t="s">
        <v>24</v>
      </c>
      <c r="K18" s="40">
        <f>SUBTOTAL(9,K17:K17)</f>
        <v>194</v>
      </c>
      <c r="L18" s="40">
        <f>SUBTOTAL(9,L17:L17)</f>
        <v>79</v>
      </c>
      <c r="M18" s="87">
        <f>Tabela4[[#This Row],[Neg_Ano7]]/Tabela4[[#This Row],[Alunos_Ano7]]</f>
        <v>0.40721649484536082</v>
      </c>
      <c r="N18" s="40">
        <f>SUBTOTAL(9,N17:N17)</f>
        <v>137</v>
      </c>
      <c r="O18" s="40">
        <f>SUBTOTAL(9,O17:O17)</f>
        <v>66</v>
      </c>
      <c r="P18" s="87">
        <f>Tabela4[[#This Row],[Neg_Ano8]]/Tabela4[[#This Row],[Alunos_Ano8]]</f>
        <v>0.48175182481751827</v>
      </c>
      <c r="Q18" s="40">
        <f>SUBTOTAL(9,Q17:Q17)</f>
        <v>87</v>
      </c>
      <c r="R18" s="40">
        <f>SUBTOTAL(9,R17:R17)</f>
        <v>49</v>
      </c>
      <c r="S18" s="87">
        <f>Tabela4[[#This Row],[Neg_Ano9]]/Tabela4[[#This Row],[Alunos_Ano9]]</f>
        <v>0.56321839080459768</v>
      </c>
      <c r="T18" s="40">
        <f>SUBTOTAL(9,T17:T17)</f>
        <v>418</v>
      </c>
      <c r="U18" s="40">
        <f>SUBTOTAL(9,U17:U17)</f>
        <v>194</v>
      </c>
      <c r="V18" s="88">
        <f>Tabela4[[#This Row],[Níveis negat.]]/Tabela4[[#This Row],[Alunos_3ºciclo]]</f>
        <v>0.46411483253588515</v>
      </c>
    </row>
    <row r="19" spans="1:22" outlineLevel="5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">
        <v>151178</v>
      </c>
      <c r="H19" s="7" t="s">
        <v>48</v>
      </c>
      <c r="I19" s="7">
        <v>109070</v>
      </c>
      <c r="J19" s="7" t="s">
        <v>49</v>
      </c>
      <c r="K19" s="37">
        <v>97</v>
      </c>
      <c r="L19" s="37">
        <v>31</v>
      </c>
      <c r="M19" s="108">
        <f>Tabela4[[#This Row],[Neg_Ano7]]/Tabela4[[#This Row],[Alunos_Ano7]]</f>
        <v>0.31958762886597936</v>
      </c>
      <c r="N19" s="37">
        <v>100</v>
      </c>
      <c r="O19" s="37">
        <v>44</v>
      </c>
      <c r="P19" s="108">
        <f>Tabela4[[#This Row],[Neg_Ano8]]/Tabela4[[#This Row],[Alunos_Ano8]]</f>
        <v>0.44</v>
      </c>
      <c r="Q19" s="37">
        <v>93</v>
      </c>
      <c r="R19" s="37">
        <v>36</v>
      </c>
      <c r="S19" s="108">
        <f>Tabela4[[#This Row],[Neg_Ano9]]/Tabela4[[#This Row],[Alunos_Ano9]]</f>
        <v>0.38709677419354838</v>
      </c>
      <c r="T19" s="37">
        <f>Tabela4[[#This Row],[Alunos_Ano7]]+Tabela4[[#This Row],[Alunos_Ano8]]+Tabela4[[#This Row],[Alunos_Ano9]]</f>
        <v>290</v>
      </c>
      <c r="U19" s="37">
        <f>Tabela4[[#This Row],[Neg_Ano7]]+Tabela4[[#This Row],[Neg_Ano8]]+Tabela4[[#This Row],[Neg_Ano9]]</f>
        <v>111</v>
      </c>
      <c r="V19" s="112">
        <f>Tabela4[[#This Row],[Níveis negat.]]/Tabela4[[#This Row],[Alunos_3ºciclo]]</f>
        <v>0.38275862068965516</v>
      </c>
    </row>
    <row r="20" spans="1:22" outlineLevel="4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">
        <v>151178</v>
      </c>
      <c r="H20" s="7" t="s">
        <v>48</v>
      </c>
      <c r="I20" s="7">
        <v>0</v>
      </c>
      <c r="J20" s="11" t="s">
        <v>24</v>
      </c>
      <c r="K20" s="40">
        <f>SUBTOTAL(9,K19:K19)</f>
        <v>97</v>
      </c>
      <c r="L20" s="40">
        <f>SUBTOTAL(9,L19:L19)</f>
        <v>31</v>
      </c>
      <c r="M20" s="87">
        <f>Tabela4[[#This Row],[Neg_Ano7]]/Tabela4[[#This Row],[Alunos_Ano7]]</f>
        <v>0.31958762886597936</v>
      </c>
      <c r="N20" s="40">
        <f>SUBTOTAL(9,N19:N19)</f>
        <v>100</v>
      </c>
      <c r="O20" s="40">
        <f>SUBTOTAL(9,O19:O19)</f>
        <v>44</v>
      </c>
      <c r="P20" s="87">
        <f>Tabela4[[#This Row],[Neg_Ano8]]/Tabela4[[#This Row],[Alunos_Ano8]]</f>
        <v>0.44</v>
      </c>
      <c r="Q20" s="40">
        <f>SUBTOTAL(9,Q19:Q19)</f>
        <v>93</v>
      </c>
      <c r="R20" s="40">
        <f>SUBTOTAL(9,R19:R19)</f>
        <v>36</v>
      </c>
      <c r="S20" s="87">
        <f>Tabela4[[#This Row],[Neg_Ano9]]/Tabela4[[#This Row],[Alunos_Ano9]]</f>
        <v>0.38709677419354838</v>
      </c>
      <c r="T20" s="40">
        <f>SUBTOTAL(9,T19:T19)</f>
        <v>290</v>
      </c>
      <c r="U20" s="40">
        <f>SUBTOTAL(9,U19:U19)</f>
        <v>111</v>
      </c>
      <c r="V20" s="88">
        <f>Tabela4[[#This Row],[Níveis negat.]]/Tabela4[[#This Row],[Alunos_3ºciclo]]</f>
        <v>0.38275862068965516</v>
      </c>
    </row>
    <row r="21" spans="1:22" outlineLevel="5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">
        <v>151282</v>
      </c>
      <c r="H21" s="7" t="s">
        <v>50</v>
      </c>
      <c r="I21" s="7">
        <v>109681</v>
      </c>
      <c r="J21" s="7" t="s">
        <v>51</v>
      </c>
      <c r="K21" s="37">
        <v>84</v>
      </c>
      <c r="L21" s="37">
        <v>51</v>
      </c>
      <c r="M21" s="108">
        <f>Tabela4[[#This Row],[Neg_Ano7]]/Tabela4[[#This Row],[Alunos_Ano7]]</f>
        <v>0.6071428571428571</v>
      </c>
      <c r="N21" s="37">
        <v>81</v>
      </c>
      <c r="O21" s="37">
        <v>48</v>
      </c>
      <c r="P21" s="108">
        <f>Tabela4[[#This Row],[Neg_Ano8]]/Tabela4[[#This Row],[Alunos_Ano8]]</f>
        <v>0.59259259259259256</v>
      </c>
      <c r="Q21" s="37">
        <v>76</v>
      </c>
      <c r="R21" s="37">
        <v>46</v>
      </c>
      <c r="S21" s="108">
        <f>Tabela4[[#This Row],[Neg_Ano9]]/Tabela4[[#This Row],[Alunos_Ano9]]</f>
        <v>0.60526315789473684</v>
      </c>
      <c r="T21" s="37">
        <f>Tabela4[[#This Row],[Alunos_Ano7]]+Tabela4[[#This Row],[Alunos_Ano8]]+Tabela4[[#This Row],[Alunos_Ano9]]</f>
        <v>241</v>
      </c>
      <c r="U21" s="37">
        <f>Tabela4[[#This Row],[Neg_Ano7]]+Tabela4[[#This Row],[Neg_Ano8]]+Tabela4[[#This Row],[Neg_Ano9]]</f>
        <v>145</v>
      </c>
      <c r="V21" s="112">
        <f>Tabela4[[#This Row],[Níveis negat.]]/Tabela4[[#This Row],[Alunos_3ºciclo]]</f>
        <v>0.60165975103734437</v>
      </c>
    </row>
    <row r="22" spans="1:22" outlineLevel="4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">
        <v>151282</v>
      </c>
      <c r="H22" s="7" t="s">
        <v>50</v>
      </c>
      <c r="I22" s="7">
        <v>0</v>
      </c>
      <c r="J22" s="11" t="s">
        <v>24</v>
      </c>
      <c r="K22" s="40">
        <f>SUBTOTAL(9,K21:K21)</f>
        <v>84</v>
      </c>
      <c r="L22" s="40">
        <f>SUBTOTAL(9,L21:L21)</f>
        <v>51</v>
      </c>
      <c r="M22" s="87">
        <f>Tabela4[[#This Row],[Neg_Ano7]]/Tabela4[[#This Row],[Alunos_Ano7]]</f>
        <v>0.6071428571428571</v>
      </c>
      <c r="N22" s="40">
        <f>SUBTOTAL(9,N21:N21)</f>
        <v>81</v>
      </c>
      <c r="O22" s="40">
        <f>SUBTOTAL(9,O21:O21)</f>
        <v>48</v>
      </c>
      <c r="P22" s="87">
        <f>Tabela4[[#This Row],[Neg_Ano8]]/Tabela4[[#This Row],[Alunos_Ano8]]</f>
        <v>0.59259259259259256</v>
      </c>
      <c r="Q22" s="40">
        <f>SUBTOTAL(9,Q21:Q21)</f>
        <v>76</v>
      </c>
      <c r="R22" s="40">
        <f>SUBTOTAL(9,R21:R21)</f>
        <v>46</v>
      </c>
      <c r="S22" s="87">
        <f>Tabela4[[#This Row],[Neg_Ano9]]/Tabela4[[#This Row],[Alunos_Ano9]]</f>
        <v>0.60526315789473684</v>
      </c>
      <c r="T22" s="40">
        <f>SUBTOTAL(9,T21:T21)</f>
        <v>241</v>
      </c>
      <c r="U22" s="40">
        <f>SUBTOTAL(9,U21:U21)</f>
        <v>145</v>
      </c>
      <c r="V22" s="88">
        <f>Tabela4[[#This Row],[Níveis negat.]]/Tabela4[[#This Row],[Alunos_3ºciclo]]</f>
        <v>0.60165975103734437</v>
      </c>
    </row>
    <row r="23" spans="1:22" outlineLevel="5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">
        <v>151294</v>
      </c>
      <c r="H23" s="7" t="s">
        <v>52</v>
      </c>
      <c r="I23" s="7">
        <v>109331</v>
      </c>
      <c r="J23" s="7" t="s">
        <v>53</v>
      </c>
      <c r="K23" s="37">
        <v>0</v>
      </c>
      <c r="L23" s="37">
        <v>0</v>
      </c>
      <c r="M23" s="108" t="s">
        <v>28</v>
      </c>
      <c r="N23" s="37">
        <v>0</v>
      </c>
      <c r="O23" s="37">
        <v>0</v>
      </c>
      <c r="P23" s="108" t="s">
        <v>28</v>
      </c>
      <c r="Q23" s="37">
        <v>99</v>
      </c>
      <c r="R23" s="37">
        <v>33</v>
      </c>
      <c r="S23" s="108">
        <f>Tabela4[[#This Row],[Neg_Ano9]]/Tabela4[[#This Row],[Alunos_Ano9]]</f>
        <v>0.33333333333333331</v>
      </c>
      <c r="T23" s="37">
        <f>Tabela4[[#This Row],[Alunos_Ano7]]+Tabela4[[#This Row],[Alunos_Ano8]]+Tabela4[[#This Row],[Alunos_Ano9]]</f>
        <v>99</v>
      </c>
      <c r="U23" s="37">
        <f>Tabela4[[#This Row],[Neg_Ano7]]+Tabela4[[#This Row],[Neg_Ano8]]+Tabela4[[#This Row],[Neg_Ano9]]</f>
        <v>33</v>
      </c>
      <c r="V23" s="112">
        <f>Tabela4[[#This Row],[Níveis negat.]]/Tabela4[[#This Row],[Alunos_3ºciclo]]</f>
        <v>0.33333333333333331</v>
      </c>
    </row>
    <row r="24" spans="1:22" outlineLevel="4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">
        <v>151294</v>
      </c>
      <c r="H24" s="7" t="s">
        <v>52</v>
      </c>
      <c r="I24" s="7">
        <v>0</v>
      </c>
      <c r="J24" s="11" t="s">
        <v>24</v>
      </c>
      <c r="K24" s="40">
        <v>0</v>
      </c>
      <c r="L24" s="40">
        <v>0</v>
      </c>
      <c r="M24" s="87" t="s">
        <v>28</v>
      </c>
      <c r="N24" s="40">
        <v>0</v>
      </c>
      <c r="O24" s="40">
        <v>0</v>
      </c>
      <c r="P24" s="87" t="s">
        <v>28</v>
      </c>
      <c r="Q24" s="40">
        <f>SUBTOTAL(9,Q23:Q23)</f>
        <v>99</v>
      </c>
      <c r="R24" s="40">
        <f>SUBTOTAL(9,R23:R23)</f>
        <v>33</v>
      </c>
      <c r="S24" s="87">
        <f>Tabela4[[#This Row],[Neg_Ano9]]/Tabela4[[#This Row],[Alunos_Ano9]]</f>
        <v>0.33333333333333331</v>
      </c>
      <c r="T24" s="40">
        <f>SUBTOTAL(9,T23:T23)</f>
        <v>99</v>
      </c>
      <c r="U24" s="40">
        <f>SUBTOTAL(9,U23:U23)</f>
        <v>33</v>
      </c>
      <c r="V24" s="88">
        <f>Tabela4[[#This Row],[Níveis negat.]]/Tabela4[[#This Row],[Alunos_3ºciclo]]</f>
        <v>0.33333333333333331</v>
      </c>
    </row>
    <row r="25" spans="1:22" outlineLevel="5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">
        <v>151350</v>
      </c>
      <c r="H25" s="7" t="s">
        <v>54</v>
      </c>
      <c r="I25" s="7">
        <v>109632</v>
      </c>
      <c r="J25" s="7" t="s">
        <v>55</v>
      </c>
      <c r="K25" s="37">
        <v>136</v>
      </c>
      <c r="L25" s="37">
        <v>61</v>
      </c>
      <c r="M25" s="108">
        <f>Tabela4[[#This Row],[Neg_Ano7]]/Tabela4[[#This Row],[Alunos_Ano7]]</f>
        <v>0.4485294117647059</v>
      </c>
      <c r="N25" s="37">
        <v>107</v>
      </c>
      <c r="O25" s="37">
        <v>50</v>
      </c>
      <c r="P25" s="108">
        <f>Tabela4[[#This Row],[Neg_Ano8]]/Tabela4[[#This Row],[Alunos_Ano8]]</f>
        <v>0.46728971962616822</v>
      </c>
      <c r="Q25" s="37">
        <v>105</v>
      </c>
      <c r="R25" s="37">
        <v>59</v>
      </c>
      <c r="S25" s="108">
        <f>Tabela4[[#This Row],[Neg_Ano9]]/Tabela4[[#This Row],[Alunos_Ano9]]</f>
        <v>0.56190476190476191</v>
      </c>
      <c r="T25" s="37">
        <f>Tabela4[[#This Row],[Alunos_Ano7]]+Tabela4[[#This Row],[Alunos_Ano8]]+Tabela4[[#This Row],[Alunos_Ano9]]</f>
        <v>348</v>
      </c>
      <c r="U25" s="37">
        <f>Tabela4[[#This Row],[Neg_Ano7]]+Tabela4[[#This Row],[Neg_Ano8]]+Tabela4[[#This Row],[Neg_Ano9]]</f>
        <v>170</v>
      </c>
      <c r="V25" s="112">
        <f>Tabela4[[#This Row],[Níveis negat.]]/Tabela4[[#This Row],[Alunos_3ºciclo]]</f>
        <v>0.4885057471264368</v>
      </c>
    </row>
    <row r="26" spans="1:22" outlineLevel="4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">
        <v>151350</v>
      </c>
      <c r="H26" s="7" t="s">
        <v>54</v>
      </c>
      <c r="I26" s="7">
        <v>0</v>
      </c>
      <c r="J26" s="11" t="s">
        <v>24</v>
      </c>
      <c r="K26" s="40">
        <f>SUBTOTAL(9,K25:K25)</f>
        <v>136</v>
      </c>
      <c r="L26" s="40">
        <f>SUBTOTAL(9,L25:L25)</f>
        <v>61</v>
      </c>
      <c r="M26" s="87">
        <f>Tabela4[[#This Row],[Neg_Ano7]]/Tabela4[[#This Row],[Alunos_Ano7]]</f>
        <v>0.4485294117647059</v>
      </c>
      <c r="N26" s="40">
        <f>SUBTOTAL(9,N25:N25)</f>
        <v>107</v>
      </c>
      <c r="O26" s="40">
        <f>SUBTOTAL(9,O25:O25)</f>
        <v>50</v>
      </c>
      <c r="P26" s="87">
        <f>Tabela4[[#This Row],[Neg_Ano8]]/Tabela4[[#This Row],[Alunos_Ano8]]</f>
        <v>0.46728971962616822</v>
      </c>
      <c r="Q26" s="40">
        <f>SUBTOTAL(9,Q25:Q25)</f>
        <v>105</v>
      </c>
      <c r="R26" s="40">
        <f>SUBTOTAL(9,R25:R25)</f>
        <v>59</v>
      </c>
      <c r="S26" s="87">
        <f>Tabela4[[#This Row],[Neg_Ano9]]/Tabela4[[#This Row],[Alunos_Ano9]]</f>
        <v>0.56190476190476191</v>
      </c>
      <c r="T26" s="40">
        <f>SUBTOTAL(9,T25:T25)</f>
        <v>348</v>
      </c>
      <c r="U26" s="40">
        <f>SUBTOTAL(9,U25:U25)</f>
        <v>170</v>
      </c>
      <c r="V26" s="88">
        <f>Tabela4[[#This Row],[Níveis negat.]]/Tabela4[[#This Row],[Alunos_3ºciclo]]</f>
        <v>0.4885057471264368</v>
      </c>
    </row>
    <row r="27" spans="1:22" outlineLevel="5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">
        <v>151660</v>
      </c>
      <c r="H27" s="7" t="s">
        <v>56</v>
      </c>
      <c r="I27" s="7">
        <v>109357</v>
      </c>
      <c r="J27" s="7" t="s">
        <v>277</v>
      </c>
      <c r="K27" s="37">
        <v>0</v>
      </c>
      <c r="L27" s="37">
        <v>0</v>
      </c>
      <c r="M27" s="108" t="s">
        <v>28</v>
      </c>
      <c r="N27" s="37">
        <v>37</v>
      </c>
      <c r="O27" s="37">
        <v>22</v>
      </c>
      <c r="P27" s="108">
        <f>Tabela4[[#This Row],[Neg_Ano8]]/Tabela4[[#This Row],[Alunos_Ano8]]</f>
        <v>0.59459459459459463</v>
      </c>
      <c r="Q27" s="37">
        <v>54</v>
      </c>
      <c r="R27" s="37">
        <v>28</v>
      </c>
      <c r="S27" s="108">
        <f>Tabela4[[#This Row],[Neg_Ano9]]/Tabela4[[#This Row],[Alunos_Ano9]]</f>
        <v>0.51851851851851849</v>
      </c>
      <c r="T27" s="37">
        <f>Tabela4[[#This Row],[Alunos_Ano7]]+Tabela4[[#This Row],[Alunos_Ano8]]+Tabela4[[#This Row],[Alunos_Ano9]]</f>
        <v>91</v>
      </c>
      <c r="U27" s="37">
        <f>Tabela4[[#This Row],[Neg_Ano7]]+Tabela4[[#This Row],[Neg_Ano8]]+Tabela4[[#This Row],[Neg_Ano9]]</f>
        <v>50</v>
      </c>
      <c r="V27" s="112">
        <f>Tabela4[[#This Row],[Níveis negat.]]/Tabela4[[#This Row],[Alunos_3ºciclo]]</f>
        <v>0.5494505494505495</v>
      </c>
    </row>
    <row r="28" spans="1:22" outlineLevel="5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">
        <v>151660</v>
      </c>
      <c r="H28" s="7" t="s">
        <v>56</v>
      </c>
      <c r="I28" s="7">
        <v>109630</v>
      </c>
      <c r="J28" s="7" t="s">
        <v>57</v>
      </c>
      <c r="K28" s="37">
        <v>188</v>
      </c>
      <c r="L28" s="37">
        <v>50</v>
      </c>
      <c r="M28" s="108">
        <f>Tabela4[[#This Row],[Neg_Ano7]]/Tabela4[[#This Row],[Alunos_Ano7]]</f>
        <v>0.26595744680851063</v>
      </c>
      <c r="N28" s="37">
        <v>181</v>
      </c>
      <c r="O28" s="37">
        <v>68</v>
      </c>
      <c r="P28" s="108">
        <f>Tabela4[[#This Row],[Neg_Ano8]]/Tabela4[[#This Row],[Alunos_Ano8]]</f>
        <v>0.37569060773480661</v>
      </c>
      <c r="Q28" s="37">
        <v>125</v>
      </c>
      <c r="R28" s="37">
        <v>46</v>
      </c>
      <c r="S28" s="108">
        <f>Tabela4[[#This Row],[Neg_Ano9]]/Tabela4[[#This Row],[Alunos_Ano9]]</f>
        <v>0.36799999999999999</v>
      </c>
      <c r="T28" s="37">
        <f>Tabela4[[#This Row],[Alunos_Ano7]]+Tabela4[[#This Row],[Alunos_Ano8]]+Tabela4[[#This Row],[Alunos_Ano9]]</f>
        <v>494</v>
      </c>
      <c r="U28" s="37">
        <f>Tabela4[[#This Row],[Neg_Ano7]]+Tabela4[[#This Row],[Neg_Ano8]]+Tabela4[[#This Row],[Neg_Ano9]]</f>
        <v>164</v>
      </c>
      <c r="V28" s="112">
        <f>Tabela4[[#This Row],[Níveis negat.]]/Tabela4[[#This Row],[Alunos_3ºciclo]]</f>
        <v>0.33198380566801622</v>
      </c>
    </row>
    <row r="29" spans="1:22" outlineLevel="4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">
        <v>151660</v>
      </c>
      <c r="H29" s="7" t="s">
        <v>56</v>
      </c>
      <c r="I29" s="7">
        <v>0</v>
      </c>
      <c r="J29" s="11" t="s">
        <v>24</v>
      </c>
      <c r="K29" s="40">
        <f>SUBTOTAL(9,K27:K28)</f>
        <v>188</v>
      </c>
      <c r="L29" s="40">
        <f>SUBTOTAL(9,L27:L28)</f>
        <v>50</v>
      </c>
      <c r="M29" s="87">
        <f>Tabela4[[#This Row],[Neg_Ano7]]/Tabela4[[#This Row],[Alunos_Ano7]]</f>
        <v>0.26595744680851063</v>
      </c>
      <c r="N29" s="40">
        <f>SUBTOTAL(9,N27:N28)</f>
        <v>218</v>
      </c>
      <c r="O29" s="40">
        <f>SUBTOTAL(9,O27:O28)</f>
        <v>90</v>
      </c>
      <c r="P29" s="87">
        <f>Tabela4[[#This Row],[Neg_Ano8]]/Tabela4[[#This Row],[Alunos_Ano8]]</f>
        <v>0.41284403669724773</v>
      </c>
      <c r="Q29" s="40">
        <f>SUBTOTAL(9,Q27:Q28)</f>
        <v>179</v>
      </c>
      <c r="R29" s="40">
        <f>SUBTOTAL(9,R27:R28)</f>
        <v>74</v>
      </c>
      <c r="S29" s="87">
        <f>Tabela4[[#This Row],[Neg_Ano9]]/Tabela4[[#This Row],[Alunos_Ano9]]</f>
        <v>0.41340782122905029</v>
      </c>
      <c r="T29" s="40">
        <f>SUBTOTAL(9,T27:T28)</f>
        <v>585</v>
      </c>
      <c r="U29" s="40">
        <f>SUBTOTAL(9,U27:U28)</f>
        <v>214</v>
      </c>
      <c r="V29" s="88">
        <f>Tabela4[[#This Row],[Níveis negat.]]/Tabela4[[#This Row],[Alunos_3ºciclo]]</f>
        <v>0.36581196581196579</v>
      </c>
    </row>
    <row r="30" spans="1:22" outlineLevel="5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">
        <v>151671</v>
      </c>
      <c r="H30" s="7" t="s">
        <v>58</v>
      </c>
      <c r="I30" s="7">
        <v>109663</v>
      </c>
      <c r="J30" s="7" t="s">
        <v>59</v>
      </c>
      <c r="K30" s="37">
        <v>47</v>
      </c>
      <c r="L30" s="37">
        <v>9</v>
      </c>
      <c r="M30" s="108">
        <f>Tabela4[[#This Row],[Neg_Ano7]]/Tabela4[[#This Row],[Alunos_Ano7]]</f>
        <v>0.19148936170212766</v>
      </c>
      <c r="N30" s="37">
        <v>96</v>
      </c>
      <c r="O30" s="37">
        <v>27</v>
      </c>
      <c r="P30" s="108">
        <f>Tabela4[[#This Row],[Neg_Ano8]]/Tabela4[[#This Row],[Alunos_Ano8]]</f>
        <v>0.28125</v>
      </c>
      <c r="Q30" s="37">
        <v>243</v>
      </c>
      <c r="R30" s="37">
        <v>76</v>
      </c>
      <c r="S30" s="108">
        <f>Tabela4[[#This Row],[Neg_Ano9]]/Tabela4[[#This Row],[Alunos_Ano9]]</f>
        <v>0.31275720164609055</v>
      </c>
      <c r="T30" s="37">
        <f>Tabela4[[#This Row],[Alunos_Ano7]]+Tabela4[[#This Row],[Alunos_Ano8]]+Tabela4[[#This Row],[Alunos_Ano9]]</f>
        <v>386</v>
      </c>
      <c r="U30" s="37">
        <f>Tabela4[[#This Row],[Neg_Ano7]]+Tabela4[[#This Row],[Neg_Ano8]]+Tabela4[[#This Row],[Neg_Ano9]]</f>
        <v>112</v>
      </c>
      <c r="V30" s="112">
        <f>Tabela4[[#This Row],[Níveis negat.]]/Tabela4[[#This Row],[Alunos_3ºciclo]]</f>
        <v>0.29015544041450775</v>
      </c>
    </row>
    <row r="31" spans="1:22" outlineLevel="4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">
        <v>151671</v>
      </c>
      <c r="H31" s="7" t="s">
        <v>58</v>
      </c>
      <c r="I31" s="7">
        <v>0</v>
      </c>
      <c r="J31" s="11" t="s">
        <v>24</v>
      </c>
      <c r="K31" s="40">
        <f>SUBTOTAL(9,K30:K30)</f>
        <v>47</v>
      </c>
      <c r="L31" s="40">
        <f>SUBTOTAL(9,L30:L30)</f>
        <v>9</v>
      </c>
      <c r="M31" s="87">
        <f>Tabela4[[#This Row],[Neg_Ano7]]/Tabela4[[#This Row],[Alunos_Ano7]]</f>
        <v>0.19148936170212766</v>
      </c>
      <c r="N31" s="40">
        <f>SUBTOTAL(9,N30:N30)</f>
        <v>96</v>
      </c>
      <c r="O31" s="40">
        <f>SUBTOTAL(9,O30:O30)</f>
        <v>27</v>
      </c>
      <c r="P31" s="87">
        <f>Tabela4[[#This Row],[Neg_Ano8]]/Tabela4[[#This Row],[Alunos_Ano8]]</f>
        <v>0.28125</v>
      </c>
      <c r="Q31" s="40">
        <f>SUBTOTAL(9,Q30:Q30)</f>
        <v>243</v>
      </c>
      <c r="R31" s="40">
        <f>SUBTOTAL(9,R30:R30)</f>
        <v>76</v>
      </c>
      <c r="S31" s="87">
        <f>Tabela4[[#This Row],[Neg_Ano9]]/Tabela4[[#This Row],[Alunos_Ano9]]</f>
        <v>0.31275720164609055</v>
      </c>
      <c r="T31" s="40">
        <f>SUBTOTAL(9,T30:T30)</f>
        <v>386</v>
      </c>
      <c r="U31" s="40">
        <f>SUBTOTAL(9,U30:U30)</f>
        <v>112</v>
      </c>
      <c r="V31" s="88">
        <f>Tabela4[[#This Row],[Níveis negat.]]/Tabela4[[#This Row],[Alunos_3ºciclo]]</f>
        <v>0.29015544041450775</v>
      </c>
    </row>
    <row r="32" spans="1:22" outlineLevel="3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109</v>
      </c>
      <c r="F32" s="7" t="s">
        <v>42</v>
      </c>
      <c r="G32" s="7">
        <v>0</v>
      </c>
      <c r="H32" s="7">
        <v>0</v>
      </c>
      <c r="I32" s="7">
        <v>0</v>
      </c>
      <c r="J32" s="15" t="s">
        <v>25</v>
      </c>
      <c r="K32" s="43">
        <f>SUBTOTAL(9,K14:K30)</f>
        <v>816</v>
      </c>
      <c r="L32" s="43">
        <f>SUBTOTAL(9,L14:L30)</f>
        <v>306</v>
      </c>
      <c r="M32" s="89">
        <f>Tabela4[[#This Row],[Neg_Ano7]]/Tabela4[[#This Row],[Alunos_Ano7]]</f>
        <v>0.375</v>
      </c>
      <c r="N32" s="43">
        <f>SUBTOTAL(9,N14:N30)</f>
        <v>821</v>
      </c>
      <c r="O32" s="43">
        <f>SUBTOTAL(9,O14:O30)</f>
        <v>348</v>
      </c>
      <c r="P32" s="89">
        <f>Tabela4[[#This Row],[Neg_Ano8]]/Tabela4[[#This Row],[Alunos_Ano8]]</f>
        <v>0.42387332521315468</v>
      </c>
      <c r="Q32" s="43">
        <f>SUBTOTAL(9,Q14:Q30)</f>
        <v>978</v>
      </c>
      <c r="R32" s="43">
        <f>SUBTOTAL(9,R14:R30)</f>
        <v>412</v>
      </c>
      <c r="S32" s="89">
        <f>Tabela4[[#This Row],[Neg_Ano9]]/Tabela4[[#This Row],[Alunos_Ano9]]</f>
        <v>0.42126789366053169</v>
      </c>
      <c r="T32" s="43">
        <f>SUBTOTAL(9,T14:T30)</f>
        <v>2615</v>
      </c>
      <c r="U32" s="43">
        <f>SUBTOTAL(9,U14:U30)</f>
        <v>1066</v>
      </c>
      <c r="V32" s="90">
        <f>Tabela4[[#This Row],[Níveis negat.]]/Tabela4[[#This Row],[Alunos_3ºciclo]]</f>
        <v>0.40764818355640536</v>
      </c>
    </row>
    <row r="33" spans="1:22" outlineLevel="5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113</v>
      </c>
      <c r="F33" s="7" t="s">
        <v>60</v>
      </c>
      <c r="G33" s="7">
        <v>151324</v>
      </c>
      <c r="H33" s="7" t="s">
        <v>61</v>
      </c>
      <c r="I33" s="7">
        <v>113176</v>
      </c>
      <c r="J33" s="7" t="s">
        <v>62</v>
      </c>
      <c r="K33" s="37">
        <v>54</v>
      </c>
      <c r="L33" s="37">
        <v>14</v>
      </c>
      <c r="M33" s="108">
        <f>Tabela4[[#This Row],[Neg_Ano7]]/Tabela4[[#This Row],[Alunos_Ano7]]</f>
        <v>0.25925925925925924</v>
      </c>
      <c r="N33" s="37">
        <v>55</v>
      </c>
      <c r="O33" s="37">
        <v>12</v>
      </c>
      <c r="P33" s="108">
        <f>Tabela4[[#This Row],[Neg_Ano8]]/Tabela4[[#This Row],[Alunos_Ano8]]</f>
        <v>0.21818181818181817</v>
      </c>
      <c r="Q33" s="37">
        <v>61</v>
      </c>
      <c r="R33" s="37">
        <v>22</v>
      </c>
      <c r="S33" s="108">
        <f>Tabela4[[#This Row],[Neg_Ano9]]/Tabela4[[#This Row],[Alunos_Ano9]]</f>
        <v>0.36065573770491804</v>
      </c>
      <c r="T33" s="37">
        <f>Tabela4[[#This Row],[Alunos_Ano7]]+Tabela4[[#This Row],[Alunos_Ano8]]+Tabela4[[#This Row],[Alunos_Ano9]]</f>
        <v>170</v>
      </c>
      <c r="U33" s="37">
        <f>Tabela4[[#This Row],[Neg_Ano7]]+Tabela4[[#This Row],[Neg_Ano8]]+Tabela4[[#This Row],[Neg_Ano9]]</f>
        <v>48</v>
      </c>
      <c r="V33" s="112">
        <f>Tabela4[[#This Row],[Níveis negat.]]/Tabela4[[#This Row],[Alunos_3ºciclo]]</f>
        <v>0.28235294117647058</v>
      </c>
    </row>
    <row r="34" spans="1:22" outlineLevel="5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113</v>
      </c>
      <c r="F34" s="7" t="s">
        <v>60</v>
      </c>
      <c r="G34" s="7">
        <v>151324</v>
      </c>
      <c r="H34" s="7" t="s">
        <v>61</v>
      </c>
      <c r="I34" s="7">
        <v>113513</v>
      </c>
      <c r="J34" s="7" t="s">
        <v>63</v>
      </c>
      <c r="K34" s="37">
        <v>72</v>
      </c>
      <c r="L34" s="37">
        <v>19</v>
      </c>
      <c r="M34" s="108">
        <f>Tabela4[[#This Row],[Neg_Ano7]]/Tabela4[[#This Row],[Alunos_Ano7]]</f>
        <v>0.2638888888888889</v>
      </c>
      <c r="N34" s="37">
        <v>69</v>
      </c>
      <c r="O34" s="37">
        <v>32</v>
      </c>
      <c r="P34" s="108">
        <f>Tabela4[[#This Row],[Neg_Ano8]]/Tabela4[[#This Row],[Alunos_Ano8]]</f>
        <v>0.46376811594202899</v>
      </c>
      <c r="Q34" s="37">
        <v>77</v>
      </c>
      <c r="R34" s="37">
        <v>26</v>
      </c>
      <c r="S34" s="108">
        <f>Tabela4[[#This Row],[Neg_Ano9]]/Tabela4[[#This Row],[Alunos_Ano9]]</f>
        <v>0.33766233766233766</v>
      </c>
      <c r="T34" s="37">
        <f>Tabela4[[#This Row],[Alunos_Ano7]]+Tabela4[[#This Row],[Alunos_Ano8]]+Tabela4[[#This Row],[Alunos_Ano9]]</f>
        <v>218</v>
      </c>
      <c r="U34" s="37">
        <f>Tabela4[[#This Row],[Neg_Ano7]]+Tabela4[[#This Row],[Neg_Ano8]]+Tabela4[[#This Row],[Neg_Ano9]]</f>
        <v>77</v>
      </c>
      <c r="V34" s="112">
        <f>Tabela4[[#This Row],[Níveis negat.]]/Tabela4[[#This Row],[Alunos_3ºciclo]]</f>
        <v>0.35321100917431192</v>
      </c>
    </row>
    <row r="35" spans="1:22" outlineLevel="4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113</v>
      </c>
      <c r="F35" s="7" t="s">
        <v>60</v>
      </c>
      <c r="G35" s="7">
        <v>151324</v>
      </c>
      <c r="H35" s="7" t="s">
        <v>61</v>
      </c>
      <c r="I35" s="7">
        <v>0</v>
      </c>
      <c r="J35" s="11" t="s">
        <v>24</v>
      </c>
      <c r="K35" s="40">
        <f>SUBTOTAL(9,K33:K34)</f>
        <v>126</v>
      </c>
      <c r="L35" s="40">
        <f>SUBTOTAL(9,L33:L34)</f>
        <v>33</v>
      </c>
      <c r="M35" s="87">
        <f>Tabela4[[#This Row],[Neg_Ano7]]/Tabela4[[#This Row],[Alunos_Ano7]]</f>
        <v>0.26190476190476192</v>
      </c>
      <c r="N35" s="40">
        <f>SUBTOTAL(9,N33:N34)</f>
        <v>124</v>
      </c>
      <c r="O35" s="40">
        <f>SUBTOTAL(9,O33:O34)</f>
        <v>44</v>
      </c>
      <c r="P35" s="87">
        <f>Tabela4[[#This Row],[Neg_Ano8]]/Tabela4[[#This Row],[Alunos_Ano8]]</f>
        <v>0.35483870967741937</v>
      </c>
      <c r="Q35" s="40">
        <f>SUBTOTAL(9,Q33:Q34)</f>
        <v>138</v>
      </c>
      <c r="R35" s="40">
        <f>SUBTOTAL(9,R33:R34)</f>
        <v>48</v>
      </c>
      <c r="S35" s="87">
        <f>Tabela4[[#This Row],[Neg_Ano9]]/Tabela4[[#This Row],[Alunos_Ano9]]</f>
        <v>0.34782608695652173</v>
      </c>
      <c r="T35" s="40">
        <f>SUBTOTAL(9,T33:T34)</f>
        <v>388</v>
      </c>
      <c r="U35" s="40">
        <f>SUBTOTAL(9,U33:U34)</f>
        <v>125</v>
      </c>
      <c r="V35" s="88">
        <f>Tabela4[[#This Row],[Níveis negat.]]/Tabela4[[#This Row],[Alunos_3ºciclo]]</f>
        <v>0.32216494845360827</v>
      </c>
    </row>
    <row r="36" spans="1:22" outlineLevel="5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">
        <v>151348</v>
      </c>
      <c r="H36" s="7" t="s">
        <v>64</v>
      </c>
      <c r="I36" s="7">
        <v>113401</v>
      </c>
      <c r="J36" s="7" t="s">
        <v>65</v>
      </c>
      <c r="K36" s="37">
        <v>67</v>
      </c>
      <c r="L36" s="37">
        <v>14</v>
      </c>
      <c r="M36" s="108">
        <f>Tabela4[[#This Row],[Neg_Ano7]]/Tabela4[[#This Row],[Alunos_Ano7]]</f>
        <v>0.20895522388059701</v>
      </c>
      <c r="N36" s="37">
        <v>71</v>
      </c>
      <c r="O36" s="37">
        <v>29</v>
      </c>
      <c r="P36" s="108">
        <f>Tabela4[[#This Row],[Neg_Ano8]]/Tabela4[[#This Row],[Alunos_Ano8]]</f>
        <v>0.40845070422535212</v>
      </c>
      <c r="Q36" s="37">
        <v>80</v>
      </c>
      <c r="R36" s="37">
        <v>27</v>
      </c>
      <c r="S36" s="108">
        <f>Tabela4[[#This Row],[Neg_Ano9]]/Tabela4[[#This Row],[Alunos_Ano9]]</f>
        <v>0.33750000000000002</v>
      </c>
      <c r="T36" s="37">
        <f>Tabela4[[#This Row],[Alunos_Ano7]]+Tabela4[[#This Row],[Alunos_Ano8]]+Tabela4[[#This Row],[Alunos_Ano9]]</f>
        <v>218</v>
      </c>
      <c r="U36" s="37">
        <f>Tabela4[[#This Row],[Neg_Ano7]]+Tabela4[[#This Row],[Neg_Ano8]]+Tabela4[[#This Row],[Neg_Ano9]]</f>
        <v>70</v>
      </c>
      <c r="V36" s="112">
        <f>Tabela4[[#This Row],[Níveis negat.]]/Tabela4[[#This Row],[Alunos_3ºciclo]]</f>
        <v>0.32110091743119268</v>
      </c>
    </row>
    <row r="37" spans="1:22" outlineLevel="5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">
        <v>151348</v>
      </c>
      <c r="H37" s="7" t="s">
        <v>64</v>
      </c>
      <c r="I37" s="7">
        <v>113470</v>
      </c>
      <c r="J37" s="7" t="s">
        <v>66</v>
      </c>
      <c r="K37" s="37">
        <v>40</v>
      </c>
      <c r="L37" s="37">
        <v>14</v>
      </c>
      <c r="M37" s="108">
        <f>Tabela4[[#This Row],[Neg_Ano7]]/Tabela4[[#This Row],[Alunos_Ano7]]</f>
        <v>0.35</v>
      </c>
      <c r="N37" s="37">
        <v>50</v>
      </c>
      <c r="O37" s="37">
        <v>21</v>
      </c>
      <c r="P37" s="108">
        <f>Tabela4[[#This Row],[Neg_Ano8]]/Tabela4[[#This Row],[Alunos_Ano8]]</f>
        <v>0.42</v>
      </c>
      <c r="Q37" s="37">
        <v>37</v>
      </c>
      <c r="R37" s="37">
        <v>19</v>
      </c>
      <c r="S37" s="108">
        <f>Tabela4[[#This Row],[Neg_Ano9]]/Tabela4[[#This Row],[Alunos_Ano9]]</f>
        <v>0.51351351351351349</v>
      </c>
      <c r="T37" s="37">
        <f>Tabela4[[#This Row],[Alunos_Ano7]]+Tabela4[[#This Row],[Alunos_Ano8]]+Tabela4[[#This Row],[Alunos_Ano9]]</f>
        <v>127</v>
      </c>
      <c r="U37" s="37">
        <f>Tabela4[[#This Row],[Neg_Ano7]]+Tabela4[[#This Row],[Neg_Ano8]]+Tabela4[[#This Row],[Neg_Ano9]]</f>
        <v>54</v>
      </c>
      <c r="V37" s="112">
        <f>Tabela4[[#This Row],[Níveis negat.]]/Tabela4[[#This Row],[Alunos_3ºciclo]]</f>
        <v>0.42519685039370081</v>
      </c>
    </row>
    <row r="38" spans="1:22" outlineLevel="4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">
        <v>151348</v>
      </c>
      <c r="H38" s="7" t="s">
        <v>64</v>
      </c>
      <c r="I38" s="7">
        <v>0</v>
      </c>
      <c r="J38" s="11" t="s">
        <v>24</v>
      </c>
      <c r="K38" s="40">
        <f>SUBTOTAL(9,K36:K37)</f>
        <v>107</v>
      </c>
      <c r="L38" s="40">
        <f>SUBTOTAL(9,L36:L37)</f>
        <v>28</v>
      </c>
      <c r="M38" s="87">
        <f>Tabela4[[#This Row],[Neg_Ano7]]/Tabela4[[#This Row],[Alunos_Ano7]]</f>
        <v>0.26168224299065418</v>
      </c>
      <c r="N38" s="40">
        <f>SUBTOTAL(9,N36:N37)</f>
        <v>121</v>
      </c>
      <c r="O38" s="40">
        <f>SUBTOTAL(9,O36:O37)</f>
        <v>50</v>
      </c>
      <c r="P38" s="87">
        <f>Tabela4[[#This Row],[Neg_Ano8]]/Tabela4[[#This Row],[Alunos_Ano8]]</f>
        <v>0.41322314049586778</v>
      </c>
      <c r="Q38" s="40">
        <f>SUBTOTAL(9,Q36:Q37)</f>
        <v>117</v>
      </c>
      <c r="R38" s="40">
        <f>SUBTOTAL(9,R36:R37)</f>
        <v>46</v>
      </c>
      <c r="S38" s="87">
        <f>Tabela4[[#This Row],[Neg_Ano9]]/Tabela4[[#This Row],[Alunos_Ano9]]</f>
        <v>0.39316239316239315</v>
      </c>
      <c r="T38" s="40">
        <f>SUBTOTAL(9,T36:T37)</f>
        <v>345</v>
      </c>
      <c r="U38" s="40">
        <f>SUBTOTAL(9,U36:U37)</f>
        <v>124</v>
      </c>
      <c r="V38" s="88">
        <f>Tabela4[[#This Row],[Níveis negat.]]/Tabela4[[#This Row],[Alunos_3ºciclo]]</f>
        <v>0.35942028985507246</v>
      </c>
    </row>
    <row r="39" spans="1:22" outlineLevel="5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">
        <v>151609</v>
      </c>
      <c r="H39" s="7" t="s">
        <v>67</v>
      </c>
      <c r="I39" s="7">
        <v>113009</v>
      </c>
      <c r="J39" s="7" t="s">
        <v>68</v>
      </c>
      <c r="K39" s="37">
        <v>44</v>
      </c>
      <c r="L39" s="37">
        <v>23</v>
      </c>
      <c r="M39" s="108">
        <f>Tabela4[[#This Row],[Neg_Ano7]]/Tabela4[[#This Row],[Alunos_Ano7]]</f>
        <v>0.52272727272727271</v>
      </c>
      <c r="N39" s="37">
        <v>37</v>
      </c>
      <c r="O39" s="37">
        <v>18</v>
      </c>
      <c r="P39" s="108">
        <f>Tabela4[[#This Row],[Neg_Ano8]]/Tabela4[[#This Row],[Alunos_Ano8]]</f>
        <v>0.48648648648648651</v>
      </c>
      <c r="Q39" s="37">
        <v>40</v>
      </c>
      <c r="R39" s="37">
        <v>14</v>
      </c>
      <c r="S39" s="108">
        <f>Tabela4[[#This Row],[Neg_Ano9]]/Tabela4[[#This Row],[Alunos_Ano9]]</f>
        <v>0.35</v>
      </c>
      <c r="T39" s="37">
        <f>Tabela4[[#This Row],[Alunos_Ano7]]+Tabela4[[#This Row],[Alunos_Ano8]]+Tabela4[[#This Row],[Alunos_Ano9]]</f>
        <v>121</v>
      </c>
      <c r="U39" s="37">
        <f>Tabela4[[#This Row],[Neg_Ano7]]+Tabela4[[#This Row],[Neg_Ano8]]+Tabela4[[#This Row],[Neg_Ano9]]</f>
        <v>55</v>
      </c>
      <c r="V39" s="112">
        <f>Tabela4[[#This Row],[Níveis negat.]]/Tabela4[[#This Row],[Alunos_3ºciclo]]</f>
        <v>0.45454545454545453</v>
      </c>
    </row>
    <row r="40" spans="1:22" outlineLevel="5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">
        <v>151609</v>
      </c>
      <c r="H40" s="7" t="s">
        <v>67</v>
      </c>
      <c r="I40" s="7">
        <v>113010</v>
      </c>
      <c r="J40" s="7" t="s">
        <v>69</v>
      </c>
      <c r="K40" s="37">
        <v>74</v>
      </c>
      <c r="L40" s="37">
        <v>32</v>
      </c>
      <c r="M40" s="108">
        <f>Tabela4[[#This Row],[Neg_Ano7]]/Tabela4[[#This Row],[Alunos_Ano7]]</f>
        <v>0.43243243243243246</v>
      </c>
      <c r="N40" s="37">
        <v>41</v>
      </c>
      <c r="O40" s="37">
        <v>23</v>
      </c>
      <c r="P40" s="108">
        <f>Tabela4[[#This Row],[Neg_Ano8]]/Tabela4[[#This Row],[Alunos_Ano8]]</f>
        <v>0.56097560975609762</v>
      </c>
      <c r="Q40" s="37">
        <v>60</v>
      </c>
      <c r="R40" s="37">
        <v>23</v>
      </c>
      <c r="S40" s="108">
        <f>Tabela4[[#This Row],[Neg_Ano9]]/Tabela4[[#This Row],[Alunos_Ano9]]</f>
        <v>0.38333333333333336</v>
      </c>
      <c r="T40" s="37">
        <f>Tabela4[[#This Row],[Alunos_Ano7]]+Tabela4[[#This Row],[Alunos_Ano8]]+Tabela4[[#This Row],[Alunos_Ano9]]</f>
        <v>175</v>
      </c>
      <c r="U40" s="37">
        <f>Tabela4[[#This Row],[Neg_Ano7]]+Tabela4[[#This Row],[Neg_Ano8]]+Tabela4[[#This Row],[Neg_Ano9]]</f>
        <v>78</v>
      </c>
      <c r="V40" s="112">
        <f>Tabela4[[#This Row],[Níveis negat.]]/Tabela4[[#This Row],[Alunos_3ºciclo]]</f>
        <v>0.44571428571428573</v>
      </c>
    </row>
    <row r="41" spans="1:22" outlineLevel="4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">
        <v>151609</v>
      </c>
      <c r="H41" s="7" t="s">
        <v>67</v>
      </c>
      <c r="I41" s="7">
        <v>0</v>
      </c>
      <c r="J41" s="11" t="s">
        <v>24</v>
      </c>
      <c r="K41" s="40">
        <f>SUBTOTAL(9,K39:K40)</f>
        <v>118</v>
      </c>
      <c r="L41" s="40">
        <f>SUBTOTAL(9,L39:L40)</f>
        <v>55</v>
      </c>
      <c r="M41" s="87">
        <f>Tabela4[[#This Row],[Neg_Ano7]]/Tabela4[[#This Row],[Alunos_Ano7]]</f>
        <v>0.46610169491525422</v>
      </c>
      <c r="N41" s="40">
        <f>SUBTOTAL(9,N39:N40)</f>
        <v>78</v>
      </c>
      <c r="O41" s="40">
        <f>SUBTOTAL(9,O39:O40)</f>
        <v>41</v>
      </c>
      <c r="P41" s="87">
        <f>Tabela4[[#This Row],[Neg_Ano8]]/Tabela4[[#This Row],[Alunos_Ano8]]</f>
        <v>0.52564102564102566</v>
      </c>
      <c r="Q41" s="40">
        <f>SUBTOTAL(9,Q39:Q40)</f>
        <v>100</v>
      </c>
      <c r="R41" s="40">
        <f>SUBTOTAL(9,R39:R40)</f>
        <v>37</v>
      </c>
      <c r="S41" s="87">
        <f>Tabela4[[#This Row],[Neg_Ano9]]/Tabela4[[#This Row],[Alunos_Ano9]]</f>
        <v>0.37</v>
      </c>
      <c r="T41" s="40">
        <f>SUBTOTAL(9,T39:T40)</f>
        <v>296</v>
      </c>
      <c r="U41" s="40">
        <f>SUBTOTAL(9,U39:U40)</f>
        <v>133</v>
      </c>
      <c r="V41" s="88">
        <f>Tabela4[[#This Row],[Níveis negat.]]/Tabela4[[#This Row],[Alunos_3ºciclo]]</f>
        <v>0.44932432432432434</v>
      </c>
    </row>
    <row r="42" spans="1:22" outlineLevel="5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">
        <v>151658</v>
      </c>
      <c r="H42" s="7" t="s">
        <v>70</v>
      </c>
      <c r="I42" s="7">
        <v>113278</v>
      </c>
      <c r="J42" s="7" t="s">
        <v>71</v>
      </c>
      <c r="K42" s="37">
        <v>155</v>
      </c>
      <c r="L42" s="37">
        <v>56</v>
      </c>
      <c r="M42" s="108">
        <f>Tabela4[[#This Row],[Neg_Ano7]]/Tabela4[[#This Row],[Alunos_Ano7]]</f>
        <v>0.36129032258064514</v>
      </c>
      <c r="N42" s="37">
        <v>125</v>
      </c>
      <c r="O42" s="37">
        <v>62</v>
      </c>
      <c r="P42" s="108">
        <f>Tabela4[[#This Row],[Neg_Ano8]]/Tabela4[[#This Row],[Alunos_Ano8]]</f>
        <v>0.496</v>
      </c>
      <c r="Q42" s="37">
        <v>164</v>
      </c>
      <c r="R42" s="37">
        <v>78</v>
      </c>
      <c r="S42" s="108">
        <f>Tabela4[[#This Row],[Neg_Ano9]]/Tabela4[[#This Row],[Alunos_Ano9]]</f>
        <v>0.47560975609756095</v>
      </c>
      <c r="T42" s="37">
        <f>Tabela4[[#This Row],[Alunos_Ano7]]+Tabela4[[#This Row],[Alunos_Ano8]]+Tabela4[[#This Row],[Alunos_Ano9]]</f>
        <v>444</v>
      </c>
      <c r="U42" s="37">
        <f>Tabela4[[#This Row],[Neg_Ano7]]+Tabela4[[#This Row],[Neg_Ano8]]+Tabela4[[#This Row],[Neg_Ano9]]</f>
        <v>196</v>
      </c>
      <c r="V42" s="112">
        <f>Tabela4[[#This Row],[Níveis negat.]]/Tabela4[[#This Row],[Alunos_3ºciclo]]</f>
        <v>0.44144144144144143</v>
      </c>
    </row>
    <row r="43" spans="1:22" outlineLevel="4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">
        <v>151658</v>
      </c>
      <c r="H43" s="7" t="s">
        <v>70</v>
      </c>
      <c r="I43" s="7">
        <v>0</v>
      </c>
      <c r="J43" s="11" t="s">
        <v>24</v>
      </c>
      <c r="K43" s="40">
        <f>SUBTOTAL(9,K42:K42)</f>
        <v>155</v>
      </c>
      <c r="L43" s="40">
        <f>SUBTOTAL(9,L42:L42)</f>
        <v>56</v>
      </c>
      <c r="M43" s="87">
        <f>Tabela4[[#This Row],[Neg_Ano7]]/Tabela4[[#This Row],[Alunos_Ano7]]</f>
        <v>0.36129032258064514</v>
      </c>
      <c r="N43" s="40">
        <f>SUBTOTAL(9,N42:N42)</f>
        <v>125</v>
      </c>
      <c r="O43" s="40">
        <f>SUBTOTAL(9,O42:O42)</f>
        <v>62</v>
      </c>
      <c r="P43" s="87">
        <f>Tabela4[[#This Row],[Neg_Ano8]]/Tabela4[[#This Row],[Alunos_Ano8]]</f>
        <v>0.496</v>
      </c>
      <c r="Q43" s="40">
        <f>SUBTOTAL(9,Q42:Q42)</f>
        <v>164</v>
      </c>
      <c r="R43" s="40">
        <f>SUBTOTAL(9,R42:R42)</f>
        <v>78</v>
      </c>
      <c r="S43" s="87">
        <f>Tabela4[[#This Row],[Neg_Ano9]]/Tabela4[[#This Row],[Alunos_Ano9]]</f>
        <v>0.47560975609756095</v>
      </c>
      <c r="T43" s="40">
        <f>SUBTOTAL(9,T42:T42)</f>
        <v>444</v>
      </c>
      <c r="U43" s="40">
        <f>SUBTOTAL(9,U42:U42)</f>
        <v>196</v>
      </c>
      <c r="V43" s="88">
        <f>Tabela4[[#This Row],[Níveis negat.]]/Tabela4[[#This Row],[Alunos_3ºciclo]]</f>
        <v>0.44144144144144143</v>
      </c>
    </row>
    <row r="44" spans="1:22" outlineLevel="5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">
        <v>153047</v>
      </c>
      <c r="H44" s="7" t="s">
        <v>72</v>
      </c>
      <c r="I44" s="7">
        <v>113147</v>
      </c>
      <c r="J44" s="7" t="s">
        <v>73</v>
      </c>
      <c r="K44" s="37">
        <v>99</v>
      </c>
      <c r="L44" s="37">
        <v>21</v>
      </c>
      <c r="M44" s="108">
        <f>Tabela4[[#This Row],[Neg_Ano7]]/Tabela4[[#This Row],[Alunos_Ano7]]</f>
        <v>0.21212121212121213</v>
      </c>
      <c r="N44" s="37">
        <v>120</v>
      </c>
      <c r="O44" s="37">
        <v>30</v>
      </c>
      <c r="P44" s="108">
        <f>Tabela4[[#This Row],[Neg_Ano8]]/Tabela4[[#This Row],[Alunos_Ano8]]</f>
        <v>0.25</v>
      </c>
      <c r="Q44" s="37">
        <v>123</v>
      </c>
      <c r="R44" s="37">
        <v>32</v>
      </c>
      <c r="S44" s="108">
        <f>Tabela4[[#This Row],[Neg_Ano9]]/Tabela4[[#This Row],[Alunos_Ano9]]</f>
        <v>0.26016260162601629</v>
      </c>
      <c r="T44" s="37">
        <f>Tabela4[[#This Row],[Alunos_Ano7]]+Tabela4[[#This Row],[Alunos_Ano8]]+Tabela4[[#This Row],[Alunos_Ano9]]</f>
        <v>342</v>
      </c>
      <c r="U44" s="37">
        <f>Tabela4[[#This Row],[Neg_Ano7]]+Tabela4[[#This Row],[Neg_Ano8]]+Tabela4[[#This Row],[Neg_Ano9]]</f>
        <v>83</v>
      </c>
      <c r="V44" s="112">
        <f>Tabela4[[#This Row],[Níveis negat.]]/Tabela4[[#This Row],[Alunos_3ºciclo]]</f>
        <v>0.24269005847953215</v>
      </c>
    </row>
    <row r="45" spans="1:22" outlineLevel="4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">
        <v>153047</v>
      </c>
      <c r="H45" s="7" t="s">
        <v>72</v>
      </c>
      <c r="I45" s="7">
        <v>0</v>
      </c>
      <c r="J45" s="11" t="s">
        <v>24</v>
      </c>
      <c r="K45" s="40">
        <f>SUBTOTAL(9,K44:K44)</f>
        <v>99</v>
      </c>
      <c r="L45" s="40">
        <f>SUBTOTAL(9,L44:L44)</f>
        <v>21</v>
      </c>
      <c r="M45" s="87">
        <f>Tabela4[[#This Row],[Neg_Ano7]]/Tabela4[[#This Row],[Alunos_Ano7]]</f>
        <v>0.21212121212121213</v>
      </c>
      <c r="N45" s="40">
        <f>SUBTOTAL(9,N44:N44)</f>
        <v>120</v>
      </c>
      <c r="O45" s="40">
        <f>SUBTOTAL(9,O44:O44)</f>
        <v>30</v>
      </c>
      <c r="P45" s="87">
        <f>Tabela4[[#This Row],[Neg_Ano8]]/Tabela4[[#This Row],[Alunos_Ano8]]</f>
        <v>0.25</v>
      </c>
      <c r="Q45" s="40">
        <f>SUBTOTAL(9,Q44:Q44)</f>
        <v>123</v>
      </c>
      <c r="R45" s="40">
        <f>SUBTOTAL(9,R44:R44)</f>
        <v>32</v>
      </c>
      <c r="S45" s="87">
        <f>Tabela4[[#This Row],[Neg_Ano9]]/Tabela4[[#This Row],[Alunos_Ano9]]</f>
        <v>0.26016260162601629</v>
      </c>
      <c r="T45" s="40">
        <f>SUBTOTAL(9,T44:T44)</f>
        <v>342</v>
      </c>
      <c r="U45" s="40">
        <f>SUBTOTAL(9,U44:U44)</f>
        <v>83</v>
      </c>
      <c r="V45" s="88">
        <f>Tabela4[[#This Row],[Níveis negat.]]/Tabela4[[#This Row],[Alunos_3ºciclo]]</f>
        <v>0.24269005847953215</v>
      </c>
    </row>
    <row r="46" spans="1:22" outlineLevel="3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113</v>
      </c>
      <c r="F46" s="7" t="s">
        <v>60</v>
      </c>
      <c r="G46" s="7">
        <v>0</v>
      </c>
      <c r="H46" s="7">
        <v>0</v>
      </c>
      <c r="I46" s="7">
        <v>0</v>
      </c>
      <c r="J46" s="15" t="s">
        <v>25</v>
      </c>
      <c r="K46" s="43">
        <f>SUBTOTAL(9,K33:K44)</f>
        <v>605</v>
      </c>
      <c r="L46" s="43">
        <f>SUBTOTAL(9,L33:L44)</f>
        <v>193</v>
      </c>
      <c r="M46" s="89">
        <f>Tabela4[[#This Row],[Neg_Ano7]]/Tabela4[[#This Row],[Alunos_Ano7]]</f>
        <v>0.31900826446280994</v>
      </c>
      <c r="N46" s="43">
        <f>SUBTOTAL(9,N33:N44)</f>
        <v>568</v>
      </c>
      <c r="O46" s="43">
        <f>SUBTOTAL(9,O33:O44)</f>
        <v>227</v>
      </c>
      <c r="P46" s="89">
        <f>Tabela4[[#This Row],[Neg_Ano8]]/Tabela4[[#This Row],[Alunos_Ano8]]</f>
        <v>0.39964788732394368</v>
      </c>
      <c r="Q46" s="43">
        <f>SUBTOTAL(9,Q33:Q44)</f>
        <v>642</v>
      </c>
      <c r="R46" s="43">
        <f>SUBTOTAL(9,R33:R44)</f>
        <v>241</v>
      </c>
      <c r="S46" s="89">
        <f>Tabela4[[#This Row],[Neg_Ano9]]/Tabela4[[#This Row],[Alunos_Ano9]]</f>
        <v>0.37538940809968846</v>
      </c>
      <c r="T46" s="43">
        <f>SUBTOTAL(9,T33:T44)</f>
        <v>1815</v>
      </c>
      <c r="U46" s="43">
        <f>SUBTOTAL(9,U33:U44)</f>
        <v>661</v>
      </c>
      <c r="V46" s="90">
        <f>Tabela4[[#This Row],[Níveis negat.]]/Tabela4[[#This Row],[Alunos_3ºciclo]]</f>
        <v>0.36418732782369145</v>
      </c>
    </row>
    <row r="47" spans="1:22" outlineLevel="5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116</v>
      </c>
      <c r="F47" s="7" t="s">
        <v>74</v>
      </c>
      <c r="G47" s="7">
        <v>151683</v>
      </c>
      <c r="H47" s="7" t="s">
        <v>75</v>
      </c>
      <c r="I47" s="7">
        <v>116286</v>
      </c>
      <c r="J47" s="7" t="s">
        <v>311</v>
      </c>
      <c r="K47" s="37">
        <v>89</v>
      </c>
      <c r="L47" s="37">
        <v>20</v>
      </c>
      <c r="M47" s="108">
        <f>Tabela4[[#This Row],[Neg_Ano7]]/Tabela4[[#This Row],[Alunos_Ano7]]</f>
        <v>0.2247191011235955</v>
      </c>
      <c r="N47" s="37">
        <v>82</v>
      </c>
      <c r="O47" s="37">
        <v>17</v>
      </c>
      <c r="P47" s="108">
        <f>Tabela4[[#This Row],[Neg_Ano8]]/Tabela4[[#This Row],[Alunos_Ano8]]</f>
        <v>0.2073170731707317</v>
      </c>
      <c r="Q47" s="37">
        <v>97</v>
      </c>
      <c r="R47" s="37">
        <v>16</v>
      </c>
      <c r="S47" s="108">
        <f>Tabela4[[#This Row],[Neg_Ano9]]/Tabela4[[#This Row],[Alunos_Ano9]]</f>
        <v>0.16494845360824742</v>
      </c>
      <c r="T47" s="37">
        <f>Tabela4[[#This Row],[Alunos_Ano7]]+Tabela4[[#This Row],[Alunos_Ano8]]+Tabela4[[#This Row],[Alunos_Ano9]]</f>
        <v>268</v>
      </c>
      <c r="U47" s="37">
        <f>Tabela4[[#This Row],[Neg_Ano7]]+Tabela4[[#This Row],[Neg_Ano8]]+Tabela4[[#This Row],[Neg_Ano9]]</f>
        <v>53</v>
      </c>
      <c r="V47" s="112">
        <f>Tabela4[[#This Row],[Níveis negat.]]/Tabela4[[#This Row],[Alunos_3ºciclo]]</f>
        <v>0.19776119402985073</v>
      </c>
    </row>
    <row r="48" spans="1:22" outlineLevel="5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116</v>
      </c>
      <c r="F48" s="7" t="s">
        <v>74</v>
      </c>
      <c r="G48" s="7">
        <v>151683</v>
      </c>
      <c r="H48" s="7" t="s">
        <v>75</v>
      </c>
      <c r="I48" s="7">
        <v>116386</v>
      </c>
      <c r="J48" s="7" t="s">
        <v>76</v>
      </c>
      <c r="K48" s="37">
        <v>92</v>
      </c>
      <c r="L48" s="37">
        <v>29</v>
      </c>
      <c r="M48" s="108">
        <f>Tabela4[[#This Row],[Neg_Ano7]]/Tabela4[[#This Row],[Alunos_Ano7]]</f>
        <v>0.31521739130434784</v>
      </c>
      <c r="N48" s="37">
        <v>65</v>
      </c>
      <c r="O48" s="37">
        <v>26</v>
      </c>
      <c r="P48" s="108">
        <f>Tabela4[[#This Row],[Neg_Ano8]]/Tabela4[[#This Row],[Alunos_Ano8]]</f>
        <v>0.4</v>
      </c>
      <c r="Q48" s="37">
        <v>74</v>
      </c>
      <c r="R48" s="37">
        <v>21</v>
      </c>
      <c r="S48" s="108">
        <f>Tabela4[[#This Row],[Neg_Ano9]]/Tabela4[[#This Row],[Alunos_Ano9]]</f>
        <v>0.28378378378378377</v>
      </c>
      <c r="T48" s="37">
        <f>Tabela4[[#This Row],[Alunos_Ano7]]+Tabela4[[#This Row],[Alunos_Ano8]]+Tabela4[[#This Row],[Alunos_Ano9]]</f>
        <v>231</v>
      </c>
      <c r="U48" s="37">
        <f>Tabela4[[#This Row],[Neg_Ano7]]+Tabela4[[#This Row],[Neg_Ano8]]+Tabela4[[#This Row],[Neg_Ano9]]</f>
        <v>76</v>
      </c>
      <c r="V48" s="112">
        <f>Tabela4[[#This Row],[Níveis negat.]]/Tabela4[[#This Row],[Alunos_3ºciclo]]</f>
        <v>0.32900432900432902</v>
      </c>
    </row>
    <row r="49" spans="1:22" outlineLevel="4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116</v>
      </c>
      <c r="F49" s="7" t="s">
        <v>74</v>
      </c>
      <c r="G49" s="7">
        <v>151683</v>
      </c>
      <c r="H49" s="7" t="s">
        <v>75</v>
      </c>
      <c r="I49" s="7">
        <v>0</v>
      </c>
      <c r="J49" s="11" t="s">
        <v>24</v>
      </c>
      <c r="K49" s="40">
        <f>SUBTOTAL(9,K47:K48)</f>
        <v>181</v>
      </c>
      <c r="L49" s="40">
        <f>SUBTOTAL(9,L47:L48)</f>
        <v>49</v>
      </c>
      <c r="M49" s="87">
        <f>Tabela4[[#This Row],[Neg_Ano7]]/Tabela4[[#This Row],[Alunos_Ano7]]</f>
        <v>0.27071823204419887</v>
      </c>
      <c r="N49" s="40">
        <f>SUBTOTAL(9,N47:N48)</f>
        <v>147</v>
      </c>
      <c r="O49" s="40">
        <f>SUBTOTAL(9,O47:O48)</f>
        <v>43</v>
      </c>
      <c r="P49" s="87">
        <f>Tabela4[[#This Row],[Neg_Ano8]]/Tabela4[[#This Row],[Alunos_Ano8]]</f>
        <v>0.29251700680272108</v>
      </c>
      <c r="Q49" s="40">
        <f>SUBTOTAL(9,Q47:Q48)</f>
        <v>171</v>
      </c>
      <c r="R49" s="40">
        <f>SUBTOTAL(9,R47:R48)</f>
        <v>37</v>
      </c>
      <c r="S49" s="87">
        <f>Tabela4[[#This Row],[Neg_Ano9]]/Tabela4[[#This Row],[Alunos_Ano9]]</f>
        <v>0.21637426900584794</v>
      </c>
      <c r="T49" s="40">
        <f>SUBTOTAL(9,T47:T48)</f>
        <v>499</v>
      </c>
      <c r="U49" s="40">
        <f>SUBTOTAL(9,U47:U48)</f>
        <v>129</v>
      </c>
      <c r="V49" s="88">
        <f>Tabela4[[#This Row],[Níveis negat.]]/Tabela4[[#This Row],[Alunos_3ºciclo]]</f>
        <v>0.25851703406813625</v>
      </c>
    </row>
    <row r="50" spans="1:22" outlineLevel="5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">
        <v>152900</v>
      </c>
      <c r="H50" s="7" t="s">
        <v>77</v>
      </c>
      <c r="I50" s="7">
        <v>116374</v>
      </c>
      <c r="J50" s="7" t="s">
        <v>78</v>
      </c>
      <c r="K50" s="37">
        <v>142</v>
      </c>
      <c r="L50" s="37">
        <v>37</v>
      </c>
      <c r="M50" s="108">
        <f>Tabela4[[#This Row],[Neg_Ano7]]/Tabela4[[#This Row],[Alunos_Ano7]]</f>
        <v>0.26056338028169013</v>
      </c>
      <c r="N50" s="37">
        <v>154</v>
      </c>
      <c r="O50" s="37">
        <v>40</v>
      </c>
      <c r="P50" s="108">
        <f>Tabela4[[#This Row],[Neg_Ano8]]/Tabela4[[#This Row],[Alunos_Ano8]]</f>
        <v>0.25974025974025972</v>
      </c>
      <c r="Q50" s="37">
        <v>144</v>
      </c>
      <c r="R50" s="37">
        <v>28</v>
      </c>
      <c r="S50" s="108">
        <f>Tabela4[[#This Row],[Neg_Ano9]]/Tabela4[[#This Row],[Alunos_Ano9]]</f>
        <v>0.19444444444444445</v>
      </c>
      <c r="T50" s="37">
        <f>Tabela4[[#This Row],[Alunos_Ano7]]+Tabela4[[#This Row],[Alunos_Ano8]]+Tabela4[[#This Row],[Alunos_Ano9]]</f>
        <v>440</v>
      </c>
      <c r="U50" s="37">
        <f>Tabela4[[#This Row],[Neg_Ano7]]+Tabela4[[#This Row],[Neg_Ano8]]+Tabela4[[#This Row],[Neg_Ano9]]</f>
        <v>105</v>
      </c>
      <c r="V50" s="112">
        <f>Tabela4[[#This Row],[Níveis negat.]]/Tabela4[[#This Row],[Alunos_3ºciclo]]</f>
        <v>0.23863636363636365</v>
      </c>
    </row>
    <row r="51" spans="1:22" outlineLevel="4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">
        <v>152900</v>
      </c>
      <c r="H51" s="7" t="s">
        <v>77</v>
      </c>
      <c r="I51" s="7">
        <v>0</v>
      </c>
      <c r="J51" s="11" t="s">
        <v>24</v>
      </c>
      <c r="K51" s="40">
        <f>SUBTOTAL(9,K50:K50)</f>
        <v>142</v>
      </c>
      <c r="L51" s="40">
        <f>SUBTOTAL(9,L50:L50)</f>
        <v>37</v>
      </c>
      <c r="M51" s="87">
        <f>Tabela4[[#This Row],[Neg_Ano7]]/Tabela4[[#This Row],[Alunos_Ano7]]</f>
        <v>0.26056338028169013</v>
      </c>
      <c r="N51" s="40">
        <f>SUBTOTAL(9,N50:N50)</f>
        <v>154</v>
      </c>
      <c r="O51" s="40">
        <f>SUBTOTAL(9,O50:O50)</f>
        <v>40</v>
      </c>
      <c r="P51" s="87">
        <f>Tabela4[[#This Row],[Neg_Ano8]]/Tabela4[[#This Row],[Alunos_Ano8]]</f>
        <v>0.25974025974025972</v>
      </c>
      <c r="Q51" s="40">
        <f>SUBTOTAL(9,Q50:Q50)</f>
        <v>144</v>
      </c>
      <c r="R51" s="40">
        <f>SUBTOTAL(9,R50:R50)</f>
        <v>28</v>
      </c>
      <c r="S51" s="87">
        <f>Tabela4[[#This Row],[Neg_Ano9]]/Tabela4[[#This Row],[Alunos_Ano9]]</f>
        <v>0.19444444444444445</v>
      </c>
      <c r="T51" s="40">
        <f>SUBTOTAL(9,T50:T50)</f>
        <v>440</v>
      </c>
      <c r="U51" s="40">
        <f>SUBTOTAL(9,U50:U50)</f>
        <v>105</v>
      </c>
      <c r="V51" s="88">
        <f>Tabela4[[#This Row],[Níveis negat.]]/Tabela4[[#This Row],[Alunos_3ºciclo]]</f>
        <v>0.23863636363636365</v>
      </c>
    </row>
    <row r="52" spans="1:22" outlineLevel="5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">
        <v>153060</v>
      </c>
      <c r="H52" s="7" t="s">
        <v>79</v>
      </c>
      <c r="I52" s="7">
        <v>116413</v>
      </c>
      <c r="J52" s="7" t="s">
        <v>80</v>
      </c>
      <c r="K52" s="37">
        <v>64</v>
      </c>
      <c r="L52" s="37">
        <v>31</v>
      </c>
      <c r="M52" s="108">
        <f>Tabela4[[#This Row],[Neg_Ano7]]/Tabela4[[#This Row],[Alunos_Ano7]]</f>
        <v>0.484375</v>
      </c>
      <c r="N52" s="37">
        <v>61</v>
      </c>
      <c r="O52" s="37">
        <v>26</v>
      </c>
      <c r="P52" s="108">
        <f>Tabela4[[#This Row],[Neg_Ano8]]/Tabela4[[#This Row],[Alunos_Ano8]]</f>
        <v>0.42622950819672129</v>
      </c>
      <c r="Q52" s="37">
        <v>56</v>
      </c>
      <c r="R52" s="37">
        <v>23</v>
      </c>
      <c r="S52" s="108">
        <f>Tabela4[[#This Row],[Neg_Ano9]]/Tabela4[[#This Row],[Alunos_Ano9]]</f>
        <v>0.4107142857142857</v>
      </c>
      <c r="T52" s="37">
        <f>Tabela4[[#This Row],[Alunos_Ano7]]+Tabela4[[#This Row],[Alunos_Ano8]]+Tabela4[[#This Row],[Alunos_Ano9]]</f>
        <v>181</v>
      </c>
      <c r="U52" s="37">
        <f>Tabela4[[#This Row],[Neg_Ano7]]+Tabela4[[#This Row],[Neg_Ano8]]+Tabela4[[#This Row],[Neg_Ano9]]</f>
        <v>80</v>
      </c>
      <c r="V52" s="112">
        <f>Tabela4[[#This Row],[Níveis negat.]]/Tabela4[[#This Row],[Alunos_3ºciclo]]</f>
        <v>0.44198895027624308</v>
      </c>
    </row>
    <row r="53" spans="1:22" outlineLevel="4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116</v>
      </c>
      <c r="F53" s="7" t="s">
        <v>74</v>
      </c>
      <c r="G53" s="7">
        <v>153060</v>
      </c>
      <c r="H53" s="7" t="s">
        <v>79</v>
      </c>
      <c r="I53" s="7">
        <v>0</v>
      </c>
      <c r="J53" s="11" t="s">
        <v>24</v>
      </c>
      <c r="K53" s="40">
        <f>SUBTOTAL(9,K52:K52)</f>
        <v>64</v>
      </c>
      <c r="L53" s="40">
        <f>SUBTOTAL(9,L52:L52)</f>
        <v>31</v>
      </c>
      <c r="M53" s="87">
        <f>Tabela4[[#This Row],[Neg_Ano7]]/Tabela4[[#This Row],[Alunos_Ano7]]</f>
        <v>0.484375</v>
      </c>
      <c r="N53" s="40">
        <f>SUBTOTAL(9,N52:N52)</f>
        <v>61</v>
      </c>
      <c r="O53" s="40">
        <f>SUBTOTAL(9,O52:O52)</f>
        <v>26</v>
      </c>
      <c r="P53" s="87">
        <f>Tabela4[[#This Row],[Neg_Ano8]]/Tabela4[[#This Row],[Alunos_Ano8]]</f>
        <v>0.42622950819672129</v>
      </c>
      <c r="Q53" s="40">
        <f>SUBTOTAL(9,Q52:Q52)</f>
        <v>56</v>
      </c>
      <c r="R53" s="40">
        <f>SUBTOTAL(9,R52:R52)</f>
        <v>23</v>
      </c>
      <c r="S53" s="87">
        <f>Tabela4[[#This Row],[Neg_Ano9]]/Tabela4[[#This Row],[Alunos_Ano9]]</f>
        <v>0.4107142857142857</v>
      </c>
      <c r="T53" s="40">
        <f>SUBTOTAL(9,T52:T52)</f>
        <v>181</v>
      </c>
      <c r="U53" s="40">
        <f>SUBTOTAL(9,U52:U52)</f>
        <v>80</v>
      </c>
      <c r="V53" s="88">
        <f>Tabela4[[#This Row],[Níveis negat.]]/Tabela4[[#This Row],[Alunos_3ºciclo]]</f>
        <v>0.44198895027624308</v>
      </c>
    </row>
    <row r="54" spans="1:22" outlineLevel="3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116</v>
      </c>
      <c r="F54" s="7" t="s">
        <v>74</v>
      </c>
      <c r="G54" s="7">
        <v>0</v>
      </c>
      <c r="H54" s="7">
        <v>0</v>
      </c>
      <c r="I54" s="7">
        <v>0</v>
      </c>
      <c r="J54" s="15" t="s">
        <v>25</v>
      </c>
      <c r="K54" s="43">
        <f>SUBTOTAL(9,K47:K52)</f>
        <v>387</v>
      </c>
      <c r="L54" s="43">
        <f>SUBTOTAL(9,L47:L52)</f>
        <v>117</v>
      </c>
      <c r="M54" s="89">
        <f>Tabela4[[#This Row],[Neg_Ano7]]/Tabela4[[#This Row],[Alunos_Ano7]]</f>
        <v>0.30232558139534882</v>
      </c>
      <c r="N54" s="43">
        <f>SUBTOTAL(9,N47:N52)</f>
        <v>362</v>
      </c>
      <c r="O54" s="43">
        <f>SUBTOTAL(9,O47:O52)</f>
        <v>109</v>
      </c>
      <c r="P54" s="89">
        <f>Tabela4[[#This Row],[Neg_Ano8]]/Tabela4[[#This Row],[Alunos_Ano8]]</f>
        <v>0.30110497237569062</v>
      </c>
      <c r="Q54" s="43">
        <f>SUBTOTAL(9,Q47:Q52)</f>
        <v>371</v>
      </c>
      <c r="R54" s="43">
        <f>SUBTOTAL(9,R47:R52)</f>
        <v>88</v>
      </c>
      <c r="S54" s="89">
        <f>Tabela4[[#This Row],[Neg_Ano9]]/Tabela4[[#This Row],[Alunos_Ano9]]</f>
        <v>0.23719676549865229</v>
      </c>
      <c r="T54" s="43">
        <f>SUBTOTAL(9,T47:T52)</f>
        <v>1120</v>
      </c>
      <c r="U54" s="43">
        <f>SUBTOTAL(9,U47:U52)</f>
        <v>314</v>
      </c>
      <c r="V54" s="90">
        <f>Tabela4[[#This Row],[Níveis negat.]]/Tabela4[[#This Row],[Alunos_3ºciclo]]</f>
        <v>0.28035714285714286</v>
      </c>
    </row>
    <row r="55" spans="1:22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119</v>
      </c>
      <c r="F55" s="7" t="s">
        <v>81</v>
      </c>
      <c r="G55" s="7">
        <v>151701</v>
      </c>
      <c r="H55" s="7" t="s">
        <v>82</v>
      </c>
      <c r="I55" s="7">
        <v>119542</v>
      </c>
      <c r="J55" s="7" t="s">
        <v>83</v>
      </c>
      <c r="K55" s="37">
        <v>86</v>
      </c>
      <c r="L55" s="37">
        <v>41</v>
      </c>
      <c r="M55" s="108">
        <f>Tabela4[[#This Row],[Neg_Ano7]]/Tabela4[[#This Row],[Alunos_Ano7]]</f>
        <v>0.47674418604651164</v>
      </c>
      <c r="N55" s="37">
        <v>66</v>
      </c>
      <c r="O55" s="37">
        <v>37</v>
      </c>
      <c r="P55" s="108">
        <f>Tabela4[[#This Row],[Neg_Ano8]]/Tabela4[[#This Row],[Alunos_Ano8]]</f>
        <v>0.56060606060606055</v>
      </c>
      <c r="Q55" s="37">
        <v>75</v>
      </c>
      <c r="R55" s="37">
        <v>32</v>
      </c>
      <c r="S55" s="108">
        <f>Tabela4[[#This Row],[Neg_Ano9]]/Tabela4[[#This Row],[Alunos_Ano9]]</f>
        <v>0.42666666666666669</v>
      </c>
      <c r="T55" s="37">
        <f>Tabela4[[#This Row],[Alunos_Ano7]]+Tabela4[[#This Row],[Alunos_Ano8]]+Tabela4[[#This Row],[Alunos_Ano9]]</f>
        <v>227</v>
      </c>
      <c r="U55" s="37">
        <f>Tabela4[[#This Row],[Neg_Ano7]]+Tabela4[[#This Row],[Neg_Ano8]]+Tabela4[[#This Row],[Neg_Ano9]]</f>
        <v>110</v>
      </c>
      <c r="V55" s="112">
        <f>Tabela4[[#This Row],[Níveis negat.]]/Tabela4[[#This Row],[Alunos_3ºciclo]]</f>
        <v>0.48458149779735682</v>
      </c>
    </row>
    <row r="56" spans="1:22" outlineLevel="5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119</v>
      </c>
      <c r="F56" s="7" t="s">
        <v>81</v>
      </c>
      <c r="G56" s="7">
        <v>151701</v>
      </c>
      <c r="H56" s="7" t="s">
        <v>82</v>
      </c>
      <c r="I56" s="7">
        <v>119684</v>
      </c>
      <c r="J56" s="7" t="s">
        <v>84</v>
      </c>
      <c r="K56" s="37">
        <v>141</v>
      </c>
      <c r="L56" s="37">
        <v>58</v>
      </c>
      <c r="M56" s="108">
        <f>Tabela4[[#This Row],[Neg_Ano7]]/Tabela4[[#This Row],[Alunos_Ano7]]</f>
        <v>0.41134751773049644</v>
      </c>
      <c r="N56" s="37">
        <v>114</v>
      </c>
      <c r="O56" s="37">
        <v>44</v>
      </c>
      <c r="P56" s="108">
        <f>Tabela4[[#This Row],[Neg_Ano8]]/Tabela4[[#This Row],[Alunos_Ano8]]</f>
        <v>0.38596491228070173</v>
      </c>
      <c r="Q56" s="37">
        <v>112</v>
      </c>
      <c r="R56" s="37">
        <v>35</v>
      </c>
      <c r="S56" s="108">
        <f>Tabela4[[#This Row],[Neg_Ano9]]/Tabela4[[#This Row],[Alunos_Ano9]]</f>
        <v>0.3125</v>
      </c>
      <c r="T56" s="37">
        <f>Tabela4[[#This Row],[Alunos_Ano7]]+Tabela4[[#This Row],[Alunos_Ano8]]+Tabela4[[#This Row],[Alunos_Ano9]]</f>
        <v>367</v>
      </c>
      <c r="U56" s="37">
        <f>Tabela4[[#This Row],[Neg_Ano7]]+Tabela4[[#This Row],[Neg_Ano8]]+Tabela4[[#This Row],[Neg_Ano9]]</f>
        <v>137</v>
      </c>
      <c r="V56" s="112">
        <f>Tabela4[[#This Row],[Níveis negat.]]/Tabela4[[#This Row],[Alunos_3ºciclo]]</f>
        <v>0.37329700272479566</v>
      </c>
    </row>
    <row r="57" spans="1:22" outlineLevel="4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119</v>
      </c>
      <c r="F57" s="7" t="s">
        <v>81</v>
      </c>
      <c r="G57" s="7">
        <v>151701</v>
      </c>
      <c r="H57" s="7" t="s">
        <v>82</v>
      </c>
      <c r="I57" s="7">
        <v>0</v>
      </c>
      <c r="J57" s="11" t="s">
        <v>24</v>
      </c>
      <c r="K57" s="40">
        <f>SUBTOTAL(9,K55:K56)</f>
        <v>227</v>
      </c>
      <c r="L57" s="40">
        <f>SUBTOTAL(9,L55:L56)</f>
        <v>99</v>
      </c>
      <c r="M57" s="87">
        <f>Tabela4[[#This Row],[Neg_Ano7]]/Tabela4[[#This Row],[Alunos_Ano7]]</f>
        <v>0.43612334801762115</v>
      </c>
      <c r="N57" s="40">
        <f>SUBTOTAL(9,N55:N56)</f>
        <v>180</v>
      </c>
      <c r="O57" s="40">
        <f>SUBTOTAL(9,O55:O56)</f>
        <v>81</v>
      </c>
      <c r="P57" s="87">
        <f>Tabela4[[#This Row],[Neg_Ano8]]/Tabela4[[#This Row],[Alunos_Ano8]]</f>
        <v>0.45</v>
      </c>
      <c r="Q57" s="40">
        <f>SUBTOTAL(9,Q55:Q56)</f>
        <v>187</v>
      </c>
      <c r="R57" s="40">
        <f>SUBTOTAL(9,R55:R56)</f>
        <v>67</v>
      </c>
      <c r="S57" s="87">
        <f>Tabela4[[#This Row],[Neg_Ano9]]/Tabela4[[#This Row],[Alunos_Ano9]]</f>
        <v>0.35828877005347592</v>
      </c>
      <c r="T57" s="40">
        <f>SUBTOTAL(9,T55:T56)</f>
        <v>594</v>
      </c>
      <c r="U57" s="40">
        <f>SUBTOTAL(9,U55:U56)</f>
        <v>247</v>
      </c>
      <c r="V57" s="88">
        <f>Tabela4[[#This Row],[Níveis negat.]]/Tabela4[[#This Row],[Alunos_3ºciclo]]</f>
        <v>0.41582491582491582</v>
      </c>
    </row>
    <row r="58" spans="1:22" outlineLevel="3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119</v>
      </c>
      <c r="F58" s="7" t="s">
        <v>81</v>
      </c>
      <c r="G58" s="7">
        <v>0</v>
      </c>
      <c r="H58" s="7">
        <v>0</v>
      </c>
      <c r="I58" s="7">
        <v>0</v>
      </c>
      <c r="J58" s="15" t="s">
        <v>25</v>
      </c>
      <c r="K58" s="43">
        <f>SUBTOTAL(9,K55:K56)</f>
        <v>227</v>
      </c>
      <c r="L58" s="43">
        <f>SUBTOTAL(9,L55:L56)</f>
        <v>99</v>
      </c>
      <c r="M58" s="89">
        <f>Tabela4[[#This Row],[Neg_Ano7]]/Tabela4[[#This Row],[Alunos_Ano7]]</f>
        <v>0.43612334801762115</v>
      </c>
      <c r="N58" s="43">
        <f>SUBTOTAL(9,N55:N56)</f>
        <v>180</v>
      </c>
      <c r="O58" s="43">
        <f>SUBTOTAL(9,O55:O56)</f>
        <v>81</v>
      </c>
      <c r="P58" s="89">
        <f>Tabela4[[#This Row],[Neg_Ano8]]/Tabela4[[#This Row],[Alunos_Ano8]]</f>
        <v>0.45</v>
      </c>
      <c r="Q58" s="43">
        <f>SUBTOTAL(9,Q55:Q56)</f>
        <v>187</v>
      </c>
      <c r="R58" s="43">
        <f>SUBTOTAL(9,R55:R56)</f>
        <v>67</v>
      </c>
      <c r="S58" s="89">
        <f>Tabela4[[#This Row],[Neg_Ano9]]/Tabela4[[#This Row],[Alunos_Ano9]]</f>
        <v>0.35828877005347592</v>
      </c>
      <c r="T58" s="43">
        <f>SUBTOTAL(9,T55:T56)</f>
        <v>594</v>
      </c>
      <c r="U58" s="43">
        <f>SUBTOTAL(9,U55:U56)</f>
        <v>247</v>
      </c>
      <c r="V58" s="90">
        <f>Tabela4[[#This Row],[Níveis negat.]]/Tabela4[[#This Row],[Alunos_3ºciclo]]</f>
        <v>0.41582491582491582</v>
      </c>
    </row>
    <row r="59" spans="1:22" outlineLevel="5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1304</v>
      </c>
      <c r="F59" s="7" t="s">
        <v>85</v>
      </c>
      <c r="G59" s="7">
        <v>150009</v>
      </c>
      <c r="H59" s="7" t="s">
        <v>86</v>
      </c>
      <c r="I59" s="7">
        <v>1304516</v>
      </c>
      <c r="J59" s="7" t="s">
        <v>87</v>
      </c>
      <c r="K59" s="37">
        <v>88</v>
      </c>
      <c r="L59" s="37">
        <v>44</v>
      </c>
      <c r="M59" s="108">
        <f>Tabela4[[#This Row],[Neg_Ano7]]/Tabela4[[#This Row],[Alunos_Ano7]]</f>
        <v>0.5</v>
      </c>
      <c r="N59" s="37">
        <v>90</v>
      </c>
      <c r="O59" s="37">
        <v>46</v>
      </c>
      <c r="P59" s="108">
        <f>Tabela4[[#This Row],[Neg_Ano8]]/Tabela4[[#This Row],[Alunos_Ano8]]</f>
        <v>0.51111111111111107</v>
      </c>
      <c r="Q59" s="37">
        <v>98</v>
      </c>
      <c r="R59" s="37">
        <v>53</v>
      </c>
      <c r="S59" s="108">
        <f>Tabela4[[#This Row],[Neg_Ano9]]/Tabela4[[#This Row],[Alunos_Ano9]]</f>
        <v>0.54081632653061229</v>
      </c>
      <c r="T59" s="37">
        <f>Tabela4[[#This Row],[Alunos_Ano7]]+Tabela4[[#This Row],[Alunos_Ano8]]+Tabela4[[#This Row],[Alunos_Ano9]]</f>
        <v>276</v>
      </c>
      <c r="U59" s="37">
        <f>Tabela4[[#This Row],[Neg_Ano7]]+Tabela4[[#This Row],[Neg_Ano8]]+Tabela4[[#This Row],[Neg_Ano9]]</f>
        <v>143</v>
      </c>
      <c r="V59" s="112">
        <f>Tabela4[[#This Row],[Níveis negat.]]/Tabela4[[#This Row],[Alunos_3ºciclo]]</f>
        <v>0.51811594202898548</v>
      </c>
    </row>
    <row r="60" spans="1:22" outlineLevel="5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1304</v>
      </c>
      <c r="F60" s="7" t="s">
        <v>85</v>
      </c>
      <c r="G60" s="7">
        <v>150009</v>
      </c>
      <c r="H60" s="7" t="s">
        <v>86</v>
      </c>
      <c r="I60" s="7">
        <v>1304553</v>
      </c>
      <c r="J60" s="7" t="s">
        <v>88</v>
      </c>
      <c r="K60" s="37">
        <v>142</v>
      </c>
      <c r="L60" s="37">
        <v>49</v>
      </c>
      <c r="M60" s="108">
        <f>Tabela4[[#This Row],[Neg_Ano7]]/Tabela4[[#This Row],[Alunos_Ano7]]</f>
        <v>0.34507042253521125</v>
      </c>
      <c r="N60" s="37">
        <v>133</v>
      </c>
      <c r="O60" s="37">
        <v>49</v>
      </c>
      <c r="P60" s="108">
        <f>Tabela4[[#This Row],[Neg_Ano8]]/Tabela4[[#This Row],[Alunos_Ano8]]</f>
        <v>0.36842105263157893</v>
      </c>
      <c r="Q60" s="37">
        <v>119</v>
      </c>
      <c r="R60" s="37">
        <v>56</v>
      </c>
      <c r="S60" s="108">
        <f>Tabela4[[#This Row],[Neg_Ano9]]/Tabela4[[#This Row],[Alunos_Ano9]]</f>
        <v>0.47058823529411764</v>
      </c>
      <c r="T60" s="37">
        <f>Tabela4[[#This Row],[Alunos_Ano7]]+Tabela4[[#This Row],[Alunos_Ano8]]+Tabela4[[#This Row],[Alunos_Ano9]]</f>
        <v>394</v>
      </c>
      <c r="U60" s="37">
        <f>Tabela4[[#This Row],[Neg_Ano7]]+Tabela4[[#This Row],[Neg_Ano8]]+Tabela4[[#This Row],[Neg_Ano9]]</f>
        <v>154</v>
      </c>
      <c r="V60" s="112">
        <f>Tabela4[[#This Row],[Níveis negat.]]/Tabela4[[#This Row],[Alunos_3ºciclo]]</f>
        <v>0.39086294416243655</v>
      </c>
    </row>
    <row r="61" spans="1:22" outlineLevel="4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1304</v>
      </c>
      <c r="F61" s="7" t="s">
        <v>85</v>
      </c>
      <c r="G61" s="7">
        <v>150009</v>
      </c>
      <c r="H61" s="7" t="s">
        <v>86</v>
      </c>
      <c r="I61" s="7">
        <v>0</v>
      </c>
      <c r="J61" s="11" t="s">
        <v>24</v>
      </c>
      <c r="K61" s="40">
        <f>SUBTOTAL(9,K59:K60)</f>
        <v>230</v>
      </c>
      <c r="L61" s="40">
        <f>SUBTOTAL(9,L59:L60)</f>
        <v>93</v>
      </c>
      <c r="M61" s="87">
        <f>Tabela4[[#This Row],[Neg_Ano7]]/Tabela4[[#This Row],[Alunos_Ano7]]</f>
        <v>0.40434782608695652</v>
      </c>
      <c r="N61" s="40">
        <f>SUBTOTAL(9,N59:N60)</f>
        <v>223</v>
      </c>
      <c r="O61" s="40">
        <f>SUBTOTAL(9,O59:O60)</f>
        <v>95</v>
      </c>
      <c r="P61" s="87">
        <f>Tabela4[[#This Row],[Neg_Ano8]]/Tabela4[[#This Row],[Alunos_Ano8]]</f>
        <v>0.42600896860986548</v>
      </c>
      <c r="Q61" s="40">
        <f>SUBTOTAL(9,Q59:Q60)</f>
        <v>217</v>
      </c>
      <c r="R61" s="40">
        <f>SUBTOTAL(9,R59:R60)</f>
        <v>109</v>
      </c>
      <c r="S61" s="87">
        <f>Tabela4[[#This Row],[Neg_Ano9]]/Tabela4[[#This Row],[Alunos_Ano9]]</f>
        <v>0.50230414746543783</v>
      </c>
      <c r="T61" s="40">
        <f>SUBTOTAL(9,T59:T60)</f>
        <v>670</v>
      </c>
      <c r="U61" s="40">
        <f>SUBTOTAL(9,U59:U60)</f>
        <v>297</v>
      </c>
      <c r="V61" s="88">
        <f>Tabela4[[#This Row],[Níveis negat.]]/Tabela4[[#This Row],[Alunos_3ºciclo]]</f>
        <v>0.44328358208955226</v>
      </c>
    </row>
    <row r="62" spans="1:22" outlineLevel="5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">
        <v>151105</v>
      </c>
      <c r="H62" s="7" t="s">
        <v>89</v>
      </c>
      <c r="I62" s="7">
        <v>1304679</v>
      </c>
      <c r="J62" s="7" t="s">
        <v>90</v>
      </c>
      <c r="K62" s="37">
        <v>105</v>
      </c>
      <c r="L62" s="37">
        <v>40</v>
      </c>
      <c r="M62" s="108">
        <f>Tabela4[[#This Row],[Neg_Ano7]]/Tabela4[[#This Row],[Alunos_Ano7]]</f>
        <v>0.38095238095238093</v>
      </c>
      <c r="N62" s="37">
        <v>96</v>
      </c>
      <c r="O62" s="37">
        <v>34</v>
      </c>
      <c r="P62" s="108">
        <f>Tabela4[[#This Row],[Neg_Ano8]]/Tabela4[[#This Row],[Alunos_Ano8]]</f>
        <v>0.35416666666666669</v>
      </c>
      <c r="Q62" s="37">
        <v>105</v>
      </c>
      <c r="R62" s="37">
        <v>41</v>
      </c>
      <c r="S62" s="108">
        <f>Tabela4[[#This Row],[Neg_Ano9]]/Tabela4[[#This Row],[Alunos_Ano9]]</f>
        <v>0.39047619047619048</v>
      </c>
      <c r="T62" s="37">
        <f>Tabela4[[#This Row],[Alunos_Ano7]]+Tabela4[[#This Row],[Alunos_Ano8]]+Tabela4[[#This Row],[Alunos_Ano9]]</f>
        <v>306</v>
      </c>
      <c r="U62" s="37">
        <f>Tabela4[[#This Row],[Neg_Ano7]]+Tabela4[[#This Row],[Neg_Ano8]]+Tabela4[[#This Row],[Neg_Ano9]]</f>
        <v>115</v>
      </c>
      <c r="V62" s="112">
        <f>Tabela4[[#This Row],[Níveis negat.]]/Tabela4[[#This Row],[Alunos_3ºciclo]]</f>
        <v>0.37581699346405228</v>
      </c>
    </row>
    <row r="63" spans="1:22" outlineLevel="4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">
        <v>151105</v>
      </c>
      <c r="H63" s="7" t="s">
        <v>89</v>
      </c>
      <c r="I63" s="7">
        <v>0</v>
      </c>
      <c r="J63" s="11" t="s">
        <v>24</v>
      </c>
      <c r="K63" s="40">
        <f>SUBTOTAL(9,K62:K62)</f>
        <v>105</v>
      </c>
      <c r="L63" s="40">
        <f>SUBTOTAL(9,L62:L62)</f>
        <v>40</v>
      </c>
      <c r="M63" s="87">
        <f>Tabela4[[#This Row],[Neg_Ano7]]/Tabela4[[#This Row],[Alunos_Ano7]]</f>
        <v>0.38095238095238093</v>
      </c>
      <c r="N63" s="40">
        <f>SUBTOTAL(9,N62:N62)</f>
        <v>96</v>
      </c>
      <c r="O63" s="40">
        <f>SUBTOTAL(9,O62:O62)</f>
        <v>34</v>
      </c>
      <c r="P63" s="87">
        <f>Tabela4[[#This Row],[Neg_Ano8]]/Tabela4[[#This Row],[Alunos_Ano8]]</f>
        <v>0.35416666666666669</v>
      </c>
      <c r="Q63" s="40">
        <f>SUBTOTAL(9,Q62:Q62)</f>
        <v>105</v>
      </c>
      <c r="R63" s="40">
        <f>SUBTOTAL(9,R62:R62)</f>
        <v>41</v>
      </c>
      <c r="S63" s="87">
        <f>Tabela4[[#This Row],[Neg_Ano9]]/Tabela4[[#This Row],[Alunos_Ano9]]</f>
        <v>0.39047619047619048</v>
      </c>
      <c r="T63" s="40">
        <f>SUBTOTAL(9,T62:T62)</f>
        <v>306</v>
      </c>
      <c r="U63" s="40">
        <f>SUBTOTAL(9,U62:U62)</f>
        <v>115</v>
      </c>
      <c r="V63" s="88">
        <f>Tabela4[[#This Row],[Níveis negat.]]/Tabela4[[#This Row],[Alunos_3ºciclo]]</f>
        <v>0.37581699346405228</v>
      </c>
    </row>
    <row r="64" spans="1:22" outlineLevel="5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">
        <v>151956</v>
      </c>
      <c r="H64" s="7" t="s">
        <v>91</v>
      </c>
      <c r="I64" s="7">
        <v>1304322</v>
      </c>
      <c r="J64" s="7" t="s">
        <v>92</v>
      </c>
      <c r="K64" s="37">
        <v>131</v>
      </c>
      <c r="L64" s="37">
        <v>63</v>
      </c>
      <c r="M64" s="108">
        <f>Tabela4[[#This Row],[Neg_Ano7]]/Tabela4[[#This Row],[Alunos_Ano7]]</f>
        <v>0.48091603053435117</v>
      </c>
      <c r="N64" s="37">
        <v>112</v>
      </c>
      <c r="O64" s="37">
        <v>72</v>
      </c>
      <c r="P64" s="108">
        <f>Tabela4[[#This Row],[Neg_Ano8]]/Tabela4[[#This Row],[Alunos_Ano8]]</f>
        <v>0.6428571428571429</v>
      </c>
      <c r="Q64" s="37">
        <v>99</v>
      </c>
      <c r="R64" s="37">
        <v>54</v>
      </c>
      <c r="S64" s="108">
        <f>Tabela4[[#This Row],[Neg_Ano9]]/Tabela4[[#This Row],[Alunos_Ano9]]</f>
        <v>0.54545454545454541</v>
      </c>
      <c r="T64" s="37">
        <f>Tabela4[[#This Row],[Alunos_Ano7]]+Tabela4[[#This Row],[Alunos_Ano8]]+Tabela4[[#This Row],[Alunos_Ano9]]</f>
        <v>342</v>
      </c>
      <c r="U64" s="37">
        <f>Tabela4[[#This Row],[Neg_Ano7]]+Tabela4[[#This Row],[Neg_Ano8]]+Tabela4[[#This Row],[Neg_Ano9]]</f>
        <v>189</v>
      </c>
      <c r="V64" s="112">
        <f>Tabela4[[#This Row],[Níveis negat.]]/Tabela4[[#This Row],[Alunos_3ºciclo]]</f>
        <v>0.55263157894736847</v>
      </c>
    </row>
    <row r="65" spans="1:22" outlineLevel="4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">
        <v>151956</v>
      </c>
      <c r="H65" s="7" t="s">
        <v>91</v>
      </c>
      <c r="I65" s="7">
        <v>0</v>
      </c>
      <c r="J65" s="11" t="s">
        <v>24</v>
      </c>
      <c r="K65" s="40">
        <f>SUBTOTAL(9,K64:K64)</f>
        <v>131</v>
      </c>
      <c r="L65" s="40">
        <f>SUBTOTAL(9,L64:L64)</f>
        <v>63</v>
      </c>
      <c r="M65" s="87">
        <f>Tabela4[[#This Row],[Neg_Ano7]]/Tabela4[[#This Row],[Alunos_Ano7]]</f>
        <v>0.48091603053435117</v>
      </c>
      <c r="N65" s="40">
        <f>SUBTOTAL(9,N64:N64)</f>
        <v>112</v>
      </c>
      <c r="O65" s="40">
        <f>SUBTOTAL(9,O64:O64)</f>
        <v>72</v>
      </c>
      <c r="P65" s="87">
        <f>Tabela4[[#This Row],[Neg_Ano8]]/Tabela4[[#This Row],[Alunos_Ano8]]</f>
        <v>0.6428571428571429</v>
      </c>
      <c r="Q65" s="40">
        <f>SUBTOTAL(9,Q64:Q64)</f>
        <v>99</v>
      </c>
      <c r="R65" s="40">
        <f>SUBTOTAL(9,R64:R64)</f>
        <v>54</v>
      </c>
      <c r="S65" s="87">
        <f>Tabela4[[#This Row],[Neg_Ano9]]/Tabela4[[#This Row],[Alunos_Ano9]]</f>
        <v>0.54545454545454541</v>
      </c>
      <c r="T65" s="40">
        <f>SUBTOTAL(9,T64:T64)</f>
        <v>342</v>
      </c>
      <c r="U65" s="40">
        <f>SUBTOTAL(9,U64:U64)</f>
        <v>189</v>
      </c>
      <c r="V65" s="88">
        <f>Tabela4[[#This Row],[Níveis negat.]]/Tabela4[[#This Row],[Alunos_3ºciclo]]</f>
        <v>0.55263157894736847</v>
      </c>
    </row>
    <row r="66" spans="1:22" outlineLevel="5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">
        <v>151968</v>
      </c>
      <c r="H66" s="7" t="s">
        <v>93</v>
      </c>
      <c r="I66" s="7">
        <v>1304335</v>
      </c>
      <c r="J66" s="7" t="s">
        <v>94</v>
      </c>
      <c r="K66" s="37">
        <v>215</v>
      </c>
      <c r="L66" s="37">
        <v>73</v>
      </c>
      <c r="M66" s="108">
        <f>Tabela4[[#This Row],[Neg_Ano7]]/Tabela4[[#This Row],[Alunos_Ano7]]</f>
        <v>0.33953488372093021</v>
      </c>
      <c r="N66" s="37">
        <v>185</v>
      </c>
      <c r="O66" s="37">
        <v>68</v>
      </c>
      <c r="P66" s="108">
        <f>Tabela4[[#This Row],[Neg_Ano8]]/Tabela4[[#This Row],[Alunos_Ano8]]</f>
        <v>0.36756756756756759</v>
      </c>
      <c r="Q66" s="37">
        <v>228</v>
      </c>
      <c r="R66" s="37">
        <v>88</v>
      </c>
      <c r="S66" s="108">
        <f>Tabela4[[#This Row],[Neg_Ano9]]/Tabela4[[#This Row],[Alunos_Ano9]]</f>
        <v>0.38596491228070173</v>
      </c>
      <c r="T66" s="37">
        <f>Tabela4[[#This Row],[Alunos_Ano7]]+Tabela4[[#This Row],[Alunos_Ano8]]+Tabela4[[#This Row],[Alunos_Ano9]]</f>
        <v>628</v>
      </c>
      <c r="U66" s="37">
        <f>Tabela4[[#This Row],[Neg_Ano7]]+Tabela4[[#This Row],[Neg_Ano8]]+Tabela4[[#This Row],[Neg_Ano9]]</f>
        <v>229</v>
      </c>
      <c r="V66" s="112">
        <f>Tabela4[[#This Row],[Níveis negat.]]/Tabela4[[#This Row],[Alunos_3ºciclo]]</f>
        <v>0.36464968152866239</v>
      </c>
    </row>
    <row r="67" spans="1:22" outlineLevel="4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">
        <v>151968</v>
      </c>
      <c r="H67" s="7" t="s">
        <v>93</v>
      </c>
      <c r="I67" s="7">
        <v>0</v>
      </c>
      <c r="J67" s="11" t="s">
        <v>24</v>
      </c>
      <c r="K67" s="40">
        <f>SUBTOTAL(9,K66:K66)</f>
        <v>215</v>
      </c>
      <c r="L67" s="40">
        <f>SUBTOTAL(9,L66:L66)</f>
        <v>73</v>
      </c>
      <c r="M67" s="87">
        <f>Tabela4[[#This Row],[Neg_Ano7]]/Tabela4[[#This Row],[Alunos_Ano7]]</f>
        <v>0.33953488372093021</v>
      </c>
      <c r="N67" s="40">
        <f>SUBTOTAL(9,N66:N66)</f>
        <v>185</v>
      </c>
      <c r="O67" s="40">
        <f>SUBTOTAL(9,O66:O66)</f>
        <v>68</v>
      </c>
      <c r="P67" s="87">
        <f>Tabela4[[#This Row],[Neg_Ano8]]/Tabela4[[#This Row],[Alunos_Ano8]]</f>
        <v>0.36756756756756759</v>
      </c>
      <c r="Q67" s="40">
        <f>SUBTOTAL(9,Q66:Q66)</f>
        <v>228</v>
      </c>
      <c r="R67" s="40">
        <f>SUBTOTAL(9,R66:R66)</f>
        <v>88</v>
      </c>
      <c r="S67" s="87">
        <f>Tabela4[[#This Row],[Neg_Ano9]]/Tabela4[[#This Row],[Alunos_Ano9]]</f>
        <v>0.38596491228070173</v>
      </c>
      <c r="T67" s="40">
        <f>SUBTOTAL(9,T66:T66)</f>
        <v>628</v>
      </c>
      <c r="U67" s="40">
        <f>SUBTOTAL(9,U66:U66)</f>
        <v>229</v>
      </c>
      <c r="V67" s="88">
        <f>Tabela4[[#This Row],[Níveis negat.]]/Tabela4[[#This Row],[Alunos_3ºciclo]]</f>
        <v>0.36464968152866239</v>
      </c>
    </row>
    <row r="68" spans="1:22" outlineLevel="5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">
        <v>151970</v>
      </c>
      <c r="H68" s="7" t="s">
        <v>95</v>
      </c>
      <c r="I68" s="7">
        <v>1304727</v>
      </c>
      <c r="J68" s="7" t="s">
        <v>96</v>
      </c>
      <c r="K68" s="37">
        <v>110</v>
      </c>
      <c r="L68" s="37">
        <v>47</v>
      </c>
      <c r="M68" s="108">
        <f>Tabela4[[#This Row],[Neg_Ano7]]/Tabela4[[#This Row],[Alunos_Ano7]]</f>
        <v>0.42727272727272725</v>
      </c>
      <c r="N68" s="37">
        <v>87</v>
      </c>
      <c r="O68" s="37">
        <v>40</v>
      </c>
      <c r="P68" s="108">
        <f>Tabela4[[#This Row],[Neg_Ano8]]/Tabela4[[#This Row],[Alunos_Ano8]]</f>
        <v>0.45977011494252873</v>
      </c>
      <c r="Q68" s="37">
        <v>0</v>
      </c>
      <c r="R68" s="37">
        <v>0</v>
      </c>
      <c r="S68" s="108" t="s">
        <v>28</v>
      </c>
      <c r="T68" s="37">
        <f>Tabela4[[#This Row],[Alunos_Ano7]]+Tabela4[[#This Row],[Alunos_Ano8]]+Tabela4[[#This Row],[Alunos_Ano9]]</f>
        <v>197</v>
      </c>
      <c r="U68" s="37">
        <f>Tabela4[[#This Row],[Neg_Ano7]]+Tabela4[[#This Row],[Neg_Ano8]]+Tabela4[[#This Row],[Neg_Ano9]]</f>
        <v>87</v>
      </c>
      <c r="V68" s="112">
        <f>Tabela4[[#This Row],[Níveis negat.]]/Tabela4[[#This Row],[Alunos_3ºciclo]]</f>
        <v>0.44162436548223349</v>
      </c>
    </row>
    <row r="69" spans="1:22" outlineLevel="5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">
        <v>151970</v>
      </c>
      <c r="H69" s="7" t="s">
        <v>95</v>
      </c>
      <c r="I69" s="7">
        <v>1304806</v>
      </c>
      <c r="J69" s="7" t="s">
        <v>312</v>
      </c>
      <c r="K69" s="37">
        <v>0</v>
      </c>
      <c r="L69" s="37">
        <v>0</v>
      </c>
      <c r="M69" s="108" t="s">
        <v>28</v>
      </c>
      <c r="N69" s="37">
        <v>21</v>
      </c>
      <c r="O69" s="37">
        <v>14</v>
      </c>
      <c r="P69" s="108">
        <f>Tabela4[[#This Row],[Neg_Ano8]]/Tabela4[[#This Row],[Alunos_Ano8]]</f>
        <v>0.66666666666666663</v>
      </c>
      <c r="Q69" s="37">
        <v>95</v>
      </c>
      <c r="R69" s="37">
        <v>45</v>
      </c>
      <c r="S69" s="108">
        <f>Tabela4[[#This Row],[Neg_Ano9]]/Tabela4[[#This Row],[Alunos_Ano9]]</f>
        <v>0.47368421052631576</v>
      </c>
      <c r="T69" s="37">
        <f>Tabela4[[#This Row],[Alunos_Ano7]]+Tabela4[[#This Row],[Alunos_Ano8]]+Tabela4[[#This Row],[Alunos_Ano9]]</f>
        <v>116</v>
      </c>
      <c r="U69" s="37">
        <f>Tabela4[[#This Row],[Neg_Ano7]]+Tabela4[[#This Row],[Neg_Ano8]]+Tabela4[[#This Row],[Neg_Ano9]]</f>
        <v>59</v>
      </c>
      <c r="V69" s="112">
        <f>Tabela4[[#This Row],[Níveis negat.]]/Tabela4[[#This Row],[Alunos_3ºciclo]]</f>
        <v>0.50862068965517238</v>
      </c>
    </row>
    <row r="70" spans="1:22" outlineLevel="4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">
        <v>151970</v>
      </c>
      <c r="H70" s="7" t="s">
        <v>95</v>
      </c>
      <c r="I70" s="7">
        <v>0</v>
      </c>
      <c r="J70" s="11" t="s">
        <v>24</v>
      </c>
      <c r="K70" s="40">
        <f>SUBTOTAL(9,K68:K69)</f>
        <v>110</v>
      </c>
      <c r="L70" s="40">
        <f>SUBTOTAL(9,L68:L69)</f>
        <v>47</v>
      </c>
      <c r="M70" s="87">
        <f>Tabela4[[#This Row],[Neg_Ano7]]/Tabela4[[#This Row],[Alunos_Ano7]]</f>
        <v>0.42727272727272725</v>
      </c>
      <c r="N70" s="40">
        <f>SUBTOTAL(9,N68:N69)</f>
        <v>108</v>
      </c>
      <c r="O70" s="40">
        <f>SUBTOTAL(9,O68:O69)</f>
        <v>54</v>
      </c>
      <c r="P70" s="87">
        <f>Tabela4[[#This Row],[Neg_Ano8]]/Tabela4[[#This Row],[Alunos_Ano8]]</f>
        <v>0.5</v>
      </c>
      <c r="Q70" s="40">
        <f>SUBTOTAL(9,Q68:Q69)</f>
        <v>95</v>
      </c>
      <c r="R70" s="40">
        <f>SUBTOTAL(9,R68:R69)</f>
        <v>45</v>
      </c>
      <c r="S70" s="87">
        <f>Tabela4[[#This Row],[Neg_Ano9]]/Tabela4[[#This Row],[Alunos_Ano9]]</f>
        <v>0.47368421052631576</v>
      </c>
      <c r="T70" s="40">
        <f>SUBTOTAL(9,T68:T69)</f>
        <v>313</v>
      </c>
      <c r="U70" s="40">
        <f>SUBTOTAL(9,U68:U69)</f>
        <v>146</v>
      </c>
      <c r="V70" s="88">
        <f>Tabela4[[#This Row],[Níveis negat.]]/Tabela4[[#This Row],[Alunos_3ºciclo]]</f>
        <v>0.46645367412140576</v>
      </c>
    </row>
    <row r="71" spans="1:22" outlineLevel="5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">
        <v>151981</v>
      </c>
      <c r="H71" s="7" t="s">
        <v>97</v>
      </c>
      <c r="I71" s="7">
        <v>1304775</v>
      </c>
      <c r="J71" s="7" t="s">
        <v>98</v>
      </c>
      <c r="K71" s="37">
        <v>170</v>
      </c>
      <c r="L71" s="37">
        <v>70</v>
      </c>
      <c r="M71" s="108">
        <f>Tabela4[[#This Row],[Neg_Ano7]]/Tabela4[[#This Row],[Alunos_Ano7]]</f>
        <v>0.41176470588235292</v>
      </c>
      <c r="N71" s="37">
        <v>116</v>
      </c>
      <c r="O71" s="37">
        <v>59</v>
      </c>
      <c r="P71" s="108">
        <f>Tabela4[[#This Row],[Neg_Ano8]]/Tabela4[[#This Row],[Alunos_Ano8]]</f>
        <v>0.50862068965517238</v>
      </c>
      <c r="Q71" s="37">
        <v>122</v>
      </c>
      <c r="R71" s="37">
        <v>59</v>
      </c>
      <c r="S71" s="108">
        <f>Tabela4[[#This Row],[Neg_Ano9]]/Tabela4[[#This Row],[Alunos_Ano9]]</f>
        <v>0.48360655737704916</v>
      </c>
      <c r="T71" s="37">
        <f>Tabela4[[#This Row],[Alunos_Ano7]]+Tabela4[[#This Row],[Alunos_Ano8]]+Tabela4[[#This Row],[Alunos_Ano9]]</f>
        <v>408</v>
      </c>
      <c r="U71" s="37">
        <f>Tabela4[[#This Row],[Neg_Ano7]]+Tabela4[[#This Row],[Neg_Ano8]]+Tabela4[[#This Row],[Neg_Ano9]]</f>
        <v>188</v>
      </c>
      <c r="V71" s="112">
        <f>Tabela4[[#This Row],[Níveis negat.]]/Tabela4[[#This Row],[Alunos_3ºciclo]]</f>
        <v>0.46078431372549017</v>
      </c>
    </row>
    <row r="72" spans="1:22" outlineLevel="4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">
        <v>151981</v>
      </c>
      <c r="H72" s="7" t="s">
        <v>97</v>
      </c>
      <c r="I72" s="7">
        <v>0</v>
      </c>
      <c r="J72" s="11" t="s">
        <v>24</v>
      </c>
      <c r="K72" s="40">
        <f>SUBTOTAL(9,K71:K71)</f>
        <v>170</v>
      </c>
      <c r="L72" s="40">
        <f>SUBTOTAL(9,L71:L71)</f>
        <v>70</v>
      </c>
      <c r="M72" s="87">
        <f>Tabela4[[#This Row],[Neg_Ano7]]/Tabela4[[#This Row],[Alunos_Ano7]]</f>
        <v>0.41176470588235292</v>
      </c>
      <c r="N72" s="40">
        <f>SUBTOTAL(9,N71:N71)</f>
        <v>116</v>
      </c>
      <c r="O72" s="40">
        <f>SUBTOTAL(9,O71:O71)</f>
        <v>59</v>
      </c>
      <c r="P72" s="87">
        <f>Tabela4[[#This Row],[Neg_Ano8]]/Tabela4[[#This Row],[Alunos_Ano8]]</f>
        <v>0.50862068965517238</v>
      </c>
      <c r="Q72" s="40">
        <f>SUBTOTAL(9,Q71:Q71)</f>
        <v>122</v>
      </c>
      <c r="R72" s="40">
        <f>SUBTOTAL(9,R71:R71)</f>
        <v>59</v>
      </c>
      <c r="S72" s="87">
        <f>Tabela4[[#This Row],[Neg_Ano9]]/Tabela4[[#This Row],[Alunos_Ano9]]</f>
        <v>0.48360655737704916</v>
      </c>
      <c r="T72" s="40">
        <f>SUBTOTAL(9,T71:T71)</f>
        <v>408</v>
      </c>
      <c r="U72" s="40">
        <f>SUBTOTAL(9,U71:U71)</f>
        <v>188</v>
      </c>
      <c r="V72" s="88">
        <f>Tabela4[[#This Row],[Níveis negat.]]/Tabela4[[#This Row],[Alunos_3ºciclo]]</f>
        <v>0.46078431372549017</v>
      </c>
    </row>
    <row r="73" spans="1:22" outlineLevel="5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">
        <v>151993</v>
      </c>
      <c r="H73" s="7" t="s">
        <v>99</v>
      </c>
      <c r="I73" s="7">
        <v>1304279</v>
      </c>
      <c r="J73" s="7" t="s">
        <v>100</v>
      </c>
      <c r="K73" s="37">
        <v>0</v>
      </c>
      <c r="L73" s="37">
        <v>0</v>
      </c>
      <c r="M73" s="108" t="s">
        <v>28</v>
      </c>
      <c r="N73" s="37">
        <v>0</v>
      </c>
      <c r="O73" s="37">
        <v>0</v>
      </c>
      <c r="P73" s="108" t="s">
        <v>28</v>
      </c>
      <c r="Q73" s="37">
        <v>67</v>
      </c>
      <c r="R73" s="37">
        <v>29</v>
      </c>
      <c r="S73" s="108">
        <f>Tabela4[[#This Row],[Neg_Ano9]]/Tabela4[[#This Row],[Alunos_Ano9]]</f>
        <v>0.43283582089552236</v>
      </c>
      <c r="T73" s="37">
        <f>Tabela4[[#This Row],[Alunos_Ano7]]+Tabela4[[#This Row],[Alunos_Ano8]]+Tabela4[[#This Row],[Alunos_Ano9]]</f>
        <v>67</v>
      </c>
      <c r="U73" s="37">
        <f>Tabela4[[#This Row],[Neg_Ano7]]+Tabela4[[#This Row],[Neg_Ano8]]+Tabela4[[#This Row],[Neg_Ano9]]</f>
        <v>29</v>
      </c>
      <c r="V73" s="112">
        <f>Tabela4[[#This Row],[Níveis negat.]]/Tabela4[[#This Row],[Alunos_3ºciclo]]</f>
        <v>0.43283582089552236</v>
      </c>
    </row>
    <row r="74" spans="1:22" outlineLevel="5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">
        <v>151993</v>
      </c>
      <c r="H74" s="7" t="s">
        <v>99</v>
      </c>
      <c r="I74" s="7">
        <v>1304960</v>
      </c>
      <c r="J74" s="7" t="s">
        <v>313</v>
      </c>
      <c r="K74" s="37">
        <v>0</v>
      </c>
      <c r="L74" s="37">
        <v>0</v>
      </c>
      <c r="M74" s="108" t="s">
        <v>28</v>
      </c>
      <c r="N74" s="37">
        <v>0</v>
      </c>
      <c r="O74" s="37">
        <v>0</v>
      </c>
      <c r="P74" s="108" t="s">
        <v>28</v>
      </c>
      <c r="Q74" s="37">
        <v>81</v>
      </c>
      <c r="R74" s="37">
        <v>44</v>
      </c>
      <c r="S74" s="108">
        <f>Tabela4[[#This Row],[Neg_Ano9]]/Tabela4[[#This Row],[Alunos_Ano9]]</f>
        <v>0.54320987654320985</v>
      </c>
      <c r="T74" s="37">
        <f>Tabela4[[#This Row],[Alunos_Ano7]]+Tabela4[[#This Row],[Alunos_Ano8]]+Tabela4[[#This Row],[Alunos_Ano9]]</f>
        <v>81</v>
      </c>
      <c r="U74" s="37">
        <f>Tabela4[[#This Row],[Neg_Ano7]]+Tabela4[[#This Row],[Neg_Ano8]]+Tabela4[[#This Row],[Neg_Ano9]]</f>
        <v>44</v>
      </c>
      <c r="V74" s="112">
        <f>Tabela4[[#This Row],[Níveis negat.]]/Tabela4[[#This Row],[Alunos_3ºciclo]]</f>
        <v>0.54320987654320985</v>
      </c>
    </row>
    <row r="75" spans="1:22" outlineLevel="4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">
        <v>151993</v>
      </c>
      <c r="H75" s="7" t="s">
        <v>99</v>
      </c>
      <c r="I75" s="7">
        <v>0</v>
      </c>
      <c r="J75" s="11" t="s">
        <v>24</v>
      </c>
      <c r="K75" s="40">
        <v>0</v>
      </c>
      <c r="L75" s="40">
        <v>0</v>
      </c>
      <c r="M75" s="87" t="s">
        <v>28</v>
      </c>
      <c r="N75" s="40">
        <v>0</v>
      </c>
      <c r="O75" s="40">
        <v>0</v>
      </c>
      <c r="P75" s="87" t="s">
        <v>28</v>
      </c>
      <c r="Q75" s="40">
        <f>SUBTOTAL(9,Q73:Q74)</f>
        <v>148</v>
      </c>
      <c r="R75" s="40">
        <f>SUBTOTAL(9,R73:R74)</f>
        <v>73</v>
      </c>
      <c r="S75" s="87">
        <f>Tabela4[[#This Row],[Neg_Ano9]]/Tabela4[[#This Row],[Alunos_Ano9]]</f>
        <v>0.49324324324324326</v>
      </c>
      <c r="T75" s="40">
        <f>SUBTOTAL(9,T73:T74)</f>
        <v>148</v>
      </c>
      <c r="U75" s="40">
        <f>SUBTOTAL(9,U73:U74)</f>
        <v>73</v>
      </c>
      <c r="V75" s="88">
        <f>Tabela4[[#This Row],[Níveis negat.]]/Tabela4[[#This Row],[Alunos_3ºciclo]]</f>
        <v>0.49324324324324326</v>
      </c>
    </row>
    <row r="76" spans="1:22" outlineLevel="5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1304</v>
      </c>
      <c r="F76" s="7" t="s">
        <v>85</v>
      </c>
      <c r="G76" s="7">
        <v>152006</v>
      </c>
      <c r="H76" s="7" t="s">
        <v>101</v>
      </c>
      <c r="I76" s="7">
        <v>1304823</v>
      </c>
      <c r="J76" s="7" t="s">
        <v>102</v>
      </c>
      <c r="K76" s="37">
        <v>132</v>
      </c>
      <c r="L76" s="37">
        <v>26</v>
      </c>
      <c r="M76" s="108">
        <f>Tabela4[[#This Row],[Neg_Ano7]]/Tabela4[[#This Row],[Alunos_Ano7]]</f>
        <v>0.19696969696969696</v>
      </c>
      <c r="N76" s="37">
        <v>71</v>
      </c>
      <c r="O76" s="37">
        <v>9</v>
      </c>
      <c r="P76" s="108">
        <f>Tabela4[[#This Row],[Neg_Ano8]]/Tabela4[[#This Row],[Alunos_Ano8]]</f>
        <v>0.12676056338028169</v>
      </c>
      <c r="Q76" s="37">
        <v>131</v>
      </c>
      <c r="R76" s="37">
        <v>61</v>
      </c>
      <c r="S76" s="108">
        <f>Tabela4[[#This Row],[Neg_Ano9]]/Tabela4[[#This Row],[Alunos_Ano9]]</f>
        <v>0.46564885496183206</v>
      </c>
      <c r="T76" s="37">
        <f>Tabela4[[#This Row],[Alunos_Ano7]]+Tabela4[[#This Row],[Alunos_Ano8]]+Tabela4[[#This Row],[Alunos_Ano9]]</f>
        <v>334</v>
      </c>
      <c r="U76" s="37">
        <f>Tabela4[[#This Row],[Neg_Ano7]]+Tabela4[[#This Row],[Neg_Ano8]]+Tabela4[[#This Row],[Neg_Ano9]]</f>
        <v>96</v>
      </c>
      <c r="V76" s="112">
        <f>Tabela4[[#This Row],[Níveis negat.]]/Tabela4[[#This Row],[Alunos_3ºciclo]]</f>
        <v>0.28742514970059879</v>
      </c>
    </row>
    <row r="77" spans="1:22" outlineLevel="4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1304</v>
      </c>
      <c r="F77" s="7" t="s">
        <v>85</v>
      </c>
      <c r="G77" s="7">
        <v>152006</v>
      </c>
      <c r="H77" s="7" t="s">
        <v>101</v>
      </c>
      <c r="I77" s="7">
        <v>0</v>
      </c>
      <c r="J77" s="11" t="s">
        <v>24</v>
      </c>
      <c r="K77" s="40">
        <f>SUBTOTAL(9,K76:K76)</f>
        <v>132</v>
      </c>
      <c r="L77" s="40">
        <f>SUBTOTAL(9,L76:L76)</f>
        <v>26</v>
      </c>
      <c r="M77" s="87">
        <f>Tabela4[[#This Row],[Neg_Ano7]]/Tabela4[[#This Row],[Alunos_Ano7]]</f>
        <v>0.19696969696969696</v>
      </c>
      <c r="N77" s="40">
        <f>SUBTOTAL(9,N76:N76)</f>
        <v>71</v>
      </c>
      <c r="O77" s="40">
        <f>SUBTOTAL(9,O76:O76)</f>
        <v>9</v>
      </c>
      <c r="P77" s="87">
        <f>Tabela4[[#This Row],[Neg_Ano8]]/Tabela4[[#This Row],[Alunos_Ano8]]</f>
        <v>0.12676056338028169</v>
      </c>
      <c r="Q77" s="40">
        <f>SUBTOTAL(9,Q76:Q76)</f>
        <v>131</v>
      </c>
      <c r="R77" s="40">
        <f>SUBTOTAL(9,R76:R76)</f>
        <v>61</v>
      </c>
      <c r="S77" s="87">
        <f>Tabela4[[#This Row],[Neg_Ano9]]/Tabela4[[#This Row],[Alunos_Ano9]]</f>
        <v>0.46564885496183206</v>
      </c>
      <c r="T77" s="40">
        <f>SUBTOTAL(9,T76:T76)</f>
        <v>334</v>
      </c>
      <c r="U77" s="40">
        <f>SUBTOTAL(9,U76:U76)</f>
        <v>96</v>
      </c>
      <c r="V77" s="88">
        <f>Tabela4[[#This Row],[Níveis negat.]]/Tabela4[[#This Row],[Alunos_3ºciclo]]</f>
        <v>0.28742514970059879</v>
      </c>
    </row>
    <row r="78" spans="1:22" outlineLevel="5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1304</v>
      </c>
      <c r="F78" s="7" t="s">
        <v>85</v>
      </c>
      <c r="G78" s="7">
        <v>152018</v>
      </c>
      <c r="H78" s="7" t="s">
        <v>103</v>
      </c>
      <c r="I78" s="7">
        <v>1304945</v>
      </c>
      <c r="J78" s="7" t="s">
        <v>104</v>
      </c>
      <c r="K78" s="37">
        <v>124</v>
      </c>
      <c r="L78" s="37">
        <v>63</v>
      </c>
      <c r="M78" s="108">
        <f>Tabela4[[#This Row],[Neg_Ano7]]/Tabela4[[#This Row],[Alunos_Ano7]]</f>
        <v>0.50806451612903225</v>
      </c>
      <c r="N78" s="37">
        <v>98</v>
      </c>
      <c r="O78" s="37">
        <v>42</v>
      </c>
      <c r="P78" s="108">
        <f>Tabela4[[#This Row],[Neg_Ano8]]/Tabela4[[#This Row],[Alunos_Ano8]]</f>
        <v>0.42857142857142855</v>
      </c>
      <c r="Q78" s="37">
        <v>84</v>
      </c>
      <c r="R78" s="37">
        <v>51</v>
      </c>
      <c r="S78" s="108">
        <f>Tabela4[[#This Row],[Neg_Ano9]]/Tabela4[[#This Row],[Alunos_Ano9]]</f>
        <v>0.6071428571428571</v>
      </c>
      <c r="T78" s="37">
        <f>Tabela4[[#This Row],[Alunos_Ano7]]+Tabela4[[#This Row],[Alunos_Ano8]]+Tabela4[[#This Row],[Alunos_Ano9]]</f>
        <v>306</v>
      </c>
      <c r="U78" s="37">
        <f>Tabela4[[#This Row],[Neg_Ano7]]+Tabela4[[#This Row],[Neg_Ano8]]+Tabela4[[#This Row],[Neg_Ano9]]</f>
        <v>156</v>
      </c>
      <c r="V78" s="112">
        <f>Tabela4[[#This Row],[Níveis negat.]]/Tabela4[[#This Row],[Alunos_3ºciclo]]</f>
        <v>0.50980392156862742</v>
      </c>
    </row>
    <row r="79" spans="1:22" outlineLevel="4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1304</v>
      </c>
      <c r="F79" s="7" t="s">
        <v>85</v>
      </c>
      <c r="G79" s="7">
        <v>152018</v>
      </c>
      <c r="H79" s="7" t="s">
        <v>103</v>
      </c>
      <c r="I79" s="7">
        <v>0</v>
      </c>
      <c r="J79" s="11" t="s">
        <v>24</v>
      </c>
      <c r="K79" s="40">
        <f>SUBTOTAL(9,K78:K78)</f>
        <v>124</v>
      </c>
      <c r="L79" s="40">
        <f>SUBTOTAL(9,L78:L78)</f>
        <v>63</v>
      </c>
      <c r="M79" s="87">
        <f>Tabela4[[#This Row],[Neg_Ano7]]/Tabela4[[#This Row],[Alunos_Ano7]]</f>
        <v>0.50806451612903225</v>
      </c>
      <c r="N79" s="40">
        <f>SUBTOTAL(9,N78:N78)</f>
        <v>98</v>
      </c>
      <c r="O79" s="40">
        <f>SUBTOTAL(9,O78:O78)</f>
        <v>42</v>
      </c>
      <c r="P79" s="87">
        <f>Tabela4[[#This Row],[Neg_Ano8]]/Tabela4[[#This Row],[Alunos_Ano8]]</f>
        <v>0.42857142857142855</v>
      </c>
      <c r="Q79" s="40">
        <f>SUBTOTAL(9,Q78:Q78)</f>
        <v>84</v>
      </c>
      <c r="R79" s="40">
        <f>SUBTOTAL(9,R78:R78)</f>
        <v>51</v>
      </c>
      <c r="S79" s="87">
        <f>Tabela4[[#This Row],[Neg_Ano9]]/Tabela4[[#This Row],[Alunos_Ano9]]</f>
        <v>0.6071428571428571</v>
      </c>
      <c r="T79" s="40">
        <f>SUBTOTAL(9,T78:T78)</f>
        <v>306</v>
      </c>
      <c r="U79" s="40">
        <f>SUBTOTAL(9,U78:U78)</f>
        <v>156</v>
      </c>
      <c r="V79" s="88">
        <f>Tabela4[[#This Row],[Níveis negat.]]/Tabela4[[#This Row],[Alunos_3ºciclo]]</f>
        <v>0.50980392156862742</v>
      </c>
    </row>
    <row r="80" spans="1:22" outlineLevel="5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1304</v>
      </c>
      <c r="F80" s="7" t="s">
        <v>85</v>
      </c>
      <c r="G80" s="7">
        <v>403404</v>
      </c>
      <c r="H80" s="7" t="s">
        <v>314</v>
      </c>
      <c r="I80" s="7">
        <v>1304328</v>
      </c>
      <c r="J80" s="7" t="s">
        <v>314</v>
      </c>
      <c r="K80" s="37">
        <v>0</v>
      </c>
      <c r="L80" s="37">
        <v>0</v>
      </c>
      <c r="M80" s="108" t="s">
        <v>28</v>
      </c>
      <c r="N80" s="37">
        <v>9</v>
      </c>
      <c r="O80" s="37">
        <v>4</v>
      </c>
      <c r="P80" s="108">
        <f>Tabela4[[#This Row],[Neg_Ano8]]/Tabela4[[#This Row],[Alunos_Ano8]]</f>
        <v>0.44444444444444442</v>
      </c>
      <c r="Q80" s="37">
        <v>15</v>
      </c>
      <c r="R80" s="37">
        <v>13</v>
      </c>
      <c r="S80" s="108">
        <f>Tabela4[[#This Row],[Neg_Ano9]]/Tabela4[[#This Row],[Alunos_Ano9]]</f>
        <v>0.8666666666666667</v>
      </c>
      <c r="T80" s="37">
        <f>Tabela4[[#This Row],[Alunos_Ano7]]+Tabela4[[#This Row],[Alunos_Ano8]]+Tabela4[[#This Row],[Alunos_Ano9]]</f>
        <v>24</v>
      </c>
      <c r="U80" s="37">
        <f>Tabela4[[#This Row],[Neg_Ano7]]+Tabela4[[#This Row],[Neg_Ano8]]+Tabela4[[#This Row],[Neg_Ano9]]</f>
        <v>17</v>
      </c>
      <c r="V80" s="112">
        <f>Tabela4[[#This Row],[Níveis negat.]]/Tabela4[[#This Row],[Alunos_3ºciclo]]</f>
        <v>0.70833333333333337</v>
      </c>
    </row>
    <row r="81" spans="1:22" outlineLevel="4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1304</v>
      </c>
      <c r="F81" s="7" t="s">
        <v>85</v>
      </c>
      <c r="G81" s="7">
        <v>403404</v>
      </c>
      <c r="H81" s="7" t="s">
        <v>314</v>
      </c>
      <c r="I81" s="7">
        <v>0</v>
      </c>
      <c r="J81" s="11" t="s">
        <v>24</v>
      </c>
      <c r="K81" s="40">
        <f>SUBTOTAL(9,K80:K80)</f>
        <v>0</v>
      </c>
      <c r="L81" s="40">
        <f>SUBTOTAL(9,L80:L80)</f>
        <v>0</v>
      </c>
      <c r="M81" s="87"/>
      <c r="N81" s="40">
        <f>SUBTOTAL(9,N80:N80)</f>
        <v>9</v>
      </c>
      <c r="O81" s="40">
        <f>SUBTOTAL(9,O80:O80)</f>
        <v>4</v>
      </c>
      <c r="P81" s="87">
        <f>Tabela4[[#This Row],[Neg_Ano8]]/Tabela4[[#This Row],[Alunos_Ano8]]</f>
        <v>0.44444444444444442</v>
      </c>
      <c r="Q81" s="40">
        <f>SUBTOTAL(9,Q80:Q80)</f>
        <v>15</v>
      </c>
      <c r="R81" s="40">
        <f>SUBTOTAL(9,R80:R80)</f>
        <v>13</v>
      </c>
      <c r="S81" s="87">
        <f>Tabela4[[#This Row],[Neg_Ano9]]/Tabela4[[#This Row],[Alunos_Ano9]]</f>
        <v>0.8666666666666667</v>
      </c>
      <c r="T81" s="40">
        <f>SUBTOTAL(9,T80:T80)</f>
        <v>24</v>
      </c>
      <c r="U81" s="40">
        <f>SUBTOTAL(9,U80:U80)</f>
        <v>17</v>
      </c>
      <c r="V81" s="88">
        <f>Tabela4[[#This Row],[Níveis negat.]]/Tabela4[[#This Row],[Alunos_3ºciclo]]</f>
        <v>0.70833333333333337</v>
      </c>
    </row>
    <row r="82" spans="1:22" outlineLevel="3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1304</v>
      </c>
      <c r="F82" s="7" t="s">
        <v>85</v>
      </c>
      <c r="G82" s="7">
        <v>0</v>
      </c>
      <c r="H82" s="7">
        <v>0</v>
      </c>
      <c r="I82" s="7">
        <v>0</v>
      </c>
      <c r="J82" s="15" t="s">
        <v>25</v>
      </c>
      <c r="K82" s="43">
        <f>SUBTOTAL(9,K59:K80)</f>
        <v>1217</v>
      </c>
      <c r="L82" s="43">
        <f>SUBTOTAL(9,L59:L80)</f>
        <v>475</v>
      </c>
      <c r="M82" s="89">
        <f>Tabela4[[#This Row],[Neg_Ano7]]/Tabela4[[#This Row],[Alunos_Ano7]]</f>
        <v>0.390304026294166</v>
      </c>
      <c r="N82" s="43">
        <f>SUBTOTAL(9,N59:N80)</f>
        <v>1018</v>
      </c>
      <c r="O82" s="43">
        <f>SUBTOTAL(9,O59:O80)</f>
        <v>437</v>
      </c>
      <c r="P82" s="89">
        <f>Tabela4[[#This Row],[Neg_Ano8]]/Tabela4[[#This Row],[Alunos_Ano8]]</f>
        <v>0.42927308447937129</v>
      </c>
      <c r="Q82" s="43">
        <f>SUBTOTAL(9,Q59:Q80)</f>
        <v>1244</v>
      </c>
      <c r="R82" s="43">
        <f>SUBTOTAL(9,R59:R80)</f>
        <v>594</v>
      </c>
      <c r="S82" s="89">
        <f>Tabela4[[#This Row],[Neg_Ano9]]/Tabela4[[#This Row],[Alunos_Ano9]]</f>
        <v>0.477491961414791</v>
      </c>
      <c r="T82" s="43">
        <f>SUBTOTAL(9,T59:T80)</f>
        <v>3479</v>
      </c>
      <c r="U82" s="43">
        <f>SUBTOTAL(9,U59:U80)</f>
        <v>1506</v>
      </c>
      <c r="V82" s="90">
        <f>Tabela4[[#This Row],[Níveis negat.]]/Tabela4[[#This Row],[Alunos_3ºciclo]]</f>
        <v>0.43288301235987353</v>
      </c>
    </row>
    <row r="83" spans="1:22" outlineLevel="5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1306</v>
      </c>
      <c r="F83" s="7" t="s">
        <v>105</v>
      </c>
      <c r="G83" s="7">
        <v>152020</v>
      </c>
      <c r="H83" s="7" t="s">
        <v>106</v>
      </c>
      <c r="I83" s="7">
        <v>1306561</v>
      </c>
      <c r="J83" s="7" t="s">
        <v>107</v>
      </c>
      <c r="K83" s="37">
        <v>117</v>
      </c>
      <c r="L83" s="37">
        <v>44</v>
      </c>
      <c r="M83" s="108">
        <f>Tabela4[[#This Row],[Neg_Ano7]]/Tabela4[[#This Row],[Alunos_Ano7]]</f>
        <v>0.37606837606837606</v>
      </c>
      <c r="N83" s="37">
        <v>132</v>
      </c>
      <c r="O83" s="37">
        <v>52</v>
      </c>
      <c r="P83" s="108">
        <f>Tabela4[[#This Row],[Neg_Ano8]]/Tabela4[[#This Row],[Alunos_Ano8]]</f>
        <v>0.39393939393939392</v>
      </c>
      <c r="Q83" s="37">
        <v>131</v>
      </c>
      <c r="R83" s="37">
        <v>55</v>
      </c>
      <c r="S83" s="108">
        <f>Tabela4[[#This Row],[Neg_Ano9]]/Tabela4[[#This Row],[Alunos_Ano9]]</f>
        <v>0.41984732824427479</v>
      </c>
      <c r="T83" s="37">
        <f>Tabela4[[#This Row],[Alunos_Ano7]]+Tabela4[[#This Row],[Alunos_Ano8]]+Tabela4[[#This Row],[Alunos_Ano9]]</f>
        <v>380</v>
      </c>
      <c r="U83" s="37">
        <f>Tabela4[[#This Row],[Neg_Ano7]]+Tabela4[[#This Row],[Neg_Ano8]]+Tabela4[[#This Row],[Neg_Ano9]]</f>
        <v>151</v>
      </c>
      <c r="V83" s="112">
        <f>Tabela4[[#This Row],[Níveis negat.]]/Tabela4[[#This Row],[Alunos_3ºciclo]]</f>
        <v>0.39736842105263159</v>
      </c>
    </row>
    <row r="84" spans="1:22" outlineLevel="5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1306</v>
      </c>
      <c r="F84" s="7" t="s">
        <v>105</v>
      </c>
      <c r="G84" s="7">
        <v>152020</v>
      </c>
      <c r="H84" s="7" t="s">
        <v>106</v>
      </c>
      <c r="I84" s="7">
        <v>1306608</v>
      </c>
      <c r="J84" s="7" t="s">
        <v>315</v>
      </c>
      <c r="K84" s="37">
        <v>142</v>
      </c>
      <c r="L84" s="37">
        <v>44</v>
      </c>
      <c r="M84" s="108">
        <f>Tabela4[[#This Row],[Neg_Ano7]]/Tabela4[[#This Row],[Alunos_Ano7]]</f>
        <v>0.30985915492957744</v>
      </c>
      <c r="N84" s="37">
        <v>130</v>
      </c>
      <c r="O84" s="37">
        <v>38</v>
      </c>
      <c r="P84" s="108">
        <f>Tabela4[[#This Row],[Neg_Ano8]]/Tabela4[[#This Row],[Alunos_Ano8]]</f>
        <v>0.29230769230769232</v>
      </c>
      <c r="Q84" s="37">
        <v>154</v>
      </c>
      <c r="R84" s="37">
        <v>58</v>
      </c>
      <c r="S84" s="108">
        <f>Tabela4[[#This Row],[Neg_Ano9]]/Tabela4[[#This Row],[Alunos_Ano9]]</f>
        <v>0.37662337662337664</v>
      </c>
      <c r="T84" s="37">
        <f>Tabela4[[#This Row],[Alunos_Ano7]]+Tabela4[[#This Row],[Alunos_Ano8]]+Tabela4[[#This Row],[Alunos_Ano9]]</f>
        <v>426</v>
      </c>
      <c r="U84" s="37">
        <f>Tabela4[[#This Row],[Neg_Ano7]]+Tabela4[[#This Row],[Neg_Ano8]]+Tabela4[[#This Row],[Neg_Ano9]]</f>
        <v>140</v>
      </c>
      <c r="V84" s="112">
        <f>Tabela4[[#This Row],[Níveis negat.]]/Tabela4[[#This Row],[Alunos_3ºciclo]]</f>
        <v>0.32863849765258218</v>
      </c>
    </row>
    <row r="85" spans="1:22" outlineLevel="4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1306</v>
      </c>
      <c r="F85" s="7" t="s">
        <v>105</v>
      </c>
      <c r="G85" s="7">
        <v>152020</v>
      </c>
      <c r="H85" s="7" t="s">
        <v>106</v>
      </c>
      <c r="I85" s="7">
        <v>0</v>
      </c>
      <c r="J85" s="11" t="s">
        <v>24</v>
      </c>
      <c r="K85" s="40">
        <f>SUBTOTAL(9,K83:K84)</f>
        <v>259</v>
      </c>
      <c r="L85" s="40">
        <f>SUBTOTAL(9,L83:L84)</f>
        <v>88</v>
      </c>
      <c r="M85" s="87">
        <f>Tabela4[[#This Row],[Neg_Ano7]]/Tabela4[[#This Row],[Alunos_Ano7]]</f>
        <v>0.33976833976833976</v>
      </c>
      <c r="N85" s="40">
        <f>SUBTOTAL(9,N83:N84)</f>
        <v>262</v>
      </c>
      <c r="O85" s="40">
        <f>SUBTOTAL(9,O83:O84)</f>
        <v>90</v>
      </c>
      <c r="P85" s="87">
        <f>Tabela4[[#This Row],[Neg_Ano8]]/Tabela4[[#This Row],[Alunos_Ano8]]</f>
        <v>0.34351145038167941</v>
      </c>
      <c r="Q85" s="40">
        <f>SUBTOTAL(9,Q83:Q84)</f>
        <v>285</v>
      </c>
      <c r="R85" s="40">
        <f>SUBTOTAL(9,R83:R84)</f>
        <v>113</v>
      </c>
      <c r="S85" s="87">
        <f>Tabela4[[#This Row],[Neg_Ano9]]/Tabela4[[#This Row],[Alunos_Ano9]]</f>
        <v>0.39649122807017545</v>
      </c>
      <c r="T85" s="40">
        <f>SUBTOTAL(9,T83:T84)</f>
        <v>806</v>
      </c>
      <c r="U85" s="40">
        <f>SUBTOTAL(9,U83:U84)</f>
        <v>291</v>
      </c>
      <c r="V85" s="88">
        <f>Tabela4[[#This Row],[Níveis negat.]]/Tabela4[[#This Row],[Alunos_3ºciclo]]</f>
        <v>0.36104218362282881</v>
      </c>
    </row>
    <row r="86" spans="1:22" outlineLevel="5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">
        <v>152031</v>
      </c>
      <c r="H86" s="7" t="s">
        <v>108</v>
      </c>
      <c r="I86" s="7">
        <v>1306342</v>
      </c>
      <c r="J86" s="7" t="s">
        <v>109</v>
      </c>
      <c r="K86" s="37">
        <v>171</v>
      </c>
      <c r="L86" s="37">
        <v>64</v>
      </c>
      <c r="M86" s="108">
        <f>Tabela4[[#This Row],[Neg_Ano7]]/Tabela4[[#This Row],[Alunos_Ano7]]</f>
        <v>0.3742690058479532</v>
      </c>
      <c r="N86" s="37">
        <v>235</v>
      </c>
      <c r="O86" s="37">
        <v>64</v>
      </c>
      <c r="P86" s="108">
        <f>Tabela4[[#This Row],[Neg_Ano8]]/Tabela4[[#This Row],[Alunos_Ano8]]</f>
        <v>0.2723404255319149</v>
      </c>
      <c r="Q86" s="37">
        <v>145</v>
      </c>
      <c r="R86" s="37">
        <v>53</v>
      </c>
      <c r="S86" s="108">
        <f>Tabela4[[#This Row],[Neg_Ano9]]/Tabela4[[#This Row],[Alunos_Ano9]]</f>
        <v>0.36551724137931035</v>
      </c>
      <c r="T86" s="37">
        <f>Tabela4[[#This Row],[Alunos_Ano7]]+Tabela4[[#This Row],[Alunos_Ano8]]+Tabela4[[#This Row],[Alunos_Ano9]]</f>
        <v>551</v>
      </c>
      <c r="U86" s="37">
        <f>Tabela4[[#This Row],[Neg_Ano7]]+Tabela4[[#This Row],[Neg_Ano8]]+Tabela4[[#This Row],[Neg_Ano9]]</f>
        <v>181</v>
      </c>
      <c r="V86" s="112">
        <f>Tabela4[[#This Row],[Níveis negat.]]/Tabela4[[#This Row],[Alunos_3ºciclo]]</f>
        <v>0.32849364791288566</v>
      </c>
    </row>
    <row r="87" spans="1:22" outlineLevel="4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">
        <v>152031</v>
      </c>
      <c r="H87" s="7" t="s">
        <v>108</v>
      </c>
      <c r="I87" s="7">
        <v>0</v>
      </c>
      <c r="J87" s="11" t="s">
        <v>24</v>
      </c>
      <c r="K87" s="40">
        <f>SUBTOTAL(9,K86:K86)</f>
        <v>171</v>
      </c>
      <c r="L87" s="40">
        <f>SUBTOTAL(9,L86:L86)</f>
        <v>64</v>
      </c>
      <c r="M87" s="87">
        <f>Tabela4[[#This Row],[Neg_Ano7]]/Tabela4[[#This Row],[Alunos_Ano7]]</f>
        <v>0.3742690058479532</v>
      </c>
      <c r="N87" s="40">
        <f>SUBTOTAL(9,N86:N86)</f>
        <v>235</v>
      </c>
      <c r="O87" s="40">
        <f>SUBTOTAL(9,O86:O86)</f>
        <v>64</v>
      </c>
      <c r="P87" s="87">
        <f>Tabela4[[#This Row],[Neg_Ano8]]/Tabela4[[#This Row],[Alunos_Ano8]]</f>
        <v>0.2723404255319149</v>
      </c>
      <c r="Q87" s="40">
        <f>SUBTOTAL(9,Q86:Q86)</f>
        <v>145</v>
      </c>
      <c r="R87" s="40">
        <f>SUBTOTAL(9,R86:R86)</f>
        <v>53</v>
      </c>
      <c r="S87" s="87">
        <f>Tabela4[[#This Row],[Neg_Ano9]]/Tabela4[[#This Row],[Alunos_Ano9]]</f>
        <v>0.36551724137931035</v>
      </c>
      <c r="T87" s="40">
        <f>SUBTOTAL(9,T86:T86)</f>
        <v>551</v>
      </c>
      <c r="U87" s="40">
        <f>SUBTOTAL(9,U86:U86)</f>
        <v>181</v>
      </c>
      <c r="V87" s="88">
        <f>Tabela4[[#This Row],[Níveis negat.]]/Tabela4[[#This Row],[Alunos_3ºciclo]]</f>
        <v>0.32849364791288566</v>
      </c>
    </row>
    <row r="88" spans="1:22" outlineLevel="5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">
        <v>152043</v>
      </c>
      <c r="H88" s="7" t="s">
        <v>110</v>
      </c>
      <c r="I88" s="7">
        <v>1306753</v>
      </c>
      <c r="J88" s="7" t="s">
        <v>111</v>
      </c>
      <c r="K88" s="37">
        <v>148</v>
      </c>
      <c r="L88" s="37">
        <v>75</v>
      </c>
      <c r="M88" s="108">
        <f>Tabela4[[#This Row],[Neg_Ano7]]/Tabela4[[#This Row],[Alunos_Ano7]]</f>
        <v>0.5067567567567568</v>
      </c>
      <c r="N88" s="37">
        <v>135</v>
      </c>
      <c r="O88" s="37">
        <v>62</v>
      </c>
      <c r="P88" s="108">
        <f>Tabela4[[#This Row],[Neg_Ano8]]/Tabela4[[#This Row],[Alunos_Ano8]]</f>
        <v>0.45925925925925926</v>
      </c>
      <c r="Q88" s="37">
        <v>105</v>
      </c>
      <c r="R88" s="37">
        <v>60</v>
      </c>
      <c r="S88" s="108">
        <f>Tabela4[[#This Row],[Neg_Ano9]]/Tabela4[[#This Row],[Alunos_Ano9]]</f>
        <v>0.5714285714285714</v>
      </c>
      <c r="T88" s="37">
        <f>Tabela4[[#This Row],[Alunos_Ano7]]+Tabela4[[#This Row],[Alunos_Ano8]]+Tabela4[[#This Row],[Alunos_Ano9]]</f>
        <v>388</v>
      </c>
      <c r="U88" s="37">
        <f>Tabela4[[#This Row],[Neg_Ano7]]+Tabela4[[#This Row],[Neg_Ano8]]+Tabela4[[#This Row],[Neg_Ano9]]</f>
        <v>197</v>
      </c>
      <c r="V88" s="112">
        <f>Tabela4[[#This Row],[Níveis negat.]]/Tabela4[[#This Row],[Alunos_3ºciclo]]</f>
        <v>0.50773195876288657</v>
      </c>
    </row>
    <row r="89" spans="1:22" outlineLevel="4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">
        <v>152043</v>
      </c>
      <c r="H89" s="7" t="s">
        <v>110</v>
      </c>
      <c r="I89" s="7">
        <v>0</v>
      </c>
      <c r="J89" s="11" t="s">
        <v>24</v>
      </c>
      <c r="K89" s="40">
        <f>SUBTOTAL(9,K88:K88)</f>
        <v>148</v>
      </c>
      <c r="L89" s="40">
        <f>SUBTOTAL(9,L88:L88)</f>
        <v>75</v>
      </c>
      <c r="M89" s="87">
        <f>Tabela4[[#This Row],[Neg_Ano7]]/Tabela4[[#This Row],[Alunos_Ano7]]</f>
        <v>0.5067567567567568</v>
      </c>
      <c r="N89" s="40">
        <f>SUBTOTAL(9,N88:N88)</f>
        <v>135</v>
      </c>
      <c r="O89" s="40">
        <f>SUBTOTAL(9,O88:O88)</f>
        <v>62</v>
      </c>
      <c r="P89" s="87">
        <f>Tabela4[[#This Row],[Neg_Ano8]]/Tabela4[[#This Row],[Alunos_Ano8]]</f>
        <v>0.45925925925925926</v>
      </c>
      <c r="Q89" s="40">
        <f>SUBTOTAL(9,Q88:Q88)</f>
        <v>105</v>
      </c>
      <c r="R89" s="40">
        <f>SUBTOTAL(9,R88:R88)</f>
        <v>60</v>
      </c>
      <c r="S89" s="87">
        <f>Tabela4[[#This Row],[Neg_Ano9]]/Tabela4[[#This Row],[Alunos_Ano9]]</f>
        <v>0.5714285714285714</v>
      </c>
      <c r="T89" s="40">
        <f>SUBTOTAL(9,T88:T88)</f>
        <v>388</v>
      </c>
      <c r="U89" s="40">
        <f>SUBTOTAL(9,U88:U88)</f>
        <v>197</v>
      </c>
      <c r="V89" s="88">
        <f>Tabela4[[#This Row],[Níveis negat.]]/Tabela4[[#This Row],[Alunos_3ºciclo]]</f>
        <v>0.50773195876288657</v>
      </c>
    </row>
    <row r="90" spans="1:22" outlineLevel="5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">
        <v>152055</v>
      </c>
      <c r="H90" s="7" t="s">
        <v>112</v>
      </c>
      <c r="I90" s="7">
        <v>1306564</v>
      </c>
      <c r="J90" s="7" t="s">
        <v>113</v>
      </c>
      <c r="K90" s="37">
        <v>174</v>
      </c>
      <c r="L90" s="37">
        <v>52</v>
      </c>
      <c r="M90" s="108">
        <f>Tabela4[[#This Row],[Neg_Ano7]]/Tabela4[[#This Row],[Alunos_Ano7]]</f>
        <v>0.2988505747126437</v>
      </c>
      <c r="N90" s="37">
        <v>147</v>
      </c>
      <c r="O90" s="37">
        <v>63</v>
      </c>
      <c r="P90" s="108">
        <f>Tabela4[[#This Row],[Neg_Ano8]]/Tabela4[[#This Row],[Alunos_Ano8]]</f>
        <v>0.42857142857142855</v>
      </c>
      <c r="Q90" s="37">
        <v>150</v>
      </c>
      <c r="R90" s="37">
        <v>52</v>
      </c>
      <c r="S90" s="108">
        <f>Tabela4[[#This Row],[Neg_Ano9]]/Tabela4[[#This Row],[Alunos_Ano9]]</f>
        <v>0.34666666666666668</v>
      </c>
      <c r="T90" s="37">
        <f>Tabela4[[#This Row],[Alunos_Ano7]]+Tabela4[[#This Row],[Alunos_Ano8]]+Tabela4[[#This Row],[Alunos_Ano9]]</f>
        <v>471</v>
      </c>
      <c r="U90" s="37">
        <f>Tabela4[[#This Row],[Neg_Ano7]]+Tabela4[[#This Row],[Neg_Ano8]]+Tabela4[[#This Row],[Neg_Ano9]]</f>
        <v>167</v>
      </c>
      <c r="V90" s="112">
        <f>Tabela4[[#This Row],[Níveis negat.]]/Tabela4[[#This Row],[Alunos_3ºciclo]]</f>
        <v>0.35456475583864117</v>
      </c>
    </row>
    <row r="91" spans="1:22" outlineLevel="4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1306</v>
      </c>
      <c r="F91" s="7" t="s">
        <v>105</v>
      </c>
      <c r="G91" s="7">
        <v>152055</v>
      </c>
      <c r="H91" s="7" t="s">
        <v>112</v>
      </c>
      <c r="I91" s="7">
        <v>0</v>
      </c>
      <c r="J91" s="11" t="s">
        <v>24</v>
      </c>
      <c r="K91" s="40">
        <f>SUBTOTAL(9,K90:K90)</f>
        <v>174</v>
      </c>
      <c r="L91" s="40">
        <f>SUBTOTAL(9,L90:L90)</f>
        <v>52</v>
      </c>
      <c r="M91" s="87">
        <f>Tabela4[[#This Row],[Neg_Ano7]]/Tabela4[[#This Row],[Alunos_Ano7]]</f>
        <v>0.2988505747126437</v>
      </c>
      <c r="N91" s="40">
        <f>SUBTOTAL(9,N90:N90)</f>
        <v>147</v>
      </c>
      <c r="O91" s="40">
        <f>SUBTOTAL(9,O90:O90)</f>
        <v>63</v>
      </c>
      <c r="P91" s="87">
        <f>Tabela4[[#This Row],[Neg_Ano8]]/Tabela4[[#This Row],[Alunos_Ano8]]</f>
        <v>0.42857142857142855</v>
      </c>
      <c r="Q91" s="40">
        <f>SUBTOTAL(9,Q90:Q90)</f>
        <v>150</v>
      </c>
      <c r="R91" s="40">
        <f>SUBTOTAL(9,R90:R90)</f>
        <v>52</v>
      </c>
      <c r="S91" s="87">
        <f>Tabela4[[#This Row],[Neg_Ano9]]/Tabela4[[#This Row],[Alunos_Ano9]]</f>
        <v>0.34666666666666668</v>
      </c>
      <c r="T91" s="40">
        <f>SUBTOTAL(9,T90:T90)</f>
        <v>471</v>
      </c>
      <c r="U91" s="40">
        <f>SUBTOTAL(9,U90:U90)</f>
        <v>167</v>
      </c>
      <c r="V91" s="88">
        <f>Tabela4[[#This Row],[Níveis negat.]]/Tabela4[[#This Row],[Alunos_3ºciclo]]</f>
        <v>0.35456475583864117</v>
      </c>
    </row>
    <row r="92" spans="1:22" outlineLevel="5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1306</v>
      </c>
      <c r="F92" s="7" t="s">
        <v>105</v>
      </c>
      <c r="G92" s="7">
        <v>152067</v>
      </c>
      <c r="H92" s="7" t="s">
        <v>114</v>
      </c>
      <c r="I92" s="7">
        <v>1306017</v>
      </c>
      <c r="J92" s="7" t="s">
        <v>316</v>
      </c>
      <c r="K92" s="37">
        <v>257</v>
      </c>
      <c r="L92" s="37">
        <v>110</v>
      </c>
      <c r="M92" s="108">
        <f>Tabela4[[#This Row],[Neg_Ano7]]/Tabela4[[#This Row],[Alunos_Ano7]]</f>
        <v>0.42801556420233461</v>
      </c>
      <c r="N92" s="37">
        <v>257</v>
      </c>
      <c r="O92" s="37">
        <v>118</v>
      </c>
      <c r="P92" s="108">
        <f>Tabela4[[#This Row],[Neg_Ano8]]/Tabela4[[#This Row],[Alunos_Ano8]]</f>
        <v>0.45914396887159531</v>
      </c>
      <c r="Q92" s="37">
        <v>192</v>
      </c>
      <c r="R92" s="37">
        <v>82</v>
      </c>
      <c r="S92" s="108">
        <f>Tabela4[[#This Row],[Neg_Ano9]]/Tabela4[[#This Row],[Alunos_Ano9]]</f>
        <v>0.42708333333333331</v>
      </c>
      <c r="T92" s="37">
        <f>Tabela4[[#This Row],[Alunos_Ano7]]+Tabela4[[#This Row],[Alunos_Ano8]]+Tabela4[[#This Row],[Alunos_Ano9]]</f>
        <v>706</v>
      </c>
      <c r="U92" s="37">
        <f>Tabela4[[#This Row],[Neg_Ano7]]+Tabela4[[#This Row],[Neg_Ano8]]+Tabela4[[#This Row],[Neg_Ano9]]</f>
        <v>310</v>
      </c>
      <c r="V92" s="112">
        <f>Tabela4[[#This Row],[Níveis negat.]]/Tabela4[[#This Row],[Alunos_3ºciclo]]</f>
        <v>0.43909348441926344</v>
      </c>
    </row>
    <row r="93" spans="1:22" outlineLevel="4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1306</v>
      </c>
      <c r="F93" s="7" t="s">
        <v>105</v>
      </c>
      <c r="G93" s="7">
        <v>152067</v>
      </c>
      <c r="H93" s="7" t="s">
        <v>114</v>
      </c>
      <c r="I93" s="7">
        <v>0</v>
      </c>
      <c r="J93" s="11" t="s">
        <v>24</v>
      </c>
      <c r="K93" s="40">
        <f>SUBTOTAL(9,K92:K92)</f>
        <v>257</v>
      </c>
      <c r="L93" s="40">
        <f>SUBTOTAL(9,L92:L92)</f>
        <v>110</v>
      </c>
      <c r="M93" s="87">
        <f>Tabela4[[#This Row],[Neg_Ano7]]/Tabela4[[#This Row],[Alunos_Ano7]]</f>
        <v>0.42801556420233461</v>
      </c>
      <c r="N93" s="40">
        <f>SUBTOTAL(9,N92:N92)</f>
        <v>257</v>
      </c>
      <c r="O93" s="40">
        <f>SUBTOTAL(9,O92:O92)</f>
        <v>118</v>
      </c>
      <c r="P93" s="87">
        <f>Tabela4[[#This Row],[Neg_Ano8]]/Tabela4[[#This Row],[Alunos_Ano8]]</f>
        <v>0.45914396887159531</v>
      </c>
      <c r="Q93" s="40">
        <f>SUBTOTAL(9,Q92:Q92)</f>
        <v>192</v>
      </c>
      <c r="R93" s="40">
        <f>SUBTOTAL(9,R92:R92)</f>
        <v>82</v>
      </c>
      <c r="S93" s="87">
        <f>Tabela4[[#This Row],[Neg_Ano9]]/Tabela4[[#This Row],[Alunos_Ano9]]</f>
        <v>0.42708333333333331</v>
      </c>
      <c r="T93" s="40">
        <f>SUBTOTAL(9,T92:T92)</f>
        <v>706</v>
      </c>
      <c r="U93" s="40">
        <f>SUBTOTAL(9,U92:U92)</f>
        <v>310</v>
      </c>
      <c r="V93" s="88">
        <f>Tabela4[[#This Row],[Níveis negat.]]/Tabela4[[#This Row],[Alunos_3ºciclo]]</f>
        <v>0.43909348441926344</v>
      </c>
    </row>
    <row r="94" spans="1:22" outlineLevel="5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1306</v>
      </c>
      <c r="F94" s="7" t="s">
        <v>105</v>
      </c>
      <c r="G94" s="7">
        <v>152079</v>
      </c>
      <c r="H94" s="7" t="s">
        <v>116</v>
      </c>
      <c r="I94" s="7">
        <v>1306933</v>
      </c>
      <c r="J94" s="7" t="s">
        <v>117</v>
      </c>
      <c r="K94" s="37">
        <v>99</v>
      </c>
      <c r="L94" s="37">
        <v>55</v>
      </c>
      <c r="M94" s="108">
        <f>Tabela4[[#This Row],[Neg_Ano7]]/Tabela4[[#This Row],[Alunos_Ano7]]</f>
        <v>0.55555555555555558</v>
      </c>
      <c r="N94" s="37">
        <v>85</v>
      </c>
      <c r="O94" s="37">
        <v>48</v>
      </c>
      <c r="P94" s="108">
        <f>Tabela4[[#This Row],[Neg_Ano8]]/Tabela4[[#This Row],[Alunos_Ano8]]</f>
        <v>0.56470588235294117</v>
      </c>
      <c r="Q94" s="37">
        <v>87</v>
      </c>
      <c r="R94" s="37">
        <v>46</v>
      </c>
      <c r="S94" s="108">
        <f>Tabela4[[#This Row],[Neg_Ano9]]/Tabela4[[#This Row],[Alunos_Ano9]]</f>
        <v>0.52873563218390807</v>
      </c>
      <c r="T94" s="37">
        <f>Tabela4[[#This Row],[Alunos_Ano7]]+Tabela4[[#This Row],[Alunos_Ano8]]+Tabela4[[#This Row],[Alunos_Ano9]]</f>
        <v>271</v>
      </c>
      <c r="U94" s="37">
        <f>Tabela4[[#This Row],[Neg_Ano7]]+Tabela4[[#This Row],[Neg_Ano8]]+Tabela4[[#This Row],[Neg_Ano9]]</f>
        <v>149</v>
      </c>
      <c r="V94" s="112">
        <f>Tabela4[[#This Row],[Níveis negat.]]/Tabela4[[#This Row],[Alunos_3ºciclo]]</f>
        <v>0.54981549815498154</v>
      </c>
    </row>
    <row r="95" spans="1:22" outlineLevel="4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1306</v>
      </c>
      <c r="F95" s="7" t="s">
        <v>105</v>
      </c>
      <c r="G95" s="7">
        <v>152079</v>
      </c>
      <c r="H95" s="7" t="s">
        <v>116</v>
      </c>
      <c r="I95" s="7">
        <v>0</v>
      </c>
      <c r="J95" s="11" t="s">
        <v>24</v>
      </c>
      <c r="K95" s="40">
        <f>SUBTOTAL(9,K94:K94)</f>
        <v>99</v>
      </c>
      <c r="L95" s="40">
        <f>SUBTOTAL(9,L94:L94)</f>
        <v>55</v>
      </c>
      <c r="M95" s="87">
        <f>Tabela4[[#This Row],[Neg_Ano7]]/Tabela4[[#This Row],[Alunos_Ano7]]</f>
        <v>0.55555555555555558</v>
      </c>
      <c r="N95" s="40">
        <f>SUBTOTAL(9,N94:N94)</f>
        <v>85</v>
      </c>
      <c r="O95" s="40">
        <f>SUBTOTAL(9,O94:O94)</f>
        <v>48</v>
      </c>
      <c r="P95" s="87">
        <f>Tabela4[[#This Row],[Neg_Ano8]]/Tabela4[[#This Row],[Alunos_Ano8]]</f>
        <v>0.56470588235294117</v>
      </c>
      <c r="Q95" s="40">
        <f>SUBTOTAL(9,Q94:Q94)</f>
        <v>87</v>
      </c>
      <c r="R95" s="40">
        <f>SUBTOTAL(9,R94:R94)</f>
        <v>46</v>
      </c>
      <c r="S95" s="87">
        <f>Tabela4[[#This Row],[Neg_Ano9]]/Tabela4[[#This Row],[Alunos_Ano9]]</f>
        <v>0.52873563218390807</v>
      </c>
      <c r="T95" s="40">
        <f>SUBTOTAL(9,T94:T94)</f>
        <v>271</v>
      </c>
      <c r="U95" s="40">
        <f>SUBTOTAL(9,U94:U94)</f>
        <v>149</v>
      </c>
      <c r="V95" s="88">
        <f>Tabela4[[#This Row],[Níveis negat.]]/Tabela4[[#This Row],[Alunos_3ºciclo]]</f>
        <v>0.54981549815498154</v>
      </c>
    </row>
    <row r="96" spans="1:22" outlineLevel="5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1306</v>
      </c>
      <c r="F96" s="7" t="s">
        <v>105</v>
      </c>
      <c r="G96" s="7">
        <v>152961</v>
      </c>
      <c r="H96" s="7" t="s">
        <v>118</v>
      </c>
      <c r="I96" s="7">
        <v>1306934</v>
      </c>
      <c r="J96" s="7" t="s">
        <v>119</v>
      </c>
      <c r="K96" s="37">
        <v>278</v>
      </c>
      <c r="L96" s="37">
        <v>100</v>
      </c>
      <c r="M96" s="108">
        <f>Tabela4[[#This Row],[Neg_Ano7]]/Tabela4[[#This Row],[Alunos_Ano7]]</f>
        <v>0.35971223021582732</v>
      </c>
      <c r="N96" s="37">
        <v>260</v>
      </c>
      <c r="O96" s="37">
        <v>115</v>
      </c>
      <c r="P96" s="108">
        <f>Tabela4[[#This Row],[Neg_Ano8]]/Tabela4[[#This Row],[Alunos_Ano8]]</f>
        <v>0.44230769230769229</v>
      </c>
      <c r="Q96" s="37">
        <v>259</v>
      </c>
      <c r="R96" s="37">
        <v>95</v>
      </c>
      <c r="S96" s="108">
        <f>Tabela4[[#This Row],[Neg_Ano9]]/Tabela4[[#This Row],[Alunos_Ano9]]</f>
        <v>0.36679536679536678</v>
      </c>
      <c r="T96" s="37">
        <f>Tabela4[[#This Row],[Alunos_Ano7]]+Tabela4[[#This Row],[Alunos_Ano8]]+Tabela4[[#This Row],[Alunos_Ano9]]</f>
        <v>797</v>
      </c>
      <c r="U96" s="37">
        <f>Tabela4[[#This Row],[Neg_Ano7]]+Tabela4[[#This Row],[Neg_Ano8]]+Tabela4[[#This Row],[Neg_Ano9]]</f>
        <v>310</v>
      </c>
      <c r="V96" s="112">
        <f>Tabela4[[#This Row],[Níveis negat.]]/Tabela4[[#This Row],[Alunos_3ºciclo]]</f>
        <v>0.38895859473023842</v>
      </c>
    </row>
    <row r="97" spans="1:22" outlineLevel="4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1306</v>
      </c>
      <c r="F97" s="7" t="s">
        <v>105</v>
      </c>
      <c r="G97" s="7">
        <v>152961</v>
      </c>
      <c r="H97" s="7" t="s">
        <v>118</v>
      </c>
      <c r="I97" s="7">
        <v>0</v>
      </c>
      <c r="J97" s="11" t="s">
        <v>24</v>
      </c>
      <c r="K97" s="40">
        <f>SUBTOTAL(9,K96:K96)</f>
        <v>278</v>
      </c>
      <c r="L97" s="40">
        <f>SUBTOTAL(9,L96:L96)</f>
        <v>100</v>
      </c>
      <c r="M97" s="87">
        <f>Tabela4[[#This Row],[Neg_Ano7]]/Tabela4[[#This Row],[Alunos_Ano7]]</f>
        <v>0.35971223021582732</v>
      </c>
      <c r="N97" s="40">
        <f>SUBTOTAL(9,N96:N96)</f>
        <v>260</v>
      </c>
      <c r="O97" s="40">
        <f>SUBTOTAL(9,O96:O96)</f>
        <v>115</v>
      </c>
      <c r="P97" s="87">
        <f>Tabela4[[#This Row],[Neg_Ano8]]/Tabela4[[#This Row],[Alunos_Ano8]]</f>
        <v>0.44230769230769229</v>
      </c>
      <c r="Q97" s="40">
        <f>SUBTOTAL(9,Q96:Q96)</f>
        <v>259</v>
      </c>
      <c r="R97" s="40">
        <f>SUBTOTAL(9,R96:R96)</f>
        <v>95</v>
      </c>
      <c r="S97" s="87">
        <f>Tabela4[[#This Row],[Neg_Ano9]]/Tabela4[[#This Row],[Alunos_Ano9]]</f>
        <v>0.36679536679536678</v>
      </c>
      <c r="T97" s="40">
        <f>SUBTOTAL(9,T96:T96)</f>
        <v>797</v>
      </c>
      <c r="U97" s="40">
        <f>SUBTOTAL(9,U96:U96)</f>
        <v>310</v>
      </c>
      <c r="V97" s="88">
        <f>Tabela4[[#This Row],[Níveis negat.]]/Tabela4[[#This Row],[Alunos_3ºciclo]]</f>
        <v>0.38895859473023842</v>
      </c>
    </row>
    <row r="98" spans="1:22" outlineLevel="3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1306</v>
      </c>
      <c r="F98" s="7" t="s">
        <v>105</v>
      </c>
      <c r="G98" s="7">
        <v>0</v>
      </c>
      <c r="H98" s="7">
        <v>0</v>
      </c>
      <c r="I98" s="7">
        <v>0</v>
      </c>
      <c r="J98" s="15" t="s">
        <v>25</v>
      </c>
      <c r="K98" s="43">
        <f>SUBTOTAL(9,K83:K96)</f>
        <v>1386</v>
      </c>
      <c r="L98" s="43">
        <f>SUBTOTAL(9,L83:L96)</f>
        <v>544</v>
      </c>
      <c r="M98" s="89">
        <f>Tabela4[[#This Row],[Neg_Ano7]]/Tabela4[[#This Row],[Alunos_Ano7]]</f>
        <v>0.39249639249639251</v>
      </c>
      <c r="N98" s="43">
        <f>SUBTOTAL(9,N83:N96)</f>
        <v>1381</v>
      </c>
      <c r="O98" s="43">
        <f>SUBTOTAL(9,O83:O96)</f>
        <v>560</v>
      </c>
      <c r="P98" s="89">
        <f>Tabela4[[#This Row],[Neg_Ano8]]/Tabela4[[#This Row],[Alunos_Ano8]]</f>
        <v>0.4055032585083273</v>
      </c>
      <c r="Q98" s="43">
        <f>SUBTOTAL(9,Q83:Q96)</f>
        <v>1223</v>
      </c>
      <c r="R98" s="43">
        <f>SUBTOTAL(9,R83:R96)</f>
        <v>501</v>
      </c>
      <c r="S98" s="89">
        <f>Tabela4[[#This Row],[Neg_Ano9]]/Tabela4[[#This Row],[Alunos_Ano9]]</f>
        <v>0.40964840556009813</v>
      </c>
      <c r="T98" s="43">
        <f>SUBTOTAL(9,T83:T96)</f>
        <v>3990</v>
      </c>
      <c r="U98" s="43">
        <f>SUBTOTAL(9,U83:U96)</f>
        <v>1605</v>
      </c>
      <c r="V98" s="90">
        <f>Tabela4[[#This Row],[Níveis negat.]]/Tabela4[[#This Row],[Alunos_3ºciclo]]</f>
        <v>0.40225563909774437</v>
      </c>
    </row>
    <row r="99" spans="1:22" outlineLevel="5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1308</v>
      </c>
      <c r="F99" s="7" t="s">
        <v>120</v>
      </c>
      <c r="G99" s="7">
        <v>150393</v>
      </c>
      <c r="H99" s="7" t="s">
        <v>121</v>
      </c>
      <c r="I99" s="7">
        <v>1308280</v>
      </c>
      <c r="J99" s="7" t="s">
        <v>122</v>
      </c>
      <c r="K99" s="37">
        <v>101</v>
      </c>
      <c r="L99" s="37">
        <v>35</v>
      </c>
      <c r="M99" s="108">
        <f>Tabela4[[#This Row],[Neg_Ano7]]/Tabela4[[#This Row],[Alunos_Ano7]]</f>
        <v>0.34653465346534651</v>
      </c>
      <c r="N99" s="37">
        <v>85</v>
      </c>
      <c r="O99" s="37">
        <v>36</v>
      </c>
      <c r="P99" s="108">
        <f>Tabela4[[#This Row],[Neg_Ano8]]/Tabela4[[#This Row],[Alunos_Ano8]]</f>
        <v>0.42352941176470588</v>
      </c>
      <c r="Q99" s="37">
        <v>69</v>
      </c>
      <c r="R99" s="37">
        <v>35</v>
      </c>
      <c r="S99" s="108">
        <f>Tabela4[[#This Row],[Neg_Ano9]]/Tabela4[[#This Row],[Alunos_Ano9]]</f>
        <v>0.50724637681159424</v>
      </c>
      <c r="T99" s="37">
        <f>Tabela4[[#This Row],[Alunos_Ano7]]+Tabela4[[#This Row],[Alunos_Ano8]]+Tabela4[[#This Row],[Alunos_Ano9]]</f>
        <v>255</v>
      </c>
      <c r="U99" s="37">
        <f>Tabela4[[#This Row],[Neg_Ano7]]+Tabela4[[#This Row],[Neg_Ano8]]+Tabela4[[#This Row],[Neg_Ano9]]</f>
        <v>106</v>
      </c>
      <c r="V99" s="112">
        <f>Tabela4[[#This Row],[Níveis negat.]]/Tabela4[[#This Row],[Alunos_3ºciclo]]</f>
        <v>0.41568627450980394</v>
      </c>
    </row>
    <row r="100" spans="1:22" outlineLevel="4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1308</v>
      </c>
      <c r="F100" s="7" t="s">
        <v>120</v>
      </c>
      <c r="G100" s="7">
        <v>150393</v>
      </c>
      <c r="H100" s="7" t="s">
        <v>121</v>
      </c>
      <c r="I100" s="7">
        <v>0</v>
      </c>
      <c r="J100" s="11" t="s">
        <v>24</v>
      </c>
      <c r="K100" s="40">
        <f>SUBTOTAL(9,K99:K99)</f>
        <v>101</v>
      </c>
      <c r="L100" s="40">
        <f>SUBTOTAL(9,L99:L99)</f>
        <v>35</v>
      </c>
      <c r="M100" s="87">
        <f>Tabela4[[#This Row],[Neg_Ano7]]/Tabela4[[#This Row],[Alunos_Ano7]]</f>
        <v>0.34653465346534651</v>
      </c>
      <c r="N100" s="40">
        <f>SUBTOTAL(9,N99:N99)</f>
        <v>85</v>
      </c>
      <c r="O100" s="40">
        <f>SUBTOTAL(9,O99:O99)</f>
        <v>36</v>
      </c>
      <c r="P100" s="87">
        <f>Tabela4[[#This Row],[Neg_Ano8]]/Tabela4[[#This Row],[Alunos_Ano8]]</f>
        <v>0.42352941176470588</v>
      </c>
      <c r="Q100" s="40">
        <f>SUBTOTAL(9,Q99:Q99)</f>
        <v>69</v>
      </c>
      <c r="R100" s="40">
        <f>SUBTOTAL(9,R99:R99)</f>
        <v>35</v>
      </c>
      <c r="S100" s="87">
        <f>Tabela4[[#This Row],[Neg_Ano9]]/Tabela4[[#This Row],[Alunos_Ano9]]</f>
        <v>0.50724637681159424</v>
      </c>
      <c r="T100" s="40">
        <f>SUBTOTAL(9,T99:T99)</f>
        <v>255</v>
      </c>
      <c r="U100" s="40">
        <f>SUBTOTAL(9,U99:U99)</f>
        <v>106</v>
      </c>
      <c r="V100" s="88">
        <f>Tabela4[[#This Row],[Níveis negat.]]/Tabela4[[#This Row],[Alunos_3ºciclo]]</f>
        <v>0.41568627450980394</v>
      </c>
    </row>
    <row r="101" spans="1:22" outlineLevel="5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1308</v>
      </c>
      <c r="F101" s="7" t="s">
        <v>120</v>
      </c>
      <c r="G101" s="7">
        <v>150757</v>
      </c>
      <c r="H101" s="7" t="s">
        <v>123</v>
      </c>
      <c r="I101" s="7">
        <v>1308693</v>
      </c>
      <c r="J101" s="7" t="s">
        <v>124</v>
      </c>
      <c r="K101" s="37">
        <v>86</v>
      </c>
      <c r="L101" s="37">
        <v>33</v>
      </c>
      <c r="M101" s="108">
        <f>Tabela4[[#This Row],[Neg_Ano7]]/Tabela4[[#This Row],[Alunos_Ano7]]</f>
        <v>0.38372093023255816</v>
      </c>
      <c r="N101" s="37">
        <v>67</v>
      </c>
      <c r="O101" s="37">
        <v>27</v>
      </c>
      <c r="P101" s="108">
        <f>Tabela4[[#This Row],[Neg_Ano8]]/Tabela4[[#This Row],[Alunos_Ano8]]</f>
        <v>0.40298507462686567</v>
      </c>
      <c r="Q101" s="37">
        <v>79</v>
      </c>
      <c r="R101" s="37">
        <v>40</v>
      </c>
      <c r="S101" s="108">
        <f>Tabela4[[#This Row],[Neg_Ano9]]/Tabela4[[#This Row],[Alunos_Ano9]]</f>
        <v>0.50632911392405067</v>
      </c>
      <c r="T101" s="37">
        <f>Tabela4[[#This Row],[Alunos_Ano7]]+Tabela4[[#This Row],[Alunos_Ano8]]+Tabela4[[#This Row],[Alunos_Ano9]]</f>
        <v>232</v>
      </c>
      <c r="U101" s="37">
        <f>Tabela4[[#This Row],[Neg_Ano7]]+Tabela4[[#This Row],[Neg_Ano8]]+Tabela4[[#This Row],[Neg_Ano9]]</f>
        <v>100</v>
      </c>
      <c r="V101" s="112">
        <f>Tabela4[[#This Row],[Níveis negat.]]/Tabela4[[#This Row],[Alunos_3ºciclo]]</f>
        <v>0.43103448275862066</v>
      </c>
    </row>
    <row r="102" spans="1:22" outlineLevel="4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">
        <v>150757</v>
      </c>
      <c r="H102" s="7" t="s">
        <v>123</v>
      </c>
      <c r="I102" s="7">
        <v>0</v>
      </c>
      <c r="J102" s="11" t="s">
        <v>24</v>
      </c>
      <c r="K102" s="40">
        <f>SUBTOTAL(9,K101:K101)</f>
        <v>86</v>
      </c>
      <c r="L102" s="40">
        <f>SUBTOTAL(9,L101:L101)</f>
        <v>33</v>
      </c>
      <c r="M102" s="87">
        <f>Tabela4[[#This Row],[Neg_Ano7]]/Tabela4[[#This Row],[Alunos_Ano7]]</f>
        <v>0.38372093023255816</v>
      </c>
      <c r="N102" s="40">
        <f>SUBTOTAL(9,N101:N101)</f>
        <v>67</v>
      </c>
      <c r="O102" s="40">
        <f>SUBTOTAL(9,O101:O101)</f>
        <v>27</v>
      </c>
      <c r="P102" s="87">
        <f>Tabela4[[#This Row],[Neg_Ano8]]/Tabela4[[#This Row],[Alunos_Ano8]]</f>
        <v>0.40298507462686567</v>
      </c>
      <c r="Q102" s="40">
        <f>SUBTOTAL(9,Q101:Q101)</f>
        <v>79</v>
      </c>
      <c r="R102" s="40">
        <f>SUBTOTAL(9,R101:R101)</f>
        <v>40</v>
      </c>
      <c r="S102" s="87">
        <f>Tabela4[[#This Row],[Neg_Ano9]]/Tabela4[[#This Row],[Alunos_Ano9]]</f>
        <v>0.50632911392405067</v>
      </c>
      <c r="T102" s="40">
        <f>SUBTOTAL(9,T101:T101)</f>
        <v>232</v>
      </c>
      <c r="U102" s="40">
        <f>SUBTOTAL(9,U101:U101)</f>
        <v>100</v>
      </c>
      <c r="V102" s="88">
        <f>Tabela4[[#This Row],[Níveis negat.]]/Tabela4[[#This Row],[Alunos_3ºciclo]]</f>
        <v>0.43103448275862066</v>
      </c>
    </row>
    <row r="103" spans="1:22" outlineLevel="5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">
        <v>151403</v>
      </c>
      <c r="H103" s="7" t="s">
        <v>125</v>
      </c>
      <c r="I103" s="7">
        <v>1308245</v>
      </c>
      <c r="J103" s="7" t="s">
        <v>126</v>
      </c>
      <c r="K103" s="37">
        <v>69</v>
      </c>
      <c r="L103" s="37">
        <v>27</v>
      </c>
      <c r="M103" s="108">
        <f>Tabela4[[#This Row],[Neg_Ano7]]/Tabela4[[#This Row],[Alunos_Ano7]]</f>
        <v>0.39130434782608697</v>
      </c>
      <c r="N103" s="37">
        <v>77</v>
      </c>
      <c r="O103" s="37">
        <v>34</v>
      </c>
      <c r="P103" s="108">
        <f>Tabela4[[#This Row],[Neg_Ano8]]/Tabela4[[#This Row],[Alunos_Ano8]]</f>
        <v>0.44155844155844154</v>
      </c>
      <c r="Q103" s="37">
        <v>58</v>
      </c>
      <c r="R103" s="37">
        <v>27</v>
      </c>
      <c r="S103" s="108">
        <f>Tabela4[[#This Row],[Neg_Ano9]]/Tabela4[[#This Row],[Alunos_Ano9]]</f>
        <v>0.46551724137931033</v>
      </c>
      <c r="T103" s="37">
        <f>Tabela4[[#This Row],[Alunos_Ano7]]+Tabela4[[#This Row],[Alunos_Ano8]]+Tabela4[[#This Row],[Alunos_Ano9]]</f>
        <v>204</v>
      </c>
      <c r="U103" s="37">
        <f>Tabela4[[#This Row],[Neg_Ano7]]+Tabela4[[#This Row],[Neg_Ano8]]+Tabela4[[#This Row],[Neg_Ano9]]</f>
        <v>88</v>
      </c>
      <c r="V103" s="112">
        <f>Tabela4[[#This Row],[Níveis negat.]]/Tabela4[[#This Row],[Alunos_3ºciclo]]</f>
        <v>0.43137254901960786</v>
      </c>
    </row>
    <row r="104" spans="1:22" ht="16.2" customHeight="1" outlineLevel="5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">
        <v>151403</v>
      </c>
      <c r="H104" s="7" t="s">
        <v>125</v>
      </c>
      <c r="I104" s="7">
        <v>1308261</v>
      </c>
      <c r="J104" s="7" t="s">
        <v>127</v>
      </c>
      <c r="K104" s="37">
        <v>128</v>
      </c>
      <c r="L104" s="37">
        <v>52</v>
      </c>
      <c r="M104" s="108">
        <f>Tabela4[[#This Row],[Neg_Ano7]]/Tabela4[[#This Row],[Alunos_Ano7]]</f>
        <v>0.40625</v>
      </c>
      <c r="N104" s="37">
        <v>94</v>
      </c>
      <c r="O104" s="37">
        <v>34</v>
      </c>
      <c r="P104" s="108">
        <f>Tabela4[[#This Row],[Neg_Ano8]]/Tabela4[[#This Row],[Alunos_Ano8]]</f>
        <v>0.36170212765957449</v>
      </c>
      <c r="Q104" s="37">
        <v>65</v>
      </c>
      <c r="R104" s="37">
        <v>32</v>
      </c>
      <c r="S104" s="108">
        <f>Tabela4[[#This Row],[Neg_Ano9]]/Tabela4[[#This Row],[Alunos_Ano9]]</f>
        <v>0.49230769230769234</v>
      </c>
      <c r="T104" s="37">
        <f>Tabela4[[#This Row],[Alunos_Ano7]]+Tabela4[[#This Row],[Alunos_Ano8]]+Tabela4[[#This Row],[Alunos_Ano9]]</f>
        <v>287</v>
      </c>
      <c r="U104" s="37">
        <f>Tabela4[[#This Row],[Neg_Ano7]]+Tabela4[[#This Row],[Neg_Ano8]]+Tabela4[[#This Row],[Neg_Ano9]]</f>
        <v>118</v>
      </c>
      <c r="V104" s="112">
        <f>Tabela4[[#This Row],[Níveis negat.]]/Tabela4[[#This Row],[Alunos_3ºciclo]]</f>
        <v>0.41114982578397213</v>
      </c>
    </row>
    <row r="105" spans="1:22" ht="16.2" customHeight="1" outlineLevel="4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">
        <v>151403</v>
      </c>
      <c r="H105" s="7" t="s">
        <v>125</v>
      </c>
      <c r="I105" s="7">
        <v>0</v>
      </c>
      <c r="J105" s="11" t="s">
        <v>24</v>
      </c>
      <c r="K105" s="40">
        <f>SUBTOTAL(9,K103:K104)</f>
        <v>197</v>
      </c>
      <c r="L105" s="40">
        <f>SUBTOTAL(9,L103:L104)</f>
        <v>79</v>
      </c>
      <c r="M105" s="87">
        <f>Tabela4[[#This Row],[Neg_Ano7]]/Tabela4[[#This Row],[Alunos_Ano7]]</f>
        <v>0.40101522842639592</v>
      </c>
      <c r="N105" s="40">
        <f>SUBTOTAL(9,N103:N104)</f>
        <v>171</v>
      </c>
      <c r="O105" s="40">
        <f>SUBTOTAL(9,O103:O104)</f>
        <v>68</v>
      </c>
      <c r="P105" s="87">
        <f>Tabela4[[#This Row],[Neg_Ano8]]/Tabela4[[#This Row],[Alunos_Ano8]]</f>
        <v>0.39766081871345027</v>
      </c>
      <c r="Q105" s="40">
        <f>SUBTOTAL(9,Q103:Q104)</f>
        <v>123</v>
      </c>
      <c r="R105" s="40">
        <f>SUBTOTAL(9,R103:R104)</f>
        <v>59</v>
      </c>
      <c r="S105" s="87">
        <f>Tabela4[[#This Row],[Neg_Ano9]]/Tabela4[[#This Row],[Alunos_Ano9]]</f>
        <v>0.47967479674796748</v>
      </c>
      <c r="T105" s="40">
        <f>SUBTOTAL(9,T103:T104)</f>
        <v>491</v>
      </c>
      <c r="U105" s="40">
        <f>SUBTOTAL(9,U103:U104)</f>
        <v>206</v>
      </c>
      <c r="V105" s="88">
        <f>Tabela4[[#This Row],[Níveis negat.]]/Tabela4[[#This Row],[Alunos_3ºciclo]]</f>
        <v>0.41955193482688391</v>
      </c>
    </row>
    <row r="106" spans="1:22" outlineLevel="5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">
        <v>151610</v>
      </c>
      <c r="H106" s="7" t="s">
        <v>128</v>
      </c>
      <c r="I106" s="7">
        <v>1308021</v>
      </c>
      <c r="J106" s="7" t="s">
        <v>129</v>
      </c>
      <c r="K106" s="37">
        <v>175</v>
      </c>
      <c r="L106" s="37">
        <v>74</v>
      </c>
      <c r="M106" s="108">
        <f>Tabela4[[#This Row],[Neg_Ano7]]/Tabela4[[#This Row],[Alunos_Ano7]]</f>
        <v>0.42285714285714288</v>
      </c>
      <c r="N106" s="37">
        <v>114</v>
      </c>
      <c r="O106" s="37">
        <v>56</v>
      </c>
      <c r="P106" s="108">
        <f>Tabela4[[#This Row],[Neg_Ano8]]/Tabela4[[#This Row],[Alunos_Ano8]]</f>
        <v>0.49122807017543857</v>
      </c>
      <c r="Q106" s="37">
        <v>0</v>
      </c>
      <c r="R106" s="37">
        <v>0</v>
      </c>
      <c r="S106" s="108" t="s">
        <v>28</v>
      </c>
      <c r="T106" s="37">
        <f>Tabela4[[#This Row],[Alunos_Ano7]]+Tabela4[[#This Row],[Alunos_Ano8]]+Tabela4[[#This Row],[Alunos_Ano9]]</f>
        <v>289</v>
      </c>
      <c r="U106" s="37">
        <f>Tabela4[[#This Row],[Neg_Ano7]]+Tabela4[[#This Row],[Neg_Ano8]]+Tabela4[[#This Row],[Neg_Ano9]]</f>
        <v>130</v>
      </c>
      <c r="V106" s="112">
        <f>Tabela4[[#This Row],[Níveis negat.]]/Tabela4[[#This Row],[Alunos_3ºciclo]]</f>
        <v>0.44982698961937717</v>
      </c>
    </row>
    <row r="107" spans="1:22" outlineLevel="5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">
        <v>151610</v>
      </c>
      <c r="H107" s="7" t="s">
        <v>128</v>
      </c>
      <c r="I107" s="7">
        <v>1308872</v>
      </c>
      <c r="J107" s="7" t="s">
        <v>317</v>
      </c>
      <c r="K107" s="37">
        <v>0</v>
      </c>
      <c r="L107" s="37">
        <v>0</v>
      </c>
      <c r="M107" s="108" t="s">
        <v>28</v>
      </c>
      <c r="N107" s="37">
        <v>61</v>
      </c>
      <c r="O107" s="37">
        <v>40</v>
      </c>
      <c r="P107" s="108">
        <f>Tabela4[[#This Row],[Neg_Ano8]]/Tabela4[[#This Row],[Alunos_Ano8]]</f>
        <v>0.65573770491803274</v>
      </c>
      <c r="Q107" s="37">
        <v>157</v>
      </c>
      <c r="R107" s="37">
        <v>86</v>
      </c>
      <c r="S107" s="108">
        <f>Tabela4[[#This Row],[Neg_Ano9]]/Tabela4[[#This Row],[Alunos_Ano9]]</f>
        <v>0.54777070063694266</v>
      </c>
      <c r="T107" s="37">
        <f>Tabela4[[#This Row],[Alunos_Ano7]]+Tabela4[[#This Row],[Alunos_Ano8]]+Tabela4[[#This Row],[Alunos_Ano9]]</f>
        <v>218</v>
      </c>
      <c r="U107" s="37">
        <f>Tabela4[[#This Row],[Neg_Ano7]]+Tabela4[[#This Row],[Neg_Ano8]]+Tabela4[[#This Row],[Neg_Ano9]]</f>
        <v>126</v>
      </c>
      <c r="V107" s="112">
        <f>Tabela4[[#This Row],[Níveis negat.]]/Tabela4[[#This Row],[Alunos_3ºciclo]]</f>
        <v>0.57798165137614677</v>
      </c>
    </row>
    <row r="108" spans="1:22" outlineLevel="4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">
        <v>151610</v>
      </c>
      <c r="H108" s="7" t="s">
        <v>128</v>
      </c>
      <c r="I108" s="7">
        <v>0</v>
      </c>
      <c r="J108" s="11" t="s">
        <v>24</v>
      </c>
      <c r="K108" s="40">
        <f>SUBTOTAL(9,K106:K107)</f>
        <v>175</v>
      </c>
      <c r="L108" s="40">
        <f>SUBTOTAL(9,L106:L107)</f>
        <v>74</v>
      </c>
      <c r="M108" s="87">
        <f>Tabela4[[#This Row],[Neg_Ano7]]/Tabela4[[#This Row],[Alunos_Ano7]]</f>
        <v>0.42285714285714288</v>
      </c>
      <c r="N108" s="40">
        <f>SUBTOTAL(9,N106:N107)</f>
        <v>175</v>
      </c>
      <c r="O108" s="40">
        <f>SUBTOTAL(9,O106:O107)</f>
        <v>96</v>
      </c>
      <c r="P108" s="87">
        <f>Tabela4[[#This Row],[Neg_Ano8]]/Tabela4[[#This Row],[Alunos_Ano8]]</f>
        <v>0.5485714285714286</v>
      </c>
      <c r="Q108" s="40">
        <f>SUBTOTAL(9,Q106:Q107)</f>
        <v>157</v>
      </c>
      <c r="R108" s="40">
        <f>SUBTOTAL(9,R106:R107)</f>
        <v>86</v>
      </c>
      <c r="S108" s="87">
        <f>Tabela4[[#This Row],[Neg_Ano9]]/Tabela4[[#This Row],[Alunos_Ano9]]</f>
        <v>0.54777070063694266</v>
      </c>
      <c r="T108" s="40">
        <f>SUBTOTAL(9,T106:T107)</f>
        <v>507</v>
      </c>
      <c r="U108" s="40">
        <f>SUBTOTAL(9,U106:U107)</f>
        <v>256</v>
      </c>
      <c r="V108" s="88">
        <f>Tabela4[[#This Row],[Níveis negat.]]/Tabela4[[#This Row],[Alunos_3ºciclo]]</f>
        <v>0.50493096646942803</v>
      </c>
    </row>
    <row r="109" spans="1:22" outlineLevel="5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">
        <v>152080</v>
      </c>
      <c r="H109" s="7" t="s">
        <v>130</v>
      </c>
      <c r="I109" s="7">
        <v>1308069</v>
      </c>
      <c r="J109" s="7" t="s">
        <v>131</v>
      </c>
      <c r="K109" s="37">
        <v>96</v>
      </c>
      <c r="L109" s="37">
        <v>52</v>
      </c>
      <c r="M109" s="108">
        <f>Tabela4[[#This Row],[Neg_Ano7]]/Tabela4[[#This Row],[Alunos_Ano7]]</f>
        <v>0.54166666666666663</v>
      </c>
      <c r="N109" s="37">
        <v>81</v>
      </c>
      <c r="O109" s="37">
        <v>34</v>
      </c>
      <c r="P109" s="108">
        <f>Tabela4[[#This Row],[Neg_Ano8]]/Tabela4[[#This Row],[Alunos_Ano8]]</f>
        <v>0.41975308641975306</v>
      </c>
      <c r="Q109" s="37">
        <v>101</v>
      </c>
      <c r="R109" s="37">
        <v>49</v>
      </c>
      <c r="S109" s="108">
        <f>Tabela4[[#This Row],[Neg_Ano9]]/Tabela4[[#This Row],[Alunos_Ano9]]</f>
        <v>0.48514851485148514</v>
      </c>
      <c r="T109" s="37">
        <f>Tabela4[[#This Row],[Alunos_Ano7]]+Tabela4[[#This Row],[Alunos_Ano8]]+Tabela4[[#This Row],[Alunos_Ano9]]</f>
        <v>278</v>
      </c>
      <c r="U109" s="37">
        <f>Tabela4[[#This Row],[Neg_Ano7]]+Tabela4[[#This Row],[Neg_Ano8]]+Tabela4[[#This Row],[Neg_Ano9]]</f>
        <v>135</v>
      </c>
      <c r="V109" s="112">
        <f>Tabela4[[#This Row],[Níveis negat.]]/Tabela4[[#This Row],[Alunos_3ºciclo]]</f>
        <v>0.48561151079136688</v>
      </c>
    </row>
    <row r="110" spans="1:22" outlineLevel="5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">
        <v>152080</v>
      </c>
      <c r="H110" s="7" t="s">
        <v>130</v>
      </c>
      <c r="I110" s="7">
        <v>1308675</v>
      </c>
      <c r="J110" s="7" t="s">
        <v>318</v>
      </c>
      <c r="K110" s="37">
        <v>112</v>
      </c>
      <c r="L110" s="37">
        <v>71</v>
      </c>
      <c r="M110" s="108">
        <f>Tabela4[[#This Row],[Neg_Ano7]]/Tabela4[[#This Row],[Alunos_Ano7]]</f>
        <v>0.6339285714285714</v>
      </c>
      <c r="N110" s="37">
        <v>111</v>
      </c>
      <c r="O110" s="37">
        <v>61</v>
      </c>
      <c r="P110" s="108">
        <f>Tabela4[[#This Row],[Neg_Ano8]]/Tabela4[[#This Row],[Alunos_Ano8]]</f>
        <v>0.5495495495495496</v>
      </c>
      <c r="Q110" s="37">
        <v>115</v>
      </c>
      <c r="R110" s="37">
        <v>63</v>
      </c>
      <c r="S110" s="108">
        <f>Tabela4[[#This Row],[Neg_Ano9]]/Tabela4[[#This Row],[Alunos_Ano9]]</f>
        <v>0.54782608695652169</v>
      </c>
      <c r="T110" s="37">
        <f>Tabela4[[#This Row],[Alunos_Ano7]]+Tabela4[[#This Row],[Alunos_Ano8]]+Tabela4[[#This Row],[Alunos_Ano9]]</f>
        <v>338</v>
      </c>
      <c r="U110" s="37">
        <f>Tabela4[[#This Row],[Neg_Ano7]]+Tabela4[[#This Row],[Neg_Ano8]]+Tabela4[[#This Row],[Neg_Ano9]]</f>
        <v>195</v>
      </c>
      <c r="V110" s="112">
        <f>Tabela4[[#This Row],[Níveis negat.]]/Tabela4[[#This Row],[Alunos_3ºciclo]]</f>
        <v>0.57692307692307687</v>
      </c>
    </row>
    <row r="111" spans="1:22" outlineLevel="4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">
        <v>152080</v>
      </c>
      <c r="H111" s="7" t="s">
        <v>130</v>
      </c>
      <c r="I111" s="7">
        <v>0</v>
      </c>
      <c r="J111" s="11" t="s">
        <v>24</v>
      </c>
      <c r="K111" s="40">
        <f>SUBTOTAL(9,K109:K110)</f>
        <v>208</v>
      </c>
      <c r="L111" s="40">
        <f>SUBTOTAL(9,L109:L110)</f>
        <v>123</v>
      </c>
      <c r="M111" s="87">
        <f>Tabela4[[#This Row],[Neg_Ano7]]/Tabela4[[#This Row],[Alunos_Ano7]]</f>
        <v>0.59134615384615385</v>
      </c>
      <c r="N111" s="40">
        <f>SUBTOTAL(9,N109:N110)</f>
        <v>192</v>
      </c>
      <c r="O111" s="40">
        <f>SUBTOTAL(9,O109:O110)</f>
        <v>95</v>
      </c>
      <c r="P111" s="87">
        <f>Tabela4[[#This Row],[Neg_Ano8]]/Tabela4[[#This Row],[Alunos_Ano8]]</f>
        <v>0.49479166666666669</v>
      </c>
      <c r="Q111" s="40">
        <f>SUBTOTAL(9,Q109:Q110)</f>
        <v>216</v>
      </c>
      <c r="R111" s="40">
        <f>SUBTOTAL(9,R109:R110)</f>
        <v>112</v>
      </c>
      <c r="S111" s="87">
        <f>Tabela4[[#This Row],[Neg_Ano9]]/Tabela4[[#This Row],[Alunos_Ano9]]</f>
        <v>0.51851851851851849</v>
      </c>
      <c r="T111" s="40">
        <f>SUBTOTAL(9,T109:T110)</f>
        <v>616</v>
      </c>
      <c r="U111" s="40">
        <f>SUBTOTAL(9,U109:U110)</f>
        <v>330</v>
      </c>
      <c r="V111" s="88">
        <f>Tabela4[[#This Row],[Níveis negat.]]/Tabela4[[#This Row],[Alunos_3ºciclo]]</f>
        <v>0.5357142857142857</v>
      </c>
    </row>
    <row r="112" spans="1:22" outlineLevel="5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">
        <v>152092</v>
      </c>
      <c r="H112" s="7" t="s">
        <v>133</v>
      </c>
      <c r="I112" s="7">
        <v>1308615</v>
      </c>
      <c r="J112" s="7" t="s">
        <v>134</v>
      </c>
      <c r="K112" s="37">
        <v>194</v>
      </c>
      <c r="L112" s="37">
        <v>64</v>
      </c>
      <c r="M112" s="108">
        <f>Tabela4[[#This Row],[Neg_Ano7]]/Tabela4[[#This Row],[Alunos_Ano7]]</f>
        <v>0.32989690721649484</v>
      </c>
      <c r="N112" s="37">
        <v>167</v>
      </c>
      <c r="O112" s="37">
        <v>85</v>
      </c>
      <c r="P112" s="108">
        <f>Tabela4[[#This Row],[Neg_Ano8]]/Tabela4[[#This Row],[Alunos_Ano8]]</f>
        <v>0.50898203592814373</v>
      </c>
      <c r="Q112" s="37">
        <v>185</v>
      </c>
      <c r="R112" s="37">
        <v>83</v>
      </c>
      <c r="S112" s="108">
        <f>Tabela4[[#This Row],[Neg_Ano9]]/Tabela4[[#This Row],[Alunos_Ano9]]</f>
        <v>0.44864864864864867</v>
      </c>
      <c r="T112" s="37">
        <f>Tabela4[[#This Row],[Alunos_Ano7]]+Tabela4[[#This Row],[Alunos_Ano8]]+Tabela4[[#This Row],[Alunos_Ano9]]</f>
        <v>546</v>
      </c>
      <c r="U112" s="37">
        <f>Tabela4[[#This Row],[Neg_Ano7]]+Tabela4[[#This Row],[Neg_Ano8]]+Tabela4[[#This Row],[Neg_Ano9]]</f>
        <v>232</v>
      </c>
      <c r="V112" s="112">
        <f>Tabela4[[#This Row],[Níveis negat.]]/Tabela4[[#This Row],[Alunos_3ºciclo]]</f>
        <v>0.4249084249084249</v>
      </c>
    </row>
    <row r="113" spans="1:22" outlineLevel="4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1308</v>
      </c>
      <c r="F113" s="7" t="s">
        <v>120</v>
      </c>
      <c r="G113" s="7">
        <v>152092</v>
      </c>
      <c r="H113" s="7" t="s">
        <v>133</v>
      </c>
      <c r="I113" s="7">
        <v>0</v>
      </c>
      <c r="J113" s="11" t="s">
        <v>24</v>
      </c>
      <c r="K113" s="40">
        <f>SUBTOTAL(9,K112:K112)</f>
        <v>194</v>
      </c>
      <c r="L113" s="40">
        <f>SUBTOTAL(9,L112:L112)</f>
        <v>64</v>
      </c>
      <c r="M113" s="87">
        <f>Tabela4[[#This Row],[Neg_Ano7]]/Tabela4[[#This Row],[Alunos_Ano7]]</f>
        <v>0.32989690721649484</v>
      </c>
      <c r="N113" s="40">
        <f>SUBTOTAL(9,N112:N112)</f>
        <v>167</v>
      </c>
      <c r="O113" s="40">
        <f>SUBTOTAL(9,O112:O112)</f>
        <v>85</v>
      </c>
      <c r="P113" s="87">
        <f>Tabela4[[#This Row],[Neg_Ano8]]/Tabela4[[#This Row],[Alunos_Ano8]]</f>
        <v>0.50898203592814373</v>
      </c>
      <c r="Q113" s="40">
        <f>SUBTOTAL(9,Q112:Q112)</f>
        <v>185</v>
      </c>
      <c r="R113" s="40">
        <f>SUBTOTAL(9,R112:R112)</f>
        <v>83</v>
      </c>
      <c r="S113" s="87">
        <f>Tabela4[[#This Row],[Neg_Ano9]]/Tabela4[[#This Row],[Alunos_Ano9]]</f>
        <v>0.44864864864864867</v>
      </c>
      <c r="T113" s="40">
        <f>SUBTOTAL(9,T112:T112)</f>
        <v>546</v>
      </c>
      <c r="U113" s="40">
        <f>SUBTOTAL(9,U112:U112)</f>
        <v>232</v>
      </c>
      <c r="V113" s="88">
        <f>Tabela4[[#This Row],[Níveis negat.]]/Tabela4[[#This Row],[Alunos_3ºciclo]]</f>
        <v>0.4249084249084249</v>
      </c>
    </row>
    <row r="114" spans="1:22" outlineLevel="5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1308</v>
      </c>
      <c r="F114" s="7" t="s">
        <v>120</v>
      </c>
      <c r="G114" s="7">
        <v>152109</v>
      </c>
      <c r="H114" s="7" t="s">
        <v>135</v>
      </c>
      <c r="I114" s="7">
        <v>1308930</v>
      </c>
      <c r="J114" s="7" t="s">
        <v>136</v>
      </c>
      <c r="K114" s="37">
        <v>87</v>
      </c>
      <c r="L114" s="37">
        <v>50</v>
      </c>
      <c r="M114" s="108">
        <f>Tabela4[[#This Row],[Neg_Ano7]]/Tabela4[[#This Row],[Alunos_Ano7]]</f>
        <v>0.57471264367816088</v>
      </c>
      <c r="N114" s="37">
        <v>72</v>
      </c>
      <c r="O114" s="37">
        <v>41</v>
      </c>
      <c r="P114" s="108">
        <f>Tabela4[[#This Row],[Neg_Ano8]]/Tabela4[[#This Row],[Alunos_Ano8]]</f>
        <v>0.56944444444444442</v>
      </c>
      <c r="Q114" s="37">
        <v>76</v>
      </c>
      <c r="R114" s="37">
        <v>34</v>
      </c>
      <c r="S114" s="108">
        <f>Tabela4[[#This Row],[Neg_Ano9]]/Tabela4[[#This Row],[Alunos_Ano9]]</f>
        <v>0.44736842105263158</v>
      </c>
      <c r="T114" s="37">
        <f>Tabela4[[#This Row],[Alunos_Ano7]]+Tabela4[[#This Row],[Alunos_Ano8]]+Tabela4[[#This Row],[Alunos_Ano9]]</f>
        <v>235</v>
      </c>
      <c r="U114" s="37">
        <f>Tabela4[[#This Row],[Neg_Ano7]]+Tabela4[[#This Row],[Neg_Ano8]]+Tabela4[[#This Row],[Neg_Ano9]]</f>
        <v>125</v>
      </c>
      <c r="V114" s="112">
        <f>Tabela4[[#This Row],[Níveis negat.]]/Tabela4[[#This Row],[Alunos_3ºciclo]]</f>
        <v>0.53191489361702127</v>
      </c>
    </row>
    <row r="115" spans="1:22" outlineLevel="4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1308</v>
      </c>
      <c r="F115" s="7" t="s">
        <v>120</v>
      </c>
      <c r="G115" s="7">
        <v>152109</v>
      </c>
      <c r="H115" s="7" t="s">
        <v>135</v>
      </c>
      <c r="I115" s="7">
        <v>0</v>
      </c>
      <c r="J115" s="11" t="s">
        <v>24</v>
      </c>
      <c r="K115" s="40">
        <f>SUBTOTAL(9,K114:K114)</f>
        <v>87</v>
      </c>
      <c r="L115" s="40">
        <f>SUBTOTAL(9,L114:L114)</f>
        <v>50</v>
      </c>
      <c r="M115" s="87">
        <f>Tabela4[[#This Row],[Neg_Ano7]]/Tabela4[[#This Row],[Alunos_Ano7]]</f>
        <v>0.57471264367816088</v>
      </c>
      <c r="N115" s="40">
        <f>SUBTOTAL(9,N114:N114)</f>
        <v>72</v>
      </c>
      <c r="O115" s="40">
        <f>SUBTOTAL(9,O114:O114)</f>
        <v>41</v>
      </c>
      <c r="P115" s="87">
        <f>Tabela4[[#This Row],[Neg_Ano8]]/Tabela4[[#This Row],[Alunos_Ano8]]</f>
        <v>0.56944444444444442</v>
      </c>
      <c r="Q115" s="40">
        <f>SUBTOTAL(9,Q114:Q114)</f>
        <v>76</v>
      </c>
      <c r="R115" s="40">
        <f>SUBTOTAL(9,R114:R114)</f>
        <v>34</v>
      </c>
      <c r="S115" s="87">
        <f>Tabela4[[#This Row],[Neg_Ano9]]/Tabela4[[#This Row],[Alunos_Ano9]]</f>
        <v>0.44736842105263158</v>
      </c>
      <c r="T115" s="40">
        <f>SUBTOTAL(9,T114:T114)</f>
        <v>235</v>
      </c>
      <c r="U115" s="40">
        <f>SUBTOTAL(9,U114:U114)</f>
        <v>125</v>
      </c>
      <c r="V115" s="88">
        <f>Tabela4[[#This Row],[Níveis negat.]]/Tabela4[[#This Row],[Alunos_3ºciclo]]</f>
        <v>0.53191489361702127</v>
      </c>
    </row>
    <row r="116" spans="1:22" outlineLevel="5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1308</v>
      </c>
      <c r="F116" s="7" t="s">
        <v>120</v>
      </c>
      <c r="G116" s="7">
        <v>152110</v>
      </c>
      <c r="H116" s="7" t="s">
        <v>137</v>
      </c>
      <c r="I116" s="7">
        <v>1308589</v>
      </c>
      <c r="J116" s="7" t="s">
        <v>138</v>
      </c>
      <c r="K116" s="37">
        <v>76</v>
      </c>
      <c r="L116" s="37">
        <v>24</v>
      </c>
      <c r="M116" s="108">
        <f>Tabela4[[#This Row],[Neg_Ano7]]/Tabela4[[#This Row],[Alunos_Ano7]]</f>
        <v>0.31578947368421051</v>
      </c>
      <c r="N116" s="37">
        <v>46</v>
      </c>
      <c r="O116" s="37">
        <v>27</v>
      </c>
      <c r="P116" s="108">
        <f>Tabela4[[#This Row],[Neg_Ano8]]/Tabela4[[#This Row],[Alunos_Ano8]]</f>
        <v>0.58695652173913049</v>
      </c>
      <c r="Q116" s="37">
        <v>93</v>
      </c>
      <c r="R116" s="37">
        <v>52</v>
      </c>
      <c r="S116" s="108">
        <f>Tabela4[[#This Row],[Neg_Ano9]]/Tabela4[[#This Row],[Alunos_Ano9]]</f>
        <v>0.55913978494623651</v>
      </c>
      <c r="T116" s="37">
        <f>Tabela4[[#This Row],[Alunos_Ano7]]+Tabela4[[#This Row],[Alunos_Ano8]]+Tabela4[[#This Row],[Alunos_Ano9]]</f>
        <v>215</v>
      </c>
      <c r="U116" s="37">
        <f>Tabela4[[#This Row],[Neg_Ano7]]+Tabela4[[#This Row],[Neg_Ano8]]+Tabela4[[#This Row],[Neg_Ano9]]</f>
        <v>103</v>
      </c>
      <c r="V116" s="112">
        <f>Tabela4[[#This Row],[Níveis negat.]]/Tabela4[[#This Row],[Alunos_3ºciclo]]</f>
        <v>0.47906976744186047</v>
      </c>
    </row>
    <row r="117" spans="1:22" outlineLevel="5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1308</v>
      </c>
      <c r="F117" s="7" t="s">
        <v>120</v>
      </c>
      <c r="G117" s="7">
        <v>152110</v>
      </c>
      <c r="H117" s="7" t="s">
        <v>137</v>
      </c>
      <c r="I117" s="7">
        <v>1308641</v>
      </c>
      <c r="J117" s="7" t="s">
        <v>139</v>
      </c>
      <c r="K117" s="37">
        <v>59</v>
      </c>
      <c r="L117" s="37">
        <v>44</v>
      </c>
      <c r="M117" s="108">
        <f>Tabela4[[#This Row],[Neg_Ano7]]/Tabela4[[#This Row],[Alunos_Ano7]]</f>
        <v>0.74576271186440679</v>
      </c>
      <c r="N117" s="37">
        <v>66</v>
      </c>
      <c r="O117" s="37">
        <v>51</v>
      </c>
      <c r="P117" s="108">
        <f>Tabela4[[#This Row],[Neg_Ano8]]/Tabela4[[#This Row],[Alunos_Ano8]]</f>
        <v>0.77272727272727271</v>
      </c>
      <c r="Q117" s="37">
        <v>69</v>
      </c>
      <c r="R117" s="37">
        <v>47</v>
      </c>
      <c r="S117" s="108">
        <f>Tabela4[[#This Row],[Neg_Ano9]]/Tabela4[[#This Row],[Alunos_Ano9]]</f>
        <v>0.6811594202898551</v>
      </c>
      <c r="T117" s="37">
        <f>Tabela4[[#This Row],[Alunos_Ano7]]+Tabela4[[#This Row],[Alunos_Ano8]]+Tabela4[[#This Row],[Alunos_Ano9]]</f>
        <v>194</v>
      </c>
      <c r="U117" s="37">
        <f>Tabela4[[#This Row],[Neg_Ano7]]+Tabela4[[#This Row],[Neg_Ano8]]+Tabela4[[#This Row],[Neg_Ano9]]</f>
        <v>142</v>
      </c>
      <c r="V117" s="112">
        <f>Tabela4[[#This Row],[Níveis negat.]]/Tabela4[[#This Row],[Alunos_3ºciclo]]</f>
        <v>0.73195876288659789</v>
      </c>
    </row>
    <row r="118" spans="1:22" outlineLevel="4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1308</v>
      </c>
      <c r="F118" s="7" t="s">
        <v>120</v>
      </c>
      <c r="G118" s="7">
        <v>152110</v>
      </c>
      <c r="H118" s="7" t="s">
        <v>137</v>
      </c>
      <c r="I118" s="7">
        <v>0</v>
      </c>
      <c r="J118" s="11" t="s">
        <v>24</v>
      </c>
      <c r="K118" s="40">
        <v>0</v>
      </c>
      <c r="L118" s="40">
        <v>0</v>
      </c>
      <c r="M118" s="87" t="s">
        <v>28</v>
      </c>
      <c r="N118" s="40">
        <f>SUBTOTAL(9,N116:N117)</f>
        <v>112</v>
      </c>
      <c r="O118" s="40">
        <f>SUBTOTAL(9,O116:O117)</f>
        <v>78</v>
      </c>
      <c r="P118" s="87">
        <f>Tabela4[[#This Row],[Neg_Ano8]]/Tabela4[[#This Row],[Alunos_Ano8]]</f>
        <v>0.6964285714285714</v>
      </c>
      <c r="Q118" s="40">
        <f>SUBTOTAL(9,Q116:Q117)</f>
        <v>162</v>
      </c>
      <c r="R118" s="40">
        <f>SUBTOTAL(9,R116:R117)</f>
        <v>99</v>
      </c>
      <c r="S118" s="87">
        <f>Tabela4[[#This Row],[Neg_Ano9]]/Tabela4[[#This Row],[Alunos_Ano9]]</f>
        <v>0.61111111111111116</v>
      </c>
      <c r="T118" s="40">
        <f>SUBTOTAL(9,T116:T117)</f>
        <v>409</v>
      </c>
      <c r="U118" s="40">
        <f>SUBTOTAL(9,U116:U117)</f>
        <v>245</v>
      </c>
      <c r="V118" s="88">
        <f>Tabela4[[#This Row],[Níveis negat.]]/Tabela4[[#This Row],[Alunos_3ºciclo]]</f>
        <v>0.59902200488997559</v>
      </c>
    </row>
    <row r="119" spans="1:22" outlineLevel="5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1308</v>
      </c>
      <c r="F119" s="7" t="s">
        <v>120</v>
      </c>
      <c r="G119" s="7">
        <v>152122</v>
      </c>
      <c r="H119" s="7" t="s">
        <v>140</v>
      </c>
      <c r="I119" s="7">
        <v>1308100</v>
      </c>
      <c r="J119" s="7" t="s">
        <v>141</v>
      </c>
      <c r="K119" s="37">
        <v>0</v>
      </c>
      <c r="L119" s="37">
        <v>0</v>
      </c>
      <c r="M119" s="108" t="s">
        <v>28</v>
      </c>
      <c r="N119" s="37">
        <v>17</v>
      </c>
      <c r="O119" s="37">
        <v>5</v>
      </c>
      <c r="P119" s="108">
        <f>Tabela4[[#This Row],[Neg_Ano8]]/Tabela4[[#This Row],[Alunos_Ano8]]</f>
        <v>0.29411764705882354</v>
      </c>
      <c r="Q119" s="37">
        <v>21</v>
      </c>
      <c r="R119" s="37" t="s">
        <v>23</v>
      </c>
      <c r="S119" s="109" t="s">
        <v>28</v>
      </c>
      <c r="T119" s="37">
        <f>Tabela4[[#This Row],[Alunos_Ano7]]+Tabela4[[#This Row],[Alunos_Ano8]]+Tabela4[[#This Row],[Alunos_Ano9]]</f>
        <v>38</v>
      </c>
      <c r="U119" s="37" t="s">
        <v>27</v>
      </c>
      <c r="V119" s="113" t="s">
        <v>28</v>
      </c>
    </row>
    <row r="120" spans="1:22" outlineLevel="4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1308</v>
      </c>
      <c r="F120" s="7" t="s">
        <v>120</v>
      </c>
      <c r="G120" s="7">
        <v>152122</v>
      </c>
      <c r="H120" s="7" t="s">
        <v>140</v>
      </c>
      <c r="I120" s="7">
        <v>0</v>
      </c>
      <c r="J120" s="11" t="s">
        <v>24</v>
      </c>
      <c r="K120" s="40">
        <v>0</v>
      </c>
      <c r="L120" s="40">
        <v>0</v>
      </c>
      <c r="M120" s="87" t="s">
        <v>28</v>
      </c>
      <c r="N120" s="40">
        <f>SUBTOTAL(9,N119:N119)</f>
        <v>17</v>
      </c>
      <c r="O120" s="40">
        <f>SUBTOTAL(9,O119:O119)</f>
        <v>5</v>
      </c>
      <c r="P120" s="87">
        <f>Tabela4[[#This Row],[Neg_Ano8]]/Tabela4[[#This Row],[Alunos_Ano8]]</f>
        <v>0.29411764705882354</v>
      </c>
      <c r="Q120" s="40">
        <f>SUBTOTAL(9,Q119:Q119)</f>
        <v>21</v>
      </c>
      <c r="R120" s="40">
        <f>SUBTOTAL(9,R119:R119)</f>
        <v>0</v>
      </c>
      <c r="S120" s="77">
        <f>Tabela4[[#This Row],[Neg_Ano9]]/Tabela4[[#This Row],[Alunos_Ano9]]</f>
        <v>0</v>
      </c>
      <c r="T120" s="40">
        <f>SUBTOTAL(9,T119:T119)</f>
        <v>38</v>
      </c>
      <c r="U120" s="40" t="s">
        <v>27</v>
      </c>
      <c r="V120" s="88" t="s">
        <v>28</v>
      </c>
    </row>
    <row r="121" spans="1:22" outlineLevel="5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1308</v>
      </c>
      <c r="F121" s="7" t="s">
        <v>120</v>
      </c>
      <c r="G121" s="7">
        <v>400956</v>
      </c>
      <c r="H121" s="7" t="s">
        <v>319</v>
      </c>
      <c r="I121" s="7">
        <v>1308792</v>
      </c>
      <c r="J121" s="7" t="s">
        <v>319</v>
      </c>
      <c r="K121" s="37">
        <v>195</v>
      </c>
      <c r="L121" s="37">
        <v>76</v>
      </c>
      <c r="M121" s="108">
        <f>Tabela4[[#This Row],[Neg_Ano7]]/Tabela4[[#This Row],[Alunos_Ano7]]</f>
        <v>0.38974358974358975</v>
      </c>
      <c r="N121" s="37">
        <v>150</v>
      </c>
      <c r="O121" s="37">
        <v>72</v>
      </c>
      <c r="P121" s="108">
        <f>Tabela4[[#This Row],[Neg_Ano8]]/Tabela4[[#This Row],[Alunos_Ano8]]</f>
        <v>0.48</v>
      </c>
      <c r="Q121" s="37">
        <v>90</v>
      </c>
      <c r="R121" s="37">
        <v>24</v>
      </c>
      <c r="S121" s="108">
        <f>Tabela4[[#This Row],[Neg_Ano9]]/Tabela4[[#This Row],[Alunos_Ano9]]</f>
        <v>0.26666666666666666</v>
      </c>
      <c r="T121" s="37">
        <f>Tabela4[[#This Row],[Alunos_Ano7]]+Tabela4[[#This Row],[Alunos_Ano8]]+Tabela4[[#This Row],[Alunos_Ano9]]</f>
        <v>435</v>
      </c>
      <c r="U121" s="37">
        <f>Tabela4[[#This Row],[Neg_Ano7]]+Tabela4[[#This Row],[Neg_Ano8]]+Tabela4[[#This Row],[Neg_Ano9]]</f>
        <v>172</v>
      </c>
      <c r="V121" s="112">
        <f>Tabela4[[#This Row],[Níveis negat.]]/Tabela4[[#This Row],[Alunos_3ºciclo]]</f>
        <v>0.39540229885057471</v>
      </c>
    </row>
    <row r="122" spans="1:22" outlineLevel="4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1308</v>
      </c>
      <c r="F122" s="7" t="s">
        <v>120</v>
      </c>
      <c r="G122" s="7">
        <v>400956</v>
      </c>
      <c r="H122" s="7" t="s">
        <v>319</v>
      </c>
      <c r="I122" s="7">
        <v>0</v>
      </c>
      <c r="J122" s="11" t="s">
        <v>24</v>
      </c>
      <c r="K122" s="40">
        <f>SUBTOTAL(9,K121:K121)</f>
        <v>195</v>
      </c>
      <c r="L122" s="40">
        <f>SUBTOTAL(9,L121:L121)</f>
        <v>76</v>
      </c>
      <c r="M122" s="87">
        <f>Tabela4[[#This Row],[Neg_Ano7]]/Tabela4[[#This Row],[Alunos_Ano7]]</f>
        <v>0.38974358974358975</v>
      </c>
      <c r="N122" s="40">
        <f>SUBTOTAL(9,N121:N121)</f>
        <v>150</v>
      </c>
      <c r="O122" s="40">
        <f>SUBTOTAL(9,O121:O121)</f>
        <v>72</v>
      </c>
      <c r="P122" s="87">
        <f>Tabela4[[#This Row],[Neg_Ano8]]/Tabela4[[#This Row],[Alunos_Ano8]]</f>
        <v>0.48</v>
      </c>
      <c r="Q122" s="40">
        <f>SUBTOTAL(9,Q121:Q121)</f>
        <v>90</v>
      </c>
      <c r="R122" s="40">
        <f>SUBTOTAL(9,R121:R121)</f>
        <v>24</v>
      </c>
      <c r="S122" s="87">
        <f>Tabela4[[#This Row],[Neg_Ano9]]/Tabela4[[#This Row],[Alunos_Ano9]]</f>
        <v>0.26666666666666666</v>
      </c>
      <c r="T122" s="40">
        <f>SUBTOTAL(9,T121:T121)</f>
        <v>435</v>
      </c>
      <c r="U122" s="40">
        <f>SUBTOTAL(9,U121:U121)</f>
        <v>172</v>
      </c>
      <c r="V122" s="88">
        <f>Tabela4[[#This Row],[Níveis negat.]]/Tabela4[[#This Row],[Alunos_3ºciclo]]</f>
        <v>0.39540229885057471</v>
      </c>
    </row>
    <row r="123" spans="1:22" outlineLevel="5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1308</v>
      </c>
      <c r="F123" s="7" t="s">
        <v>120</v>
      </c>
      <c r="G123" s="7">
        <v>401006</v>
      </c>
      <c r="H123" s="7" t="s">
        <v>320</v>
      </c>
      <c r="I123" s="7">
        <v>1308419</v>
      </c>
      <c r="J123" s="7" t="s">
        <v>320</v>
      </c>
      <c r="K123" s="37">
        <v>47</v>
      </c>
      <c r="L123" s="37">
        <v>22</v>
      </c>
      <c r="M123" s="108">
        <f>Tabela4[[#This Row],[Neg_Ano7]]/Tabela4[[#This Row],[Alunos_Ano7]]</f>
        <v>0.46808510638297873</v>
      </c>
      <c r="N123" s="37">
        <v>43</v>
      </c>
      <c r="O123" s="37">
        <v>15</v>
      </c>
      <c r="P123" s="108">
        <f>Tabela4[[#This Row],[Neg_Ano8]]/Tabela4[[#This Row],[Alunos_Ano8]]</f>
        <v>0.34883720930232559</v>
      </c>
      <c r="Q123" s="37">
        <v>45</v>
      </c>
      <c r="R123" s="37">
        <v>10</v>
      </c>
      <c r="S123" s="108">
        <f>Tabela4[[#This Row],[Neg_Ano9]]/Tabela4[[#This Row],[Alunos_Ano9]]</f>
        <v>0.22222222222222221</v>
      </c>
      <c r="T123" s="37">
        <f>Tabela4[[#This Row],[Alunos_Ano7]]+Tabela4[[#This Row],[Alunos_Ano8]]+Tabela4[[#This Row],[Alunos_Ano9]]</f>
        <v>135</v>
      </c>
      <c r="U123" s="37">
        <f>Tabela4[[#This Row],[Neg_Ano7]]+Tabela4[[#This Row],[Neg_Ano8]]+Tabela4[[#This Row],[Neg_Ano9]]</f>
        <v>47</v>
      </c>
      <c r="V123" s="112">
        <f>Tabela4[[#This Row],[Níveis negat.]]/Tabela4[[#This Row],[Alunos_3ºciclo]]</f>
        <v>0.34814814814814815</v>
      </c>
    </row>
    <row r="124" spans="1:22" outlineLevel="4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1308</v>
      </c>
      <c r="F124" s="7" t="s">
        <v>120</v>
      </c>
      <c r="G124" s="7">
        <v>401006</v>
      </c>
      <c r="H124" s="7" t="s">
        <v>320</v>
      </c>
      <c r="I124" s="7">
        <v>0</v>
      </c>
      <c r="J124" s="11" t="s">
        <v>24</v>
      </c>
      <c r="K124" s="40">
        <f>SUBTOTAL(9,K123:K123)</f>
        <v>47</v>
      </c>
      <c r="L124" s="40">
        <f>SUBTOTAL(9,L123:L123)</f>
        <v>22</v>
      </c>
      <c r="M124" s="87">
        <f>Tabela4[[#This Row],[Neg_Ano7]]/Tabela4[[#This Row],[Alunos_Ano7]]</f>
        <v>0.46808510638297873</v>
      </c>
      <c r="N124" s="40">
        <f>SUBTOTAL(9,N123:N123)</f>
        <v>43</v>
      </c>
      <c r="O124" s="40">
        <f>SUBTOTAL(9,O123:O123)</f>
        <v>15</v>
      </c>
      <c r="P124" s="87">
        <f>Tabela4[[#This Row],[Neg_Ano8]]/Tabela4[[#This Row],[Alunos_Ano8]]</f>
        <v>0.34883720930232559</v>
      </c>
      <c r="Q124" s="40">
        <f>SUBTOTAL(9,Q123:Q123)</f>
        <v>45</v>
      </c>
      <c r="R124" s="40">
        <f>SUBTOTAL(9,R123:R123)</f>
        <v>10</v>
      </c>
      <c r="S124" s="87">
        <f>Tabela4[[#This Row],[Neg_Ano9]]/Tabela4[[#This Row],[Alunos_Ano9]]</f>
        <v>0.22222222222222221</v>
      </c>
      <c r="T124" s="40">
        <f>SUBTOTAL(9,T123:T123)</f>
        <v>135</v>
      </c>
      <c r="U124" s="40">
        <f>SUBTOTAL(9,U123:U123)</f>
        <v>47</v>
      </c>
      <c r="V124" s="88">
        <f>Tabela4[[#This Row],[Níveis negat.]]/Tabela4[[#This Row],[Alunos_3ºciclo]]</f>
        <v>0.34814814814814815</v>
      </c>
    </row>
    <row r="125" spans="1:22" outlineLevel="5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1308</v>
      </c>
      <c r="F125" s="7" t="s">
        <v>120</v>
      </c>
      <c r="G125" s="7">
        <v>402011</v>
      </c>
      <c r="H125" s="7" t="s">
        <v>321</v>
      </c>
      <c r="I125" s="7">
        <v>1308345</v>
      </c>
      <c r="J125" s="7" t="s">
        <v>321</v>
      </c>
      <c r="K125" s="37">
        <v>103</v>
      </c>
      <c r="L125" s="37">
        <v>27</v>
      </c>
      <c r="M125" s="108">
        <f>Tabela4[[#This Row],[Neg_Ano7]]/Tabela4[[#This Row],[Alunos_Ano7]]</f>
        <v>0.26213592233009708</v>
      </c>
      <c r="N125" s="37">
        <v>160</v>
      </c>
      <c r="O125" s="37">
        <v>57</v>
      </c>
      <c r="P125" s="108">
        <f>Tabela4[[#This Row],[Neg_Ano8]]/Tabela4[[#This Row],[Alunos_Ano8]]</f>
        <v>0.35625000000000001</v>
      </c>
      <c r="Q125" s="37">
        <v>152</v>
      </c>
      <c r="R125" s="37">
        <v>40</v>
      </c>
      <c r="S125" s="108">
        <f>Tabela4[[#This Row],[Neg_Ano9]]/Tabela4[[#This Row],[Alunos_Ano9]]</f>
        <v>0.26315789473684209</v>
      </c>
      <c r="T125" s="37">
        <f>Tabela4[[#This Row],[Alunos_Ano7]]+Tabela4[[#This Row],[Alunos_Ano8]]+Tabela4[[#This Row],[Alunos_Ano9]]</f>
        <v>415</v>
      </c>
      <c r="U125" s="37">
        <f>Tabela4[[#This Row],[Neg_Ano7]]+Tabela4[[#This Row],[Neg_Ano8]]+Tabela4[[#This Row],[Neg_Ano9]]</f>
        <v>124</v>
      </c>
      <c r="V125" s="112">
        <f>Tabela4[[#This Row],[Níveis negat.]]/Tabela4[[#This Row],[Alunos_3ºciclo]]</f>
        <v>0.29879518072289157</v>
      </c>
    </row>
    <row r="126" spans="1:22" outlineLevel="4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1308</v>
      </c>
      <c r="F126" s="7" t="s">
        <v>120</v>
      </c>
      <c r="G126" s="7">
        <v>402011</v>
      </c>
      <c r="H126" s="7" t="s">
        <v>321</v>
      </c>
      <c r="I126" s="7">
        <v>0</v>
      </c>
      <c r="J126" s="11" t="s">
        <v>24</v>
      </c>
      <c r="K126" s="40">
        <f>SUBTOTAL(9,K125:K125)</f>
        <v>103</v>
      </c>
      <c r="L126" s="40">
        <f>SUBTOTAL(9,L125:L125)</f>
        <v>27</v>
      </c>
      <c r="M126" s="87">
        <f>Tabela4[[#This Row],[Neg_Ano7]]/Tabela4[[#This Row],[Alunos_Ano7]]</f>
        <v>0.26213592233009708</v>
      </c>
      <c r="N126" s="40">
        <f>SUBTOTAL(9,N125:N125)</f>
        <v>160</v>
      </c>
      <c r="O126" s="40">
        <f>SUBTOTAL(9,O125:O125)</f>
        <v>57</v>
      </c>
      <c r="P126" s="87">
        <f>Tabela4[[#This Row],[Neg_Ano8]]/Tabela4[[#This Row],[Alunos_Ano8]]</f>
        <v>0.35625000000000001</v>
      </c>
      <c r="Q126" s="40">
        <f>SUBTOTAL(9,Q125:Q125)</f>
        <v>152</v>
      </c>
      <c r="R126" s="40">
        <f>SUBTOTAL(9,R125:R125)</f>
        <v>40</v>
      </c>
      <c r="S126" s="87">
        <f>Tabela4[[#This Row],[Neg_Ano9]]/Tabela4[[#This Row],[Alunos_Ano9]]</f>
        <v>0.26315789473684209</v>
      </c>
      <c r="T126" s="40">
        <f>SUBTOTAL(9,T125:T125)</f>
        <v>415</v>
      </c>
      <c r="U126" s="40">
        <f>SUBTOTAL(9,U125:U125)</f>
        <v>124</v>
      </c>
      <c r="V126" s="88">
        <f>Tabela4[[#This Row],[Níveis negat.]]/Tabela4[[#This Row],[Alunos_3ºciclo]]</f>
        <v>0.29879518072289157</v>
      </c>
    </row>
    <row r="127" spans="1:22" outlineLevel="3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1308</v>
      </c>
      <c r="F127" s="7" t="s">
        <v>120</v>
      </c>
      <c r="G127" s="7">
        <v>0</v>
      </c>
      <c r="H127" s="7">
        <v>0</v>
      </c>
      <c r="I127" s="7">
        <v>0</v>
      </c>
      <c r="J127" s="15" t="s">
        <v>25</v>
      </c>
      <c r="K127" s="43">
        <f>SUBTOTAL(9,K99:K125)</f>
        <v>1528</v>
      </c>
      <c r="L127" s="43">
        <f>SUBTOTAL(9,L99:L125)</f>
        <v>651</v>
      </c>
      <c r="M127" s="89">
        <f>Tabela4[[#This Row],[Neg_Ano7]]/Tabela4[[#This Row],[Alunos_Ano7]]</f>
        <v>0.42604712041884818</v>
      </c>
      <c r="N127" s="43">
        <f>SUBTOTAL(9,N99:N125)</f>
        <v>1411</v>
      </c>
      <c r="O127" s="43">
        <f>SUBTOTAL(9,O99:O125)</f>
        <v>675</v>
      </c>
      <c r="P127" s="89">
        <f>Tabela4[[#This Row],[Neg_Ano8]]/Tabela4[[#This Row],[Alunos_Ano8]]</f>
        <v>0.47838412473423103</v>
      </c>
      <c r="Q127" s="43">
        <f>SUBTOTAL(9,Q99:Q125)</f>
        <v>1375</v>
      </c>
      <c r="R127" s="43">
        <f>SUBTOTAL(9,R99:R125)</f>
        <v>622</v>
      </c>
      <c r="S127" s="89">
        <f>Tabela4[[#This Row],[Neg_Ano9]]/Tabela4[[#This Row],[Alunos_Ano9]]</f>
        <v>0.45236363636363636</v>
      </c>
      <c r="T127" s="43">
        <f>SUBTOTAL(9,T99:T125)</f>
        <v>4314</v>
      </c>
      <c r="U127" s="43">
        <f>SUBTOTAL(9,U99:U125)</f>
        <v>1943</v>
      </c>
      <c r="V127" s="90">
        <f>Tabela4[[#This Row],[Níveis negat.]]/Tabela4[[#This Row],[Alunos_3ºciclo]]</f>
        <v>0.45039406583217434</v>
      </c>
    </row>
    <row r="128" spans="1:22" outlineLevel="5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1310</v>
      </c>
      <c r="F128" s="7" t="s">
        <v>142</v>
      </c>
      <c r="G128" s="7">
        <v>150770</v>
      </c>
      <c r="H128" s="7" t="s">
        <v>143</v>
      </c>
      <c r="I128" s="7">
        <v>1310041</v>
      </c>
      <c r="J128" s="7" t="s">
        <v>144</v>
      </c>
      <c r="K128" s="37">
        <v>105</v>
      </c>
      <c r="L128" s="37">
        <v>42</v>
      </c>
      <c r="M128" s="108">
        <f>Tabela4[[#This Row],[Neg_Ano7]]/Tabela4[[#This Row],[Alunos_Ano7]]</f>
        <v>0.4</v>
      </c>
      <c r="N128" s="37">
        <v>114</v>
      </c>
      <c r="O128" s="37">
        <v>54</v>
      </c>
      <c r="P128" s="108">
        <f>Tabela4[[#This Row],[Neg_Ano8]]/Tabela4[[#This Row],[Alunos_Ano8]]</f>
        <v>0.47368421052631576</v>
      </c>
      <c r="Q128" s="37">
        <v>91</v>
      </c>
      <c r="R128" s="37">
        <v>39</v>
      </c>
      <c r="S128" s="108">
        <f>Tabela4[[#This Row],[Neg_Ano9]]/Tabela4[[#This Row],[Alunos_Ano9]]</f>
        <v>0.42857142857142855</v>
      </c>
      <c r="T128" s="37">
        <f>Tabela4[[#This Row],[Alunos_Ano7]]+Tabela4[[#This Row],[Alunos_Ano8]]+Tabela4[[#This Row],[Alunos_Ano9]]</f>
        <v>310</v>
      </c>
      <c r="U128" s="37">
        <f>Tabela4[[#This Row],[Neg_Ano7]]+Tabela4[[#This Row],[Neg_Ano8]]+Tabela4[[#This Row],[Neg_Ano9]]</f>
        <v>135</v>
      </c>
      <c r="V128" s="112">
        <f>Tabela4[[#This Row],[Níveis negat.]]/Tabela4[[#This Row],[Alunos_3ºciclo]]</f>
        <v>0.43548387096774194</v>
      </c>
    </row>
    <row r="129" spans="1:22" outlineLevel="4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1310</v>
      </c>
      <c r="F129" s="7" t="s">
        <v>142</v>
      </c>
      <c r="G129" s="7">
        <v>150770</v>
      </c>
      <c r="H129" s="7" t="s">
        <v>143</v>
      </c>
      <c r="I129" s="7">
        <v>0</v>
      </c>
      <c r="J129" s="11" t="s">
        <v>24</v>
      </c>
      <c r="K129" s="40">
        <f>SUBTOTAL(9,K128:K128)</f>
        <v>105</v>
      </c>
      <c r="L129" s="40">
        <f>SUBTOTAL(9,L128:L128)</f>
        <v>42</v>
      </c>
      <c r="M129" s="87">
        <f>Tabela4[[#This Row],[Neg_Ano7]]/Tabela4[[#This Row],[Alunos_Ano7]]</f>
        <v>0.4</v>
      </c>
      <c r="N129" s="40">
        <f>SUBTOTAL(9,N128:N128)</f>
        <v>114</v>
      </c>
      <c r="O129" s="40">
        <f>SUBTOTAL(9,O128:O128)</f>
        <v>54</v>
      </c>
      <c r="P129" s="87">
        <f>Tabela4[[#This Row],[Neg_Ano8]]/Tabela4[[#This Row],[Alunos_Ano8]]</f>
        <v>0.47368421052631576</v>
      </c>
      <c r="Q129" s="40">
        <f>SUBTOTAL(9,Q128:Q128)</f>
        <v>91</v>
      </c>
      <c r="R129" s="40">
        <f>SUBTOTAL(9,R128:R128)</f>
        <v>39</v>
      </c>
      <c r="S129" s="87">
        <f>Tabela4[[#This Row],[Neg_Ano9]]/Tabela4[[#This Row],[Alunos_Ano9]]</f>
        <v>0.42857142857142855</v>
      </c>
      <c r="T129" s="40">
        <f>SUBTOTAL(9,T128:T128)</f>
        <v>310</v>
      </c>
      <c r="U129" s="40">
        <f>SUBTOTAL(9,U128:U128)</f>
        <v>135</v>
      </c>
      <c r="V129" s="88">
        <f>Tabela4[[#This Row],[Níveis negat.]]/Tabela4[[#This Row],[Alunos_3ºciclo]]</f>
        <v>0.43548387096774194</v>
      </c>
    </row>
    <row r="130" spans="1:22" outlineLevel="5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1310</v>
      </c>
      <c r="F130" s="7" t="s">
        <v>142</v>
      </c>
      <c r="G130" s="7">
        <v>150782</v>
      </c>
      <c r="H130" s="7" t="s">
        <v>145</v>
      </c>
      <c r="I130" s="7">
        <v>1310115</v>
      </c>
      <c r="J130" s="7" t="s">
        <v>146</v>
      </c>
      <c r="K130" s="37">
        <v>94</v>
      </c>
      <c r="L130" s="37">
        <v>46</v>
      </c>
      <c r="M130" s="108">
        <f>Tabela4[[#This Row],[Neg_Ano7]]/Tabela4[[#This Row],[Alunos_Ano7]]</f>
        <v>0.48936170212765956</v>
      </c>
      <c r="N130" s="37">
        <v>74</v>
      </c>
      <c r="O130" s="37">
        <v>35</v>
      </c>
      <c r="P130" s="108">
        <f>Tabela4[[#This Row],[Neg_Ano8]]/Tabela4[[#This Row],[Alunos_Ano8]]</f>
        <v>0.47297297297297297</v>
      </c>
      <c r="Q130" s="37">
        <v>73</v>
      </c>
      <c r="R130" s="37">
        <v>31</v>
      </c>
      <c r="S130" s="108">
        <f>Tabela4[[#This Row],[Neg_Ano9]]/Tabela4[[#This Row],[Alunos_Ano9]]</f>
        <v>0.42465753424657532</v>
      </c>
      <c r="T130" s="37">
        <f>Tabela4[[#This Row],[Alunos_Ano7]]+Tabela4[[#This Row],[Alunos_Ano8]]+Tabela4[[#This Row],[Alunos_Ano9]]</f>
        <v>241</v>
      </c>
      <c r="U130" s="37">
        <f>Tabela4[[#This Row],[Neg_Ano7]]+Tabela4[[#This Row],[Neg_Ano8]]+Tabela4[[#This Row],[Neg_Ano9]]</f>
        <v>112</v>
      </c>
      <c r="V130" s="112">
        <f>Tabela4[[#This Row],[Níveis negat.]]/Tabela4[[#This Row],[Alunos_3ºciclo]]</f>
        <v>0.46473029045643155</v>
      </c>
    </row>
    <row r="131" spans="1:22" outlineLevel="4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1310</v>
      </c>
      <c r="F131" s="7" t="s">
        <v>142</v>
      </c>
      <c r="G131" s="7">
        <v>150782</v>
      </c>
      <c r="H131" s="7" t="s">
        <v>145</v>
      </c>
      <c r="I131" s="7">
        <v>0</v>
      </c>
      <c r="J131" s="11" t="s">
        <v>24</v>
      </c>
      <c r="K131" s="40">
        <f>SUBTOTAL(9,K130:K130)</f>
        <v>94</v>
      </c>
      <c r="L131" s="40">
        <f>SUBTOTAL(9,L130:L130)</f>
        <v>46</v>
      </c>
      <c r="M131" s="87">
        <f>Tabela4[[#This Row],[Neg_Ano7]]/Tabela4[[#This Row],[Alunos_Ano7]]</f>
        <v>0.48936170212765956</v>
      </c>
      <c r="N131" s="40">
        <f>SUBTOTAL(9,N130:N130)</f>
        <v>74</v>
      </c>
      <c r="O131" s="40">
        <f>SUBTOTAL(9,O130:O130)</f>
        <v>35</v>
      </c>
      <c r="P131" s="87">
        <f>Tabela4[[#This Row],[Neg_Ano8]]/Tabela4[[#This Row],[Alunos_Ano8]]</f>
        <v>0.47297297297297297</v>
      </c>
      <c r="Q131" s="40">
        <f>SUBTOTAL(9,Q130:Q130)</f>
        <v>73</v>
      </c>
      <c r="R131" s="40">
        <f>SUBTOTAL(9,R130:R130)</f>
        <v>31</v>
      </c>
      <c r="S131" s="87">
        <f>Tabela4[[#This Row],[Neg_Ano9]]/Tabela4[[#This Row],[Alunos_Ano9]]</f>
        <v>0.42465753424657532</v>
      </c>
      <c r="T131" s="40">
        <f>SUBTOTAL(9,T130:T130)</f>
        <v>241</v>
      </c>
      <c r="U131" s="40">
        <f>SUBTOTAL(9,U130:U130)</f>
        <v>112</v>
      </c>
      <c r="V131" s="88">
        <f>Tabela4[[#This Row],[Níveis negat.]]/Tabela4[[#This Row],[Alunos_3ºciclo]]</f>
        <v>0.46473029045643155</v>
      </c>
    </row>
    <row r="132" spans="1:22" outlineLevel="5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1310</v>
      </c>
      <c r="F132" s="7" t="s">
        <v>142</v>
      </c>
      <c r="G132" s="7">
        <v>150861</v>
      </c>
      <c r="H132" s="7" t="s">
        <v>147</v>
      </c>
      <c r="I132" s="7">
        <v>1310046</v>
      </c>
      <c r="J132" s="7" t="s">
        <v>148</v>
      </c>
      <c r="K132" s="37">
        <v>92</v>
      </c>
      <c r="L132" s="37">
        <v>35</v>
      </c>
      <c r="M132" s="108">
        <f>Tabela4[[#This Row],[Neg_Ano7]]/Tabela4[[#This Row],[Alunos_Ano7]]</f>
        <v>0.38043478260869568</v>
      </c>
      <c r="N132" s="37">
        <v>89</v>
      </c>
      <c r="O132" s="37">
        <v>50</v>
      </c>
      <c r="P132" s="108">
        <f>Tabela4[[#This Row],[Neg_Ano8]]/Tabela4[[#This Row],[Alunos_Ano8]]</f>
        <v>0.5617977528089888</v>
      </c>
      <c r="Q132" s="37">
        <v>104</v>
      </c>
      <c r="R132" s="37">
        <v>45</v>
      </c>
      <c r="S132" s="108">
        <f>Tabela4[[#This Row],[Neg_Ano9]]/Tabela4[[#This Row],[Alunos_Ano9]]</f>
        <v>0.43269230769230771</v>
      </c>
      <c r="T132" s="37">
        <f>Tabela4[[#This Row],[Alunos_Ano7]]+Tabela4[[#This Row],[Alunos_Ano8]]+Tabela4[[#This Row],[Alunos_Ano9]]</f>
        <v>285</v>
      </c>
      <c r="U132" s="37">
        <f>Tabela4[[#This Row],[Neg_Ano7]]+Tabela4[[#This Row],[Neg_Ano8]]+Tabela4[[#This Row],[Neg_Ano9]]</f>
        <v>130</v>
      </c>
      <c r="V132" s="112">
        <f>Tabela4[[#This Row],[Níveis negat.]]/Tabela4[[#This Row],[Alunos_3ºciclo]]</f>
        <v>0.45614035087719296</v>
      </c>
    </row>
    <row r="133" spans="1:22" outlineLevel="4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1310</v>
      </c>
      <c r="F133" s="7" t="s">
        <v>142</v>
      </c>
      <c r="G133" s="7">
        <v>150861</v>
      </c>
      <c r="H133" s="7" t="s">
        <v>147</v>
      </c>
      <c r="I133" s="7">
        <v>0</v>
      </c>
      <c r="J133" s="11" t="s">
        <v>24</v>
      </c>
      <c r="K133" s="40">
        <f>SUBTOTAL(9,K132:K132)</f>
        <v>92</v>
      </c>
      <c r="L133" s="40">
        <f>SUBTOTAL(9,L132:L132)</f>
        <v>35</v>
      </c>
      <c r="M133" s="87">
        <f>Tabela4[[#This Row],[Neg_Ano7]]/Tabela4[[#This Row],[Alunos_Ano7]]</f>
        <v>0.38043478260869568</v>
      </c>
      <c r="N133" s="40">
        <f>SUBTOTAL(9,N132:N132)</f>
        <v>89</v>
      </c>
      <c r="O133" s="40">
        <f>SUBTOTAL(9,O132:O132)</f>
        <v>50</v>
      </c>
      <c r="P133" s="87">
        <f>Tabela4[[#This Row],[Neg_Ano8]]/Tabela4[[#This Row],[Alunos_Ano8]]</f>
        <v>0.5617977528089888</v>
      </c>
      <c r="Q133" s="40">
        <f>SUBTOTAL(9,Q132:Q132)</f>
        <v>104</v>
      </c>
      <c r="R133" s="40">
        <f>SUBTOTAL(9,R132:R132)</f>
        <v>45</v>
      </c>
      <c r="S133" s="87">
        <f>Tabela4[[#This Row],[Neg_Ano9]]/Tabela4[[#This Row],[Alunos_Ano9]]</f>
        <v>0.43269230769230771</v>
      </c>
      <c r="T133" s="40">
        <f>SUBTOTAL(9,T132:T132)</f>
        <v>285</v>
      </c>
      <c r="U133" s="40">
        <f>SUBTOTAL(9,U132:U132)</f>
        <v>130</v>
      </c>
      <c r="V133" s="88">
        <f>Tabela4[[#This Row],[Níveis negat.]]/Tabela4[[#This Row],[Alunos_3ºciclo]]</f>
        <v>0.45614035087719296</v>
      </c>
    </row>
    <row r="134" spans="1:22" outlineLevel="5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1310</v>
      </c>
      <c r="F134" s="7" t="s">
        <v>142</v>
      </c>
      <c r="G134" s="7">
        <v>151452</v>
      </c>
      <c r="H134" s="7" t="s">
        <v>149</v>
      </c>
      <c r="I134" s="7">
        <v>1310527</v>
      </c>
      <c r="J134" s="7" t="s">
        <v>322</v>
      </c>
      <c r="K134" s="37">
        <v>126</v>
      </c>
      <c r="L134" s="37">
        <v>71</v>
      </c>
      <c r="M134" s="108">
        <f>Tabela4[[#This Row],[Neg_Ano7]]/Tabela4[[#This Row],[Alunos_Ano7]]</f>
        <v>0.56349206349206349</v>
      </c>
      <c r="N134" s="37">
        <v>75</v>
      </c>
      <c r="O134" s="37">
        <v>62</v>
      </c>
      <c r="P134" s="108">
        <f>Tabela4[[#This Row],[Neg_Ano8]]/Tabela4[[#This Row],[Alunos_Ano8]]</f>
        <v>0.82666666666666666</v>
      </c>
      <c r="Q134" s="37">
        <v>54</v>
      </c>
      <c r="R134" s="37">
        <v>37</v>
      </c>
      <c r="S134" s="108">
        <f>Tabela4[[#This Row],[Neg_Ano9]]/Tabela4[[#This Row],[Alunos_Ano9]]</f>
        <v>0.68518518518518523</v>
      </c>
      <c r="T134" s="37">
        <f>Tabela4[[#This Row],[Alunos_Ano7]]+Tabela4[[#This Row],[Alunos_Ano8]]+Tabela4[[#This Row],[Alunos_Ano9]]</f>
        <v>255</v>
      </c>
      <c r="U134" s="37">
        <f>Tabela4[[#This Row],[Neg_Ano7]]+Tabela4[[#This Row],[Neg_Ano8]]+Tabela4[[#This Row],[Neg_Ano9]]</f>
        <v>170</v>
      </c>
      <c r="V134" s="112">
        <f>Tabela4[[#This Row],[Níveis negat.]]/Tabela4[[#This Row],[Alunos_3ºciclo]]</f>
        <v>0.66666666666666663</v>
      </c>
    </row>
    <row r="135" spans="1:22" outlineLevel="5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1310</v>
      </c>
      <c r="F135" s="7" t="s">
        <v>142</v>
      </c>
      <c r="G135" s="7">
        <v>151452</v>
      </c>
      <c r="H135" s="7" t="s">
        <v>149</v>
      </c>
      <c r="I135" s="7">
        <v>1310869</v>
      </c>
      <c r="J135" s="7" t="s">
        <v>150</v>
      </c>
      <c r="K135" s="37">
        <v>69</v>
      </c>
      <c r="L135" s="37">
        <v>29</v>
      </c>
      <c r="M135" s="108">
        <f>Tabela4[[#This Row],[Neg_Ano7]]/Tabela4[[#This Row],[Alunos_Ano7]]</f>
        <v>0.42028985507246375</v>
      </c>
      <c r="N135" s="37">
        <v>90</v>
      </c>
      <c r="O135" s="37">
        <v>55</v>
      </c>
      <c r="P135" s="108">
        <f>Tabela4[[#This Row],[Neg_Ano8]]/Tabela4[[#This Row],[Alunos_Ano8]]</f>
        <v>0.61111111111111116</v>
      </c>
      <c r="Q135" s="37">
        <v>77</v>
      </c>
      <c r="R135" s="37">
        <v>31</v>
      </c>
      <c r="S135" s="108">
        <f>Tabela4[[#This Row],[Neg_Ano9]]/Tabela4[[#This Row],[Alunos_Ano9]]</f>
        <v>0.40259740259740262</v>
      </c>
      <c r="T135" s="37">
        <f>Tabela4[[#This Row],[Alunos_Ano7]]+Tabela4[[#This Row],[Alunos_Ano8]]+Tabela4[[#This Row],[Alunos_Ano9]]</f>
        <v>236</v>
      </c>
      <c r="U135" s="37">
        <f>Tabela4[[#This Row],[Neg_Ano7]]+Tabela4[[#This Row],[Neg_Ano8]]+Tabela4[[#This Row],[Neg_Ano9]]</f>
        <v>115</v>
      </c>
      <c r="V135" s="112">
        <f>Tabela4[[#This Row],[Níveis negat.]]/Tabela4[[#This Row],[Alunos_3ºciclo]]</f>
        <v>0.48728813559322032</v>
      </c>
    </row>
    <row r="136" spans="1:22" outlineLevel="4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1310</v>
      </c>
      <c r="F136" s="7" t="s">
        <v>142</v>
      </c>
      <c r="G136" s="7">
        <v>151452</v>
      </c>
      <c r="H136" s="7" t="s">
        <v>149</v>
      </c>
      <c r="I136" s="7">
        <v>0</v>
      </c>
      <c r="J136" s="11" t="s">
        <v>24</v>
      </c>
      <c r="K136" s="40">
        <f>SUBTOTAL(9,K134:K135)</f>
        <v>195</v>
      </c>
      <c r="L136" s="40">
        <f>SUBTOTAL(9,L134:L135)</f>
        <v>100</v>
      </c>
      <c r="M136" s="87">
        <f>Tabela4[[#This Row],[Neg_Ano7]]/Tabela4[[#This Row],[Alunos_Ano7]]</f>
        <v>0.51282051282051277</v>
      </c>
      <c r="N136" s="40">
        <f>SUBTOTAL(9,N134:N135)</f>
        <v>165</v>
      </c>
      <c r="O136" s="40">
        <f>SUBTOTAL(9,O134:O135)</f>
        <v>117</v>
      </c>
      <c r="P136" s="87">
        <f>Tabela4[[#This Row],[Neg_Ano8]]/Tabela4[[#This Row],[Alunos_Ano8]]</f>
        <v>0.70909090909090911</v>
      </c>
      <c r="Q136" s="40">
        <f>SUBTOTAL(9,Q134:Q135)</f>
        <v>131</v>
      </c>
      <c r="R136" s="40">
        <f>SUBTOTAL(9,R134:R135)</f>
        <v>68</v>
      </c>
      <c r="S136" s="87">
        <f>Tabela4[[#This Row],[Neg_Ano9]]/Tabela4[[#This Row],[Alunos_Ano9]]</f>
        <v>0.51908396946564883</v>
      </c>
      <c r="T136" s="40">
        <f>SUBTOTAL(9,T134:T135)</f>
        <v>491</v>
      </c>
      <c r="U136" s="40">
        <f>SUBTOTAL(9,U134:U135)</f>
        <v>285</v>
      </c>
      <c r="V136" s="88">
        <f>Tabela4[[#This Row],[Níveis negat.]]/Tabela4[[#This Row],[Alunos_3ºciclo]]</f>
        <v>0.58044806517311609</v>
      </c>
    </row>
    <row r="137" spans="1:22" outlineLevel="5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1310</v>
      </c>
      <c r="F137" s="7" t="s">
        <v>142</v>
      </c>
      <c r="G137" s="7">
        <v>151543</v>
      </c>
      <c r="H137" s="7" t="s">
        <v>151</v>
      </c>
      <c r="I137" s="7">
        <v>1310500</v>
      </c>
      <c r="J137" s="7" t="s">
        <v>152</v>
      </c>
      <c r="K137" s="37">
        <v>21</v>
      </c>
      <c r="L137" s="37">
        <v>4</v>
      </c>
      <c r="M137" s="108">
        <f>Tabela4[[#This Row],[Neg_Ano7]]/Tabela4[[#This Row],[Alunos_Ano7]]</f>
        <v>0.19047619047619047</v>
      </c>
      <c r="N137" s="37">
        <v>32</v>
      </c>
      <c r="O137" s="37">
        <v>11</v>
      </c>
      <c r="P137" s="108">
        <f>Tabela4[[#This Row],[Neg_Ano8]]/Tabela4[[#This Row],[Alunos_Ano8]]</f>
        <v>0.34375</v>
      </c>
      <c r="Q137" s="37">
        <v>10</v>
      </c>
      <c r="R137" s="37">
        <v>4</v>
      </c>
      <c r="S137" s="108">
        <f>Tabela4[[#This Row],[Neg_Ano9]]/Tabela4[[#This Row],[Alunos_Ano9]]</f>
        <v>0.4</v>
      </c>
      <c r="T137" s="37">
        <f>Tabela4[[#This Row],[Alunos_Ano7]]+Tabela4[[#This Row],[Alunos_Ano8]]+Tabela4[[#This Row],[Alunos_Ano9]]</f>
        <v>63</v>
      </c>
      <c r="U137" s="37">
        <f>Tabela4[[#This Row],[Neg_Ano7]]+Tabela4[[#This Row],[Neg_Ano8]]+Tabela4[[#This Row],[Neg_Ano9]]</f>
        <v>19</v>
      </c>
      <c r="V137" s="112">
        <f>Tabela4[[#This Row],[Níveis negat.]]/Tabela4[[#This Row],[Alunos_3ºciclo]]</f>
        <v>0.30158730158730157</v>
      </c>
    </row>
    <row r="138" spans="1:22" outlineLevel="4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1310</v>
      </c>
      <c r="F138" s="7" t="s">
        <v>142</v>
      </c>
      <c r="G138" s="7">
        <v>151543</v>
      </c>
      <c r="H138" s="7" t="s">
        <v>151</v>
      </c>
      <c r="I138" s="7">
        <v>0</v>
      </c>
      <c r="J138" s="11" t="s">
        <v>24</v>
      </c>
      <c r="K138" s="40">
        <f>SUBTOTAL(9,K137:K137)</f>
        <v>21</v>
      </c>
      <c r="L138" s="40">
        <f>SUBTOTAL(9,L137:L137)</f>
        <v>4</v>
      </c>
      <c r="M138" s="87">
        <f>Tabela4[[#This Row],[Neg_Ano7]]/Tabela4[[#This Row],[Alunos_Ano7]]</f>
        <v>0.19047619047619047</v>
      </c>
      <c r="N138" s="40">
        <f>SUBTOTAL(9,N137:N137)</f>
        <v>32</v>
      </c>
      <c r="O138" s="40">
        <f>SUBTOTAL(9,O137:O137)</f>
        <v>11</v>
      </c>
      <c r="P138" s="87">
        <f>Tabela4[[#This Row],[Neg_Ano8]]/Tabela4[[#This Row],[Alunos_Ano8]]</f>
        <v>0.34375</v>
      </c>
      <c r="Q138" s="40">
        <f>SUBTOTAL(9,Q137:Q137)</f>
        <v>10</v>
      </c>
      <c r="R138" s="40">
        <f>SUBTOTAL(9,R137:R137)</f>
        <v>4</v>
      </c>
      <c r="S138" s="87">
        <f>Tabela4[[#This Row],[Neg_Ano9]]/Tabela4[[#This Row],[Alunos_Ano9]]</f>
        <v>0.4</v>
      </c>
      <c r="T138" s="40">
        <f>SUBTOTAL(9,T137:T137)</f>
        <v>63</v>
      </c>
      <c r="U138" s="40">
        <f>SUBTOTAL(9,U137:U137)</f>
        <v>19</v>
      </c>
      <c r="V138" s="88">
        <f>Tabela4[[#This Row],[Níveis negat.]]/Tabela4[[#This Row],[Alunos_3ºciclo]]</f>
        <v>0.30158730158730157</v>
      </c>
    </row>
    <row r="139" spans="1:22" outlineLevel="5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1310</v>
      </c>
      <c r="F139" s="7" t="s">
        <v>142</v>
      </c>
      <c r="G139" s="7">
        <v>151555</v>
      </c>
      <c r="H139" s="7" t="s">
        <v>153</v>
      </c>
      <c r="I139" s="7">
        <v>1310758</v>
      </c>
      <c r="J139" s="7" t="s">
        <v>154</v>
      </c>
      <c r="K139" s="37">
        <v>91</v>
      </c>
      <c r="L139" s="37">
        <v>33</v>
      </c>
      <c r="M139" s="108">
        <f>Tabela4[[#This Row],[Neg_Ano7]]/Tabela4[[#This Row],[Alunos_Ano7]]</f>
        <v>0.36263736263736263</v>
      </c>
      <c r="N139" s="37">
        <v>94</v>
      </c>
      <c r="O139" s="37">
        <v>26</v>
      </c>
      <c r="P139" s="108">
        <f>Tabela4[[#This Row],[Neg_Ano8]]/Tabela4[[#This Row],[Alunos_Ano8]]</f>
        <v>0.27659574468085107</v>
      </c>
      <c r="Q139" s="37">
        <v>97</v>
      </c>
      <c r="R139" s="37">
        <v>33</v>
      </c>
      <c r="S139" s="108">
        <f>Tabela4[[#This Row],[Neg_Ano9]]/Tabela4[[#This Row],[Alunos_Ano9]]</f>
        <v>0.34020618556701032</v>
      </c>
      <c r="T139" s="37">
        <f>Tabela4[[#This Row],[Alunos_Ano7]]+Tabela4[[#This Row],[Alunos_Ano8]]+Tabela4[[#This Row],[Alunos_Ano9]]</f>
        <v>282</v>
      </c>
      <c r="U139" s="37">
        <f>Tabela4[[#This Row],[Neg_Ano7]]+Tabela4[[#This Row],[Neg_Ano8]]+Tabela4[[#This Row],[Neg_Ano9]]</f>
        <v>92</v>
      </c>
      <c r="V139" s="112">
        <f>Tabela4[[#This Row],[Níveis negat.]]/Tabela4[[#This Row],[Alunos_3ºciclo]]</f>
        <v>0.32624113475177308</v>
      </c>
    </row>
    <row r="140" spans="1:22" outlineLevel="5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1310</v>
      </c>
      <c r="F140" s="7" t="s">
        <v>142</v>
      </c>
      <c r="G140" s="7">
        <v>151555</v>
      </c>
      <c r="H140" s="7" t="s">
        <v>153</v>
      </c>
      <c r="I140" s="7">
        <v>1310955</v>
      </c>
      <c r="J140" s="7" t="s">
        <v>155</v>
      </c>
      <c r="K140" s="37">
        <v>68</v>
      </c>
      <c r="L140" s="37">
        <v>17</v>
      </c>
      <c r="M140" s="108">
        <f>Tabela4[[#This Row],[Neg_Ano7]]/Tabela4[[#This Row],[Alunos_Ano7]]</f>
        <v>0.25</v>
      </c>
      <c r="N140" s="37">
        <v>98</v>
      </c>
      <c r="O140" s="37">
        <v>33</v>
      </c>
      <c r="P140" s="108">
        <f>Tabela4[[#This Row],[Neg_Ano8]]/Tabela4[[#This Row],[Alunos_Ano8]]</f>
        <v>0.33673469387755101</v>
      </c>
      <c r="Q140" s="37">
        <v>91</v>
      </c>
      <c r="R140" s="37">
        <v>21</v>
      </c>
      <c r="S140" s="108">
        <f>Tabela4[[#This Row],[Neg_Ano9]]/Tabela4[[#This Row],[Alunos_Ano9]]</f>
        <v>0.23076923076923078</v>
      </c>
      <c r="T140" s="37">
        <f>Tabela4[[#This Row],[Alunos_Ano7]]+Tabela4[[#This Row],[Alunos_Ano8]]+Tabela4[[#This Row],[Alunos_Ano9]]</f>
        <v>257</v>
      </c>
      <c r="U140" s="37">
        <f>Tabela4[[#This Row],[Neg_Ano7]]+Tabela4[[#This Row],[Neg_Ano8]]+Tabela4[[#This Row],[Neg_Ano9]]</f>
        <v>71</v>
      </c>
      <c r="V140" s="112">
        <f>Tabela4[[#This Row],[Níveis negat.]]/Tabela4[[#This Row],[Alunos_3ºciclo]]</f>
        <v>0.27626459143968873</v>
      </c>
    </row>
    <row r="141" spans="1:22" outlineLevel="4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1310</v>
      </c>
      <c r="F141" s="7" t="s">
        <v>142</v>
      </c>
      <c r="G141" s="7">
        <v>151555</v>
      </c>
      <c r="H141" s="7" t="s">
        <v>153</v>
      </c>
      <c r="I141" s="7">
        <v>0</v>
      </c>
      <c r="J141" s="11" t="s">
        <v>24</v>
      </c>
      <c r="K141" s="40">
        <f>SUBTOTAL(9,K139:K140)</f>
        <v>159</v>
      </c>
      <c r="L141" s="40">
        <f>SUBTOTAL(9,L139:L140)</f>
        <v>50</v>
      </c>
      <c r="M141" s="87">
        <f>Tabela4[[#This Row],[Neg_Ano7]]/Tabela4[[#This Row],[Alunos_Ano7]]</f>
        <v>0.31446540880503143</v>
      </c>
      <c r="N141" s="40">
        <f>SUBTOTAL(9,N139:N140)</f>
        <v>192</v>
      </c>
      <c r="O141" s="40">
        <f>SUBTOTAL(9,O139:O140)</f>
        <v>59</v>
      </c>
      <c r="P141" s="87">
        <f>Tabela4[[#This Row],[Neg_Ano8]]/Tabela4[[#This Row],[Alunos_Ano8]]</f>
        <v>0.30729166666666669</v>
      </c>
      <c r="Q141" s="40">
        <f>SUBTOTAL(9,Q139:Q140)</f>
        <v>188</v>
      </c>
      <c r="R141" s="40">
        <f>SUBTOTAL(9,R139:R140)</f>
        <v>54</v>
      </c>
      <c r="S141" s="87">
        <f>Tabela4[[#This Row],[Neg_Ano9]]/Tabela4[[#This Row],[Alunos_Ano9]]</f>
        <v>0.28723404255319152</v>
      </c>
      <c r="T141" s="40">
        <f>SUBTOTAL(9,T139:T140)</f>
        <v>539</v>
      </c>
      <c r="U141" s="40">
        <f>SUBTOTAL(9,U139:U140)</f>
        <v>163</v>
      </c>
      <c r="V141" s="88">
        <f>Tabela4[[#This Row],[Níveis negat.]]/Tabela4[[#This Row],[Alunos_3ºciclo]]</f>
        <v>0.30241187384044527</v>
      </c>
    </row>
    <row r="142" spans="1:22" outlineLevel="5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1310</v>
      </c>
      <c r="F142" s="7" t="s">
        <v>142</v>
      </c>
      <c r="G142" s="7">
        <v>402424</v>
      </c>
      <c r="H142" s="7" t="s">
        <v>323</v>
      </c>
      <c r="I142" s="7">
        <v>1310582</v>
      </c>
      <c r="J142" s="7" t="s">
        <v>323</v>
      </c>
      <c r="K142" s="37">
        <v>0</v>
      </c>
      <c r="L142" s="37">
        <v>0</v>
      </c>
      <c r="M142" s="108" t="s">
        <v>28</v>
      </c>
      <c r="N142" s="37">
        <v>0</v>
      </c>
      <c r="O142" s="37">
        <v>0</v>
      </c>
      <c r="P142" s="108" t="s">
        <v>28</v>
      </c>
      <c r="Q142" s="37">
        <v>287</v>
      </c>
      <c r="R142" s="37">
        <v>98</v>
      </c>
      <c r="S142" s="108">
        <f>Tabela4[[#This Row],[Neg_Ano9]]/Tabela4[[#This Row],[Alunos_Ano9]]</f>
        <v>0.34146341463414637</v>
      </c>
      <c r="T142" s="37">
        <f>Tabela4[[#This Row],[Alunos_Ano7]]+Tabela4[[#This Row],[Alunos_Ano8]]+Tabela4[[#This Row],[Alunos_Ano9]]</f>
        <v>287</v>
      </c>
      <c r="U142" s="37">
        <f>Tabela4[[#This Row],[Neg_Ano7]]+Tabela4[[#This Row],[Neg_Ano8]]+Tabela4[[#This Row],[Neg_Ano9]]</f>
        <v>98</v>
      </c>
      <c r="V142" s="112">
        <f>Tabela4[[#This Row],[Níveis negat.]]/Tabela4[[#This Row],[Alunos_3ºciclo]]</f>
        <v>0.34146341463414637</v>
      </c>
    </row>
    <row r="143" spans="1:22" outlineLevel="4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1310</v>
      </c>
      <c r="F143" s="7" t="s">
        <v>142</v>
      </c>
      <c r="G143" s="7">
        <v>402424</v>
      </c>
      <c r="H143" s="7" t="s">
        <v>323</v>
      </c>
      <c r="I143" s="7">
        <v>0</v>
      </c>
      <c r="J143" s="11" t="s">
        <v>24</v>
      </c>
      <c r="K143" s="40">
        <v>0</v>
      </c>
      <c r="L143" s="40">
        <v>0</v>
      </c>
      <c r="M143" s="87" t="s">
        <v>28</v>
      </c>
      <c r="N143" s="40">
        <v>0</v>
      </c>
      <c r="O143" s="40">
        <v>0</v>
      </c>
      <c r="P143" s="87" t="s">
        <v>28</v>
      </c>
      <c r="Q143" s="40">
        <f>SUBTOTAL(9,Q142:Q142)</f>
        <v>287</v>
      </c>
      <c r="R143" s="40">
        <f>SUBTOTAL(9,R142:R142)</f>
        <v>98</v>
      </c>
      <c r="S143" s="87">
        <f>Tabela4[[#This Row],[Neg_Ano9]]/Tabela4[[#This Row],[Alunos_Ano9]]</f>
        <v>0.34146341463414637</v>
      </c>
      <c r="T143" s="40">
        <f>SUBTOTAL(9,T142:T142)</f>
        <v>287</v>
      </c>
      <c r="U143" s="40">
        <f>SUBTOTAL(9,U142:U142)</f>
        <v>98</v>
      </c>
      <c r="V143" s="88">
        <f>Tabela4[[#This Row],[Níveis negat.]]/Tabela4[[#This Row],[Alunos_3ºciclo]]</f>
        <v>0.34146341463414637</v>
      </c>
    </row>
    <row r="144" spans="1:22" outlineLevel="3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1310</v>
      </c>
      <c r="F144" s="7" t="s">
        <v>142</v>
      </c>
      <c r="G144" s="7">
        <v>0</v>
      </c>
      <c r="H144" s="7">
        <v>0</v>
      </c>
      <c r="I144" s="7">
        <v>0</v>
      </c>
      <c r="J144" s="15" t="s">
        <v>25</v>
      </c>
      <c r="K144" s="43">
        <f>SUBTOTAL(9,K128:K142)</f>
        <v>666</v>
      </c>
      <c r="L144" s="43">
        <f>SUBTOTAL(9,L128:L142)</f>
        <v>277</v>
      </c>
      <c r="M144" s="89">
        <f>Tabela4[[#This Row],[Neg_Ano7]]/Tabela4[[#This Row],[Alunos_Ano7]]</f>
        <v>0.41591591591591592</v>
      </c>
      <c r="N144" s="43">
        <f>SUBTOTAL(9,N128:N142)</f>
        <v>666</v>
      </c>
      <c r="O144" s="43">
        <f>SUBTOTAL(9,O128:O142)</f>
        <v>326</v>
      </c>
      <c r="P144" s="89">
        <f>Tabela4[[#This Row],[Neg_Ano8]]/Tabela4[[#This Row],[Alunos_Ano8]]</f>
        <v>0.4894894894894895</v>
      </c>
      <c r="Q144" s="43">
        <f>SUBTOTAL(9,Q128:Q142)</f>
        <v>884</v>
      </c>
      <c r="R144" s="43">
        <f>SUBTOTAL(9,R128:R142)</f>
        <v>339</v>
      </c>
      <c r="S144" s="89">
        <f>Tabela4[[#This Row],[Neg_Ano9]]/Tabela4[[#This Row],[Alunos_Ano9]]</f>
        <v>0.38348416289592763</v>
      </c>
      <c r="T144" s="43">
        <f>SUBTOTAL(9,T128:T142)</f>
        <v>2216</v>
      </c>
      <c r="U144" s="43">
        <f>SUBTOTAL(9,U128:U142)</f>
        <v>942</v>
      </c>
      <c r="V144" s="90">
        <f>Tabela4[[#This Row],[Níveis negat.]]/Tabela4[[#This Row],[Alunos_3ºciclo]]</f>
        <v>0.42509025270758122</v>
      </c>
    </row>
    <row r="145" spans="1:22" outlineLevel="5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1312</v>
      </c>
      <c r="F145" s="7" t="s">
        <v>156</v>
      </c>
      <c r="G145" s="7">
        <v>150400</v>
      </c>
      <c r="H145" s="7" t="s">
        <v>157</v>
      </c>
      <c r="I145" s="7">
        <v>1312553</v>
      </c>
      <c r="J145" s="7" t="s">
        <v>158</v>
      </c>
      <c r="K145" s="37">
        <v>50</v>
      </c>
      <c r="L145" s="37">
        <v>21</v>
      </c>
      <c r="M145" s="108">
        <f>Tabela4[[#This Row],[Neg_Ano7]]/Tabela4[[#This Row],[Alunos_Ano7]]</f>
        <v>0.42</v>
      </c>
      <c r="N145" s="37">
        <v>47</v>
      </c>
      <c r="O145" s="37">
        <v>25</v>
      </c>
      <c r="P145" s="108">
        <f>Tabela4[[#This Row],[Neg_Ano8]]/Tabela4[[#This Row],[Alunos_Ano8]]</f>
        <v>0.53191489361702127</v>
      </c>
      <c r="Q145" s="37">
        <v>41</v>
      </c>
      <c r="R145" s="37">
        <v>26</v>
      </c>
      <c r="S145" s="108">
        <f>Tabela4[[#This Row],[Neg_Ano9]]/Tabela4[[#This Row],[Alunos_Ano9]]</f>
        <v>0.63414634146341464</v>
      </c>
      <c r="T145" s="37">
        <f>Tabela4[[#This Row],[Alunos_Ano7]]+Tabela4[[#This Row],[Alunos_Ano8]]+Tabela4[[#This Row],[Alunos_Ano9]]</f>
        <v>138</v>
      </c>
      <c r="U145" s="37">
        <f>Tabela4[[#This Row],[Neg_Ano7]]+Tabela4[[#This Row],[Neg_Ano8]]+Tabela4[[#This Row],[Neg_Ano9]]</f>
        <v>72</v>
      </c>
      <c r="V145" s="112">
        <f>Tabela4[[#This Row],[Níveis negat.]]/Tabela4[[#This Row],[Alunos_3ºciclo]]</f>
        <v>0.52173913043478259</v>
      </c>
    </row>
    <row r="146" spans="1:22" outlineLevel="4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1312</v>
      </c>
      <c r="F146" s="7" t="s">
        <v>156</v>
      </c>
      <c r="G146" s="7">
        <v>150400</v>
      </c>
      <c r="H146" s="7" t="s">
        <v>157</v>
      </c>
      <c r="I146" s="7">
        <v>0</v>
      </c>
      <c r="J146" s="11" t="s">
        <v>24</v>
      </c>
      <c r="K146" s="40">
        <f>SUBTOTAL(9,K145:K145)</f>
        <v>50</v>
      </c>
      <c r="L146" s="40">
        <f>SUBTOTAL(9,L145:L145)</f>
        <v>21</v>
      </c>
      <c r="M146" s="87">
        <f>Tabela4[[#This Row],[Neg_Ano7]]/Tabela4[[#This Row],[Alunos_Ano7]]</f>
        <v>0.42</v>
      </c>
      <c r="N146" s="40">
        <f>SUBTOTAL(9,N145:N145)</f>
        <v>47</v>
      </c>
      <c r="O146" s="40">
        <f>SUBTOTAL(9,O145:O145)</f>
        <v>25</v>
      </c>
      <c r="P146" s="87">
        <f>Tabela4[[#This Row],[Neg_Ano8]]/Tabela4[[#This Row],[Alunos_Ano8]]</f>
        <v>0.53191489361702127</v>
      </c>
      <c r="Q146" s="40">
        <f>SUBTOTAL(9,Q145:Q145)</f>
        <v>41</v>
      </c>
      <c r="R146" s="40">
        <f>SUBTOTAL(9,R145:R145)</f>
        <v>26</v>
      </c>
      <c r="S146" s="87">
        <f>Tabela4[[#This Row],[Neg_Ano9]]/Tabela4[[#This Row],[Alunos_Ano9]]</f>
        <v>0.63414634146341464</v>
      </c>
      <c r="T146" s="40">
        <f>SUBTOTAL(9,T145:T145)</f>
        <v>138</v>
      </c>
      <c r="U146" s="40">
        <f>SUBTOTAL(9,U145:U145)</f>
        <v>72</v>
      </c>
      <c r="V146" s="88">
        <f>Tabela4[[#This Row],[Níveis negat.]]/Tabela4[[#This Row],[Alunos_3ºciclo]]</f>
        <v>0.52173913043478259</v>
      </c>
    </row>
    <row r="147" spans="1:22" outlineLevel="5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1312</v>
      </c>
      <c r="F147" s="7" t="s">
        <v>156</v>
      </c>
      <c r="G147" s="7">
        <v>150873</v>
      </c>
      <c r="H147" s="7" t="s">
        <v>159</v>
      </c>
      <c r="I147" s="7">
        <v>1312511</v>
      </c>
      <c r="J147" s="7" t="s">
        <v>160</v>
      </c>
      <c r="K147" s="37">
        <v>166</v>
      </c>
      <c r="L147" s="37">
        <v>57</v>
      </c>
      <c r="M147" s="108">
        <f>Tabela4[[#This Row],[Neg_Ano7]]/Tabela4[[#This Row],[Alunos_Ano7]]</f>
        <v>0.34337349397590361</v>
      </c>
      <c r="N147" s="37">
        <v>101</v>
      </c>
      <c r="O147" s="37">
        <v>38</v>
      </c>
      <c r="P147" s="108">
        <f>Tabela4[[#This Row],[Neg_Ano8]]/Tabela4[[#This Row],[Alunos_Ano8]]</f>
        <v>0.37623762376237624</v>
      </c>
      <c r="Q147" s="37">
        <v>89</v>
      </c>
      <c r="R147" s="37">
        <v>29</v>
      </c>
      <c r="S147" s="108">
        <f>Tabela4[[#This Row],[Neg_Ano9]]/Tabela4[[#This Row],[Alunos_Ano9]]</f>
        <v>0.3258426966292135</v>
      </c>
      <c r="T147" s="37">
        <f>Tabela4[[#This Row],[Alunos_Ano7]]+Tabela4[[#This Row],[Alunos_Ano8]]+Tabela4[[#This Row],[Alunos_Ano9]]</f>
        <v>356</v>
      </c>
      <c r="U147" s="37">
        <f>Tabela4[[#This Row],[Neg_Ano7]]+Tabela4[[#This Row],[Neg_Ano8]]+Tabela4[[#This Row],[Neg_Ano9]]</f>
        <v>124</v>
      </c>
      <c r="V147" s="112">
        <f>Tabela4[[#This Row],[Níveis negat.]]/Tabela4[[#This Row],[Alunos_3ºciclo]]</f>
        <v>0.34831460674157305</v>
      </c>
    </row>
    <row r="148" spans="1:22" outlineLevel="5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">
        <v>150873</v>
      </c>
      <c r="H148" s="7" t="s">
        <v>159</v>
      </c>
      <c r="I148" s="7">
        <v>1312563</v>
      </c>
      <c r="J148" s="7" t="s">
        <v>161</v>
      </c>
      <c r="K148" s="37">
        <v>55</v>
      </c>
      <c r="L148" s="37">
        <v>39</v>
      </c>
      <c r="M148" s="108">
        <f>Tabela4[[#This Row],[Neg_Ano7]]/Tabela4[[#This Row],[Alunos_Ano7]]</f>
        <v>0.70909090909090911</v>
      </c>
      <c r="N148" s="37">
        <v>38</v>
      </c>
      <c r="O148" s="37">
        <v>32</v>
      </c>
      <c r="P148" s="108">
        <f>Tabela4[[#This Row],[Neg_Ano8]]/Tabela4[[#This Row],[Alunos_Ano8]]</f>
        <v>0.84210526315789469</v>
      </c>
      <c r="Q148" s="37">
        <v>41</v>
      </c>
      <c r="R148" s="37">
        <v>27</v>
      </c>
      <c r="S148" s="108">
        <f>Tabela4[[#This Row],[Neg_Ano9]]/Tabela4[[#This Row],[Alunos_Ano9]]</f>
        <v>0.65853658536585369</v>
      </c>
      <c r="T148" s="37">
        <f>Tabela4[[#This Row],[Alunos_Ano7]]+Tabela4[[#This Row],[Alunos_Ano8]]+Tabela4[[#This Row],[Alunos_Ano9]]</f>
        <v>134</v>
      </c>
      <c r="U148" s="37">
        <f>Tabela4[[#This Row],[Neg_Ano7]]+Tabela4[[#This Row],[Neg_Ano8]]+Tabela4[[#This Row],[Neg_Ano9]]</f>
        <v>98</v>
      </c>
      <c r="V148" s="112">
        <f>Tabela4[[#This Row],[Níveis negat.]]/Tabela4[[#This Row],[Alunos_3ºciclo]]</f>
        <v>0.73134328358208955</v>
      </c>
    </row>
    <row r="149" spans="1:22" outlineLevel="4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">
        <v>150873</v>
      </c>
      <c r="H149" s="7" t="s">
        <v>159</v>
      </c>
      <c r="I149" s="7">
        <v>0</v>
      </c>
      <c r="J149" s="11" t="s">
        <v>24</v>
      </c>
      <c r="K149" s="40">
        <f>SUBTOTAL(9,K147:K148)</f>
        <v>221</v>
      </c>
      <c r="L149" s="40">
        <f>SUBTOTAL(9,L147:L148)</f>
        <v>96</v>
      </c>
      <c r="M149" s="87">
        <f>Tabela4[[#This Row],[Neg_Ano7]]/Tabela4[[#This Row],[Alunos_Ano7]]</f>
        <v>0.43438914027149322</v>
      </c>
      <c r="N149" s="40">
        <f>SUBTOTAL(9,N147:N148)</f>
        <v>139</v>
      </c>
      <c r="O149" s="40">
        <f>SUBTOTAL(9,O147:O148)</f>
        <v>70</v>
      </c>
      <c r="P149" s="87">
        <f>Tabela4[[#This Row],[Neg_Ano8]]/Tabela4[[#This Row],[Alunos_Ano8]]</f>
        <v>0.50359712230215825</v>
      </c>
      <c r="Q149" s="40">
        <f>SUBTOTAL(9,Q147:Q148)</f>
        <v>130</v>
      </c>
      <c r="R149" s="40">
        <f>SUBTOTAL(9,R147:R148)</f>
        <v>56</v>
      </c>
      <c r="S149" s="87">
        <f>Tabela4[[#This Row],[Neg_Ano9]]/Tabela4[[#This Row],[Alunos_Ano9]]</f>
        <v>0.43076923076923079</v>
      </c>
      <c r="T149" s="40">
        <f>SUBTOTAL(9,T147:T148)</f>
        <v>490</v>
      </c>
      <c r="U149" s="40">
        <f>SUBTOTAL(9,U147:U148)</f>
        <v>222</v>
      </c>
      <c r="V149" s="88">
        <f>Tabela4[[#This Row],[Níveis negat.]]/Tabela4[[#This Row],[Alunos_3ºciclo]]</f>
        <v>0.45306122448979591</v>
      </c>
    </row>
    <row r="150" spans="1:22" outlineLevel="5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">
        <v>151385</v>
      </c>
      <c r="H150" s="7" t="s">
        <v>162</v>
      </c>
      <c r="I150" s="7">
        <v>1312113</v>
      </c>
      <c r="J150" s="7" t="s">
        <v>163</v>
      </c>
      <c r="K150" s="37">
        <v>61</v>
      </c>
      <c r="L150" s="37">
        <v>38</v>
      </c>
      <c r="M150" s="108">
        <f>Tabela4[[#This Row],[Neg_Ano7]]/Tabela4[[#This Row],[Alunos_Ano7]]</f>
        <v>0.62295081967213117</v>
      </c>
      <c r="N150" s="37">
        <v>33</v>
      </c>
      <c r="O150" s="37">
        <v>25</v>
      </c>
      <c r="P150" s="108">
        <f>Tabela4[[#This Row],[Neg_Ano8]]/Tabela4[[#This Row],[Alunos_Ano8]]</f>
        <v>0.75757575757575757</v>
      </c>
      <c r="Q150" s="37">
        <v>40</v>
      </c>
      <c r="R150" s="37">
        <v>24</v>
      </c>
      <c r="S150" s="108">
        <f>Tabela4[[#This Row],[Neg_Ano9]]/Tabela4[[#This Row],[Alunos_Ano9]]</f>
        <v>0.6</v>
      </c>
      <c r="T150" s="37">
        <f>Tabela4[[#This Row],[Alunos_Ano7]]+Tabela4[[#This Row],[Alunos_Ano8]]+Tabela4[[#This Row],[Alunos_Ano9]]</f>
        <v>134</v>
      </c>
      <c r="U150" s="37">
        <f>Tabela4[[#This Row],[Neg_Ano7]]+Tabela4[[#This Row],[Neg_Ano8]]+Tabela4[[#This Row],[Neg_Ano9]]</f>
        <v>87</v>
      </c>
      <c r="V150" s="112">
        <f>Tabela4[[#This Row],[Níveis negat.]]/Tabela4[[#This Row],[Alunos_3ºciclo]]</f>
        <v>0.64925373134328357</v>
      </c>
    </row>
    <row r="151" spans="1:22" outlineLevel="4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">
        <v>151385</v>
      </c>
      <c r="H151" s="7" t="s">
        <v>162</v>
      </c>
      <c r="I151" s="7">
        <v>0</v>
      </c>
      <c r="J151" s="11" t="s">
        <v>24</v>
      </c>
      <c r="K151" s="40">
        <f>SUBTOTAL(9,K150:K150)</f>
        <v>61</v>
      </c>
      <c r="L151" s="40">
        <f>SUBTOTAL(9,L150:L150)</f>
        <v>38</v>
      </c>
      <c r="M151" s="87">
        <f>Tabela4[[#This Row],[Neg_Ano7]]/Tabela4[[#This Row],[Alunos_Ano7]]</f>
        <v>0.62295081967213117</v>
      </c>
      <c r="N151" s="40">
        <f>SUBTOTAL(9,N150:N150)</f>
        <v>33</v>
      </c>
      <c r="O151" s="40">
        <f>SUBTOTAL(9,O150:O150)</f>
        <v>25</v>
      </c>
      <c r="P151" s="87">
        <f>Tabela4[[#This Row],[Neg_Ano8]]/Tabela4[[#This Row],[Alunos_Ano8]]</f>
        <v>0.75757575757575757</v>
      </c>
      <c r="Q151" s="40">
        <f>SUBTOTAL(9,Q150:Q150)</f>
        <v>40</v>
      </c>
      <c r="R151" s="40">
        <f>SUBTOTAL(9,R150:R150)</f>
        <v>24</v>
      </c>
      <c r="S151" s="87">
        <f>Tabela4[[#This Row],[Neg_Ano9]]/Tabela4[[#This Row],[Alunos_Ano9]]</f>
        <v>0.6</v>
      </c>
      <c r="T151" s="40">
        <f>SUBTOTAL(9,T150:T150)</f>
        <v>134</v>
      </c>
      <c r="U151" s="40">
        <f>SUBTOTAL(9,U150:U150)</f>
        <v>87</v>
      </c>
      <c r="V151" s="88">
        <f>Tabela4[[#This Row],[Níveis negat.]]/Tabela4[[#This Row],[Alunos_3ºciclo]]</f>
        <v>0.64925373134328357</v>
      </c>
    </row>
    <row r="152" spans="1:22" outlineLevel="5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">
        <v>152158</v>
      </c>
      <c r="H152" s="7" t="s">
        <v>285</v>
      </c>
      <c r="I152" s="7">
        <v>1312346</v>
      </c>
      <c r="J152" s="7" t="s">
        <v>286</v>
      </c>
      <c r="K152" s="37" t="s">
        <v>27</v>
      </c>
      <c r="L152" s="52" t="s">
        <v>28</v>
      </c>
      <c r="M152" s="109" t="s">
        <v>28</v>
      </c>
      <c r="N152" s="37">
        <v>0</v>
      </c>
      <c r="O152" s="52">
        <v>0</v>
      </c>
      <c r="P152" s="109" t="s">
        <v>28</v>
      </c>
      <c r="Q152" s="37">
        <v>121</v>
      </c>
      <c r="R152" s="37">
        <v>83</v>
      </c>
      <c r="S152" s="108">
        <f>Tabela4[[#This Row],[Neg_Ano9]]/Tabela4[[#This Row],[Alunos_Ano9]]</f>
        <v>0.68595041322314054</v>
      </c>
      <c r="T152" s="37">
        <f>Tabela4[[#This Row],[Alunos_Ano9]]</f>
        <v>121</v>
      </c>
      <c r="U152" s="37">
        <f>Tabela4[[#This Row],[Neg_Ano9]]</f>
        <v>83</v>
      </c>
      <c r="V152" s="112">
        <f>Tabela4[[#This Row],[Níveis negat.]]/Tabela4[[#This Row],[Alunos_3ºciclo]]</f>
        <v>0.68595041322314054</v>
      </c>
    </row>
    <row r="153" spans="1:22" outlineLevel="4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">
        <v>152158</v>
      </c>
      <c r="H153" s="7" t="s">
        <v>285</v>
      </c>
      <c r="I153" s="7">
        <v>0</v>
      </c>
      <c r="J153" s="11" t="s">
        <v>24</v>
      </c>
      <c r="K153" s="40" t="s">
        <v>27</v>
      </c>
      <c r="L153" s="53" t="s">
        <v>28</v>
      </c>
      <c r="M153" s="77" t="s">
        <v>28</v>
      </c>
      <c r="N153" s="40">
        <v>0</v>
      </c>
      <c r="O153" s="53">
        <v>0</v>
      </c>
      <c r="P153" s="77" t="s">
        <v>28</v>
      </c>
      <c r="Q153" s="40">
        <f>SUBTOTAL(9,Q152:Q152)</f>
        <v>121</v>
      </c>
      <c r="R153" s="40">
        <f>SUBTOTAL(9,R152:R152)</f>
        <v>83</v>
      </c>
      <c r="S153" s="87">
        <f>Tabela4[[#This Row],[Neg_Ano9]]/Tabela4[[#This Row],[Alunos_Ano9]]</f>
        <v>0.68595041322314054</v>
      </c>
      <c r="T153" s="40">
        <f>SUBTOTAL(9,T152:T152)</f>
        <v>121</v>
      </c>
      <c r="U153" s="40">
        <f>SUBTOTAL(9,U152:U152)</f>
        <v>83</v>
      </c>
      <c r="V153" s="88">
        <f>Tabela4[[#This Row],[Níveis negat.]]/Tabela4[[#This Row],[Alunos_3ºciclo]]</f>
        <v>0.68595041322314054</v>
      </c>
    </row>
    <row r="154" spans="1:22" outlineLevel="5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">
        <v>152160</v>
      </c>
      <c r="H154" s="7" t="s">
        <v>166</v>
      </c>
      <c r="I154" s="7">
        <v>1312811</v>
      </c>
      <c r="J154" s="7" t="s">
        <v>167</v>
      </c>
      <c r="K154" s="37">
        <v>73</v>
      </c>
      <c r="L154" s="37">
        <v>47</v>
      </c>
      <c r="M154" s="108">
        <f>Tabela4[[#This Row],[Neg_Ano7]]/Tabela4[[#This Row],[Alunos_Ano7]]</f>
        <v>0.64383561643835618</v>
      </c>
      <c r="N154" s="37">
        <v>82</v>
      </c>
      <c r="O154" s="37">
        <v>55</v>
      </c>
      <c r="P154" s="108">
        <f>Tabela4[[#This Row],[Neg_Ano8]]/Tabela4[[#This Row],[Alunos_Ano8]]</f>
        <v>0.67073170731707321</v>
      </c>
      <c r="Q154" s="37">
        <v>53</v>
      </c>
      <c r="R154" s="37">
        <v>37</v>
      </c>
      <c r="S154" s="108">
        <f>Tabela4[[#This Row],[Neg_Ano9]]/Tabela4[[#This Row],[Alunos_Ano9]]</f>
        <v>0.69811320754716977</v>
      </c>
      <c r="T154" s="37">
        <f>Tabela4[[#This Row],[Alunos_Ano7]]+Tabela4[[#This Row],[Alunos_Ano8]]+Tabela4[[#This Row],[Alunos_Ano9]]</f>
        <v>208</v>
      </c>
      <c r="U154" s="37">
        <f>Tabela4[[#This Row],[Neg_Ano7]]+Tabela4[[#This Row],[Neg_Ano8]]+Tabela4[[#This Row],[Neg_Ano9]]</f>
        <v>139</v>
      </c>
      <c r="V154" s="112">
        <f>Tabela4[[#This Row],[Níveis negat.]]/Tabela4[[#This Row],[Alunos_3ºciclo]]</f>
        <v>0.66826923076923073</v>
      </c>
    </row>
    <row r="155" spans="1:22" outlineLevel="4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">
        <v>152160</v>
      </c>
      <c r="H155" s="7" t="s">
        <v>166</v>
      </c>
      <c r="I155" s="7">
        <v>0</v>
      </c>
      <c r="J155" s="11" t="s">
        <v>24</v>
      </c>
      <c r="K155" s="40">
        <f>SUBTOTAL(9,K154:K154)</f>
        <v>73</v>
      </c>
      <c r="L155" s="40">
        <f>SUBTOTAL(9,L154:L154)</f>
        <v>47</v>
      </c>
      <c r="M155" s="87">
        <f>Tabela4[[#This Row],[Neg_Ano7]]/Tabela4[[#This Row],[Alunos_Ano7]]</f>
        <v>0.64383561643835618</v>
      </c>
      <c r="N155" s="40">
        <f>SUBTOTAL(9,N154:N154)</f>
        <v>82</v>
      </c>
      <c r="O155" s="40">
        <f>SUBTOTAL(9,O154:O154)</f>
        <v>55</v>
      </c>
      <c r="P155" s="87">
        <f>Tabela4[[#This Row],[Neg_Ano8]]/Tabela4[[#This Row],[Alunos_Ano8]]</f>
        <v>0.67073170731707321</v>
      </c>
      <c r="Q155" s="40">
        <f>SUBTOTAL(9,Q154:Q154)</f>
        <v>53</v>
      </c>
      <c r="R155" s="40">
        <f>SUBTOTAL(9,R154:R154)</f>
        <v>37</v>
      </c>
      <c r="S155" s="87">
        <f>Tabela4[[#This Row],[Neg_Ano9]]/Tabela4[[#This Row],[Alunos_Ano9]]</f>
        <v>0.69811320754716977</v>
      </c>
      <c r="T155" s="40">
        <f>SUBTOTAL(9,T154:T154)</f>
        <v>208</v>
      </c>
      <c r="U155" s="40">
        <f>SUBTOTAL(9,U154:U154)</f>
        <v>139</v>
      </c>
      <c r="V155" s="88">
        <f>Tabela4[[#This Row],[Níveis negat.]]/Tabela4[[#This Row],[Alunos_3ºciclo]]</f>
        <v>0.66826923076923073</v>
      </c>
    </row>
    <row r="156" spans="1:22" outlineLevel="5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">
        <v>152171</v>
      </c>
      <c r="H156" s="7" t="s">
        <v>168</v>
      </c>
      <c r="I156" s="7">
        <v>1312414</v>
      </c>
      <c r="J156" s="7" t="s">
        <v>169</v>
      </c>
      <c r="K156" s="37">
        <v>79</v>
      </c>
      <c r="L156" s="37">
        <v>46</v>
      </c>
      <c r="M156" s="108">
        <f>Tabela4[[#This Row],[Neg_Ano7]]/Tabela4[[#This Row],[Alunos_Ano7]]</f>
        <v>0.58227848101265822</v>
      </c>
      <c r="N156" s="37">
        <v>51</v>
      </c>
      <c r="O156" s="37">
        <v>32</v>
      </c>
      <c r="P156" s="108">
        <f>Tabela4[[#This Row],[Neg_Ano8]]/Tabela4[[#This Row],[Alunos_Ano8]]</f>
        <v>0.62745098039215685</v>
      </c>
      <c r="Q156" s="37">
        <v>40</v>
      </c>
      <c r="R156" s="37">
        <v>19</v>
      </c>
      <c r="S156" s="108">
        <f>Tabela4[[#This Row],[Neg_Ano9]]/Tabela4[[#This Row],[Alunos_Ano9]]</f>
        <v>0.47499999999999998</v>
      </c>
      <c r="T156" s="37">
        <f>Tabela4[[#This Row],[Alunos_Ano7]]+Tabela4[[#This Row],[Alunos_Ano8]]+Tabela4[[#This Row],[Alunos_Ano9]]</f>
        <v>170</v>
      </c>
      <c r="U156" s="37">
        <f>Tabela4[[#This Row],[Neg_Ano7]]+Tabela4[[#This Row],[Neg_Ano8]]+Tabela4[[#This Row],[Neg_Ano9]]</f>
        <v>97</v>
      </c>
      <c r="V156" s="112">
        <f>Tabela4[[#This Row],[Níveis negat.]]/Tabela4[[#This Row],[Alunos_3ºciclo]]</f>
        <v>0.57058823529411762</v>
      </c>
    </row>
    <row r="157" spans="1:22" outlineLevel="4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">
        <v>152171</v>
      </c>
      <c r="H157" s="7" t="s">
        <v>168</v>
      </c>
      <c r="I157" s="7">
        <v>0</v>
      </c>
      <c r="J157" s="11" t="s">
        <v>24</v>
      </c>
      <c r="K157" s="40">
        <f>SUBTOTAL(9,K156:K156)</f>
        <v>79</v>
      </c>
      <c r="L157" s="40">
        <f>SUBTOTAL(9,L156:L156)</f>
        <v>46</v>
      </c>
      <c r="M157" s="87">
        <f>Tabela4[[#This Row],[Neg_Ano7]]/Tabela4[[#This Row],[Alunos_Ano7]]</f>
        <v>0.58227848101265822</v>
      </c>
      <c r="N157" s="40">
        <f>SUBTOTAL(9,N156:N156)</f>
        <v>51</v>
      </c>
      <c r="O157" s="40">
        <f>SUBTOTAL(9,O156:O156)</f>
        <v>32</v>
      </c>
      <c r="P157" s="87">
        <f>Tabela4[[#This Row],[Neg_Ano8]]/Tabela4[[#This Row],[Alunos_Ano8]]</f>
        <v>0.62745098039215685</v>
      </c>
      <c r="Q157" s="40">
        <f>SUBTOTAL(9,Q156:Q156)</f>
        <v>40</v>
      </c>
      <c r="R157" s="40">
        <f>SUBTOTAL(9,R156:R156)</f>
        <v>19</v>
      </c>
      <c r="S157" s="87">
        <f>Tabela4[[#This Row],[Neg_Ano9]]/Tabela4[[#This Row],[Alunos_Ano9]]</f>
        <v>0.47499999999999998</v>
      </c>
      <c r="T157" s="40">
        <f>SUBTOTAL(9,T156:T156)</f>
        <v>170</v>
      </c>
      <c r="U157" s="40">
        <f>SUBTOTAL(9,U156:U156)</f>
        <v>97</v>
      </c>
      <c r="V157" s="88">
        <f>Tabela4[[#This Row],[Níveis negat.]]/Tabela4[[#This Row],[Alunos_3ºciclo]]</f>
        <v>0.57058823529411762</v>
      </c>
    </row>
    <row r="158" spans="1:22" outlineLevel="5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">
        <v>152183</v>
      </c>
      <c r="H158" s="7" t="s">
        <v>170</v>
      </c>
      <c r="I158" s="7">
        <v>1312054</v>
      </c>
      <c r="J158" s="7" t="s">
        <v>171</v>
      </c>
      <c r="K158" s="37">
        <v>0</v>
      </c>
      <c r="L158" s="37">
        <v>0</v>
      </c>
      <c r="M158" s="109" t="s">
        <v>28</v>
      </c>
      <c r="N158" s="37">
        <v>18</v>
      </c>
      <c r="O158" s="37" t="s">
        <v>23</v>
      </c>
      <c r="P158" s="109"/>
      <c r="Q158" s="37">
        <v>71</v>
      </c>
      <c r="R158" s="37">
        <v>29</v>
      </c>
      <c r="S158" s="108">
        <f>Tabela4[[#This Row],[Neg_Ano9]]/Tabela4[[#This Row],[Alunos_Ano9]]</f>
        <v>0.40845070422535212</v>
      </c>
      <c r="T158" s="37">
        <f>Tabela4[[#This Row],[Alunos_Ano7]]+Tabela4[[#This Row],[Alunos_Ano8]]+Tabela4[[#This Row],[Alunos_Ano9]]</f>
        <v>89</v>
      </c>
      <c r="U158" s="37">
        <f>Tabela4[[#This Row],[Neg_Ano9]]</f>
        <v>29</v>
      </c>
      <c r="V158" s="112">
        <f>Tabela4[[#This Row],[Níveis negat.]]/Tabela4[[#This Row],[Alunos_3ºciclo]]</f>
        <v>0.3258426966292135</v>
      </c>
    </row>
    <row r="159" spans="1:22" outlineLevel="5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">
        <v>152183</v>
      </c>
      <c r="H159" s="7" t="s">
        <v>170</v>
      </c>
      <c r="I159" s="7">
        <v>1312840</v>
      </c>
      <c r="J159" s="7" t="s">
        <v>172</v>
      </c>
      <c r="K159" s="37">
        <v>0</v>
      </c>
      <c r="L159" s="37">
        <v>0</v>
      </c>
      <c r="M159" s="109" t="s">
        <v>28</v>
      </c>
      <c r="N159" s="37">
        <v>17</v>
      </c>
      <c r="O159" s="37">
        <v>3</v>
      </c>
      <c r="P159" s="108">
        <f>Tabela4[[#This Row],[Neg_Ano8]]/Tabela4[[#This Row],[Alunos_Ano8]]</f>
        <v>0.17647058823529413</v>
      </c>
      <c r="Q159" s="37">
        <v>59</v>
      </c>
      <c r="R159" s="37">
        <v>29</v>
      </c>
      <c r="S159" s="108">
        <f>Tabela4[[#This Row],[Neg_Ano9]]/Tabela4[[#This Row],[Alunos_Ano9]]</f>
        <v>0.49152542372881358</v>
      </c>
      <c r="T159" s="37">
        <f>Tabela4[[#This Row],[Alunos_Ano7]]+Tabela4[[#This Row],[Alunos_Ano8]]+Tabela4[[#This Row],[Alunos_Ano9]]</f>
        <v>76</v>
      </c>
      <c r="U159" s="37">
        <f>Tabela4[[#This Row],[Neg_Ano7]]+Tabela4[[#This Row],[Neg_Ano8]]+Tabela4[[#This Row],[Neg_Ano9]]</f>
        <v>32</v>
      </c>
      <c r="V159" s="112">
        <f>Tabela4[[#This Row],[Níveis negat.]]/Tabela4[[#This Row],[Alunos_3ºciclo]]</f>
        <v>0.42105263157894735</v>
      </c>
    </row>
    <row r="160" spans="1:22" outlineLevel="4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">
        <v>152183</v>
      </c>
      <c r="H160" s="7" t="s">
        <v>170</v>
      </c>
      <c r="I160" s="7">
        <v>0</v>
      </c>
      <c r="J160" s="11" t="s">
        <v>24</v>
      </c>
      <c r="K160" s="37">
        <v>0</v>
      </c>
      <c r="L160" s="37">
        <v>0</v>
      </c>
      <c r="M160" s="109" t="s">
        <v>28</v>
      </c>
      <c r="N160" s="40">
        <f>SUBTOTAL(9,N158:N159)</f>
        <v>35</v>
      </c>
      <c r="O160" s="40">
        <f>SUBTOTAL(9,O158:O159)</f>
        <v>3</v>
      </c>
      <c r="P160" s="87">
        <f>Tabela4[[#This Row],[Neg_Ano8]]/Tabela4[[#This Row],[Alunos_Ano8]]</f>
        <v>8.5714285714285715E-2</v>
      </c>
      <c r="Q160" s="40">
        <f>SUBTOTAL(9,Q158:Q159)</f>
        <v>130</v>
      </c>
      <c r="R160" s="40">
        <f>SUBTOTAL(9,R158:R159)</f>
        <v>58</v>
      </c>
      <c r="S160" s="87">
        <f>Tabela4[[#This Row],[Neg_Ano9]]/Tabela4[[#This Row],[Alunos_Ano9]]</f>
        <v>0.44615384615384618</v>
      </c>
      <c r="T160" s="40">
        <f>SUBTOTAL(9,T158:T159)</f>
        <v>165</v>
      </c>
      <c r="U160" s="40">
        <f>SUBTOTAL(9,U158:U159)</f>
        <v>61</v>
      </c>
      <c r="V160" s="88">
        <f>Tabela4[[#This Row],[Níveis negat.]]/Tabela4[[#This Row],[Alunos_3ºciclo]]</f>
        <v>0.36969696969696969</v>
      </c>
    </row>
    <row r="161" spans="1:22" outlineLevel="5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1312</v>
      </c>
      <c r="F161" s="7" t="s">
        <v>156</v>
      </c>
      <c r="G161" s="7">
        <v>152195</v>
      </c>
      <c r="H161" s="7" t="s">
        <v>173</v>
      </c>
      <c r="I161" s="7">
        <v>1312010</v>
      </c>
      <c r="J161" s="7" t="s">
        <v>174</v>
      </c>
      <c r="K161" s="37">
        <v>63</v>
      </c>
      <c r="L161" s="37">
        <v>37</v>
      </c>
      <c r="M161" s="108">
        <f>Tabela4[[#This Row],[Neg_Ano7]]/Tabela4[[#This Row],[Alunos_Ano7]]</f>
        <v>0.58730158730158732</v>
      </c>
      <c r="N161" s="37">
        <v>38</v>
      </c>
      <c r="O161" s="37">
        <v>25</v>
      </c>
      <c r="P161" s="108">
        <f>Tabela4[[#This Row],[Neg_Ano8]]/Tabela4[[#This Row],[Alunos_Ano8]]</f>
        <v>0.65789473684210531</v>
      </c>
      <c r="Q161" s="37">
        <v>26</v>
      </c>
      <c r="R161" s="37">
        <v>21</v>
      </c>
      <c r="S161" s="108">
        <f>Tabela4[[#This Row],[Neg_Ano9]]/Tabela4[[#This Row],[Alunos_Ano9]]</f>
        <v>0.80769230769230771</v>
      </c>
      <c r="T161" s="37">
        <f>Tabela4[[#This Row],[Alunos_Ano7]]+Tabela4[[#This Row],[Alunos_Ano8]]+Tabela4[[#This Row],[Alunos_Ano9]]</f>
        <v>127</v>
      </c>
      <c r="U161" s="37">
        <f>Tabela4[[#This Row],[Neg_Ano7]]+Tabela4[[#This Row],[Neg_Ano8]]+Tabela4[[#This Row],[Neg_Ano9]]</f>
        <v>83</v>
      </c>
      <c r="V161" s="112">
        <f>Tabela4[[#This Row],[Níveis negat.]]/Tabela4[[#This Row],[Alunos_3ºciclo]]</f>
        <v>0.65354330708661412</v>
      </c>
    </row>
    <row r="162" spans="1:22" outlineLevel="4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1312</v>
      </c>
      <c r="F162" s="7" t="s">
        <v>156</v>
      </c>
      <c r="G162" s="7">
        <v>152195</v>
      </c>
      <c r="H162" s="7" t="s">
        <v>173</v>
      </c>
      <c r="I162" s="7">
        <v>0</v>
      </c>
      <c r="J162" s="11" t="s">
        <v>24</v>
      </c>
      <c r="K162" s="40">
        <f>SUBTOTAL(9,K161:K161)</f>
        <v>63</v>
      </c>
      <c r="L162" s="40">
        <f>SUBTOTAL(9,L161:L161)</f>
        <v>37</v>
      </c>
      <c r="M162" s="87">
        <f>Tabela4[[#This Row],[Neg_Ano7]]/Tabela4[[#This Row],[Alunos_Ano7]]</f>
        <v>0.58730158730158732</v>
      </c>
      <c r="N162" s="40">
        <f>SUBTOTAL(9,N161:N161)</f>
        <v>38</v>
      </c>
      <c r="O162" s="40">
        <f>SUBTOTAL(9,O161:O161)</f>
        <v>25</v>
      </c>
      <c r="P162" s="87">
        <f>Tabela4[[#This Row],[Neg_Ano8]]/Tabela4[[#This Row],[Alunos_Ano8]]</f>
        <v>0.65789473684210531</v>
      </c>
      <c r="Q162" s="40">
        <f>SUBTOTAL(9,Q161:Q161)</f>
        <v>26</v>
      </c>
      <c r="R162" s="40">
        <f>SUBTOTAL(9,R161:R161)</f>
        <v>21</v>
      </c>
      <c r="S162" s="87">
        <f>Tabela4[[#This Row],[Neg_Ano9]]/Tabela4[[#This Row],[Alunos_Ano9]]</f>
        <v>0.80769230769230771</v>
      </c>
      <c r="T162" s="40">
        <f>SUBTOTAL(9,T161:T161)</f>
        <v>127</v>
      </c>
      <c r="U162" s="40">
        <f>SUBTOTAL(9,U161:U161)</f>
        <v>83</v>
      </c>
      <c r="V162" s="88">
        <f>Tabela4[[#This Row],[Níveis negat.]]/Tabela4[[#This Row],[Alunos_3ºciclo]]</f>
        <v>0.65354330708661412</v>
      </c>
    </row>
    <row r="163" spans="1:22" outlineLevel="5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1312</v>
      </c>
      <c r="F163" s="7" t="s">
        <v>156</v>
      </c>
      <c r="G163" s="7">
        <v>152201</v>
      </c>
      <c r="H163" s="7" t="s">
        <v>175</v>
      </c>
      <c r="I163" s="7">
        <v>1312592</v>
      </c>
      <c r="J163" s="7" t="s">
        <v>176</v>
      </c>
      <c r="K163" s="37">
        <v>0</v>
      </c>
      <c r="L163" s="37">
        <v>0</v>
      </c>
      <c r="M163" s="109" t="s">
        <v>28</v>
      </c>
      <c r="N163" s="37">
        <v>0</v>
      </c>
      <c r="O163" s="37">
        <v>0</v>
      </c>
      <c r="P163" s="109" t="s">
        <v>28</v>
      </c>
      <c r="Q163" s="37">
        <v>141</v>
      </c>
      <c r="R163" s="37">
        <v>29</v>
      </c>
      <c r="S163" s="108">
        <f>Tabela4[[#This Row],[Neg_Ano9]]/Tabela4[[#This Row],[Alunos_Ano9]]</f>
        <v>0.20567375886524822</v>
      </c>
      <c r="T163" s="37">
        <f>Tabela4[[#This Row],[Alunos_Ano7]]+Tabela4[[#This Row],[Alunos_Ano8]]+Tabela4[[#This Row],[Alunos_Ano9]]</f>
        <v>141</v>
      </c>
      <c r="U163" s="37">
        <f>Tabela4[[#This Row],[Neg_Ano7]]+Tabela4[[#This Row],[Neg_Ano8]]+Tabela4[[#This Row],[Neg_Ano9]]</f>
        <v>29</v>
      </c>
      <c r="V163" s="112">
        <f>Tabela4[[#This Row],[Níveis negat.]]/Tabela4[[#This Row],[Alunos_3ºciclo]]</f>
        <v>0.20567375886524822</v>
      </c>
    </row>
    <row r="164" spans="1:22" outlineLevel="5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1312</v>
      </c>
      <c r="F164" s="7" t="s">
        <v>156</v>
      </c>
      <c r="G164" s="7">
        <v>152201</v>
      </c>
      <c r="H164" s="7" t="s">
        <v>175</v>
      </c>
      <c r="I164" s="7">
        <v>1312772</v>
      </c>
      <c r="J164" s="7" t="s">
        <v>324</v>
      </c>
      <c r="K164" s="37">
        <v>0</v>
      </c>
      <c r="L164" s="37">
        <v>0</v>
      </c>
      <c r="M164" s="109" t="s">
        <v>28</v>
      </c>
      <c r="N164" s="37">
        <v>0</v>
      </c>
      <c r="O164" s="37">
        <v>0</v>
      </c>
      <c r="P164" s="109" t="s">
        <v>28</v>
      </c>
      <c r="Q164" s="37">
        <v>102</v>
      </c>
      <c r="R164" s="37">
        <v>26</v>
      </c>
      <c r="S164" s="108">
        <f>Tabela4[[#This Row],[Neg_Ano9]]/Tabela4[[#This Row],[Alunos_Ano9]]</f>
        <v>0.25490196078431371</v>
      </c>
      <c r="T164" s="37">
        <f>Tabela4[[#This Row],[Alunos_Ano7]]+Tabela4[[#This Row],[Alunos_Ano8]]+Tabela4[[#This Row],[Alunos_Ano9]]</f>
        <v>102</v>
      </c>
      <c r="U164" s="37">
        <f>Tabela4[[#This Row],[Neg_Ano7]]+Tabela4[[#This Row],[Neg_Ano8]]+Tabela4[[#This Row],[Neg_Ano9]]</f>
        <v>26</v>
      </c>
      <c r="V164" s="112">
        <f>Tabela4[[#This Row],[Níveis negat.]]/Tabela4[[#This Row],[Alunos_3ºciclo]]</f>
        <v>0.25490196078431371</v>
      </c>
    </row>
    <row r="165" spans="1:22" outlineLevel="4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1312</v>
      </c>
      <c r="F165" s="7" t="s">
        <v>156</v>
      </c>
      <c r="G165" s="7">
        <v>152201</v>
      </c>
      <c r="H165" s="7" t="s">
        <v>175</v>
      </c>
      <c r="I165" s="7">
        <v>0</v>
      </c>
      <c r="J165" s="11" t="s">
        <v>24</v>
      </c>
      <c r="K165" s="40">
        <v>0</v>
      </c>
      <c r="L165" s="40">
        <v>0</v>
      </c>
      <c r="M165" s="40" t="s">
        <v>28</v>
      </c>
      <c r="N165" s="40">
        <v>0</v>
      </c>
      <c r="O165" s="40">
        <v>0</v>
      </c>
      <c r="P165" s="40" t="s">
        <v>28</v>
      </c>
      <c r="Q165" s="40">
        <f>SUBTOTAL(9,Q163:Q164)</f>
        <v>243</v>
      </c>
      <c r="R165" s="40">
        <f>SUBTOTAL(9,R163:R164)</f>
        <v>55</v>
      </c>
      <c r="S165" s="87">
        <f>Tabela4[[#This Row],[Neg_Ano9]]/Tabela4[[#This Row],[Alunos_Ano9]]</f>
        <v>0.22633744855967078</v>
      </c>
      <c r="T165" s="40">
        <f>SUBTOTAL(9,T163:T164)</f>
        <v>243</v>
      </c>
      <c r="U165" s="40">
        <f>SUBTOTAL(9,U163:U164)</f>
        <v>55</v>
      </c>
      <c r="V165" s="88">
        <f>Tabela4[[#This Row],[Níveis negat.]]/Tabela4[[#This Row],[Alunos_3ºciclo]]</f>
        <v>0.22633744855967078</v>
      </c>
    </row>
    <row r="166" spans="1:22" outlineLevel="5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1312</v>
      </c>
      <c r="F166" s="7" t="s">
        <v>156</v>
      </c>
      <c r="G166" s="7">
        <v>152213</v>
      </c>
      <c r="H166" s="7" t="s">
        <v>177</v>
      </c>
      <c r="I166" s="7">
        <v>1312289</v>
      </c>
      <c r="J166" s="7" t="s">
        <v>178</v>
      </c>
      <c r="K166" s="37">
        <v>54</v>
      </c>
      <c r="L166" s="37">
        <v>37</v>
      </c>
      <c r="M166" s="108">
        <f>Tabela4[[#This Row],[Neg_Ano7]]/Tabela4[[#This Row],[Alunos_Ano7]]</f>
        <v>0.68518518518518523</v>
      </c>
      <c r="N166" s="37">
        <v>35</v>
      </c>
      <c r="O166" s="37">
        <v>13</v>
      </c>
      <c r="P166" s="108">
        <f>Tabela4[[#This Row],[Neg_Ano8]]/Tabela4[[#This Row],[Alunos_Ano8]]</f>
        <v>0.37142857142857144</v>
      </c>
      <c r="Q166" s="37">
        <v>30</v>
      </c>
      <c r="R166" s="37">
        <v>12</v>
      </c>
      <c r="S166" s="108">
        <f>Tabela4[[#This Row],[Neg_Ano9]]/Tabela4[[#This Row],[Alunos_Ano9]]</f>
        <v>0.4</v>
      </c>
      <c r="T166" s="37">
        <f>Tabela4[[#This Row],[Alunos_Ano7]]+Tabela4[[#This Row],[Alunos_Ano8]]+Tabela4[[#This Row],[Alunos_Ano9]]</f>
        <v>119</v>
      </c>
      <c r="U166" s="37">
        <f>Tabela4[[#This Row],[Neg_Ano7]]+Tabela4[[#This Row],[Neg_Ano8]]+Tabela4[[#This Row],[Neg_Ano9]]</f>
        <v>62</v>
      </c>
      <c r="V166" s="112">
        <f>Tabela4[[#This Row],[Níveis negat.]]/Tabela4[[#This Row],[Alunos_3ºciclo]]</f>
        <v>0.52100840336134457</v>
      </c>
    </row>
    <row r="167" spans="1:22" outlineLevel="4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1312</v>
      </c>
      <c r="F167" s="7" t="s">
        <v>156</v>
      </c>
      <c r="G167" s="7">
        <v>152213</v>
      </c>
      <c r="H167" s="7" t="s">
        <v>177</v>
      </c>
      <c r="I167" s="7">
        <v>0</v>
      </c>
      <c r="J167" s="11" t="s">
        <v>24</v>
      </c>
      <c r="K167" s="40">
        <f>SUBTOTAL(9,K166:K166)</f>
        <v>54</v>
      </c>
      <c r="L167" s="40">
        <f>SUBTOTAL(9,L166:L166)</f>
        <v>37</v>
      </c>
      <c r="M167" s="87">
        <f>Tabela4[[#This Row],[Neg_Ano7]]/Tabela4[[#This Row],[Alunos_Ano7]]</f>
        <v>0.68518518518518523</v>
      </c>
      <c r="N167" s="40">
        <f>SUBTOTAL(9,N166:N166)</f>
        <v>35</v>
      </c>
      <c r="O167" s="40">
        <f>SUBTOTAL(9,O166:O166)</f>
        <v>13</v>
      </c>
      <c r="P167" s="87">
        <f>Tabela4[[#This Row],[Neg_Ano8]]/Tabela4[[#This Row],[Alunos_Ano8]]</f>
        <v>0.37142857142857144</v>
      </c>
      <c r="Q167" s="40">
        <f>SUBTOTAL(9,Q166:Q166)</f>
        <v>30</v>
      </c>
      <c r="R167" s="40">
        <f>SUBTOTAL(9,R166:R166)</f>
        <v>12</v>
      </c>
      <c r="S167" s="87">
        <f>Tabela4[[#This Row],[Neg_Ano9]]/Tabela4[[#This Row],[Alunos_Ano9]]</f>
        <v>0.4</v>
      </c>
      <c r="T167" s="40">
        <f>SUBTOTAL(9,T166:T166)</f>
        <v>119</v>
      </c>
      <c r="U167" s="40">
        <f>SUBTOTAL(9,U166:U166)</f>
        <v>62</v>
      </c>
      <c r="V167" s="88">
        <f>Tabela4[[#This Row],[Níveis negat.]]/Tabela4[[#This Row],[Alunos_3ºciclo]]</f>
        <v>0.52100840336134457</v>
      </c>
    </row>
    <row r="168" spans="1:22" outlineLevel="5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1312</v>
      </c>
      <c r="F168" s="7" t="s">
        <v>156</v>
      </c>
      <c r="G168" s="7">
        <v>152225</v>
      </c>
      <c r="H168" s="7" t="s">
        <v>179</v>
      </c>
      <c r="I168" s="7">
        <v>1312351</v>
      </c>
      <c r="J168" s="7" t="s">
        <v>180</v>
      </c>
      <c r="K168" s="37">
        <v>77</v>
      </c>
      <c r="L168" s="37">
        <v>54</v>
      </c>
      <c r="M168" s="108">
        <f>Tabela4[[#This Row],[Neg_Ano7]]/Tabela4[[#This Row],[Alunos_Ano7]]</f>
        <v>0.70129870129870131</v>
      </c>
      <c r="N168" s="37">
        <v>57</v>
      </c>
      <c r="O168" s="37">
        <v>41</v>
      </c>
      <c r="P168" s="108">
        <f>Tabela4[[#This Row],[Neg_Ano8]]/Tabela4[[#This Row],[Alunos_Ano8]]</f>
        <v>0.7192982456140351</v>
      </c>
      <c r="Q168" s="37">
        <v>61</v>
      </c>
      <c r="R168" s="37">
        <v>44</v>
      </c>
      <c r="S168" s="108">
        <f>Tabela4[[#This Row],[Neg_Ano9]]/Tabela4[[#This Row],[Alunos_Ano9]]</f>
        <v>0.72131147540983609</v>
      </c>
      <c r="T168" s="37">
        <f>Tabela4[[#This Row],[Alunos_Ano7]]+Tabela4[[#This Row],[Alunos_Ano8]]+Tabela4[[#This Row],[Alunos_Ano9]]</f>
        <v>195</v>
      </c>
      <c r="U168" s="37">
        <f>Tabela4[[#This Row],[Neg_Ano7]]+Tabela4[[#This Row],[Neg_Ano8]]+Tabela4[[#This Row],[Neg_Ano9]]</f>
        <v>139</v>
      </c>
      <c r="V168" s="112">
        <f>Tabela4[[#This Row],[Níveis negat.]]/Tabela4[[#This Row],[Alunos_3ºciclo]]</f>
        <v>0.71282051282051284</v>
      </c>
    </row>
    <row r="169" spans="1:22" outlineLevel="5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1312</v>
      </c>
      <c r="F169" s="7" t="s">
        <v>156</v>
      </c>
      <c r="G169" s="7">
        <v>152225</v>
      </c>
      <c r="H169" s="7" t="s">
        <v>179</v>
      </c>
      <c r="I169" s="7">
        <v>1312593</v>
      </c>
      <c r="J169" s="7" t="s">
        <v>325</v>
      </c>
      <c r="K169" s="37">
        <v>131</v>
      </c>
      <c r="L169" s="37">
        <v>42</v>
      </c>
      <c r="M169" s="108">
        <f>Tabela4[[#This Row],[Neg_Ano7]]/Tabela4[[#This Row],[Alunos_Ano7]]</f>
        <v>0.32061068702290074</v>
      </c>
      <c r="N169" s="37">
        <v>139</v>
      </c>
      <c r="O169" s="37">
        <v>51</v>
      </c>
      <c r="P169" s="108">
        <f>Tabela4[[#This Row],[Neg_Ano8]]/Tabela4[[#This Row],[Alunos_Ano8]]</f>
        <v>0.36690647482014388</v>
      </c>
      <c r="Q169" s="37">
        <v>135</v>
      </c>
      <c r="R169" s="37">
        <v>45</v>
      </c>
      <c r="S169" s="108">
        <f>Tabela4[[#This Row],[Neg_Ano9]]/Tabela4[[#This Row],[Alunos_Ano9]]</f>
        <v>0.33333333333333331</v>
      </c>
      <c r="T169" s="37">
        <f>Tabela4[[#This Row],[Alunos_Ano7]]+Tabela4[[#This Row],[Alunos_Ano8]]+Tabela4[[#This Row],[Alunos_Ano9]]</f>
        <v>405</v>
      </c>
      <c r="U169" s="37">
        <f>Tabela4[[#This Row],[Neg_Ano7]]+Tabela4[[#This Row],[Neg_Ano8]]+Tabela4[[#This Row],[Neg_Ano9]]</f>
        <v>138</v>
      </c>
      <c r="V169" s="112">
        <f>Tabela4[[#This Row],[Níveis negat.]]/Tabela4[[#This Row],[Alunos_3ºciclo]]</f>
        <v>0.34074074074074073</v>
      </c>
    </row>
    <row r="170" spans="1:22" outlineLevel="4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1312</v>
      </c>
      <c r="F170" s="7" t="s">
        <v>156</v>
      </c>
      <c r="G170" s="7">
        <v>152225</v>
      </c>
      <c r="H170" s="7" t="s">
        <v>179</v>
      </c>
      <c r="I170" s="7">
        <v>0</v>
      </c>
      <c r="J170" s="11" t="s">
        <v>24</v>
      </c>
      <c r="K170" s="40">
        <f>SUBTOTAL(9,K168:K169)</f>
        <v>208</v>
      </c>
      <c r="L170" s="40">
        <f>SUBTOTAL(9,L168:L169)</f>
        <v>96</v>
      </c>
      <c r="M170" s="87">
        <f>Tabela4[[#This Row],[Neg_Ano7]]/Tabela4[[#This Row],[Alunos_Ano7]]</f>
        <v>0.46153846153846156</v>
      </c>
      <c r="N170" s="40">
        <f>SUBTOTAL(9,N168:N169)</f>
        <v>196</v>
      </c>
      <c r="O170" s="40">
        <f>SUBTOTAL(9,O168:O169)</f>
        <v>92</v>
      </c>
      <c r="P170" s="87">
        <f>Tabela4[[#This Row],[Neg_Ano8]]/Tabela4[[#This Row],[Alunos_Ano8]]</f>
        <v>0.46938775510204084</v>
      </c>
      <c r="Q170" s="40">
        <f>SUBTOTAL(9,Q168:Q169)</f>
        <v>196</v>
      </c>
      <c r="R170" s="40">
        <f>SUBTOTAL(9,R168:R169)</f>
        <v>89</v>
      </c>
      <c r="S170" s="87">
        <f>Tabela4[[#This Row],[Neg_Ano9]]/Tabela4[[#This Row],[Alunos_Ano9]]</f>
        <v>0.45408163265306123</v>
      </c>
      <c r="T170" s="40">
        <f>SUBTOTAL(9,T168:T169)</f>
        <v>600</v>
      </c>
      <c r="U170" s="40">
        <f>SUBTOTAL(9,U168:U169)</f>
        <v>277</v>
      </c>
      <c r="V170" s="88">
        <f>Tabela4[[#This Row],[Níveis negat.]]/Tabela4[[#This Row],[Alunos_3ºciclo]]</f>
        <v>0.46166666666666667</v>
      </c>
    </row>
    <row r="171" spans="1:22" outlineLevel="5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1312</v>
      </c>
      <c r="F171" s="7" t="s">
        <v>156</v>
      </c>
      <c r="G171" s="7">
        <v>152237</v>
      </c>
      <c r="H171" s="7" t="s">
        <v>181</v>
      </c>
      <c r="I171" s="7">
        <v>1312027</v>
      </c>
      <c r="J171" s="7" t="s">
        <v>182</v>
      </c>
      <c r="K171" s="37">
        <v>19</v>
      </c>
      <c r="L171" s="37">
        <v>15</v>
      </c>
      <c r="M171" s="108">
        <f>Tabela4[[#This Row],[Neg_Ano7]]/Tabela4[[#This Row],[Alunos_Ano7]]</f>
        <v>0.78947368421052633</v>
      </c>
      <c r="N171" s="37">
        <v>19</v>
      </c>
      <c r="O171" s="37">
        <v>16</v>
      </c>
      <c r="P171" s="108">
        <f>Tabela4[[#This Row],[Neg_Ano8]]/Tabela4[[#This Row],[Alunos_Ano8]]</f>
        <v>0.84210526315789469</v>
      </c>
      <c r="Q171" s="37">
        <v>30</v>
      </c>
      <c r="R171" s="37">
        <v>16</v>
      </c>
      <c r="S171" s="108">
        <f>Tabela4[[#This Row],[Neg_Ano9]]/Tabela4[[#This Row],[Alunos_Ano9]]</f>
        <v>0.53333333333333333</v>
      </c>
      <c r="T171" s="37">
        <f>Tabela4[[#This Row],[Alunos_Ano7]]+Tabela4[[#This Row],[Alunos_Ano8]]+Tabela4[[#This Row],[Alunos_Ano9]]</f>
        <v>68</v>
      </c>
      <c r="U171" s="37">
        <f>Tabela4[[#This Row],[Neg_Ano7]]+Tabela4[[#This Row],[Neg_Ano8]]+Tabela4[[#This Row],[Neg_Ano9]]</f>
        <v>47</v>
      </c>
      <c r="V171" s="112">
        <f>Tabela4[[#This Row],[Níveis negat.]]/Tabela4[[#This Row],[Alunos_3ºciclo]]</f>
        <v>0.69117647058823528</v>
      </c>
    </row>
    <row r="172" spans="1:22" outlineLevel="5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1312</v>
      </c>
      <c r="F172" s="7" t="s">
        <v>156</v>
      </c>
      <c r="G172" s="7">
        <v>152237</v>
      </c>
      <c r="H172" s="7" t="s">
        <v>181</v>
      </c>
      <c r="I172" s="7">
        <v>1312225</v>
      </c>
      <c r="J172" s="7" t="s">
        <v>326</v>
      </c>
      <c r="K172" s="37">
        <v>0</v>
      </c>
      <c r="L172" s="37">
        <v>0</v>
      </c>
      <c r="M172" s="109" t="s">
        <v>28</v>
      </c>
      <c r="N172" s="37">
        <v>21</v>
      </c>
      <c r="O172" s="37">
        <v>15</v>
      </c>
      <c r="P172" s="108">
        <f>Tabela4[[#This Row],[Neg_Ano8]]/Tabela4[[#This Row],[Alunos_Ano8]]</f>
        <v>0.7142857142857143</v>
      </c>
      <c r="Q172" s="37">
        <v>47</v>
      </c>
      <c r="R172" s="37">
        <v>31</v>
      </c>
      <c r="S172" s="108">
        <f>Tabela4[[#This Row],[Neg_Ano9]]/Tabela4[[#This Row],[Alunos_Ano9]]</f>
        <v>0.65957446808510634</v>
      </c>
      <c r="T172" s="37">
        <f>Tabela4[[#This Row],[Alunos_Ano7]]+Tabela4[[#This Row],[Alunos_Ano8]]+Tabela4[[#This Row],[Alunos_Ano9]]</f>
        <v>68</v>
      </c>
      <c r="U172" s="37">
        <f>Tabela4[[#This Row],[Neg_Ano7]]+Tabela4[[#This Row],[Neg_Ano8]]+Tabela4[[#This Row],[Neg_Ano9]]</f>
        <v>46</v>
      </c>
      <c r="V172" s="112">
        <f>Tabela4[[#This Row],[Níveis negat.]]/Tabela4[[#This Row],[Alunos_3ºciclo]]</f>
        <v>0.67647058823529416</v>
      </c>
    </row>
    <row r="173" spans="1:22" outlineLevel="5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1312</v>
      </c>
      <c r="F173" s="7" t="s">
        <v>156</v>
      </c>
      <c r="G173" s="7">
        <v>152237</v>
      </c>
      <c r="H173" s="7" t="s">
        <v>181</v>
      </c>
      <c r="I173" s="7">
        <v>1312833</v>
      </c>
      <c r="J173" s="7" t="s">
        <v>183</v>
      </c>
      <c r="K173" s="37">
        <v>81</v>
      </c>
      <c r="L173" s="37">
        <v>29</v>
      </c>
      <c r="M173" s="108">
        <f>Tabela4[[#This Row],[Neg_Ano7]]/Tabela4[[#This Row],[Alunos_Ano7]]</f>
        <v>0.35802469135802467</v>
      </c>
      <c r="N173" s="37">
        <v>62</v>
      </c>
      <c r="O173" s="37">
        <v>32</v>
      </c>
      <c r="P173" s="108">
        <f>Tabela4[[#This Row],[Neg_Ano8]]/Tabela4[[#This Row],[Alunos_Ano8]]</f>
        <v>0.5161290322580645</v>
      </c>
      <c r="Q173" s="37">
        <v>48</v>
      </c>
      <c r="R173" s="37">
        <v>31</v>
      </c>
      <c r="S173" s="108">
        <f>Tabela4[[#This Row],[Neg_Ano9]]/Tabela4[[#This Row],[Alunos_Ano9]]</f>
        <v>0.64583333333333337</v>
      </c>
      <c r="T173" s="37">
        <f>Tabela4[[#This Row],[Alunos_Ano7]]+Tabela4[[#This Row],[Alunos_Ano8]]+Tabela4[[#This Row],[Alunos_Ano9]]</f>
        <v>191</v>
      </c>
      <c r="U173" s="37">
        <f>Tabela4[[#This Row],[Neg_Ano7]]+Tabela4[[#This Row],[Neg_Ano8]]+Tabela4[[#This Row],[Neg_Ano9]]</f>
        <v>92</v>
      </c>
      <c r="V173" s="112">
        <f>Tabela4[[#This Row],[Níveis negat.]]/Tabela4[[#This Row],[Alunos_3ºciclo]]</f>
        <v>0.48167539267015708</v>
      </c>
    </row>
    <row r="174" spans="1:22" outlineLevel="4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1312</v>
      </c>
      <c r="F174" s="7" t="s">
        <v>156</v>
      </c>
      <c r="G174" s="7">
        <v>152237</v>
      </c>
      <c r="H174" s="7" t="s">
        <v>181</v>
      </c>
      <c r="I174" s="7">
        <v>0</v>
      </c>
      <c r="J174" s="11" t="s">
        <v>24</v>
      </c>
      <c r="K174" s="40">
        <f>SUBTOTAL(9,K171:K173)</f>
        <v>100</v>
      </c>
      <c r="L174" s="40">
        <f>SUBTOTAL(9,L171:L173)</f>
        <v>44</v>
      </c>
      <c r="M174" s="87">
        <f>Tabela4[[#This Row],[Neg_Ano7]]/Tabela4[[#This Row],[Alunos_Ano7]]</f>
        <v>0.44</v>
      </c>
      <c r="N174" s="40">
        <f>SUBTOTAL(9,N171:N173)</f>
        <v>102</v>
      </c>
      <c r="O174" s="40">
        <f>SUBTOTAL(9,O171:O173)</f>
        <v>63</v>
      </c>
      <c r="P174" s="87">
        <f>Tabela4[[#This Row],[Neg_Ano8]]/Tabela4[[#This Row],[Alunos_Ano8]]</f>
        <v>0.61764705882352944</v>
      </c>
      <c r="Q174" s="40">
        <f>SUBTOTAL(9,Q171:Q173)</f>
        <v>125</v>
      </c>
      <c r="R174" s="40">
        <f>SUBTOTAL(9,R171:R173)</f>
        <v>78</v>
      </c>
      <c r="S174" s="87">
        <f>Tabela4[[#This Row],[Neg_Ano9]]/Tabela4[[#This Row],[Alunos_Ano9]]</f>
        <v>0.624</v>
      </c>
      <c r="T174" s="40">
        <f>SUBTOTAL(9,T171:T173)</f>
        <v>327</v>
      </c>
      <c r="U174" s="40">
        <f>SUBTOTAL(9,U171:U173)</f>
        <v>185</v>
      </c>
      <c r="V174" s="88">
        <f>Tabela4[[#This Row],[Níveis negat.]]/Tabela4[[#This Row],[Alunos_3ºciclo]]</f>
        <v>0.56574923547400613</v>
      </c>
    </row>
    <row r="175" spans="1:22" outlineLevel="5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1312</v>
      </c>
      <c r="F175" s="7" t="s">
        <v>156</v>
      </c>
      <c r="G175" s="7">
        <v>152870</v>
      </c>
      <c r="H175" s="7" t="s">
        <v>184</v>
      </c>
      <c r="I175" s="7">
        <v>1312002</v>
      </c>
      <c r="J175" s="7" t="s">
        <v>185</v>
      </c>
      <c r="K175" s="37">
        <v>165</v>
      </c>
      <c r="L175" s="37">
        <v>54</v>
      </c>
      <c r="M175" s="108">
        <f>Tabela4[[#This Row],[Neg_Ano7]]/Tabela4[[#This Row],[Alunos_Ano7]]</f>
        <v>0.32727272727272727</v>
      </c>
      <c r="N175" s="37">
        <v>192</v>
      </c>
      <c r="O175" s="37">
        <v>64</v>
      </c>
      <c r="P175" s="108">
        <f>Tabela4[[#This Row],[Neg_Ano8]]/Tabela4[[#This Row],[Alunos_Ano8]]</f>
        <v>0.33333333333333331</v>
      </c>
      <c r="Q175" s="37">
        <v>191</v>
      </c>
      <c r="R175" s="37">
        <v>71</v>
      </c>
      <c r="S175" s="108">
        <f>Tabela4[[#This Row],[Neg_Ano9]]/Tabela4[[#This Row],[Alunos_Ano9]]</f>
        <v>0.37172774869109948</v>
      </c>
      <c r="T175" s="37">
        <f>Tabela4[[#This Row],[Alunos_Ano7]]+Tabela4[[#This Row],[Alunos_Ano8]]+Tabela4[[#This Row],[Alunos_Ano9]]</f>
        <v>548</v>
      </c>
      <c r="U175" s="37">
        <f>Tabela4[[#This Row],[Neg_Ano7]]+Tabela4[[#This Row],[Neg_Ano8]]+Tabela4[[#This Row],[Neg_Ano9]]</f>
        <v>189</v>
      </c>
      <c r="V175" s="112">
        <f>Tabela4[[#This Row],[Níveis negat.]]/Tabela4[[#This Row],[Alunos_3ºciclo]]</f>
        <v>0.3448905109489051</v>
      </c>
    </row>
    <row r="176" spans="1:22" outlineLevel="4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1312</v>
      </c>
      <c r="F176" s="7" t="s">
        <v>156</v>
      </c>
      <c r="G176" s="7">
        <v>152870</v>
      </c>
      <c r="H176" s="7" t="s">
        <v>184</v>
      </c>
      <c r="I176" s="7">
        <v>0</v>
      </c>
      <c r="J176" s="11" t="s">
        <v>24</v>
      </c>
      <c r="K176" s="40">
        <f>SUBTOTAL(9,K175:K175)</f>
        <v>165</v>
      </c>
      <c r="L176" s="40">
        <f>SUBTOTAL(9,L175:L175)</f>
        <v>54</v>
      </c>
      <c r="M176" s="87">
        <f>Tabela4[[#This Row],[Neg_Ano7]]/Tabela4[[#This Row],[Alunos_Ano7]]</f>
        <v>0.32727272727272727</v>
      </c>
      <c r="N176" s="40">
        <f>SUBTOTAL(9,N175:N175)</f>
        <v>192</v>
      </c>
      <c r="O176" s="40">
        <f>SUBTOTAL(9,O175:O175)</f>
        <v>64</v>
      </c>
      <c r="P176" s="87">
        <f>Tabela4[[#This Row],[Neg_Ano8]]/Tabela4[[#This Row],[Alunos_Ano8]]</f>
        <v>0.33333333333333331</v>
      </c>
      <c r="Q176" s="40">
        <f>SUBTOTAL(9,Q175:Q175)</f>
        <v>191</v>
      </c>
      <c r="R176" s="40">
        <f>SUBTOTAL(9,R175:R175)</f>
        <v>71</v>
      </c>
      <c r="S176" s="87">
        <f>Tabela4[[#This Row],[Neg_Ano9]]/Tabela4[[#This Row],[Alunos_Ano9]]</f>
        <v>0.37172774869109948</v>
      </c>
      <c r="T176" s="40">
        <f>SUBTOTAL(9,T175:T175)</f>
        <v>548</v>
      </c>
      <c r="U176" s="40">
        <f>SUBTOTAL(9,U175:U175)</f>
        <v>189</v>
      </c>
      <c r="V176" s="88">
        <f>Tabela4[[#This Row],[Níveis negat.]]/Tabela4[[#This Row],[Alunos_3ºciclo]]</f>
        <v>0.3448905109489051</v>
      </c>
    </row>
    <row r="177" spans="1:22" outlineLevel="5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1312</v>
      </c>
      <c r="F177" s="7" t="s">
        <v>156</v>
      </c>
      <c r="G177" s="7">
        <v>152950</v>
      </c>
      <c r="H177" s="7" t="s">
        <v>186</v>
      </c>
      <c r="I177" s="7">
        <v>1312128</v>
      </c>
      <c r="J177" s="7" t="s">
        <v>327</v>
      </c>
      <c r="K177" s="37">
        <v>0</v>
      </c>
      <c r="L177" s="37">
        <v>0</v>
      </c>
      <c r="M177" s="108" t="s">
        <v>28</v>
      </c>
      <c r="N177" s="37">
        <v>15</v>
      </c>
      <c r="O177" s="37">
        <v>10</v>
      </c>
      <c r="P177" s="108">
        <f>Tabela4[[#This Row],[Neg_Ano8]]/Tabela4[[#This Row],[Alunos_Ano8]]</f>
        <v>0.66666666666666663</v>
      </c>
      <c r="Q177" s="37">
        <v>10</v>
      </c>
      <c r="R177" s="37">
        <v>10</v>
      </c>
      <c r="S177" s="108">
        <f>Tabela4[[#This Row],[Neg_Ano9]]/Tabela4[[#This Row],[Alunos_Ano9]]</f>
        <v>1</v>
      </c>
      <c r="T177" s="37">
        <f>Tabela4[[#This Row],[Alunos_Ano7]]+Tabela4[[#This Row],[Alunos_Ano8]]+Tabela4[[#This Row],[Alunos_Ano9]]</f>
        <v>25</v>
      </c>
      <c r="U177" s="37">
        <f>Tabela4[[#This Row],[Neg_Ano7]]+Tabela4[[#This Row],[Neg_Ano8]]+Tabela4[[#This Row],[Neg_Ano9]]</f>
        <v>20</v>
      </c>
      <c r="V177" s="112">
        <f>Tabela4[[#This Row],[Níveis negat.]]/Tabela4[[#This Row],[Alunos_3ºciclo]]</f>
        <v>0.8</v>
      </c>
    </row>
    <row r="178" spans="1:22" outlineLevel="5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1312</v>
      </c>
      <c r="F178" s="7" t="s">
        <v>156</v>
      </c>
      <c r="G178" s="7">
        <v>152950</v>
      </c>
      <c r="H178" s="7" t="s">
        <v>186</v>
      </c>
      <c r="I178" s="7">
        <v>1312958</v>
      </c>
      <c r="J178" s="7" t="s">
        <v>187</v>
      </c>
      <c r="K178" s="37">
        <v>100</v>
      </c>
      <c r="L178" s="37">
        <v>55</v>
      </c>
      <c r="M178" s="108">
        <f>Tabela4[[#This Row],[Neg_Ano7]]/Tabela4[[#This Row],[Alunos_Ano7]]</f>
        <v>0.55000000000000004</v>
      </c>
      <c r="N178" s="37">
        <v>118</v>
      </c>
      <c r="O178" s="37">
        <v>64</v>
      </c>
      <c r="P178" s="108">
        <f>Tabela4[[#This Row],[Neg_Ano8]]/Tabela4[[#This Row],[Alunos_Ano8]]</f>
        <v>0.5423728813559322</v>
      </c>
      <c r="Q178" s="37">
        <v>139</v>
      </c>
      <c r="R178" s="37">
        <v>77</v>
      </c>
      <c r="S178" s="108">
        <f>Tabela4[[#This Row],[Neg_Ano9]]/Tabela4[[#This Row],[Alunos_Ano9]]</f>
        <v>0.5539568345323741</v>
      </c>
      <c r="T178" s="37">
        <f>Tabela4[[#This Row],[Alunos_Ano7]]+Tabela4[[#This Row],[Alunos_Ano8]]+Tabela4[[#This Row],[Alunos_Ano9]]</f>
        <v>357</v>
      </c>
      <c r="U178" s="37">
        <f>Tabela4[[#This Row],[Neg_Ano7]]+Tabela4[[#This Row],[Neg_Ano8]]+Tabela4[[#This Row],[Neg_Ano9]]</f>
        <v>196</v>
      </c>
      <c r="V178" s="112">
        <f>Tabela4[[#This Row],[Níveis negat.]]/Tabela4[[#This Row],[Alunos_3ºciclo]]</f>
        <v>0.5490196078431373</v>
      </c>
    </row>
    <row r="179" spans="1:22" outlineLevel="4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1312</v>
      </c>
      <c r="F179" s="7" t="s">
        <v>156</v>
      </c>
      <c r="G179" s="7">
        <v>152950</v>
      </c>
      <c r="H179" s="7" t="s">
        <v>186</v>
      </c>
      <c r="I179" s="7">
        <v>0</v>
      </c>
      <c r="J179" s="11" t="s">
        <v>24</v>
      </c>
      <c r="K179" s="40">
        <f>SUBTOTAL(9,K177:K178)</f>
        <v>100</v>
      </c>
      <c r="L179" s="40">
        <f>SUBTOTAL(9,L177:L178)</f>
        <v>55</v>
      </c>
      <c r="M179" s="87">
        <f>Tabela4[[#This Row],[Neg_Ano7]]/Tabela4[[#This Row],[Alunos_Ano7]]</f>
        <v>0.55000000000000004</v>
      </c>
      <c r="N179" s="40">
        <f>SUBTOTAL(9,N177:N178)</f>
        <v>133</v>
      </c>
      <c r="O179" s="40">
        <f>SUBTOTAL(9,O177:O178)</f>
        <v>74</v>
      </c>
      <c r="P179" s="87">
        <f>Tabela4[[#This Row],[Neg_Ano8]]/Tabela4[[#This Row],[Alunos_Ano8]]</f>
        <v>0.55639097744360899</v>
      </c>
      <c r="Q179" s="40">
        <f>SUBTOTAL(9,Q177:Q178)</f>
        <v>149</v>
      </c>
      <c r="R179" s="40">
        <f>SUBTOTAL(9,R177:R178)</f>
        <v>87</v>
      </c>
      <c r="S179" s="87">
        <f>Tabela4[[#This Row],[Neg_Ano9]]/Tabela4[[#This Row],[Alunos_Ano9]]</f>
        <v>0.58389261744966447</v>
      </c>
      <c r="T179" s="40">
        <f>SUBTOTAL(9,T177:T178)</f>
        <v>382</v>
      </c>
      <c r="U179" s="40">
        <f>SUBTOTAL(9,U177:U178)</f>
        <v>216</v>
      </c>
      <c r="V179" s="88">
        <f>Tabela4[[#This Row],[Níveis negat.]]/Tabela4[[#This Row],[Alunos_3ºciclo]]</f>
        <v>0.56544502617801051</v>
      </c>
    </row>
    <row r="180" spans="1:22" outlineLevel="5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1312</v>
      </c>
      <c r="F180" s="7" t="s">
        <v>156</v>
      </c>
      <c r="G180" s="7">
        <v>153000</v>
      </c>
      <c r="H180" s="7" t="s">
        <v>188</v>
      </c>
      <c r="I180" s="7">
        <v>1312658</v>
      </c>
      <c r="J180" s="7" t="s">
        <v>328</v>
      </c>
      <c r="K180" s="37">
        <v>0</v>
      </c>
      <c r="L180" s="37">
        <v>0</v>
      </c>
      <c r="M180" s="108" t="s">
        <v>28</v>
      </c>
      <c r="N180" s="37">
        <v>0</v>
      </c>
      <c r="O180" s="37">
        <v>0</v>
      </c>
      <c r="P180" s="109" t="s">
        <v>28</v>
      </c>
      <c r="Q180" s="37">
        <v>138</v>
      </c>
      <c r="R180" s="37">
        <v>93</v>
      </c>
      <c r="S180" s="108">
        <f>Tabela4[[#This Row],[Neg_Ano9]]/Tabela4[[#This Row],[Alunos_Ano9]]</f>
        <v>0.67391304347826086</v>
      </c>
      <c r="T180" s="37">
        <f>Tabela4[[#This Row],[Alunos_Ano7]]+Tabela4[[#This Row],[Alunos_Ano8]]+Tabela4[[#This Row],[Alunos_Ano9]]</f>
        <v>138</v>
      </c>
      <c r="U180" s="37">
        <f>Tabela4[[#This Row],[Neg_Ano7]]+Tabela4[[#This Row],[Neg_Ano8]]+Tabela4[[#This Row],[Neg_Ano9]]</f>
        <v>93</v>
      </c>
      <c r="V180" s="112">
        <f>Tabela4[[#This Row],[Níveis negat.]]/Tabela4[[#This Row],[Alunos_3ºciclo]]</f>
        <v>0.67391304347826086</v>
      </c>
    </row>
    <row r="181" spans="1:22" outlineLevel="5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1312</v>
      </c>
      <c r="F181" s="7" t="s">
        <v>156</v>
      </c>
      <c r="G181" s="7">
        <v>153000</v>
      </c>
      <c r="H181" s="7" t="s">
        <v>188</v>
      </c>
      <c r="I181" s="7">
        <v>1312694</v>
      </c>
      <c r="J181" s="7" t="s">
        <v>289</v>
      </c>
      <c r="K181" s="37">
        <v>101</v>
      </c>
      <c r="L181" s="37">
        <v>64</v>
      </c>
      <c r="M181" s="108">
        <f>Tabela4[[#This Row],[Neg_Ano7]]/Tabela4[[#This Row],[Alunos_Ano7]]</f>
        <v>0.63366336633663367</v>
      </c>
      <c r="N181" s="37">
        <v>131</v>
      </c>
      <c r="O181" s="37">
        <v>71</v>
      </c>
      <c r="P181" s="108">
        <f>Tabela4[[#This Row],[Neg_Ano8]]/Tabela4[[#This Row],[Alunos_Ano8]]</f>
        <v>0.5419847328244275</v>
      </c>
      <c r="Q181" s="37">
        <v>0</v>
      </c>
      <c r="R181" s="37">
        <v>0</v>
      </c>
      <c r="S181" s="109" t="s">
        <v>28</v>
      </c>
      <c r="T181" s="37">
        <f>Tabela4[[#This Row],[Alunos_Ano7]]+Tabela4[[#This Row],[Alunos_Ano8]]+Tabela4[[#This Row],[Alunos_Ano9]]</f>
        <v>232</v>
      </c>
      <c r="U181" s="37">
        <f>Tabela4[[#This Row],[Neg_Ano7]]+Tabela4[[#This Row],[Neg_Ano8]]+Tabela4[[#This Row],[Neg_Ano9]]</f>
        <v>135</v>
      </c>
      <c r="V181" s="112">
        <f>Tabela4[[#This Row],[Níveis negat.]]/Tabela4[[#This Row],[Alunos_3ºciclo]]</f>
        <v>0.5818965517241379</v>
      </c>
    </row>
    <row r="182" spans="1:22" outlineLevel="4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1312</v>
      </c>
      <c r="F182" s="7" t="s">
        <v>156</v>
      </c>
      <c r="G182" s="7">
        <v>153000</v>
      </c>
      <c r="H182" s="7" t="s">
        <v>188</v>
      </c>
      <c r="I182" s="7">
        <v>0</v>
      </c>
      <c r="J182" s="11" t="s">
        <v>24</v>
      </c>
      <c r="K182" s="40">
        <f>SUBTOTAL(9,K180:K181)</f>
        <v>101</v>
      </c>
      <c r="L182" s="40">
        <f>SUBTOTAL(9,L180:L181)</f>
        <v>64</v>
      </c>
      <c r="M182" s="87">
        <f>Tabela4[[#This Row],[Neg_Ano7]]/Tabela4[[#This Row],[Alunos_Ano7]]</f>
        <v>0.63366336633663367</v>
      </c>
      <c r="N182" s="40">
        <f>SUBTOTAL(9,N180:N181)</f>
        <v>131</v>
      </c>
      <c r="O182" s="40">
        <f>SUBTOTAL(9,O180:O181)</f>
        <v>71</v>
      </c>
      <c r="P182" s="87">
        <f>Tabela4[[#This Row],[Neg_Ano8]]/Tabela4[[#This Row],[Alunos_Ano8]]</f>
        <v>0.5419847328244275</v>
      </c>
      <c r="Q182" s="40">
        <f>SUBTOTAL(9,Q180:Q181)</f>
        <v>138</v>
      </c>
      <c r="R182" s="40">
        <f>SUBTOTAL(9,R180:R181)</f>
        <v>93</v>
      </c>
      <c r="S182" s="87">
        <f>Tabela4[[#This Row],[Neg_Ano9]]/Tabela4[[#This Row],[Alunos_Ano9]]</f>
        <v>0.67391304347826086</v>
      </c>
      <c r="T182" s="40">
        <f>SUBTOTAL(9,T180:T181)</f>
        <v>370</v>
      </c>
      <c r="U182" s="40">
        <f>SUBTOTAL(9,U180:U181)</f>
        <v>228</v>
      </c>
      <c r="V182" s="88">
        <f>Tabela4[[#This Row],[Níveis negat.]]/Tabela4[[#This Row],[Alunos_3ºciclo]]</f>
        <v>0.61621621621621625</v>
      </c>
    </row>
    <row r="183" spans="1:22" outlineLevel="5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1312</v>
      </c>
      <c r="F183" s="7" t="s">
        <v>156</v>
      </c>
      <c r="G183" s="7">
        <v>401766</v>
      </c>
      <c r="H183" s="7" t="s">
        <v>329</v>
      </c>
      <c r="I183" s="7">
        <v>1312436</v>
      </c>
      <c r="J183" s="7" t="s">
        <v>329</v>
      </c>
      <c r="K183" s="37">
        <v>136</v>
      </c>
      <c r="L183" s="37">
        <v>41</v>
      </c>
      <c r="M183" s="108">
        <f>Tabela4[[#This Row],[Neg_Ano7]]/Tabela4[[#This Row],[Alunos_Ano7]]</f>
        <v>0.3014705882352941</v>
      </c>
      <c r="N183" s="37">
        <v>137</v>
      </c>
      <c r="O183" s="37">
        <v>60</v>
      </c>
      <c r="P183" s="108">
        <f>Tabela4[[#This Row],[Neg_Ano8]]/Tabela4[[#This Row],[Alunos_Ano8]]</f>
        <v>0.43795620437956206</v>
      </c>
      <c r="Q183" s="37">
        <v>139</v>
      </c>
      <c r="R183" s="37">
        <v>50</v>
      </c>
      <c r="S183" s="108">
        <f>Tabela4[[#This Row],[Neg_Ano9]]/Tabela4[[#This Row],[Alunos_Ano9]]</f>
        <v>0.35971223021582732</v>
      </c>
      <c r="T183" s="37">
        <f>Tabela4[[#This Row],[Alunos_Ano7]]+Tabela4[[#This Row],[Alunos_Ano8]]+Tabela4[[#This Row],[Alunos_Ano9]]</f>
        <v>412</v>
      </c>
      <c r="U183" s="37">
        <f>Tabela4[[#This Row],[Neg_Ano7]]+Tabela4[[#This Row],[Neg_Ano8]]+Tabela4[[#This Row],[Neg_Ano9]]</f>
        <v>151</v>
      </c>
      <c r="V183" s="112">
        <f>Tabela4[[#This Row],[Níveis negat.]]/Tabela4[[#This Row],[Alunos_3ºciclo]]</f>
        <v>0.36650485436893204</v>
      </c>
    </row>
    <row r="184" spans="1:22" outlineLevel="4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1312</v>
      </c>
      <c r="F184" s="7" t="s">
        <v>156</v>
      </c>
      <c r="G184" s="7">
        <v>401766</v>
      </c>
      <c r="H184" s="7" t="s">
        <v>329</v>
      </c>
      <c r="I184" s="7">
        <v>0</v>
      </c>
      <c r="J184" s="11" t="s">
        <v>24</v>
      </c>
      <c r="K184" s="40">
        <f>SUBTOTAL(9,K183:K183)</f>
        <v>136</v>
      </c>
      <c r="L184" s="40">
        <f>SUBTOTAL(9,L183:L183)</f>
        <v>41</v>
      </c>
      <c r="M184" s="87">
        <f>Tabela4[[#This Row],[Neg_Ano7]]/Tabela4[[#This Row],[Alunos_Ano7]]</f>
        <v>0.3014705882352941</v>
      </c>
      <c r="N184" s="40">
        <f>SUBTOTAL(9,N183:N183)</f>
        <v>137</v>
      </c>
      <c r="O184" s="40">
        <f>SUBTOTAL(9,O183:O183)</f>
        <v>60</v>
      </c>
      <c r="P184" s="87">
        <f>Tabela4[[#This Row],[Neg_Ano8]]/Tabela4[[#This Row],[Alunos_Ano8]]</f>
        <v>0.43795620437956206</v>
      </c>
      <c r="Q184" s="40">
        <f>SUBTOTAL(9,Q183:Q183)</f>
        <v>139</v>
      </c>
      <c r="R184" s="40">
        <f>SUBTOTAL(9,R183:R183)</f>
        <v>50</v>
      </c>
      <c r="S184" s="87">
        <f>Tabela4[[#This Row],[Neg_Ano9]]/Tabela4[[#This Row],[Alunos_Ano9]]</f>
        <v>0.35971223021582732</v>
      </c>
      <c r="T184" s="40">
        <f>SUBTOTAL(9,T183:T183)</f>
        <v>412</v>
      </c>
      <c r="U184" s="40">
        <f>SUBTOTAL(9,U183:U183)</f>
        <v>151</v>
      </c>
      <c r="V184" s="88">
        <f>Tabela4[[#This Row],[Níveis negat.]]/Tabela4[[#This Row],[Alunos_3ºciclo]]</f>
        <v>0.36650485436893204</v>
      </c>
    </row>
    <row r="185" spans="1:22" outlineLevel="3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1312</v>
      </c>
      <c r="F185" s="7" t="s">
        <v>156</v>
      </c>
      <c r="G185" s="7">
        <v>0</v>
      </c>
      <c r="H185" s="7">
        <v>0</v>
      </c>
      <c r="I185" s="7">
        <v>0</v>
      </c>
      <c r="J185" s="15" t="s">
        <v>25</v>
      </c>
      <c r="K185" s="43">
        <f>SUBTOTAL(9,K145:K183)</f>
        <v>1411</v>
      </c>
      <c r="L185" s="43">
        <f>SUBTOTAL(9,L145:L183)</f>
        <v>676</v>
      </c>
      <c r="M185" s="89">
        <f>Tabela4[[#This Row],[Neg_Ano7]]/Tabela4[[#This Row],[Alunos_Ano7]]</f>
        <v>0.47909284195605956</v>
      </c>
      <c r="N185" s="43">
        <f>SUBTOTAL(9,N145:N183)</f>
        <v>1351</v>
      </c>
      <c r="O185" s="43">
        <f>SUBTOTAL(9,O145:O183)</f>
        <v>672</v>
      </c>
      <c r="P185" s="89">
        <f>Tabela4[[#This Row],[Neg_Ano8]]/Tabela4[[#This Row],[Alunos_Ano8]]</f>
        <v>0.49740932642487046</v>
      </c>
      <c r="Q185" s="43">
        <f>SUBTOTAL(9,Q145:Q183)</f>
        <v>1792</v>
      </c>
      <c r="R185" s="43">
        <f>SUBTOTAL(9,R145:R183)</f>
        <v>859</v>
      </c>
      <c r="S185" s="89">
        <f>Tabela4[[#This Row],[Neg_Ano9]]/Tabela4[[#This Row],[Alunos_Ano9]]</f>
        <v>0.47935267857142855</v>
      </c>
      <c r="T185" s="43">
        <f>SUBTOTAL(9,T145:T183)</f>
        <v>4554</v>
      </c>
      <c r="U185" s="43">
        <f>SUBTOTAL(9,U145:U183)</f>
        <v>2207</v>
      </c>
      <c r="V185" s="90">
        <f>Tabela4[[#This Row],[Níveis negat.]]/Tabela4[[#This Row],[Alunos_3ºciclo]]</f>
        <v>0.48462889767237594</v>
      </c>
    </row>
    <row r="186" spans="1:22" outlineLevel="5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1313</v>
      </c>
      <c r="F186" s="7" t="s">
        <v>190</v>
      </c>
      <c r="G186" s="7">
        <v>152249</v>
      </c>
      <c r="H186" s="7" t="s">
        <v>191</v>
      </c>
      <c r="I186" s="7">
        <v>1313649</v>
      </c>
      <c r="J186" s="7" t="s">
        <v>192</v>
      </c>
      <c r="K186" s="37">
        <v>200</v>
      </c>
      <c r="L186" s="37">
        <v>74</v>
      </c>
      <c r="M186" s="108">
        <f>Tabela4[[#This Row],[Neg_Ano7]]/Tabela4[[#This Row],[Alunos_Ano7]]</f>
        <v>0.37</v>
      </c>
      <c r="N186" s="37">
        <v>178</v>
      </c>
      <c r="O186" s="37">
        <v>89</v>
      </c>
      <c r="P186" s="108">
        <f>Tabela4[[#This Row],[Neg_Ano8]]/Tabela4[[#This Row],[Alunos_Ano8]]</f>
        <v>0.5</v>
      </c>
      <c r="Q186" s="37">
        <v>184</v>
      </c>
      <c r="R186" s="37">
        <v>94</v>
      </c>
      <c r="S186" s="108">
        <f>Tabela4[[#This Row],[Neg_Ano9]]/Tabela4[[#This Row],[Alunos_Ano9]]</f>
        <v>0.51086956521739135</v>
      </c>
      <c r="T186" s="37">
        <f>Tabela4[[#This Row],[Alunos_Ano7]]+Tabela4[[#This Row],[Alunos_Ano8]]+Tabela4[[#This Row],[Alunos_Ano9]]</f>
        <v>562</v>
      </c>
      <c r="U186" s="37">
        <f>Tabela4[[#This Row],[Neg_Ano7]]+Tabela4[[#This Row],[Neg_Ano8]]+Tabela4[[#This Row],[Neg_Ano9]]</f>
        <v>257</v>
      </c>
      <c r="V186" s="112">
        <f>Tabela4[[#This Row],[Níveis negat.]]/Tabela4[[#This Row],[Alunos_3ºciclo]]</f>
        <v>0.45729537366548045</v>
      </c>
    </row>
    <row r="187" spans="1:22" outlineLevel="4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1313</v>
      </c>
      <c r="F187" s="7" t="s">
        <v>190</v>
      </c>
      <c r="G187" s="7">
        <v>152249</v>
      </c>
      <c r="H187" s="7" t="s">
        <v>191</v>
      </c>
      <c r="I187" s="7">
        <v>0</v>
      </c>
      <c r="J187" s="11" t="s">
        <v>24</v>
      </c>
      <c r="K187" s="40">
        <f>SUBTOTAL(9,K186:K186)</f>
        <v>200</v>
      </c>
      <c r="L187" s="40">
        <f>SUBTOTAL(9,L186:L186)</f>
        <v>74</v>
      </c>
      <c r="M187" s="87">
        <f>Tabela4[[#This Row],[Neg_Ano7]]/Tabela4[[#This Row],[Alunos_Ano7]]</f>
        <v>0.37</v>
      </c>
      <c r="N187" s="40">
        <f>SUBTOTAL(9,N186:N186)</f>
        <v>178</v>
      </c>
      <c r="O187" s="40">
        <f>SUBTOTAL(9,O186:O186)</f>
        <v>89</v>
      </c>
      <c r="P187" s="87">
        <f>Tabela4[[#This Row],[Neg_Ano8]]/Tabela4[[#This Row],[Alunos_Ano8]]</f>
        <v>0.5</v>
      </c>
      <c r="Q187" s="40">
        <f>SUBTOTAL(9,Q186:Q186)</f>
        <v>184</v>
      </c>
      <c r="R187" s="40">
        <f>SUBTOTAL(9,R186:R186)</f>
        <v>94</v>
      </c>
      <c r="S187" s="87">
        <f>Tabela4[[#This Row],[Neg_Ano9]]/Tabela4[[#This Row],[Alunos_Ano9]]</f>
        <v>0.51086956521739135</v>
      </c>
      <c r="T187" s="40">
        <f>SUBTOTAL(9,T186:T186)</f>
        <v>562</v>
      </c>
      <c r="U187" s="40">
        <f>SUBTOTAL(9,U186:U186)</f>
        <v>257</v>
      </c>
      <c r="V187" s="88">
        <f>Tabela4[[#This Row],[Níveis negat.]]/Tabela4[[#This Row],[Alunos_3ºciclo]]</f>
        <v>0.45729537366548045</v>
      </c>
    </row>
    <row r="188" spans="1:22" outlineLevel="5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1313</v>
      </c>
      <c r="F188" s="7" t="s">
        <v>190</v>
      </c>
      <c r="G188" s="7">
        <v>152250</v>
      </c>
      <c r="H188" s="7" t="s">
        <v>193</v>
      </c>
      <c r="I188" s="7">
        <v>1313691</v>
      </c>
      <c r="J188" s="7" t="s">
        <v>194</v>
      </c>
      <c r="K188" s="37">
        <v>0</v>
      </c>
      <c r="L188" s="37">
        <v>0</v>
      </c>
      <c r="M188" s="109" t="s">
        <v>28</v>
      </c>
      <c r="N188" s="37">
        <v>0</v>
      </c>
      <c r="O188" s="37">
        <v>0</v>
      </c>
      <c r="P188" s="109" t="s">
        <v>28</v>
      </c>
      <c r="Q188" s="37">
        <v>100</v>
      </c>
      <c r="R188" s="37">
        <v>63</v>
      </c>
      <c r="S188" s="108">
        <f>Tabela4[[#This Row],[Neg_Ano9]]/Tabela4[[#This Row],[Alunos_Ano9]]</f>
        <v>0.63</v>
      </c>
      <c r="T188" s="37">
        <f>Tabela4[[#This Row],[Alunos_Ano7]]+Tabela4[[#This Row],[Alunos_Ano8]]+Tabela4[[#This Row],[Alunos_Ano9]]</f>
        <v>100</v>
      </c>
      <c r="U188" s="37">
        <f>Tabela4[[#This Row],[Neg_Ano7]]+Tabela4[[#This Row],[Neg_Ano8]]+Tabela4[[#This Row],[Neg_Ano9]]</f>
        <v>63</v>
      </c>
      <c r="V188" s="112">
        <f>Tabela4[[#This Row],[Níveis negat.]]/Tabela4[[#This Row],[Alunos_3ºciclo]]</f>
        <v>0.63</v>
      </c>
    </row>
    <row r="189" spans="1:22" outlineLevel="4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1313</v>
      </c>
      <c r="F189" s="7" t="s">
        <v>190</v>
      </c>
      <c r="G189" s="7">
        <v>152250</v>
      </c>
      <c r="H189" s="7" t="s">
        <v>193</v>
      </c>
      <c r="I189" s="7">
        <v>0</v>
      </c>
      <c r="J189" s="11" t="s">
        <v>24</v>
      </c>
      <c r="K189" s="37">
        <v>0</v>
      </c>
      <c r="L189" s="37">
        <v>0</v>
      </c>
      <c r="M189" s="109" t="s">
        <v>28</v>
      </c>
      <c r="N189" s="37">
        <v>0</v>
      </c>
      <c r="O189" s="37">
        <v>0</v>
      </c>
      <c r="P189" s="109" t="s">
        <v>28</v>
      </c>
      <c r="Q189" s="40">
        <f>SUBTOTAL(9,Q188:Q188)</f>
        <v>100</v>
      </c>
      <c r="R189" s="40">
        <f>SUBTOTAL(9,R188:R188)</f>
        <v>63</v>
      </c>
      <c r="S189" s="87">
        <f>Tabela4[[#This Row],[Neg_Ano9]]/Tabela4[[#This Row],[Alunos_Ano9]]</f>
        <v>0.63</v>
      </c>
      <c r="T189" s="40">
        <f>SUBTOTAL(9,T188:T188)</f>
        <v>100</v>
      </c>
      <c r="U189" s="40">
        <f>SUBTOTAL(9,U188:U188)</f>
        <v>63</v>
      </c>
      <c r="V189" s="88">
        <f>Tabela4[[#This Row],[Níveis negat.]]/Tabela4[[#This Row],[Alunos_3ºciclo]]</f>
        <v>0.63</v>
      </c>
    </row>
    <row r="190" spans="1:22" outlineLevel="5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1313</v>
      </c>
      <c r="F190" s="7" t="s">
        <v>190</v>
      </c>
      <c r="G190" s="7">
        <v>152262</v>
      </c>
      <c r="H190" s="7" t="s">
        <v>195</v>
      </c>
      <c r="I190" s="7">
        <v>1313365</v>
      </c>
      <c r="J190" s="7" t="s">
        <v>196</v>
      </c>
      <c r="K190" s="37">
        <v>144</v>
      </c>
      <c r="L190" s="37">
        <v>52</v>
      </c>
      <c r="M190" s="108">
        <f>Tabela4[[#This Row],[Neg_Ano7]]/Tabela4[[#This Row],[Alunos_Ano7]]</f>
        <v>0.3611111111111111</v>
      </c>
      <c r="N190" s="37">
        <v>113</v>
      </c>
      <c r="O190" s="37">
        <v>57</v>
      </c>
      <c r="P190" s="108">
        <f>Tabela4[[#This Row],[Neg_Ano8]]/Tabela4[[#This Row],[Alunos_Ano8]]</f>
        <v>0.50442477876106195</v>
      </c>
      <c r="Q190" s="37">
        <v>101</v>
      </c>
      <c r="R190" s="37">
        <v>34</v>
      </c>
      <c r="S190" s="108">
        <f>Tabela4[[#This Row],[Neg_Ano9]]/Tabela4[[#This Row],[Alunos_Ano9]]</f>
        <v>0.33663366336633666</v>
      </c>
      <c r="T190" s="37">
        <f>Tabela4[[#This Row],[Alunos_Ano7]]+Tabela4[[#This Row],[Alunos_Ano8]]+Tabela4[[#This Row],[Alunos_Ano9]]</f>
        <v>358</v>
      </c>
      <c r="U190" s="37">
        <f>Tabela4[[#This Row],[Neg_Ano7]]+Tabela4[[#This Row],[Neg_Ano8]]+Tabela4[[#This Row],[Neg_Ano9]]</f>
        <v>143</v>
      </c>
      <c r="V190" s="112">
        <f>Tabela4[[#This Row],[Níveis negat.]]/Tabela4[[#This Row],[Alunos_3ºciclo]]</f>
        <v>0.3994413407821229</v>
      </c>
    </row>
    <row r="191" spans="1:22" outlineLevel="4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1313</v>
      </c>
      <c r="F191" s="7" t="s">
        <v>190</v>
      </c>
      <c r="G191" s="7">
        <v>152262</v>
      </c>
      <c r="H191" s="7" t="s">
        <v>195</v>
      </c>
      <c r="I191" s="7">
        <v>0</v>
      </c>
      <c r="J191" s="11" t="s">
        <v>24</v>
      </c>
      <c r="K191" s="40">
        <f>SUBTOTAL(9,K190:K190)</f>
        <v>144</v>
      </c>
      <c r="L191" s="40">
        <f>SUBTOTAL(9,L190:L190)</f>
        <v>52</v>
      </c>
      <c r="M191" s="87">
        <f>Tabela4[[#This Row],[Neg_Ano7]]/Tabela4[[#This Row],[Alunos_Ano7]]</f>
        <v>0.3611111111111111</v>
      </c>
      <c r="N191" s="40">
        <f>SUBTOTAL(9,N190:N190)</f>
        <v>113</v>
      </c>
      <c r="O191" s="40">
        <f>SUBTOTAL(9,O190:O190)</f>
        <v>57</v>
      </c>
      <c r="P191" s="87">
        <f>Tabela4[[#This Row],[Neg_Ano8]]/Tabela4[[#This Row],[Alunos_Ano8]]</f>
        <v>0.50442477876106195</v>
      </c>
      <c r="Q191" s="40">
        <f>SUBTOTAL(9,Q190:Q190)</f>
        <v>101</v>
      </c>
      <c r="R191" s="40">
        <f>SUBTOTAL(9,R190:R190)</f>
        <v>34</v>
      </c>
      <c r="S191" s="87">
        <f>Tabela4[[#This Row],[Neg_Ano9]]/Tabela4[[#This Row],[Alunos_Ano9]]</f>
        <v>0.33663366336633666</v>
      </c>
      <c r="T191" s="40">
        <f>SUBTOTAL(9,T190:T190)</f>
        <v>358</v>
      </c>
      <c r="U191" s="40">
        <f>SUBTOTAL(9,U190:U190)</f>
        <v>143</v>
      </c>
      <c r="V191" s="88">
        <f>Tabela4[[#This Row],[Níveis negat.]]/Tabela4[[#This Row],[Alunos_3ºciclo]]</f>
        <v>0.3994413407821229</v>
      </c>
    </row>
    <row r="192" spans="1:22" outlineLevel="5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1313</v>
      </c>
      <c r="F192" s="7" t="s">
        <v>190</v>
      </c>
      <c r="G192" s="7">
        <v>152274</v>
      </c>
      <c r="H192" s="7" t="s">
        <v>197</v>
      </c>
      <c r="I192" s="7">
        <v>1313186</v>
      </c>
      <c r="J192" s="7" t="s">
        <v>198</v>
      </c>
      <c r="K192" s="37">
        <v>86</v>
      </c>
      <c r="L192" s="37">
        <v>28</v>
      </c>
      <c r="M192" s="108">
        <f>Tabela4[[#This Row],[Neg_Ano7]]/Tabela4[[#This Row],[Alunos_Ano7]]</f>
        <v>0.32558139534883723</v>
      </c>
      <c r="N192" s="37">
        <v>86</v>
      </c>
      <c r="O192" s="37">
        <v>38</v>
      </c>
      <c r="P192" s="108">
        <f>Tabela4[[#This Row],[Neg_Ano8]]/Tabela4[[#This Row],[Alunos_Ano8]]</f>
        <v>0.44186046511627908</v>
      </c>
      <c r="Q192" s="37">
        <v>96</v>
      </c>
      <c r="R192" s="37">
        <v>37</v>
      </c>
      <c r="S192" s="108">
        <f>Tabela4[[#This Row],[Neg_Ano9]]/Tabela4[[#This Row],[Alunos_Ano9]]</f>
        <v>0.38541666666666669</v>
      </c>
      <c r="T192" s="37">
        <f>Tabela4[[#This Row],[Alunos_Ano7]]+Tabela4[[#This Row],[Alunos_Ano8]]+Tabela4[[#This Row],[Alunos_Ano9]]</f>
        <v>268</v>
      </c>
      <c r="U192" s="37">
        <f>Tabela4[[#This Row],[Neg_Ano7]]+Tabela4[[#This Row],[Neg_Ano8]]+Tabela4[[#This Row],[Neg_Ano9]]</f>
        <v>103</v>
      </c>
      <c r="V192" s="112">
        <f>Tabela4[[#This Row],[Níveis negat.]]/Tabela4[[#This Row],[Alunos_3ºciclo]]</f>
        <v>0.38432835820895522</v>
      </c>
    </row>
    <row r="193" spans="1:22" outlineLevel="4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1313</v>
      </c>
      <c r="F193" s="7" t="s">
        <v>190</v>
      </c>
      <c r="G193" s="7">
        <v>152274</v>
      </c>
      <c r="H193" s="7" t="s">
        <v>197</v>
      </c>
      <c r="I193" s="7">
        <v>0</v>
      </c>
      <c r="J193" s="11" t="s">
        <v>24</v>
      </c>
      <c r="K193" s="40">
        <f>SUBTOTAL(9,K192:K192)</f>
        <v>86</v>
      </c>
      <c r="L193" s="40">
        <f>SUBTOTAL(9,L192:L192)</f>
        <v>28</v>
      </c>
      <c r="M193" s="87">
        <f>Tabela4[[#This Row],[Neg_Ano7]]/Tabela4[[#This Row],[Alunos_Ano7]]</f>
        <v>0.32558139534883723</v>
      </c>
      <c r="N193" s="40">
        <f>SUBTOTAL(9,N192:N192)</f>
        <v>86</v>
      </c>
      <c r="O193" s="40">
        <f>SUBTOTAL(9,O192:O192)</f>
        <v>38</v>
      </c>
      <c r="P193" s="87">
        <f>Tabela4[[#This Row],[Neg_Ano8]]/Tabela4[[#This Row],[Alunos_Ano8]]</f>
        <v>0.44186046511627908</v>
      </c>
      <c r="Q193" s="40">
        <f>SUBTOTAL(9,Q192:Q192)</f>
        <v>96</v>
      </c>
      <c r="R193" s="40">
        <f>SUBTOTAL(9,R192:R192)</f>
        <v>37</v>
      </c>
      <c r="S193" s="87">
        <f>Tabela4[[#This Row],[Neg_Ano9]]/Tabela4[[#This Row],[Alunos_Ano9]]</f>
        <v>0.38541666666666669</v>
      </c>
      <c r="T193" s="40">
        <f>SUBTOTAL(9,T192:T192)</f>
        <v>268</v>
      </c>
      <c r="U193" s="40">
        <f>SUBTOTAL(9,U192:U192)</f>
        <v>103</v>
      </c>
      <c r="V193" s="88">
        <f>Tabela4[[#This Row],[Níveis negat.]]/Tabela4[[#This Row],[Alunos_3ºciclo]]</f>
        <v>0.38432835820895522</v>
      </c>
    </row>
    <row r="194" spans="1:22" outlineLevel="5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1313</v>
      </c>
      <c r="F194" s="7" t="s">
        <v>190</v>
      </c>
      <c r="G194" s="7">
        <v>152286</v>
      </c>
      <c r="H194" s="7" t="s">
        <v>199</v>
      </c>
      <c r="I194" s="7">
        <v>1313333</v>
      </c>
      <c r="J194" s="7" t="s">
        <v>200</v>
      </c>
      <c r="K194" s="37">
        <v>98</v>
      </c>
      <c r="L194" s="37">
        <v>37</v>
      </c>
      <c r="M194" s="108">
        <f>Tabela4[[#This Row],[Neg_Ano7]]/Tabela4[[#This Row],[Alunos_Ano7]]</f>
        <v>0.37755102040816324</v>
      </c>
      <c r="N194" s="37">
        <v>95</v>
      </c>
      <c r="O194" s="37">
        <v>32</v>
      </c>
      <c r="P194" s="108">
        <f>Tabela4[[#This Row],[Neg_Ano8]]/Tabela4[[#This Row],[Alunos_Ano8]]</f>
        <v>0.33684210526315789</v>
      </c>
      <c r="Q194" s="37">
        <v>94</v>
      </c>
      <c r="R194" s="37">
        <v>39</v>
      </c>
      <c r="S194" s="108">
        <f>Tabela4[[#This Row],[Neg_Ano9]]/Tabela4[[#This Row],[Alunos_Ano9]]</f>
        <v>0.41489361702127658</v>
      </c>
      <c r="T194" s="37">
        <f>Tabela4[[#This Row],[Alunos_Ano7]]+Tabela4[[#This Row],[Alunos_Ano8]]+Tabela4[[#This Row],[Alunos_Ano9]]</f>
        <v>287</v>
      </c>
      <c r="U194" s="37">
        <f>Tabela4[[#This Row],[Neg_Ano7]]+Tabela4[[#This Row],[Neg_Ano8]]+Tabela4[[#This Row],[Neg_Ano9]]</f>
        <v>108</v>
      </c>
      <c r="V194" s="112">
        <f>Tabela4[[#This Row],[Níveis negat.]]/Tabela4[[#This Row],[Alunos_3ºciclo]]</f>
        <v>0.37630662020905925</v>
      </c>
    </row>
    <row r="195" spans="1:22" outlineLevel="4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1313</v>
      </c>
      <c r="F195" s="7" t="s">
        <v>190</v>
      </c>
      <c r="G195" s="7">
        <v>152286</v>
      </c>
      <c r="H195" s="7" t="s">
        <v>199</v>
      </c>
      <c r="I195" s="7">
        <v>0</v>
      </c>
      <c r="J195" s="11" t="s">
        <v>24</v>
      </c>
      <c r="K195" s="40">
        <f>SUBTOTAL(9,K194:K194)</f>
        <v>98</v>
      </c>
      <c r="L195" s="40">
        <f>SUBTOTAL(9,L194:L194)</f>
        <v>37</v>
      </c>
      <c r="M195" s="87">
        <f>Tabela4[[#This Row],[Neg_Ano7]]/Tabela4[[#This Row],[Alunos_Ano7]]</f>
        <v>0.37755102040816324</v>
      </c>
      <c r="N195" s="40">
        <f>SUBTOTAL(9,N194:N194)</f>
        <v>95</v>
      </c>
      <c r="O195" s="40">
        <f>SUBTOTAL(9,O194:O194)</f>
        <v>32</v>
      </c>
      <c r="P195" s="87">
        <f>Tabela4[[#This Row],[Neg_Ano8]]/Tabela4[[#This Row],[Alunos_Ano8]]</f>
        <v>0.33684210526315789</v>
      </c>
      <c r="Q195" s="40">
        <f>SUBTOTAL(9,Q194:Q194)</f>
        <v>94</v>
      </c>
      <c r="R195" s="40">
        <f>SUBTOTAL(9,R194:R194)</f>
        <v>39</v>
      </c>
      <c r="S195" s="87">
        <f>Tabela4[[#This Row],[Neg_Ano9]]/Tabela4[[#This Row],[Alunos_Ano9]]</f>
        <v>0.41489361702127658</v>
      </c>
      <c r="T195" s="40">
        <f>SUBTOTAL(9,T194:T194)</f>
        <v>287</v>
      </c>
      <c r="U195" s="40">
        <f>SUBTOTAL(9,U194:U194)</f>
        <v>108</v>
      </c>
      <c r="V195" s="88">
        <f>Tabela4[[#This Row],[Níveis negat.]]/Tabela4[[#This Row],[Alunos_3ºciclo]]</f>
        <v>0.37630662020905925</v>
      </c>
    </row>
    <row r="196" spans="1:22" outlineLevel="5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1313</v>
      </c>
      <c r="F196" s="7" t="s">
        <v>190</v>
      </c>
      <c r="G196" s="7">
        <v>401675</v>
      </c>
      <c r="H196" s="7" t="s">
        <v>330</v>
      </c>
      <c r="I196" s="7">
        <v>1313392</v>
      </c>
      <c r="J196" s="7" t="s">
        <v>330</v>
      </c>
      <c r="K196" s="37">
        <v>53</v>
      </c>
      <c r="L196" s="37" t="s">
        <v>23</v>
      </c>
      <c r="M196" s="109"/>
      <c r="N196" s="37">
        <v>57</v>
      </c>
      <c r="O196" s="37">
        <v>5</v>
      </c>
      <c r="P196" s="108">
        <f>Tabela4[[#This Row],[Neg_Ano8]]/Tabela4[[#This Row],[Alunos_Ano8]]</f>
        <v>8.771929824561403E-2</v>
      </c>
      <c r="Q196" s="37">
        <v>57</v>
      </c>
      <c r="R196" s="37">
        <v>7</v>
      </c>
      <c r="S196" s="108">
        <f>Tabela4[[#This Row],[Neg_Ano9]]/Tabela4[[#This Row],[Alunos_Ano9]]</f>
        <v>0.12280701754385964</v>
      </c>
      <c r="T196" s="37">
        <f>Tabela4[[#This Row],[Alunos_Ano7]]+Tabela4[[#This Row],[Alunos_Ano8]]+Tabela4[[#This Row],[Alunos_Ano9]]</f>
        <v>167</v>
      </c>
      <c r="U196" s="37">
        <f>Tabela4[[#This Row],[Neg_Ano8]]+Tabela4[[#This Row],[Neg_Ano9]]</f>
        <v>12</v>
      </c>
      <c r="V196" s="112">
        <f>Tabela4[[#This Row],[Níveis negat.]]/Tabela4[[#This Row],[Alunos_3ºciclo]]</f>
        <v>7.1856287425149698E-2</v>
      </c>
    </row>
    <row r="197" spans="1:22" outlineLevel="4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1313</v>
      </c>
      <c r="F197" s="7" t="s">
        <v>190</v>
      </c>
      <c r="G197" s="7">
        <v>401675</v>
      </c>
      <c r="H197" s="7" t="s">
        <v>330</v>
      </c>
      <c r="I197" s="7">
        <v>0</v>
      </c>
      <c r="J197" s="11" t="s">
        <v>24</v>
      </c>
      <c r="K197" s="40">
        <f>SUBTOTAL(9,K196:K196)</f>
        <v>53</v>
      </c>
      <c r="L197" s="40">
        <f>SUBTOTAL(9,L196:L196)</f>
        <v>0</v>
      </c>
      <c r="M197" s="77">
        <f>Tabela4[[#This Row],[Neg_Ano7]]/Tabela4[[#This Row],[Alunos_Ano7]]</f>
        <v>0</v>
      </c>
      <c r="N197" s="40">
        <f>SUBTOTAL(9,N196:N196)</f>
        <v>57</v>
      </c>
      <c r="O197" s="40">
        <f>SUBTOTAL(9,O196:O196)</f>
        <v>5</v>
      </c>
      <c r="P197" s="87">
        <f>Tabela4[[#This Row],[Neg_Ano8]]/Tabela4[[#This Row],[Alunos_Ano8]]</f>
        <v>8.771929824561403E-2</v>
      </c>
      <c r="Q197" s="40">
        <f>SUBTOTAL(9,Q196:Q196)</f>
        <v>57</v>
      </c>
      <c r="R197" s="40">
        <f>SUBTOTAL(9,R196:R196)</f>
        <v>7</v>
      </c>
      <c r="S197" s="87">
        <f>Tabela4[[#This Row],[Neg_Ano9]]/Tabela4[[#This Row],[Alunos_Ano9]]</f>
        <v>0.12280701754385964</v>
      </c>
      <c r="T197" s="40">
        <f>SUBTOTAL(9,T196:T196)</f>
        <v>167</v>
      </c>
      <c r="U197" s="40">
        <f>SUBTOTAL(9,U196:U196)</f>
        <v>12</v>
      </c>
      <c r="V197" s="88">
        <f>Tabela4[[#This Row],[Níveis negat.]]/Tabela4[[#This Row],[Alunos_3ºciclo]]</f>
        <v>7.1856287425149698E-2</v>
      </c>
    </row>
    <row r="198" spans="1:22" outlineLevel="5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1313</v>
      </c>
      <c r="F198" s="7" t="s">
        <v>190</v>
      </c>
      <c r="G198" s="7">
        <v>402680</v>
      </c>
      <c r="H198" s="7" t="s">
        <v>331</v>
      </c>
      <c r="I198" s="7">
        <v>1313003</v>
      </c>
      <c r="J198" s="7" t="s">
        <v>331</v>
      </c>
      <c r="K198" s="37">
        <v>83</v>
      </c>
      <c r="L198" s="37">
        <v>19</v>
      </c>
      <c r="M198" s="108">
        <f>Tabela4[[#This Row],[Neg_Ano7]]/Tabela4[[#This Row],[Alunos_Ano7]]</f>
        <v>0.2289156626506024</v>
      </c>
      <c r="N198" s="37">
        <v>139</v>
      </c>
      <c r="O198" s="37">
        <v>41</v>
      </c>
      <c r="P198" s="108">
        <f>Tabela4[[#This Row],[Neg_Ano8]]/Tabela4[[#This Row],[Alunos_Ano8]]</f>
        <v>0.29496402877697842</v>
      </c>
      <c r="Q198" s="37">
        <v>128</v>
      </c>
      <c r="R198" s="37">
        <v>33</v>
      </c>
      <c r="S198" s="108">
        <f>Tabela4[[#This Row],[Neg_Ano9]]/Tabela4[[#This Row],[Alunos_Ano9]]</f>
        <v>0.2578125</v>
      </c>
      <c r="T198" s="37">
        <f>Tabela4[[#This Row],[Alunos_Ano7]]+Tabela4[[#This Row],[Alunos_Ano8]]+Tabela4[[#This Row],[Alunos_Ano9]]</f>
        <v>350</v>
      </c>
      <c r="U198" s="37">
        <f>Tabela4[[#This Row],[Neg_Ano7]]+Tabela4[[#This Row],[Neg_Ano8]]+Tabela4[[#This Row],[Neg_Ano9]]</f>
        <v>93</v>
      </c>
      <c r="V198" s="112">
        <f>Tabela4[[#This Row],[Níveis negat.]]/Tabela4[[#This Row],[Alunos_3ºciclo]]</f>
        <v>0.26571428571428574</v>
      </c>
    </row>
    <row r="199" spans="1:22" outlineLevel="4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1313</v>
      </c>
      <c r="F199" s="7" t="s">
        <v>190</v>
      </c>
      <c r="G199" s="7">
        <v>402680</v>
      </c>
      <c r="H199" s="7" t="s">
        <v>331</v>
      </c>
      <c r="I199" s="7">
        <v>0</v>
      </c>
      <c r="J199" s="11" t="s">
        <v>24</v>
      </c>
      <c r="K199" s="40">
        <f>SUBTOTAL(9,K198:K198)</f>
        <v>83</v>
      </c>
      <c r="L199" s="40">
        <f>SUBTOTAL(9,L198:L198)</f>
        <v>19</v>
      </c>
      <c r="M199" s="87">
        <f>Tabela4[[#This Row],[Neg_Ano7]]/Tabela4[[#This Row],[Alunos_Ano7]]</f>
        <v>0.2289156626506024</v>
      </c>
      <c r="N199" s="40">
        <f>SUBTOTAL(9,N198:N198)</f>
        <v>139</v>
      </c>
      <c r="O199" s="40">
        <f>SUBTOTAL(9,O198:O198)</f>
        <v>41</v>
      </c>
      <c r="P199" s="87">
        <f>Tabela4[[#This Row],[Neg_Ano8]]/Tabela4[[#This Row],[Alunos_Ano8]]</f>
        <v>0.29496402877697842</v>
      </c>
      <c r="Q199" s="40">
        <f>SUBTOTAL(9,Q198:Q198)</f>
        <v>128</v>
      </c>
      <c r="R199" s="40">
        <f>SUBTOTAL(9,R198:R198)</f>
        <v>33</v>
      </c>
      <c r="S199" s="87">
        <f>Tabela4[[#This Row],[Neg_Ano9]]/Tabela4[[#This Row],[Alunos_Ano9]]</f>
        <v>0.2578125</v>
      </c>
      <c r="T199" s="40">
        <f>SUBTOTAL(9,T198:T198)</f>
        <v>350</v>
      </c>
      <c r="U199" s="40">
        <f>SUBTOTAL(9,U198:U198)</f>
        <v>93</v>
      </c>
      <c r="V199" s="88">
        <f>Tabela4[[#This Row],[Níveis negat.]]/Tabela4[[#This Row],[Alunos_3ºciclo]]</f>
        <v>0.26571428571428574</v>
      </c>
    </row>
    <row r="200" spans="1:22" outlineLevel="3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1313</v>
      </c>
      <c r="F200" s="7" t="s">
        <v>190</v>
      </c>
      <c r="G200" s="7">
        <v>0</v>
      </c>
      <c r="H200" s="7">
        <v>0</v>
      </c>
      <c r="I200" s="7">
        <v>0</v>
      </c>
      <c r="J200" s="15" t="s">
        <v>25</v>
      </c>
      <c r="K200" s="43">
        <f>SUBTOTAL(9,K186:K198)</f>
        <v>664</v>
      </c>
      <c r="L200" s="43">
        <f>SUBTOTAL(9,L186:L198)</f>
        <v>210</v>
      </c>
      <c r="M200" s="89">
        <f>Tabela4[[#This Row],[Neg_Ano7]]/Tabela4[[#This Row],[Alunos_Ano7]]</f>
        <v>0.31626506024096385</v>
      </c>
      <c r="N200" s="43">
        <f>SUBTOTAL(9,N186:N198)</f>
        <v>668</v>
      </c>
      <c r="O200" s="43">
        <f>SUBTOTAL(9,O186:O198)</f>
        <v>262</v>
      </c>
      <c r="P200" s="89">
        <f>Tabela4[[#This Row],[Neg_Ano8]]/Tabela4[[#This Row],[Alunos_Ano8]]</f>
        <v>0.39221556886227543</v>
      </c>
      <c r="Q200" s="43">
        <f>SUBTOTAL(9,Q186:Q198)</f>
        <v>760</v>
      </c>
      <c r="R200" s="43">
        <f>SUBTOTAL(9,R186:R198)</f>
        <v>307</v>
      </c>
      <c r="S200" s="89">
        <f>Tabela4[[#This Row],[Neg_Ano9]]/Tabela4[[#This Row],[Alunos_Ano9]]</f>
        <v>0.40394736842105261</v>
      </c>
      <c r="T200" s="43">
        <f>SUBTOTAL(9,T186:T198)</f>
        <v>2092</v>
      </c>
      <c r="U200" s="43">
        <f>SUBTOTAL(9,U186:U198)</f>
        <v>779</v>
      </c>
      <c r="V200" s="90">
        <f>Tabela4[[#This Row],[Níveis negat.]]/Tabela4[[#This Row],[Alunos_3ºciclo]]</f>
        <v>0.37237093690248568</v>
      </c>
    </row>
    <row r="201" spans="1:22" outlineLevel="5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1314</v>
      </c>
      <c r="F201" s="7" t="s">
        <v>201</v>
      </c>
      <c r="G201" s="7">
        <v>151130</v>
      </c>
      <c r="H201" s="7" t="s">
        <v>202</v>
      </c>
      <c r="I201" s="7">
        <v>1314002</v>
      </c>
      <c r="J201" s="7" t="s">
        <v>203</v>
      </c>
      <c r="K201" s="37">
        <v>0</v>
      </c>
      <c r="L201" s="37">
        <v>0</v>
      </c>
      <c r="M201" s="108" t="s">
        <v>28</v>
      </c>
      <c r="N201" s="37">
        <v>0</v>
      </c>
      <c r="O201" s="37">
        <v>0</v>
      </c>
      <c r="P201" s="108" t="s">
        <v>28</v>
      </c>
      <c r="Q201" s="37">
        <v>66</v>
      </c>
      <c r="R201" s="37">
        <v>17</v>
      </c>
      <c r="S201" s="108">
        <f>Tabela4[[#This Row],[Neg_Ano9]]/Tabela4[[#This Row],[Alunos_Ano9]]</f>
        <v>0.25757575757575757</v>
      </c>
      <c r="T201" s="37">
        <f>Tabela4[[#This Row],[Alunos_Ano7]]+Tabela4[[#This Row],[Alunos_Ano8]]+Tabela4[[#This Row],[Alunos_Ano9]]</f>
        <v>66</v>
      </c>
      <c r="U201" s="37">
        <f>Tabela4[[#This Row],[Neg_Ano7]]+Tabela4[[#This Row],[Neg_Ano8]]+Tabela4[[#This Row],[Neg_Ano9]]</f>
        <v>17</v>
      </c>
      <c r="V201" s="112">
        <f>Tabela4[[#This Row],[Níveis negat.]]/Tabela4[[#This Row],[Alunos_3ºciclo]]</f>
        <v>0.25757575757575757</v>
      </c>
    </row>
    <row r="202" spans="1:22" outlineLevel="5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1314</v>
      </c>
      <c r="F202" s="7" t="s">
        <v>201</v>
      </c>
      <c r="G202" s="7">
        <v>151130</v>
      </c>
      <c r="H202" s="7" t="s">
        <v>202</v>
      </c>
      <c r="I202" s="7">
        <v>1314554</v>
      </c>
      <c r="J202" s="7" t="s">
        <v>204</v>
      </c>
      <c r="K202" s="37">
        <v>0</v>
      </c>
      <c r="L202" s="37">
        <v>0</v>
      </c>
      <c r="M202" s="108" t="s">
        <v>28</v>
      </c>
      <c r="N202" s="37">
        <v>0</v>
      </c>
      <c r="O202" s="37">
        <v>0</v>
      </c>
      <c r="P202" s="108" t="s">
        <v>28</v>
      </c>
      <c r="Q202" s="37">
        <v>67</v>
      </c>
      <c r="R202" s="37">
        <v>35</v>
      </c>
      <c r="S202" s="108">
        <f>Tabela4[[#This Row],[Neg_Ano9]]/Tabela4[[#This Row],[Alunos_Ano9]]</f>
        <v>0.52238805970149249</v>
      </c>
      <c r="T202" s="37">
        <f>Tabela4[[#This Row],[Alunos_Ano7]]+Tabela4[[#This Row],[Alunos_Ano8]]+Tabela4[[#This Row],[Alunos_Ano9]]</f>
        <v>67</v>
      </c>
      <c r="U202" s="37">
        <f>Tabela4[[#This Row],[Neg_Ano7]]+Tabela4[[#This Row],[Neg_Ano8]]+Tabela4[[#This Row],[Neg_Ano9]]</f>
        <v>35</v>
      </c>
      <c r="V202" s="112">
        <f>Tabela4[[#This Row],[Níveis negat.]]/Tabela4[[#This Row],[Alunos_3ºciclo]]</f>
        <v>0.52238805970149249</v>
      </c>
    </row>
    <row r="203" spans="1:22" outlineLevel="4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1314</v>
      </c>
      <c r="F203" s="7" t="s">
        <v>201</v>
      </c>
      <c r="G203" s="7">
        <v>151130</v>
      </c>
      <c r="H203" s="7" t="s">
        <v>202</v>
      </c>
      <c r="I203" s="7">
        <v>0</v>
      </c>
      <c r="J203" s="11" t="s">
        <v>24</v>
      </c>
      <c r="K203" s="40">
        <v>0</v>
      </c>
      <c r="L203" s="40">
        <v>0</v>
      </c>
      <c r="M203" s="87" t="s">
        <v>28</v>
      </c>
      <c r="N203" s="40">
        <v>0</v>
      </c>
      <c r="O203" s="40">
        <v>0</v>
      </c>
      <c r="P203" s="87" t="s">
        <v>28</v>
      </c>
      <c r="Q203" s="40">
        <f>SUBTOTAL(9,Q201:Q202)</f>
        <v>133</v>
      </c>
      <c r="R203" s="40">
        <f>SUBTOTAL(9,R201:R202)</f>
        <v>52</v>
      </c>
      <c r="S203" s="87">
        <f>Tabela4[[#This Row],[Neg_Ano9]]/Tabela4[[#This Row],[Alunos_Ano9]]</f>
        <v>0.39097744360902253</v>
      </c>
      <c r="T203" s="40">
        <f>SUBTOTAL(9,T201:T202)</f>
        <v>133</v>
      </c>
      <c r="U203" s="40">
        <f>SUBTOTAL(9,U201:U202)</f>
        <v>52</v>
      </c>
      <c r="V203" s="88">
        <f>Tabela4[[#This Row],[Níveis negat.]]/Tabela4[[#This Row],[Alunos_3ºciclo]]</f>
        <v>0.39097744360902253</v>
      </c>
    </row>
    <row r="204" spans="1:22" outlineLevel="5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1314</v>
      </c>
      <c r="F204" s="7" t="s">
        <v>201</v>
      </c>
      <c r="G204" s="7">
        <v>151142</v>
      </c>
      <c r="H204" s="7" t="s">
        <v>205</v>
      </c>
      <c r="I204" s="7">
        <v>1314011</v>
      </c>
      <c r="J204" s="7" t="s">
        <v>206</v>
      </c>
      <c r="K204" s="37">
        <v>14</v>
      </c>
      <c r="L204" s="37">
        <v>9</v>
      </c>
      <c r="M204" s="108">
        <f>Tabela4[[#This Row],[Neg_Ano7]]/Tabela4[[#This Row],[Alunos_Ano7]]</f>
        <v>0.6428571428571429</v>
      </c>
      <c r="N204" s="37">
        <v>16</v>
      </c>
      <c r="O204" s="37">
        <v>12</v>
      </c>
      <c r="P204" s="108">
        <f>Tabela4[[#This Row],[Neg_Ano8]]/Tabela4[[#This Row],[Alunos_Ano8]]</f>
        <v>0.75</v>
      </c>
      <c r="Q204" s="37">
        <v>13</v>
      </c>
      <c r="R204" s="37">
        <v>11</v>
      </c>
      <c r="S204" s="108">
        <f>Tabela4[[#This Row],[Neg_Ano9]]/Tabela4[[#This Row],[Alunos_Ano9]]</f>
        <v>0.84615384615384615</v>
      </c>
      <c r="T204" s="37">
        <f>Tabela4[[#This Row],[Alunos_Ano7]]+Tabela4[[#This Row],[Alunos_Ano8]]+Tabela4[[#This Row],[Alunos_Ano9]]</f>
        <v>43</v>
      </c>
      <c r="U204" s="37">
        <f>Tabela4[[#This Row],[Neg_Ano7]]+Tabela4[[#This Row],[Neg_Ano8]]+Tabela4[[#This Row],[Neg_Ano9]]</f>
        <v>32</v>
      </c>
      <c r="V204" s="112">
        <f>Tabela4[[#This Row],[Níveis negat.]]/Tabela4[[#This Row],[Alunos_3ºciclo]]</f>
        <v>0.7441860465116279</v>
      </c>
    </row>
    <row r="205" spans="1:22" outlineLevel="5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1314</v>
      </c>
      <c r="F205" s="7" t="s">
        <v>201</v>
      </c>
      <c r="G205" s="7">
        <v>151142</v>
      </c>
      <c r="H205" s="7" t="s">
        <v>205</v>
      </c>
      <c r="I205" s="7">
        <v>1314752</v>
      </c>
      <c r="J205" s="7" t="s">
        <v>332</v>
      </c>
      <c r="K205" s="37">
        <v>176</v>
      </c>
      <c r="L205" s="37">
        <v>69</v>
      </c>
      <c r="M205" s="108">
        <f>Tabela4[[#This Row],[Neg_Ano7]]/Tabela4[[#This Row],[Alunos_Ano7]]</f>
        <v>0.39204545454545453</v>
      </c>
      <c r="N205" s="37">
        <v>191</v>
      </c>
      <c r="O205" s="37">
        <v>75</v>
      </c>
      <c r="P205" s="108">
        <f>Tabela4[[#This Row],[Neg_Ano8]]/Tabela4[[#This Row],[Alunos_Ano8]]</f>
        <v>0.39267015706806285</v>
      </c>
      <c r="Q205" s="37">
        <v>121</v>
      </c>
      <c r="R205" s="37">
        <v>67</v>
      </c>
      <c r="S205" s="108">
        <f>Tabela4[[#This Row],[Neg_Ano9]]/Tabela4[[#This Row],[Alunos_Ano9]]</f>
        <v>0.55371900826446285</v>
      </c>
      <c r="T205" s="37">
        <f>Tabela4[[#This Row],[Alunos_Ano7]]+Tabela4[[#This Row],[Alunos_Ano8]]+Tabela4[[#This Row],[Alunos_Ano9]]</f>
        <v>488</v>
      </c>
      <c r="U205" s="37">
        <f>Tabela4[[#This Row],[Neg_Ano7]]+Tabela4[[#This Row],[Neg_Ano8]]+Tabela4[[#This Row],[Neg_Ano9]]</f>
        <v>211</v>
      </c>
      <c r="V205" s="112">
        <f>Tabela4[[#This Row],[Níveis negat.]]/Tabela4[[#This Row],[Alunos_3ºciclo]]</f>
        <v>0.43237704918032788</v>
      </c>
    </row>
    <row r="206" spans="1:22" outlineLevel="4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1314</v>
      </c>
      <c r="F206" s="7" t="s">
        <v>201</v>
      </c>
      <c r="G206" s="7">
        <v>151142</v>
      </c>
      <c r="H206" s="7" t="s">
        <v>205</v>
      </c>
      <c r="I206" s="7">
        <v>0</v>
      </c>
      <c r="J206" s="11" t="s">
        <v>24</v>
      </c>
      <c r="K206" s="40">
        <f>SUBTOTAL(9,K204:K205)</f>
        <v>190</v>
      </c>
      <c r="L206" s="40">
        <f>SUBTOTAL(9,L204:L205)</f>
        <v>78</v>
      </c>
      <c r="M206" s="87">
        <f>Tabela4[[#This Row],[Neg_Ano7]]/Tabela4[[#This Row],[Alunos_Ano7]]</f>
        <v>0.41052631578947368</v>
      </c>
      <c r="N206" s="40">
        <f>SUBTOTAL(9,N204:N205)</f>
        <v>207</v>
      </c>
      <c r="O206" s="40">
        <f>SUBTOTAL(9,O204:O205)</f>
        <v>87</v>
      </c>
      <c r="P206" s="87">
        <f>Tabela4[[#This Row],[Neg_Ano8]]/Tabela4[[#This Row],[Alunos_Ano8]]</f>
        <v>0.42028985507246375</v>
      </c>
      <c r="Q206" s="40">
        <f>SUBTOTAL(9,Q204:Q205)</f>
        <v>134</v>
      </c>
      <c r="R206" s="40">
        <f>SUBTOTAL(9,R204:R205)</f>
        <v>78</v>
      </c>
      <c r="S206" s="87">
        <f>Tabela4[[#This Row],[Neg_Ano9]]/Tabela4[[#This Row],[Alunos_Ano9]]</f>
        <v>0.58208955223880599</v>
      </c>
      <c r="T206" s="40">
        <f>SUBTOTAL(9,T204:T205)</f>
        <v>531</v>
      </c>
      <c r="U206" s="40">
        <f>SUBTOTAL(9,U204:U205)</f>
        <v>243</v>
      </c>
      <c r="V206" s="88">
        <f>Tabela4[[#This Row],[Níveis negat.]]/Tabela4[[#This Row],[Alunos_3ºciclo]]</f>
        <v>0.4576271186440678</v>
      </c>
    </row>
    <row r="207" spans="1:22" outlineLevel="5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1314</v>
      </c>
      <c r="F207" s="7" t="s">
        <v>201</v>
      </c>
      <c r="G207" s="7">
        <v>152298</v>
      </c>
      <c r="H207" s="7" t="s">
        <v>207</v>
      </c>
      <c r="I207" s="7">
        <v>1314529</v>
      </c>
      <c r="J207" s="7" t="s">
        <v>208</v>
      </c>
      <c r="K207" s="37">
        <v>77</v>
      </c>
      <c r="L207" s="37">
        <v>21</v>
      </c>
      <c r="M207" s="108">
        <f>Tabela4[[#This Row],[Neg_Ano7]]/Tabela4[[#This Row],[Alunos_Ano7]]</f>
        <v>0.27272727272727271</v>
      </c>
      <c r="N207" s="37">
        <v>68</v>
      </c>
      <c r="O207" s="37">
        <v>31</v>
      </c>
      <c r="P207" s="108">
        <f>Tabela4[[#This Row],[Neg_Ano8]]/Tabela4[[#This Row],[Alunos_Ano8]]</f>
        <v>0.45588235294117646</v>
      </c>
      <c r="Q207" s="37">
        <v>74</v>
      </c>
      <c r="R207" s="37">
        <v>36</v>
      </c>
      <c r="S207" s="108">
        <f>Tabela4[[#This Row],[Neg_Ano9]]/Tabela4[[#This Row],[Alunos_Ano9]]</f>
        <v>0.48648648648648651</v>
      </c>
      <c r="T207" s="37">
        <f>Tabela4[[#This Row],[Alunos_Ano7]]+Tabela4[[#This Row],[Alunos_Ano8]]+Tabela4[[#This Row],[Alunos_Ano9]]</f>
        <v>219</v>
      </c>
      <c r="U207" s="37">
        <f>Tabela4[[#This Row],[Neg_Ano7]]+Tabela4[[#This Row],[Neg_Ano8]]+Tabela4[[#This Row],[Neg_Ano9]]</f>
        <v>88</v>
      </c>
      <c r="V207" s="112">
        <f>Tabela4[[#This Row],[Níveis negat.]]/Tabela4[[#This Row],[Alunos_3ºciclo]]</f>
        <v>0.40182648401826482</v>
      </c>
    </row>
    <row r="208" spans="1:22" outlineLevel="5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1314</v>
      </c>
      <c r="F208" s="7" t="s">
        <v>201</v>
      </c>
      <c r="G208" s="7">
        <v>152298</v>
      </c>
      <c r="H208" s="7" t="s">
        <v>207</v>
      </c>
      <c r="I208" s="7">
        <v>1314986</v>
      </c>
      <c r="J208" s="7" t="s">
        <v>209</v>
      </c>
      <c r="K208" s="37">
        <v>131</v>
      </c>
      <c r="L208" s="37">
        <v>65</v>
      </c>
      <c r="M208" s="108">
        <f>Tabela4[[#This Row],[Neg_Ano7]]/Tabela4[[#This Row],[Alunos_Ano7]]</f>
        <v>0.49618320610687022</v>
      </c>
      <c r="N208" s="37">
        <v>125</v>
      </c>
      <c r="O208" s="37">
        <v>52</v>
      </c>
      <c r="P208" s="108">
        <f>Tabela4[[#This Row],[Neg_Ano8]]/Tabela4[[#This Row],[Alunos_Ano8]]</f>
        <v>0.41599999999999998</v>
      </c>
      <c r="Q208" s="37">
        <v>101</v>
      </c>
      <c r="R208" s="37">
        <v>48</v>
      </c>
      <c r="S208" s="108">
        <f>Tabela4[[#This Row],[Neg_Ano9]]/Tabela4[[#This Row],[Alunos_Ano9]]</f>
        <v>0.47524752475247523</v>
      </c>
      <c r="T208" s="37">
        <f>Tabela4[[#This Row],[Alunos_Ano7]]+Tabela4[[#This Row],[Alunos_Ano8]]+Tabela4[[#This Row],[Alunos_Ano9]]</f>
        <v>357</v>
      </c>
      <c r="U208" s="37">
        <f>Tabela4[[#This Row],[Neg_Ano7]]+Tabela4[[#This Row],[Neg_Ano8]]+Tabela4[[#This Row],[Neg_Ano9]]</f>
        <v>165</v>
      </c>
      <c r="V208" s="112">
        <f>Tabela4[[#This Row],[Níveis negat.]]/Tabela4[[#This Row],[Alunos_3ºciclo]]</f>
        <v>0.46218487394957986</v>
      </c>
    </row>
    <row r="209" spans="1:22" outlineLevel="4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1314</v>
      </c>
      <c r="F209" s="7" t="s">
        <v>201</v>
      </c>
      <c r="G209" s="7">
        <v>152298</v>
      </c>
      <c r="H209" s="7" t="s">
        <v>207</v>
      </c>
      <c r="I209" s="7">
        <v>0</v>
      </c>
      <c r="J209" s="11" t="s">
        <v>24</v>
      </c>
      <c r="K209" s="40">
        <f>SUBTOTAL(9,K207:K208)</f>
        <v>208</v>
      </c>
      <c r="L209" s="40">
        <f>SUBTOTAL(9,L207:L208)</f>
        <v>86</v>
      </c>
      <c r="M209" s="87">
        <f>Tabela4[[#This Row],[Neg_Ano7]]/Tabela4[[#This Row],[Alunos_Ano7]]</f>
        <v>0.41346153846153844</v>
      </c>
      <c r="N209" s="40">
        <f>SUBTOTAL(9,N207:N208)</f>
        <v>193</v>
      </c>
      <c r="O209" s="40">
        <f>SUBTOTAL(9,O207:O208)</f>
        <v>83</v>
      </c>
      <c r="P209" s="87">
        <f>Tabela4[[#This Row],[Neg_Ano8]]/Tabela4[[#This Row],[Alunos_Ano8]]</f>
        <v>0.43005181347150256</v>
      </c>
      <c r="Q209" s="40">
        <f>SUBTOTAL(9,Q207:Q208)</f>
        <v>175</v>
      </c>
      <c r="R209" s="40">
        <f>SUBTOTAL(9,R207:R208)</f>
        <v>84</v>
      </c>
      <c r="S209" s="87">
        <f>Tabela4[[#This Row],[Neg_Ano9]]/Tabela4[[#This Row],[Alunos_Ano9]]</f>
        <v>0.48</v>
      </c>
      <c r="T209" s="40">
        <f>SUBTOTAL(9,T207:T208)</f>
        <v>576</v>
      </c>
      <c r="U209" s="40">
        <f>SUBTOTAL(9,U207:U208)</f>
        <v>253</v>
      </c>
      <c r="V209" s="88">
        <f>Tabela4[[#This Row],[Níveis negat.]]/Tabela4[[#This Row],[Alunos_3ºciclo]]</f>
        <v>0.4392361111111111</v>
      </c>
    </row>
    <row r="210" spans="1:22" outlineLevel="5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1314</v>
      </c>
      <c r="F210" s="7" t="s">
        <v>201</v>
      </c>
      <c r="G210" s="7">
        <v>152304</v>
      </c>
      <c r="H210" s="7" t="s">
        <v>210</v>
      </c>
      <c r="I210" s="7">
        <v>1314807</v>
      </c>
      <c r="J210" s="7" t="s">
        <v>211</v>
      </c>
      <c r="K210" s="37">
        <v>93</v>
      </c>
      <c r="L210" s="37">
        <v>28</v>
      </c>
      <c r="M210" s="108">
        <f>Tabela4[[#This Row],[Neg_Ano7]]/Tabela4[[#This Row],[Alunos_Ano7]]</f>
        <v>0.30107526881720431</v>
      </c>
      <c r="N210" s="37">
        <v>125</v>
      </c>
      <c r="O210" s="37">
        <v>39</v>
      </c>
      <c r="P210" s="108">
        <f>Tabela4[[#This Row],[Neg_Ano8]]/Tabela4[[#This Row],[Alunos_Ano8]]</f>
        <v>0.312</v>
      </c>
      <c r="Q210" s="37">
        <v>110</v>
      </c>
      <c r="R210" s="37">
        <v>29</v>
      </c>
      <c r="S210" s="108">
        <f>Tabela4[[#This Row],[Neg_Ano9]]/Tabela4[[#This Row],[Alunos_Ano9]]</f>
        <v>0.26363636363636361</v>
      </c>
      <c r="T210" s="37">
        <f>Tabela4[[#This Row],[Alunos_Ano7]]+Tabela4[[#This Row],[Alunos_Ano8]]+Tabela4[[#This Row],[Alunos_Ano9]]</f>
        <v>328</v>
      </c>
      <c r="U210" s="37">
        <f>Tabela4[[#This Row],[Neg_Ano7]]+Tabela4[[#This Row],[Neg_Ano8]]+Tabela4[[#This Row],[Neg_Ano9]]</f>
        <v>96</v>
      </c>
      <c r="V210" s="112">
        <f>Tabela4[[#This Row],[Níveis negat.]]/Tabela4[[#This Row],[Alunos_3ºciclo]]</f>
        <v>0.29268292682926828</v>
      </c>
    </row>
    <row r="211" spans="1:22" outlineLevel="4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1314</v>
      </c>
      <c r="F211" s="7" t="s">
        <v>201</v>
      </c>
      <c r="G211" s="7">
        <v>152304</v>
      </c>
      <c r="H211" s="7" t="s">
        <v>210</v>
      </c>
      <c r="I211" s="7">
        <v>0</v>
      </c>
      <c r="J211" s="11" t="s">
        <v>24</v>
      </c>
      <c r="K211" s="40">
        <f>SUBTOTAL(9,K210:K210)</f>
        <v>93</v>
      </c>
      <c r="L211" s="40">
        <f>SUBTOTAL(9,L210:L210)</f>
        <v>28</v>
      </c>
      <c r="M211" s="87">
        <f>Tabela4[[#This Row],[Neg_Ano7]]/Tabela4[[#This Row],[Alunos_Ano7]]</f>
        <v>0.30107526881720431</v>
      </c>
      <c r="N211" s="40">
        <f>SUBTOTAL(9,N210:N210)</f>
        <v>125</v>
      </c>
      <c r="O211" s="40">
        <f>SUBTOTAL(9,O210:O210)</f>
        <v>39</v>
      </c>
      <c r="P211" s="87">
        <f>Tabela4[[#This Row],[Neg_Ano8]]/Tabela4[[#This Row],[Alunos_Ano8]]</f>
        <v>0.312</v>
      </c>
      <c r="Q211" s="40">
        <f>SUBTOTAL(9,Q210:Q210)</f>
        <v>110</v>
      </c>
      <c r="R211" s="40">
        <f>SUBTOTAL(9,R210:R210)</f>
        <v>29</v>
      </c>
      <c r="S211" s="87">
        <f>Tabela4[[#This Row],[Neg_Ano9]]/Tabela4[[#This Row],[Alunos_Ano9]]</f>
        <v>0.26363636363636361</v>
      </c>
      <c r="T211" s="40">
        <f>SUBTOTAL(9,T210:T210)</f>
        <v>328</v>
      </c>
      <c r="U211" s="40">
        <f>SUBTOTAL(9,U210:U210)</f>
        <v>96</v>
      </c>
      <c r="V211" s="88">
        <f>Tabela4[[#This Row],[Níveis negat.]]/Tabela4[[#This Row],[Alunos_3ºciclo]]</f>
        <v>0.29268292682926828</v>
      </c>
    </row>
    <row r="212" spans="1:22" outlineLevel="5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1314</v>
      </c>
      <c r="F212" s="7" t="s">
        <v>201</v>
      </c>
      <c r="G212" s="7">
        <v>330838</v>
      </c>
      <c r="H212" s="7" t="s">
        <v>212</v>
      </c>
      <c r="I212" s="7">
        <v>1314797</v>
      </c>
      <c r="J212" s="7" t="s">
        <v>212</v>
      </c>
      <c r="K212" s="37">
        <v>20</v>
      </c>
      <c r="L212" s="37">
        <v>5</v>
      </c>
      <c r="M212" s="108">
        <f>Tabela4[[#This Row],[Neg_Ano7]]/Tabela4[[#This Row],[Alunos_Ano7]]</f>
        <v>0.25</v>
      </c>
      <c r="N212" s="37">
        <v>25</v>
      </c>
      <c r="O212" s="37">
        <v>8</v>
      </c>
      <c r="P212" s="108">
        <f>Tabela4[[#This Row],[Neg_Ano8]]/Tabela4[[#This Row],[Alunos_Ano8]]</f>
        <v>0.32</v>
      </c>
      <c r="Q212" s="37">
        <v>16</v>
      </c>
      <c r="R212" s="37">
        <v>5</v>
      </c>
      <c r="S212" s="108">
        <f>Tabela4[[#This Row],[Neg_Ano9]]/Tabela4[[#This Row],[Alunos_Ano9]]</f>
        <v>0.3125</v>
      </c>
      <c r="T212" s="37">
        <f>Tabela4[[#This Row],[Alunos_Ano7]]+Tabela4[[#This Row],[Alunos_Ano8]]+Tabela4[[#This Row],[Alunos_Ano9]]</f>
        <v>61</v>
      </c>
      <c r="U212" s="37">
        <f>Tabela4[[#This Row],[Neg_Ano7]]+Tabela4[[#This Row],[Neg_Ano8]]+Tabela4[[#This Row],[Neg_Ano9]]</f>
        <v>18</v>
      </c>
      <c r="V212" s="112">
        <f>Tabela4[[#This Row],[Níveis negat.]]/Tabela4[[#This Row],[Alunos_3ºciclo]]</f>
        <v>0.29508196721311475</v>
      </c>
    </row>
    <row r="213" spans="1:22" outlineLevel="4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1314</v>
      </c>
      <c r="F213" s="7" t="s">
        <v>201</v>
      </c>
      <c r="G213" s="7">
        <v>330838</v>
      </c>
      <c r="H213" s="7" t="s">
        <v>212</v>
      </c>
      <c r="I213" s="7">
        <v>0</v>
      </c>
      <c r="J213" s="11" t="s">
        <v>24</v>
      </c>
      <c r="K213" s="40">
        <f>SUBTOTAL(9,K212:K212)</f>
        <v>20</v>
      </c>
      <c r="L213" s="40">
        <f>SUBTOTAL(9,L212:L212)</f>
        <v>5</v>
      </c>
      <c r="M213" s="87">
        <f>Tabela4[[#This Row],[Neg_Ano7]]/Tabela4[[#This Row],[Alunos_Ano7]]</f>
        <v>0.25</v>
      </c>
      <c r="N213" s="40">
        <f>SUBTOTAL(9,N212:N212)</f>
        <v>25</v>
      </c>
      <c r="O213" s="40">
        <f>SUBTOTAL(9,O212:O212)</f>
        <v>8</v>
      </c>
      <c r="P213" s="87">
        <f>Tabela4[[#This Row],[Neg_Ano8]]/Tabela4[[#This Row],[Alunos_Ano8]]</f>
        <v>0.32</v>
      </c>
      <c r="Q213" s="40">
        <f>SUBTOTAL(9,Q212:Q212)</f>
        <v>16</v>
      </c>
      <c r="R213" s="40">
        <f>SUBTOTAL(9,R212:R212)</f>
        <v>5</v>
      </c>
      <c r="S213" s="87">
        <f>Tabela4[[#This Row],[Neg_Ano9]]/Tabela4[[#This Row],[Alunos_Ano9]]</f>
        <v>0.3125</v>
      </c>
      <c r="T213" s="40">
        <f>SUBTOTAL(9,T212:T212)</f>
        <v>61</v>
      </c>
      <c r="U213" s="40">
        <f>SUBTOTAL(9,U212:U212)</f>
        <v>18</v>
      </c>
      <c r="V213" s="88">
        <f>Tabela4[[#This Row],[Níveis negat.]]/Tabela4[[#This Row],[Alunos_3ºciclo]]</f>
        <v>0.29508196721311475</v>
      </c>
    </row>
    <row r="214" spans="1:22" outlineLevel="3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1314</v>
      </c>
      <c r="F214" s="7" t="s">
        <v>201</v>
      </c>
      <c r="G214" s="7">
        <v>0</v>
      </c>
      <c r="H214" s="7">
        <v>0</v>
      </c>
      <c r="I214" s="7">
        <v>0</v>
      </c>
      <c r="J214" s="15" t="s">
        <v>25</v>
      </c>
      <c r="K214" s="43">
        <f>SUBTOTAL(9,K201:K212)</f>
        <v>511</v>
      </c>
      <c r="L214" s="43">
        <f>SUBTOTAL(9,L201:L212)</f>
        <v>197</v>
      </c>
      <c r="M214" s="89">
        <f>Tabela4[[#This Row],[Neg_Ano7]]/Tabela4[[#This Row],[Alunos_Ano7]]</f>
        <v>0.38551859099804303</v>
      </c>
      <c r="N214" s="43">
        <f>SUBTOTAL(9,N201:N212)</f>
        <v>550</v>
      </c>
      <c r="O214" s="43">
        <f>SUBTOTAL(9,O201:O212)</f>
        <v>217</v>
      </c>
      <c r="P214" s="89">
        <f>Tabela4[[#This Row],[Neg_Ano8]]/Tabela4[[#This Row],[Alunos_Ano8]]</f>
        <v>0.39454545454545453</v>
      </c>
      <c r="Q214" s="43">
        <f>SUBTOTAL(9,Q201:Q212)</f>
        <v>568</v>
      </c>
      <c r="R214" s="43">
        <f>SUBTOTAL(9,R201:R212)</f>
        <v>248</v>
      </c>
      <c r="S214" s="89">
        <f>Tabela4[[#This Row],[Neg_Ano9]]/Tabela4[[#This Row],[Alunos_Ano9]]</f>
        <v>0.43661971830985913</v>
      </c>
      <c r="T214" s="43">
        <f>SUBTOTAL(9,T201:T212)</f>
        <v>1629</v>
      </c>
      <c r="U214" s="43">
        <f>SUBTOTAL(9,U201:U212)</f>
        <v>662</v>
      </c>
      <c r="V214" s="90">
        <f>Tabela4[[#This Row],[Níveis negat.]]/Tabela4[[#This Row],[Alunos_3ºciclo]]</f>
        <v>0.40638428483732353</v>
      </c>
    </row>
    <row r="215" spans="1:22" outlineLevel="5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1315</v>
      </c>
      <c r="F215" s="7" t="s">
        <v>213</v>
      </c>
      <c r="G215" s="7">
        <v>152328</v>
      </c>
      <c r="H215" s="7" t="s">
        <v>214</v>
      </c>
      <c r="I215" s="7">
        <v>1315189</v>
      </c>
      <c r="J215" s="7" t="s">
        <v>215</v>
      </c>
      <c r="K215" s="37">
        <v>129</v>
      </c>
      <c r="L215" s="37">
        <v>45</v>
      </c>
      <c r="M215" s="108">
        <f>Tabela4[[#This Row],[Neg_Ano7]]/Tabela4[[#This Row],[Alunos_Ano7]]</f>
        <v>0.34883720930232559</v>
      </c>
      <c r="N215" s="37">
        <v>143</v>
      </c>
      <c r="O215" s="37">
        <v>62</v>
      </c>
      <c r="P215" s="108">
        <f>Tabela4[[#This Row],[Neg_Ano8]]/Tabela4[[#This Row],[Alunos_Ano8]]</f>
        <v>0.43356643356643354</v>
      </c>
      <c r="Q215" s="37">
        <v>140</v>
      </c>
      <c r="R215" s="37">
        <v>64</v>
      </c>
      <c r="S215" s="108">
        <f>Tabela4[[#This Row],[Neg_Ano9]]/Tabela4[[#This Row],[Alunos_Ano9]]</f>
        <v>0.45714285714285713</v>
      </c>
      <c r="T215" s="37">
        <f>Tabela4[[#This Row],[Alunos_Ano7]]+Tabela4[[#This Row],[Alunos_Ano8]]+Tabela4[[#This Row],[Alunos_Ano9]]</f>
        <v>412</v>
      </c>
      <c r="U215" s="37">
        <f>Tabela4[[#This Row],[Neg_Ano7]]+Tabela4[[#This Row],[Neg_Ano8]]+Tabela4[[#This Row],[Neg_Ano9]]</f>
        <v>171</v>
      </c>
      <c r="V215" s="112">
        <f>Tabela4[[#This Row],[Níveis negat.]]/Tabela4[[#This Row],[Alunos_3ºciclo]]</f>
        <v>0.41504854368932037</v>
      </c>
    </row>
    <row r="216" spans="1:22" outlineLevel="4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1315</v>
      </c>
      <c r="F216" s="7" t="s">
        <v>213</v>
      </c>
      <c r="G216" s="7">
        <v>152328</v>
      </c>
      <c r="H216" s="7" t="s">
        <v>214</v>
      </c>
      <c r="I216" s="7">
        <v>0</v>
      </c>
      <c r="J216" s="11" t="s">
        <v>24</v>
      </c>
      <c r="K216" s="40">
        <f>SUBTOTAL(9,K215:K215)</f>
        <v>129</v>
      </c>
      <c r="L216" s="40">
        <f>SUBTOTAL(9,L215:L215)</f>
        <v>45</v>
      </c>
      <c r="M216" s="87">
        <f>Tabela4[[#This Row],[Neg_Ano7]]/Tabela4[[#This Row],[Alunos_Ano7]]</f>
        <v>0.34883720930232559</v>
      </c>
      <c r="N216" s="40">
        <f>SUBTOTAL(9,N215:N215)</f>
        <v>143</v>
      </c>
      <c r="O216" s="40">
        <f>SUBTOTAL(9,O215:O215)</f>
        <v>62</v>
      </c>
      <c r="P216" s="87">
        <f>Tabela4[[#This Row],[Neg_Ano8]]/Tabela4[[#This Row],[Alunos_Ano8]]</f>
        <v>0.43356643356643354</v>
      </c>
      <c r="Q216" s="40">
        <f>SUBTOTAL(9,Q215:Q215)</f>
        <v>140</v>
      </c>
      <c r="R216" s="40">
        <f>SUBTOTAL(9,R215:R215)</f>
        <v>64</v>
      </c>
      <c r="S216" s="87">
        <f>Tabela4[[#This Row],[Neg_Ano9]]/Tabela4[[#This Row],[Alunos_Ano9]]</f>
        <v>0.45714285714285713</v>
      </c>
      <c r="T216" s="40">
        <f>SUBTOTAL(9,T215:T215)</f>
        <v>412</v>
      </c>
      <c r="U216" s="40">
        <f>SUBTOTAL(9,U215:U215)</f>
        <v>171</v>
      </c>
      <c r="V216" s="88">
        <f>Tabela4[[#This Row],[Níveis negat.]]/Tabela4[[#This Row],[Alunos_3ºciclo]]</f>
        <v>0.41504854368932037</v>
      </c>
    </row>
    <row r="217" spans="1:22" outlineLevel="5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1315</v>
      </c>
      <c r="F217" s="7" t="s">
        <v>213</v>
      </c>
      <c r="G217" s="7">
        <v>152330</v>
      </c>
      <c r="H217" s="7" t="s">
        <v>216</v>
      </c>
      <c r="I217" s="7">
        <v>1315595</v>
      </c>
      <c r="J217" s="7" t="s">
        <v>217</v>
      </c>
      <c r="K217" s="37">
        <v>171</v>
      </c>
      <c r="L217" s="37">
        <v>71</v>
      </c>
      <c r="M217" s="108">
        <f>Tabela4[[#This Row],[Neg_Ano7]]/Tabela4[[#This Row],[Alunos_Ano7]]</f>
        <v>0.41520467836257308</v>
      </c>
      <c r="N217" s="37">
        <v>163</v>
      </c>
      <c r="O217" s="37">
        <v>62</v>
      </c>
      <c r="P217" s="108">
        <f>Tabela4[[#This Row],[Neg_Ano8]]/Tabela4[[#This Row],[Alunos_Ano8]]</f>
        <v>0.38036809815950923</v>
      </c>
      <c r="Q217" s="37">
        <v>155</v>
      </c>
      <c r="R217" s="37">
        <v>68</v>
      </c>
      <c r="S217" s="108">
        <f>Tabela4[[#This Row],[Neg_Ano9]]/Tabela4[[#This Row],[Alunos_Ano9]]</f>
        <v>0.43870967741935485</v>
      </c>
      <c r="T217" s="37">
        <f>Tabela4[[#This Row],[Alunos_Ano7]]+Tabela4[[#This Row],[Alunos_Ano8]]+Tabela4[[#This Row],[Alunos_Ano9]]</f>
        <v>489</v>
      </c>
      <c r="U217" s="37">
        <f>Tabela4[[#This Row],[Neg_Ano7]]+Tabela4[[#This Row],[Neg_Ano8]]+Tabela4[[#This Row],[Neg_Ano9]]</f>
        <v>201</v>
      </c>
      <c r="V217" s="112">
        <f>Tabela4[[#This Row],[Níveis negat.]]/Tabela4[[#This Row],[Alunos_3ºciclo]]</f>
        <v>0.41104294478527609</v>
      </c>
    </row>
    <row r="218" spans="1:22" outlineLevel="4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1315</v>
      </c>
      <c r="F218" s="7" t="s">
        <v>213</v>
      </c>
      <c r="G218" s="7">
        <v>152330</v>
      </c>
      <c r="H218" s="7" t="s">
        <v>216</v>
      </c>
      <c r="I218" s="7">
        <v>0</v>
      </c>
      <c r="J218" s="11" t="s">
        <v>24</v>
      </c>
      <c r="K218" s="40">
        <f>SUBTOTAL(9,K217:K217)</f>
        <v>171</v>
      </c>
      <c r="L218" s="40">
        <f>SUBTOTAL(9,L217:L217)</f>
        <v>71</v>
      </c>
      <c r="M218" s="87">
        <f>Tabela4[[#This Row],[Neg_Ano7]]/Tabela4[[#This Row],[Alunos_Ano7]]</f>
        <v>0.41520467836257308</v>
      </c>
      <c r="N218" s="40">
        <f>SUBTOTAL(9,N217:N217)</f>
        <v>163</v>
      </c>
      <c r="O218" s="40">
        <f>SUBTOTAL(9,O217:O217)</f>
        <v>62</v>
      </c>
      <c r="P218" s="87">
        <f>Tabela4[[#This Row],[Neg_Ano8]]/Tabela4[[#This Row],[Alunos_Ano8]]</f>
        <v>0.38036809815950923</v>
      </c>
      <c r="Q218" s="40">
        <f>SUBTOTAL(9,Q217:Q217)</f>
        <v>155</v>
      </c>
      <c r="R218" s="40">
        <f>SUBTOTAL(9,R217:R217)</f>
        <v>68</v>
      </c>
      <c r="S218" s="87">
        <f>Tabela4[[#This Row],[Neg_Ano9]]/Tabela4[[#This Row],[Alunos_Ano9]]</f>
        <v>0.43870967741935485</v>
      </c>
      <c r="T218" s="40">
        <f>SUBTOTAL(9,T217:T217)</f>
        <v>489</v>
      </c>
      <c r="U218" s="40">
        <f>SUBTOTAL(9,U217:U217)</f>
        <v>201</v>
      </c>
      <c r="V218" s="88">
        <f>Tabela4[[#This Row],[Níveis negat.]]/Tabela4[[#This Row],[Alunos_3ºciclo]]</f>
        <v>0.41104294478527609</v>
      </c>
    </row>
    <row r="219" spans="1:22" outlineLevel="5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1315</v>
      </c>
      <c r="F219" s="7" t="s">
        <v>213</v>
      </c>
      <c r="G219" s="7">
        <v>152341</v>
      </c>
      <c r="H219" s="7" t="s">
        <v>218</v>
      </c>
      <c r="I219" s="7">
        <v>1315577</v>
      </c>
      <c r="J219" s="7" t="s">
        <v>219</v>
      </c>
      <c r="K219" s="37">
        <v>0</v>
      </c>
      <c r="L219" s="37">
        <v>0</v>
      </c>
      <c r="M219" s="109" t="s">
        <v>28</v>
      </c>
      <c r="N219" s="37">
        <v>104</v>
      </c>
      <c r="O219" s="37" t="s">
        <v>23</v>
      </c>
      <c r="P219" s="109" t="s">
        <v>28</v>
      </c>
      <c r="Q219" s="37">
        <v>102</v>
      </c>
      <c r="R219" s="37">
        <v>42</v>
      </c>
      <c r="S219" s="108">
        <f>Tabela4[[#This Row],[Neg_Ano9]]/Tabela4[[#This Row],[Alunos_Ano9]]</f>
        <v>0.41176470588235292</v>
      </c>
      <c r="T219" s="37">
        <f>Tabela4[[#This Row],[Alunos_Ano7]]+Tabela4[[#This Row],[Alunos_Ano8]]+Tabela4[[#This Row],[Alunos_Ano9]]</f>
        <v>206</v>
      </c>
      <c r="U219" s="37">
        <f>Tabela4[[#This Row],[Neg_Ano9]]</f>
        <v>42</v>
      </c>
      <c r="V219" s="112">
        <f>Tabela4[[#This Row],[Níveis negat.]]/Tabela4[[#This Row],[Alunos_3ºciclo]]</f>
        <v>0.20388349514563106</v>
      </c>
    </row>
    <row r="220" spans="1:22" outlineLevel="4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1315</v>
      </c>
      <c r="F220" s="7" t="s">
        <v>213</v>
      </c>
      <c r="G220" s="7">
        <v>152341</v>
      </c>
      <c r="H220" s="7" t="s">
        <v>218</v>
      </c>
      <c r="I220" s="7">
        <v>0</v>
      </c>
      <c r="J220" s="11" t="s">
        <v>24</v>
      </c>
      <c r="K220" s="40">
        <v>0</v>
      </c>
      <c r="L220" s="40">
        <v>0</v>
      </c>
      <c r="M220" s="77" t="s">
        <v>28</v>
      </c>
      <c r="N220" s="40">
        <f>SUBTOTAL(9,N219:N219)</f>
        <v>104</v>
      </c>
      <c r="O220" s="40">
        <f>SUBTOTAL(9,O219:O219)</f>
        <v>0</v>
      </c>
      <c r="P220" s="77" t="s">
        <v>28</v>
      </c>
      <c r="Q220" s="40">
        <f>SUBTOTAL(9,Q219:Q219)</f>
        <v>102</v>
      </c>
      <c r="R220" s="40">
        <f>SUBTOTAL(9,R219:R219)</f>
        <v>42</v>
      </c>
      <c r="S220" s="87">
        <f>Tabela4[[#This Row],[Neg_Ano9]]/Tabela4[[#This Row],[Alunos_Ano9]]</f>
        <v>0.41176470588235292</v>
      </c>
      <c r="T220" s="40">
        <f>SUBTOTAL(9,T219:T219)</f>
        <v>206</v>
      </c>
      <c r="U220" s="40">
        <f>SUBTOTAL(9,U219:U219)</f>
        <v>42</v>
      </c>
      <c r="V220" s="88">
        <f>Tabela4[[#This Row],[Níveis negat.]]/Tabela4[[#This Row],[Alunos_3ºciclo]]</f>
        <v>0.20388349514563106</v>
      </c>
    </row>
    <row r="221" spans="1:22" outlineLevel="5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1315</v>
      </c>
      <c r="F221" s="7" t="s">
        <v>213</v>
      </c>
      <c r="G221" s="7">
        <v>152353</v>
      </c>
      <c r="H221" s="7" t="s">
        <v>220</v>
      </c>
      <c r="I221" s="7">
        <v>1315134</v>
      </c>
      <c r="J221" s="7" t="s">
        <v>333</v>
      </c>
      <c r="K221" s="37">
        <v>73</v>
      </c>
      <c r="L221" s="37">
        <v>45</v>
      </c>
      <c r="M221" s="108">
        <f>Tabela4[[#This Row],[Neg_Ano7]]/Tabela4[[#This Row],[Alunos_Ano7]]</f>
        <v>0.61643835616438358</v>
      </c>
      <c r="N221" s="37">
        <v>82</v>
      </c>
      <c r="O221" s="37">
        <v>34</v>
      </c>
      <c r="P221" s="108">
        <f>Tabela4[[#This Row],[Neg_Ano8]]/Tabela4[[#This Row],[Alunos_Ano8]]</f>
        <v>0.41463414634146339</v>
      </c>
      <c r="Q221" s="37">
        <v>103</v>
      </c>
      <c r="R221" s="37">
        <v>48</v>
      </c>
      <c r="S221" s="108">
        <f>Tabela4[[#This Row],[Neg_Ano9]]/Tabela4[[#This Row],[Alunos_Ano9]]</f>
        <v>0.46601941747572817</v>
      </c>
      <c r="T221" s="37">
        <f>Tabela4[[#This Row],[Alunos_Ano7]]+Tabela4[[#This Row],[Alunos_Ano8]]+Tabela4[[#This Row],[Alunos_Ano9]]</f>
        <v>258</v>
      </c>
      <c r="U221" s="37">
        <f>Tabela4[[#This Row],[Neg_Ano7]]+Tabela4[[#This Row],[Neg_Ano8]]+Tabela4[[#This Row],[Neg_Ano9]]</f>
        <v>127</v>
      </c>
      <c r="V221" s="112">
        <f>Tabela4[[#This Row],[Níveis negat.]]/Tabela4[[#This Row],[Alunos_3ºciclo]]</f>
        <v>0.49224806201550386</v>
      </c>
    </row>
    <row r="222" spans="1:22" outlineLevel="5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1315</v>
      </c>
      <c r="F222" s="7" t="s">
        <v>213</v>
      </c>
      <c r="G222" s="7">
        <v>152353</v>
      </c>
      <c r="H222" s="7" t="s">
        <v>220</v>
      </c>
      <c r="I222" s="7">
        <v>1315777</v>
      </c>
      <c r="J222" s="7" t="s">
        <v>221</v>
      </c>
      <c r="K222" s="37">
        <v>77</v>
      </c>
      <c r="L222" s="37">
        <v>38</v>
      </c>
      <c r="M222" s="108">
        <f>Tabela4[[#This Row],[Neg_Ano7]]/Tabela4[[#This Row],[Alunos_Ano7]]</f>
        <v>0.4935064935064935</v>
      </c>
      <c r="N222" s="37">
        <v>85</v>
      </c>
      <c r="O222" s="37">
        <v>53</v>
      </c>
      <c r="P222" s="108">
        <f>Tabela4[[#This Row],[Neg_Ano8]]/Tabela4[[#This Row],[Alunos_Ano8]]</f>
        <v>0.62352941176470589</v>
      </c>
      <c r="Q222" s="37">
        <v>65</v>
      </c>
      <c r="R222" s="37">
        <v>23</v>
      </c>
      <c r="S222" s="108">
        <f>Tabela4[[#This Row],[Neg_Ano9]]/Tabela4[[#This Row],[Alunos_Ano9]]</f>
        <v>0.35384615384615387</v>
      </c>
      <c r="T222" s="37">
        <f>Tabela4[[#This Row],[Alunos_Ano7]]+Tabela4[[#This Row],[Alunos_Ano8]]+Tabela4[[#This Row],[Alunos_Ano9]]</f>
        <v>227</v>
      </c>
      <c r="U222" s="37">
        <f>Tabela4[[#This Row],[Neg_Ano7]]+Tabela4[[#This Row],[Neg_Ano8]]+Tabela4[[#This Row],[Neg_Ano9]]</f>
        <v>114</v>
      </c>
      <c r="V222" s="112">
        <f>Tabela4[[#This Row],[Níveis negat.]]/Tabela4[[#This Row],[Alunos_3ºciclo]]</f>
        <v>0.50220264317180618</v>
      </c>
    </row>
    <row r="223" spans="1:22" outlineLevel="4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1315</v>
      </c>
      <c r="F223" s="7" t="s">
        <v>213</v>
      </c>
      <c r="G223" s="7">
        <v>152353</v>
      </c>
      <c r="H223" s="7" t="s">
        <v>220</v>
      </c>
      <c r="I223" s="7">
        <v>0</v>
      </c>
      <c r="J223" s="11" t="s">
        <v>24</v>
      </c>
      <c r="K223" s="40">
        <f>SUBTOTAL(9,K221:K222)</f>
        <v>150</v>
      </c>
      <c r="L223" s="40">
        <f>SUBTOTAL(9,L221:L222)</f>
        <v>83</v>
      </c>
      <c r="M223" s="87">
        <f>Tabela4[[#This Row],[Neg_Ano7]]/Tabela4[[#This Row],[Alunos_Ano7]]</f>
        <v>0.55333333333333334</v>
      </c>
      <c r="N223" s="40">
        <f>SUBTOTAL(9,N221:N222)</f>
        <v>167</v>
      </c>
      <c r="O223" s="40">
        <f>SUBTOTAL(9,O221:O222)</f>
        <v>87</v>
      </c>
      <c r="P223" s="87">
        <f>Tabela4[[#This Row],[Neg_Ano8]]/Tabela4[[#This Row],[Alunos_Ano8]]</f>
        <v>0.52095808383233533</v>
      </c>
      <c r="Q223" s="40">
        <f>SUBTOTAL(9,Q221:Q222)</f>
        <v>168</v>
      </c>
      <c r="R223" s="40">
        <f>SUBTOTAL(9,R221:R222)</f>
        <v>71</v>
      </c>
      <c r="S223" s="87">
        <f>Tabela4[[#This Row],[Neg_Ano9]]/Tabela4[[#This Row],[Alunos_Ano9]]</f>
        <v>0.42261904761904762</v>
      </c>
      <c r="T223" s="40">
        <f>SUBTOTAL(9,T221:T222)</f>
        <v>485</v>
      </c>
      <c r="U223" s="40">
        <f>SUBTOTAL(9,U221:U222)</f>
        <v>241</v>
      </c>
      <c r="V223" s="88">
        <f>Tabela4[[#This Row],[Níveis negat.]]/Tabela4[[#This Row],[Alunos_3ºciclo]]</f>
        <v>0.49690721649484537</v>
      </c>
    </row>
    <row r="224" spans="1:22" outlineLevel="5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1315</v>
      </c>
      <c r="F224" s="7" t="s">
        <v>213</v>
      </c>
      <c r="G224" s="7">
        <v>152365</v>
      </c>
      <c r="H224" s="7" t="s">
        <v>222</v>
      </c>
      <c r="I224" s="7">
        <v>1315153</v>
      </c>
      <c r="J224" s="7" t="s">
        <v>223</v>
      </c>
      <c r="K224" s="37">
        <v>111</v>
      </c>
      <c r="L224" s="37">
        <v>52</v>
      </c>
      <c r="M224" s="108">
        <f>Tabela4[[#This Row],[Neg_Ano7]]/Tabela4[[#This Row],[Alunos_Ano7]]</f>
        <v>0.46846846846846846</v>
      </c>
      <c r="N224" s="37">
        <v>0</v>
      </c>
      <c r="O224" s="37">
        <v>0</v>
      </c>
      <c r="P224" s="108" t="s">
        <v>28</v>
      </c>
      <c r="Q224" s="37">
        <v>0</v>
      </c>
      <c r="R224" s="37">
        <v>0</v>
      </c>
      <c r="S224" s="108" t="s">
        <v>28</v>
      </c>
      <c r="T224" s="37">
        <f>Tabela4[[#This Row],[Alunos_Ano7]]+Tabela4[[#This Row],[Alunos_Ano8]]+Tabela4[[#This Row],[Alunos_Ano9]]</f>
        <v>111</v>
      </c>
      <c r="U224" s="37">
        <f>Tabela4[[#This Row],[Neg_Ano7]]+Tabela4[[#This Row],[Neg_Ano8]]+Tabela4[[#This Row],[Neg_Ano9]]</f>
        <v>52</v>
      </c>
      <c r="V224" s="112">
        <f>Tabela4[[#This Row],[Níveis negat.]]/Tabela4[[#This Row],[Alunos_3ºciclo]]</f>
        <v>0.46846846846846846</v>
      </c>
    </row>
    <row r="225" spans="1:22" outlineLevel="5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1315</v>
      </c>
      <c r="F225" s="7" t="s">
        <v>213</v>
      </c>
      <c r="G225" s="7">
        <v>152365</v>
      </c>
      <c r="H225" s="7" t="s">
        <v>222</v>
      </c>
      <c r="I225" s="7">
        <v>1315926</v>
      </c>
      <c r="J225" s="7" t="s">
        <v>334</v>
      </c>
      <c r="K225" s="37">
        <v>0</v>
      </c>
      <c r="L225" s="37">
        <v>0</v>
      </c>
      <c r="M225" s="108" t="s">
        <v>28</v>
      </c>
      <c r="N225" s="37">
        <v>119</v>
      </c>
      <c r="O225" s="37">
        <v>54</v>
      </c>
      <c r="P225" s="108">
        <f>Tabela4[[#This Row],[Neg_Ano8]]/Tabela4[[#This Row],[Alunos_Ano8]]</f>
        <v>0.45378151260504201</v>
      </c>
      <c r="Q225" s="37">
        <v>107</v>
      </c>
      <c r="R225" s="37">
        <v>57</v>
      </c>
      <c r="S225" s="108">
        <f>Tabela4[[#This Row],[Neg_Ano9]]/Tabela4[[#This Row],[Alunos_Ano9]]</f>
        <v>0.53271028037383172</v>
      </c>
      <c r="T225" s="37">
        <f>Tabela4[[#This Row],[Alunos_Ano7]]+Tabela4[[#This Row],[Alunos_Ano8]]+Tabela4[[#This Row],[Alunos_Ano9]]</f>
        <v>226</v>
      </c>
      <c r="U225" s="37">
        <f>Tabela4[[#This Row],[Neg_Ano7]]+Tabela4[[#This Row],[Neg_Ano8]]+Tabela4[[#This Row],[Neg_Ano9]]</f>
        <v>111</v>
      </c>
      <c r="V225" s="112">
        <f>Tabela4[[#This Row],[Níveis negat.]]/Tabela4[[#This Row],[Alunos_3ºciclo]]</f>
        <v>0.49115044247787609</v>
      </c>
    </row>
    <row r="226" spans="1:22" outlineLevel="4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1315</v>
      </c>
      <c r="F226" s="7" t="s">
        <v>213</v>
      </c>
      <c r="G226" s="7">
        <v>152365</v>
      </c>
      <c r="H226" s="7" t="s">
        <v>222</v>
      </c>
      <c r="I226" s="7">
        <v>0</v>
      </c>
      <c r="J226" s="11" t="s">
        <v>24</v>
      </c>
      <c r="K226" s="40">
        <f>SUBTOTAL(9,K224:K225)</f>
        <v>111</v>
      </c>
      <c r="L226" s="40">
        <f>SUBTOTAL(9,L224:L225)</f>
        <v>52</v>
      </c>
      <c r="M226" s="87">
        <f>Tabela4[[#This Row],[Neg_Ano7]]/Tabela4[[#This Row],[Alunos_Ano7]]</f>
        <v>0.46846846846846846</v>
      </c>
      <c r="N226" s="40">
        <f>SUBTOTAL(9,N224:N225)</f>
        <v>119</v>
      </c>
      <c r="O226" s="40">
        <f>SUBTOTAL(9,O224:O225)</f>
        <v>54</v>
      </c>
      <c r="P226" s="87">
        <f>Tabela4[[#This Row],[Neg_Ano8]]/Tabela4[[#This Row],[Alunos_Ano8]]</f>
        <v>0.45378151260504201</v>
      </c>
      <c r="Q226" s="40">
        <f>SUBTOTAL(9,Q224:Q225)</f>
        <v>107</v>
      </c>
      <c r="R226" s="40">
        <f>SUBTOTAL(9,R224:R225)</f>
        <v>57</v>
      </c>
      <c r="S226" s="87">
        <f>Tabela4[[#This Row],[Neg_Ano9]]/Tabela4[[#This Row],[Alunos_Ano9]]</f>
        <v>0.53271028037383172</v>
      </c>
      <c r="T226" s="40">
        <f>SUBTOTAL(9,T224:T225)</f>
        <v>337</v>
      </c>
      <c r="U226" s="40">
        <f>SUBTOTAL(9,U224:U225)</f>
        <v>163</v>
      </c>
      <c r="V226" s="88">
        <f>Tabela4[[#This Row],[Níveis negat.]]/Tabela4[[#This Row],[Alunos_3ºciclo]]</f>
        <v>0.48367952522255192</v>
      </c>
    </row>
    <row r="227" spans="1:22" outlineLevel="5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1315</v>
      </c>
      <c r="F227" s="7" t="s">
        <v>213</v>
      </c>
      <c r="G227" s="7">
        <v>152377</v>
      </c>
      <c r="H227" s="7" t="s">
        <v>224</v>
      </c>
      <c r="I227" s="7">
        <v>1315042</v>
      </c>
      <c r="J227" s="7" t="s">
        <v>225</v>
      </c>
      <c r="K227" s="37">
        <v>138</v>
      </c>
      <c r="L227" s="37">
        <v>69</v>
      </c>
      <c r="M227" s="108">
        <f>Tabela4[[#This Row],[Neg_Ano7]]/Tabela4[[#This Row],[Alunos_Ano7]]</f>
        <v>0.5</v>
      </c>
      <c r="N227" s="37">
        <v>111</v>
      </c>
      <c r="O227" s="37">
        <v>60</v>
      </c>
      <c r="P227" s="108">
        <f>Tabela4[[#This Row],[Neg_Ano8]]/Tabela4[[#This Row],[Alunos_Ano8]]</f>
        <v>0.54054054054054057</v>
      </c>
      <c r="Q227" s="37">
        <v>137</v>
      </c>
      <c r="R227" s="37">
        <v>67</v>
      </c>
      <c r="S227" s="108">
        <f>Tabela4[[#This Row],[Neg_Ano9]]/Tabela4[[#This Row],[Alunos_Ano9]]</f>
        <v>0.48905109489051096</v>
      </c>
      <c r="T227" s="37">
        <f>Tabela4[[#This Row],[Alunos_Ano7]]+Tabela4[[#This Row],[Alunos_Ano8]]+Tabela4[[#This Row],[Alunos_Ano9]]</f>
        <v>386</v>
      </c>
      <c r="U227" s="37">
        <f>Tabela4[[#This Row],[Neg_Ano7]]+Tabela4[[#This Row],[Neg_Ano8]]+Tabela4[[#This Row],[Neg_Ano9]]</f>
        <v>196</v>
      </c>
      <c r="V227" s="112">
        <f>Tabela4[[#This Row],[Níveis negat.]]/Tabela4[[#This Row],[Alunos_3ºciclo]]</f>
        <v>0.50777202072538863</v>
      </c>
    </row>
    <row r="228" spans="1:22" outlineLevel="5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1315</v>
      </c>
      <c r="F228" s="7" t="s">
        <v>213</v>
      </c>
      <c r="G228" s="7">
        <v>152377</v>
      </c>
      <c r="H228" s="7" t="s">
        <v>224</v>
      </c>
      <c r="I228" s="7">
        <v>1315058</v>
      </c>
      <c r="J228" s="7" t="s">
        <v>226</v>
      </c>
      <c r="K228" s="37">
        <v>65</v>
      </c>
      <c r="L228" s="37">
        <v>40</v>
      </c>
      <c r="M228" s="108">
        <f>Tabela4[[#This Row],[Neg_Ano7]]/Tabela4[[#This Row],[Alunos_Ano7]]</f>
        <v>0.61538461538461542</v>
      </c>
      <c r="N228" s="37">
        <v>71</v>
      </c>
      <c r="O228" s="37">
        <v>44</v>
      </c>
      <c r="P228" s="108">
        <f>Tabela4[[#This Row],[Neg_Ano8]]/Tabela4[[#This Row],[Alunos_Ano8]]</f>
        <v>0.61971830985915488</v>
      </c>
      <c r="Q228" s="37">
        <v>65</v>
      </c>
      <c r="R228" s="37">
        <v>39</v>
      </c>
      <c r="S228" s="108">
        <f>Tabela4[[#This Row],[Neg_Ano9]]/Tabela4[[#This Row],[Alunos_Ano9]]</f>
        <v>0.6</v>
      </c>
      <c r="T228" s="37">
        <f>Tabela4[[#This Row],[Alunos_Ano7]]+Tabela4[[#This Row],[Alunos_Ano8]]+Tabela4[[#This Row],[Alunos_Ano9]]</f>
        <v>201</v>
      </c>
      <c r="U228" s="37">
        <f>Tabela4[[#This Row],[Neg_Ano7]]+Tabela4[[#This Row],[Neg_Ano8]]+Tabela4[[#This Row],[Neg_Ano9]]</f>
        <v>123</v>
      </c>
      <c r="V228" s="112">
        <f>Tabela4[[#This Row],[Níveis negat.]]/Tabela4[[#This Row],[Alunos_3ºciclo]]</f>
        <v>0.61194029850746268</v>
      </c>
    </row>
    <row r="229" spans="1:22" outlineLevel="4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1315</v>
      </c>
      <c r="F229" s="7" t="s">
        <v>213</v>
      </c>
      <c r="G229" s="7">
        <v>152377</v>
      </c>
      <c r="H229" s="7" t="s">
        <v>224</v>
      </c>
      <c r="I229" s="7">
        <v>0</v>
      </c>
      <c r="J229" s="11" t="s">
        <v>24</v>
      </c>
      <c r="K229" s="40">
        <f>SUBTOTAL(9,K227:K228)</f>
        <v>203</v>
      </c>
      <c r="L229" s="40">
        <f>SUBTOTAL(9,L227:L228)</f>
        <v>109</v>
      </c>
      <c r="M229" s="87">
        <f>Tabela4[[#This Row],[Neg_Ano7]]/Tabela4[[#This Row],[Alunos_Ano7]]</f>
        <v>0.53694581280788178</v>
      </c>
      <c r="N229" s="40">
        <f>SUBTOTAL(9,N227:N228)</f>
        <v>182</v>
      </c>
      <c r="O229" s="40">
        <f>SUBTOTAL(9,O227:O228)</f>
        <v>104</v>
      </c>
      <c r="P229" s="87">
        <f>Tabela4[[#This Row],[Neg_Ano8]]/Tabela4[[#This Row],[Alunos_Ano8]]</f>
        <v>0.5714285714285714</v>
      </c>
      <c r="Q229" s="40">
        <f>SUBTOTAL(9,Q227:Q228)</f>
        <v>202</v>
      </c>
      <c r="R229" s="40">
        <f>SUBTOTAL(9,R227:R228)</f>
        <v>106</v>
      </c>
      <c r="S229" s="87">
        <f>Tabela4[[#This Row],[Neg_Ano9]]/Tabela4[[#This Row],[Alunos_Ano9]]</f>
        <v>0.52475247524752477</v>
      </c>
      <c r="T229" s="40">
        <f>SUBTOTAL(9,T227:T228)</f>
        <v>587</v>
      </c>
      <c r="U229" s="40">
        <f>SUBTOTAL(9,U227:U228)</f>
        <v>319</v>
      </c>
      <c r="V229" s="88">
        <f>Tabela4[[#This Row],[Níveis negat.]]/Tabela4[[#This Row],[Alunos_3ºciclo]]</f>
        <v>0.54344122657580918</v>
      </c>
    </row>
    <row r="230" spans="1:22" outlineLevel="3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1315</v>
      </c>
      <c r="F230" s="7" t="s">
        <v>213</v>
      </c>
      <c r="G230" s="7">
        <v>0</v>
      </c>
      <c r="H230" s="7">
        <v>0</v>
      </c>
      <c r="I230" s="7">
        <v>0</v>
      </c>
      <c r="J230" s="15" t="s">
        <v>25</v>
      </c>
      <c r="K230" s="43">
        <f>SUBTOTAL(9,K215:K228)</f>
        <v>764</v>
      </c>
      <c r="L230" s="43">
        <f>SUBTOTAL(9,L215:L228)</f>
        <v>360</v>
      </c>
      <c r="M230" s="89">
        <f>Tabela4[[#This Row],[Neg_Ano7]]/Tabela4[[#This Row],[Alunos_Ano7]]</f>
        <v>0.47120418848167539</v>
      </c>
      <c r="N230" s="43">
        <f>SUBTOTAL(9,N215:N228)</f>
        <v>878</v>
      </c>
      <c r="O230" s="43">
        <f>SUBTOTAL(9,O215:O228)</f>
        <v>369</v>
      </c>
      <c r="P230" s="89">
        <f>Tabela4[[#This Row],[Neg_Ano8]]/Tabela4[[#This Row],[Alunos_Ano8]]</f>
        <v>0.42027334851936221</v>
      </c>
      <c r="Q230" s="43">
        <f>SUBTOTAL(9,Q215:Q228)</f>
        <v>874</v>
      </c>
      <c r="R230" s="43">
        <f>SUBTOTAL(9,R215:R228)</f>
        <v>408</v>
      </c>
      <c r="S230" s="89">
        <f>Tabela4[[#This Row],[Neg_Ano9]]/Tabela4[[#This Row],[Alunos_Ano9]]</f>
        <v>0.46681922196796338</v>
      </c>
      <c r="T230" s="43">
        <f>SUBTOTAL(9,T215:T228)</f>
        <v>2516</v>
      </c>
      <c r="U230" s="43">
        <f>SUBTOTAL(9,U215:U228)</f>
        <v>1137</v>
      </c>
      <c r="V230" s="90">
        <f>Tabela4[[#This Row],[Níveis negat.]]/Tabela4[[#This Row],[Alunos_3ºciclo]]</f>
        <v>0.45190779014308424</v>
      </c>
    </row>
    <row r="231" spans="1:22" outlineLevel="5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1316</v>
      </c>
      <c r="F231" s="7" t="s">
        <v>227</v>
      </c>
      <c r="G231" s="7">
        <v>150411</v>
      </c>
      <c r="H231" s="7" t="s">
        <v>228</v>
      </c>
      <c r="I231" s="7">
        <v>1316922</v>
      </c>
      <c r="J231" s="7" t="s">
        <v>229</v>
      </c>
      <c r="K231" s="37">
        <v>95</v>
      </c>
      <c r="L231" s="37">
        <v>42</v>
      </c>
      <c r="M231" s="108">
        <f>Tabela4[[#This Row],[Neg_Ano7]]/Tabela4[[#This Row],[Alunos_Ano7]]</f>
        <v>0.44210526315789472</v>
      </c>
      <c r="N231" s="37">
        <v>92</v>
      </c>
      <c r="O231" s="37">
        <v>33</v>
      </c>
      <c r="P231" s="108">
        <f>Tabela4[[#This Row],[Neg_Ano8]]/Tabela4[[#This Row],[Alunos_Ano8]]</f>
        <v>0.35869565217391303</v>
      </c>
      <c r="Q231" s="37">
        <v>84</v>
      </c>
      <c r="R231" s="37">
        <v>23</v>
      </c>
      <c r="S231" s="108">
        <f>Tabela4[[#This Row],[Neg_Ano9]]/Tabela4[[#This Row],[Alunos_Ano9]]</f>
        <v>0.27380952380952384</v>
      </c>
      <c r="T231" s="37">
        <f>Tabela4[[#This Row],[Alunos_Ano7]]+Tabela4[[#This Row],[Alunos_Ano8]]+Tabela4[[#This Row],[Alunos_Ano9]]</f>
        <v>271</v>
      </c>
      <c r="U231" s="37">
        <f>Tabela4[[#This Row],[Neg_Ano7]]+Tabela4[[#This Row],[Neg_Ano8]]+Tabela4[[#This Row],[Neg_Ano9]]</f>
        <v>98</v>
      </c>
      <c r="V231" s="112">
        <f>Tabela4[[#This Row],[Níveis negat.]]/Tabela4[[#This Row],[Alunos_3ºciclo]]</f>
        <v>0.36162361623616235</v>
      </c>
    </row>
    <row r="232" spans="1:22" outlineLevel="4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1316</v>
      </c>
      <c r="F232" s="7" t="s">
        <v>227</v>
      </c>
      <c r="G232" s="7">
        <v>150411</v>
      </c>
      <c r="H232" s="7" t="s">
        <v>228</v>
      </c>
      <c r="I232" s="7">
        <v>0</v>
      </c>
      <c r="J232" s="11" t="s">
        <v>24</v>
      </c>
      <c r="K232" s="40">
        <f>SUBTOTAL(9,K231:K231)</f>
        <v>95</v>
      </c>
      <c r="L232" s="40">
        <f>SUBTOTAL(9,L231:L231)</f>
        <v>42</v>
      </c>
      <c r="M232" s="87">
        <f>Tabela4[[#This Row],[Neg_Ano7]]/Tabela4[[#This Row],[Alunos_Ano7]]</f>
        <v>0.44210526315789472</v>
      </c>
      <c r="N232" s="40">
        <f>SUBTOTAL(9,N231:N231)</f>
        <v>92</v>
      </c>
      <c r="O232" s="40">
        <f>SUBTOTAL(9,O231:O231)</f>
        <v>33</v>
      </c>
      <c r="P232" s="87">
        <f>Tabela4[[#This Row],[Neg_Ano8]]/Tabela4[[#This Row],[Alunos_Ano8]]</f>
        <v>0.35869565217391303</v>
      </c>
      <c r="Q232" s="40">
        <f>SUBTOTAL(9,Q231:Q231)</f>
        <v>84</v>
      </c>
      <c r="R232" s="40">
        <f>SUBTOTAL(9,R231:R231)</f>
        <v>23</v>
      </c>
      <c r="S232" s="87">
        <f>Tabela4[[#This Row],[Neg_Ano9]]/Tabela4[[#This Row],[Alunos_Ano9]]</f>
        <v>0.27380952380952384</v>
      </c>
      <c r="T232" s="40">
        <f>SUBTOTAL(9,T231:T231)</f>
        <v>271</v>
      </c>
      <c r="U232" s="40">
        <f>SUBTOTAL(9,U231:U231)</f>
        <v>98</v>
      </c>
      <c r="V232" s="88">
        <f>Tabela4[[#This Row],[Níveis negat.]]/Tabela4[[#This Row],[Alunos_3ºciclo]]</f>
        <v>0.36162361623616235</v>
      </c>
    </row>
    <row r="233" spans="1:22" outlineLevel="5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1316</v>
      </c>
      <c r="F233" s="7" t="s">
        <v>227</v>
      </c>
      <c r="G233" s="7">
        <v>150848</v>
      </c>
      <c r="H233" s="7" t="s">
        <v>230</v>
      </c>
      <c r="I233" s="7">
        <v>1316010</v>
      </c>
      <c r="J233" s="7" t="s">
        <v>231</v>
      </c>
      <c r="K233" s="37">
        <v>109</v>
      </c>
      <c r="L233" s="37">
        <v>43</v>
      </c>
      <c r="M233" s="108">
        <f>Tabela4[[#This Row],[Neg_Ano7]]/Tabela4[[#This Row],[Alunos_Ano7]]</f>
        <v>0.39449541284403672</v>
      </c>
      <c r="N233" s="37">
        <v>115</v>
      </c>
      <c r="O233" s="37">
        <v>55</v>
      </c>
      <c r="P233" s="108">
        <f>Tabela4[[#This Row],[Neg_Ano8]]/Tabela4[[#This Row],[Alunos_Ano8]]</f>
        <v>0.47826086956521741</v>
      </c>
      <c r="Q233" s="37">
        <v>117</v>
      </c>
      <c r="R233" s="37">
        <v>68</v>
      </c>
      <c r="S233" s="108">
        <f>Tabela4[[#This Row],[Neg_Ano9]]/Tabela4[[#This Row],[Alunos_Ano9]]</f>
        <v>0.58119658119658124</v>
      </c>
      <c r="T233" s="37">
        <f>Tabela4[[#This Row],[Alunos_Ano7]]+Tabela4[[#This Row],[Alunos_Ano8]]+Tabela4[[#This Row],[Alunos_Ano9]]</f>
        <v>341</v>
      </c>
      <c r="U233" s="37">
        <f>Tabela4[[#This Row],[Neg_Ano7]]+Tabela4[[#This Row],[Neg_Ano8]]+Tabela4[[#This Row],[Neg_Ano9]]</f>
        <v>166</v>
      </c>
      <c r="V233" s="112">
        <f>Tabela4[[#This Row],[Níveis negat.]]/Tabela4[[#This Row],[Alunos_3ºciclo]]</f>
        <v>0.48680351906158359</v>
      </c>
    </row>
    <row r="234" spans="1:22" outlineLevel="5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1316</v>
      </c>
      <c r="F234" s="7" t="s">
        <v>227</v>
      </c>
      <c r="G234" s="7">
        <v>150848</v>
      </c>
      <c r="H234" s="7" t="s">
        <v>230</v>
      </c>
      <c r="I234" s="7">
        <v>1316798</v>
      </c>
      <c r="J234" s="7" t="s">
        <v>232</v>
      </c>
      <c r="K234" s="37">
        <v>104</v>
      </c>
      <c r="L234" s="37">
        <v>50</v>
      </c>
      <c r="M234" s="108">
        <f>Tabela4[[#This Row],[Neg_Ano7]]/Tabela4[[#This Row],[Alunos_Ano7]]</f>
        <v>0.48076923076923078</v>
      </c>
      <c r="N234" s="37">
        <v>110</v>
      </c>
      <c r="O234" s="37">
        <v>59</v>
      </c>
      <c r="P234" s="108">
        <f>Tabela4[[#This Row],[Neg_Ano8]]/Tabela4[[#This Row],[Alunos_Ano8]]</f>
        <v>0.53636363636363638</v>
      </c>
      <c r="Q234" s="37">
        <v>130</v>
      </c>
      <c r="R234" s="37">
        <v>65</v>
      </c>
      <c r="S234" s="108">
        <f>Tabela4[[#This Row],[Neg_Ano9]]/Tabela4[[#This Row],[Alunos_Ano9]]</f>
        <v>0.5</v>
      </c>
      <c r="T234" s="37">
        <f>Tabela4[[#This Row],[Alunos_Ano7]]+Tabela4[[#This Row],[Alunos_Ano8]]+Tabela4[[#This Row],[Alunos_Ano9]]</f>
        <v>344</v>
      </c>
      <c r="U234" s="37">
        <f>Tabela4[[#This Row],[Neg_Ano7]]+Tabela4[[#This Row],[Neg_Ano8]]+Tabela4[[#This Row],[Neg_Ano9]]</f>
        <v>174</v>
      </c>
      <c r="V234" s="112">
        <f>Tabela4[[#This Row],[Níveis negat.]]/Tabela4[[#This Row],[Alunos_3ºciclo]]</f>
        <v>0.5058139534883721</v>
      </c>
    </row>
    <row r="235" spans="1:22" outlineLevel="4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1316</v>
      </c>
      <c r="F235" s="7" t="s">
        <v>227</v>
      </c>
      <c r="G235" s="7">
        <v>150848</v>
      </c>
      <c r="H235" s="7" t="s">
        <v>230</v>
      </c>
      <c r="I235" s="7">
        <v>0</v>
      </c>
      <c r="J235" s="11" t="s">
        <v>24</v>
      </c>
      <c r="K235" s="40">
        <f>SUBTOTAL(9,K233:K234)</f>
        <v>213</v>
      </c>
      <c r="L235" s="40">
        <f>SUBTOTAL(9,L233:L234)</f>
        <v>93</v>
      </c>
      <c r="M235" s="87">
        <f>Tabela4[[#This Row],[Neg_Ano7]]/Tabela4[[#This Row],[Alunos_Ano7]]</f>
        <v>0.43661971830985913</v>
      </c>
      <c r="N235" s="40">
        <f>SUBTOTAL(9,N233:N234)</f>
        <v>225</v>
      </c>
      <c r="O235" s="40">
        <f>SUBTOTAL(9,O233:O234)</f>
        <v>114</v>
      </c>
      <c r="P235" s="87">
        <f>Tabela4[[#This Row],[Neg_Ano8]]/Tabela4[[#This Row],[Alunos_Ano8]]</f>
        <v>0.50666666666666671</v>
      </c>
      <c r="Q235" s="40">
        <f>SUBTOTAL(9,Q233:Q234)</f>
        <v>247</v>
      </c>
      <c r="R235" s="40">
        <f>SUBTOTAL(9,R233:R234)</f>
        <v>133</v>
      </c>
      <c r="S235" s="87">
        <f>Tabela4[[#This Row],[Neg_Ano9]]/Tabela4[[#This Row],[Alunos_Ano9]]</f>
        <v>0.53846153846153844</v>
      </c>
      <c r="T235" s="40">
        <f>SUBTOTAL(9,T233:T234)</f>
        <v>685</v>
      </c>
      <c r="U235" s="40">
        <f>SUBTOTAL(9,U233:U234)</f>
        <v>340</v>
      </c>
      <c r="V235" s="88">
        <f>Tabela4[[#This Row],[Níveis negat.]]/Tabela4[[#This Row],[Alunos_3ºciclo]]</f>
        <v>0.49635036496350365</v>
      </c>
    </row>
    <row r="236" spans="1:22" outlineLevel="5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1316</v>
      </c>
      <c r="F236" s="7" t="s">
        <v>227</v>
      </c>
      <c r="G236" s="7">
        <v>152389</v>
      </c>
      <c r="H236" s="7" t="s">
        <v>233</v>
      </c>
      <c r="I236" s="7">
        <v>1316517</v>
      </c>
      <c r="J236" s="7" t="s">
        <v>234</v>
      </c>
      <c r="K236" s="37">
        <v>201</v>
      </c>
      <c r="L236" s="37">
        <v>89</v>
      </c>
      <c r="M236" s="108">
        <f>Tabela4[[#This Row],[Neg_Ano7]]/Tabela4[[#This Row],[Alunos_Ano7]]</f>
        <v>0.44278606965174128</v>
      </c>
      <c r="N236" s="37">
        <v>164</v>
      </c>
      <c r="O236" s="37">
        <v>81</v>
      </c>
      <c r="P236" s="108">
        <f>Tabela4[[#This Row],[Neg_Ano8]]/Tabela4[[#This Row],[Alunos_Ano8]]</f>
        <v>0.49390243902439024</v>
      </c>
      <c r="Q236" s="37">
        <v>178</v>
      </c>
      <c r="R236" s="37">
        <v>82</v>
      </c>
      <c r="S236" s="108">
        <f>Tabela4[[#This Row],[Neg_Ano9]]/Tabela4[[#This Row],[Alunos_Ano9]]</f>
        <v>0.4606741573033708</v>
      </c>
      <c r="T236" s="37">
        <f>Tabela4[[#This Row],[Alunos_Ano7]]+Tabela4[[#This Row],[Alunos_Ano8]]+Tabela4[[#This Row],[Alunos_Ano9]]</f>
        <v>543</v>
      </c>
      <c r="U236" s="37">
        <f>Tabela4[[#This Row],[Neg_Ano7]]+Tabela4[[#This Row],[Neg_Ano8]]+Tabela4[[#This Row],[Neg_Ano9]]</f>
        <v>252</v>
      </c>
      <c r="V236" s="112">
        <f>Tabela4[[#This Row],[Níveis negat.]]/Tabela4[[#This Row],[Alunos_3ºciclo]]</f>
        <v>0.46408839779005523</v>
      </c>
    </row>
    <row r="237" spans="1:22" outlineLevel="4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1316</v>
      </c>
      <c r="F237" s="7" t="s">
        <v>227</v>
      </c>
      <c r="G237" s="7">
        <v>152389</v>
      </c>
      <c r="H237" s="7" t="s">
        <v>233</v>
      </c>
      <c r="I237" s="7">
        <v>0</v>
      </c>
      <c r="J237" s="11" t="s">
        <v>24</v>
      </c>
      <c r="K237" s="40">
        <f>SUBTOTAL(9,K236:K236)</f>
        <v>201</v>
      </c>
      <c r="L237" s="40">
        <f>SUBTOTAL(9,L236:L236)</f>
        <v>89</v>
      </c>
      <c r="M237" s="87">
        <f>Tabela4[[#This Row],[Neg_Ano7]]/Tabela4[[#This Row],[Alunos_Ano7]]</f>
        <v>0.44278606965174128</v>
      </c>
      <c r="N237" s="40">
        <f>SUBTOTAL(9,N236:N236)</f>
        <v>164</v>
      </c>
      <c r="O237" s="40">
        <f>SUBTOTAL(9,O236:O236)</f>
        <v>81</v>
      </c>
      <c r="P237" s="87">
        <f>Tabela4[[#This Row],[Neg_Ano8]]/Tabela4[[#This Row],[Alunos_Ano8]]</f>
        <v>0.49390243902439024</v>
      </c>
      <c r="Q237" s="40">
        <f>SUBTOTAL(9,Q236:Q236)</f>
        <v>178</v>
      </c>
      <c r="R237" s="40">
        <f>SUBTOTAL(9,R236:R236)</f>
        <v>82</v>
      </c>
      <c r="S237" s="87">
        <f>Tabela4[[#This Row],[Neg_Ano9]]/Tabela4[[#This Row],[Alunos_Ano9]]</f>
        <v>0.4606741573033708</v>
      </c>
      <c r="T237" s="40">
        <f>SUBTOTAL(9,T236:T236)</f>
        <v>543</v>
      </c>
      <c r="U237" s="40">
        <f>SUBTOTAL(9,U236:U236)</f>
        <v>252</v>
      </c>
      <c r="V237" s="88">
        <f>Tabela4[[#This Row],[Níveis negat.]]/Tabela4[[#This Row],[Alunos_3ºciclo]]</f>
        <v>0.46408839779005523</v>
      </c>
    </row>
    <row r="238" spans="1:22" outlineLevel="5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1316</v>
      </c>
      <c r="F238" s="7" t="s">
        <v>227</v>
      </c>
      <c r="G238" s="7">
        <v>152390</v>
      </c>
      <c r="H238" s="7" t="s">
        <v>291</v>
      </c>
      <c r="I238" s="7">
        <v>1316003</v>
      </c>
      <c r="J238" s="7" t="s">
        <v>335</v>
      </c>
      <c r="K238" s="37">
        <v>0</v>
      </c>
      <c r="L238" s="37">
        <v>0</v>
      </c>
      <c r="M238" s="108" t="s">
        <v>28</v>
      </c>
      <c r="N238" s="37">
        <v>0</v>
      </c>
      <c r="O238" s="37">
        <v>0</v>
      </c>
      <c r="P238" s="108" t="s">
        <v>28</v>
      </c>
      <c r="Q238" s="37">
        <v>126</v>
      </c>
      <c r="R238" s="37">
        <v>66</v>
      </c>
      <c r="S238" s="108">
        <f>Tabela4[[#This Row],[Neg_Ano9]]/Tabela4[[#This Row],[Alunos_Ano9]]</f>
        <v>0.52380952380952384</v>
      </c>
      <c r="T238" s="37">
        <f>Tabela4[[#This Row],[Alunos_Ano7]]+Tabela4[[#This Row],[Alunos_Ano8]]+Tabela4[[#This Row],[Alunos_Ano9]]</f>
        <v>126</v>
      </c>
      <c r="U238" s="37">
        <f>Tabela4[[#This Row],[Neg_Ano7]]+Tabela4[[#This Row],[Neg_Ano8]]+Tabela4[[#This Row],[Neg_Ano9]]</f>
        <v>66</v>
      </c>
      <c r="V238" s="112">
        <f>Tabela4[[#This Row],[Níveis negat.]]/Tabela4[[#This Row],[Alunos_3ºciclo]]</f>
        <v>0.52380952380952384</v>
      </c>
    </row>
    <row r="239" spans="1:22" outlineLevel="5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1316</v>
      </c>
      <c r="F239" s="7" t="s">
        <v>227</v>
      </c>
      <c r="G239" s="7">
        <v>152390</v>
      </c>
      <c r="H239" s="7" t="s">
        <v>291</v>
      </c>
      <c r="I239" s="7">
        <v>1316433</v>
      </c>
      <c r="J239" s="7" t="s">
        <v>292</v>
      </c>
      <c r="K239" s="37">
        <v>126</v>
      </c>
      <c r="L239" s="37">
        <v>37</v>
      </c>
      <c r="M239" s="108">
        <f>Tabela4[[#This Row],[Neg_Ano7]]/Tabela4[[#This Row],[Alunos_Ano7]]</f>
        <v>0.29365079365079366</v>
      </c>
      <c r="N239" s="37">
        <v>116</v>
      </c>
      <c r="O239" s="37">
        <v>41</v>
      </c>
      <c r="P239" s="108">
        <f>Tabela4[[#This Row],[Neg_Ano8]]/Tabela4[[#This Row],[Alunos_Ano8]]</f>
        <v>0.35344827586206895</v>
      </c>
      <c r="Q239" s="37">
        <v>0</v>
      </c>
      <c r="R239" s="37">
        <v>0</v>
      </c>
      <c r="S239" s="108" t="s">
        <v>28</v>
      </c>
      <c r="T239" s="37">
        <f>Tabela4[[#This Row],[Alunos_Ano7]]+Tabela4[[#This Row],[Alunos_Ano8]]+Tabela4[[#This Row],[Alunos_Ano9]]</f>
        <v>242</v>
      </c>
      <c r="U239" s="37">
        <f>Tabela4[[#This Row],[Neg_Ano7]]+Tabela4[[#This Row],[Neg_Ano8]]+Tabela4[[#This Row],[Neg_Ano9]]</f>
        <v>78</v>
      </c>
      <c r="V239" s="112">
        <f>Tabela4[[#This Row],[Níveis negat.]]/Tabela4[[#This Row],[Alunos_3ºciclo]]</f>
        <v>0.32231404958677684</v>
      </c>
    </row>
    <row r="240" spans="1:22" outlineLevel="4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1316</v>
      </c>
      <c r="F240" s="7" t="s">
        <v>227</v>
      </c>
      <c r="G240" s="7">
        <v>152390</v>
      </c>
      <c r="H240" s="7" t="s">
        <v>291</v>
      </c>
      <c r="I240" s="7">
        <v>0</v>
      </c>
      <c r="J240" s="11" t="s">
        <v>24</v>
      </c>
      <c r="K240" s="40">
        <f>SUBTOTAL(9,K238:K239)</f>
        <v>126</v>
      </c>
      <c r="L240" s="40">
        <f>SUBTOTAL(9,L238:L239)</f>
        <v>37</v>
      </c>
      <c r="M240" s="87">
        <f>Tabela4[[#This Row],[Neg_Ano7]]/Tabela4[[#This Row],[Alunos_Ano7]]</f>
        <v>0.29365079365079366</v>
      </c>
      <c r="N240" s="40">
        <f>SUBTOTAL(9,N238:N239)</f>
        <v>116</v>
      </c>
      <c r="O240" s="40">
        <f>SUBTOTAL(9,O238:O239)</f>
        <v>41</v>
      </c>
      <c r="P240" s="87">
        <f>Tabela4[[#This Row],[Neg_Ano8]]/Tabela4[[#This Row],[Alunos_Ano8]]</f>
        <v>0.35344827586206895</v>
      </c>
      <c r="Q240" s="40">
        <f>SUBTOTAL(9,Q238:Q239)</f>
        <v>126</v>
      </c>
      <c r="R240" s="40">
        <f>SUBTOTAL(9,R238:R239)</f>
        <v>66</v>
      </c>
      <c r="S240" s="87">
        <f>Tabela4[[#This Row],[Neg_Ano9]]/Tabela4[[#This Row],[Alunos_Ano9]]</f>
        <v>0.52380952380952384</v>
      </c>
      <c r="T240" s="40">
        <f>SUBTOTAL(9,T238:T239)</f>
        <v>368</v>
      </c>
      <c r="U240" s="40">
        <f>SUBTOTAL(9,U238:U239)</f>
        <v>144</v>
      </c>
      <c r="V240" s="88">
        <f>Tabela4[[#This Row],[Níveis negat.]]/Tabela4[[#This Row],[Alunos_3ºciclo]]</f>
        <v>0.39130434782608697</v>
      </c>
    </row>
    <row r="241" spans="1:22" outlineLevel="5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1316</v>
      </c>
      <c r="F241" s="7" t="s">
        <v>227</v>
      </c>
      <c r="G241" s="7">
        <v>401997</v>
      </c>
      <c r="H241" s="7" t="s">
        <v>336</v>
      </c>
      <c r="I241" s="7">
        <v>1316007</v>
      </c>
      <c r="J241" s="7" t="s">
        <v>336</v>
      </c>
      <c r="K241" s="37">
        <v>100</v>
      </c>
      <c r="L241" s="37">
        <v>40</v>
      </c>
      <c r="M241" s="108">
        <f>Tabela4[[#This Row],[Neg_Ano7]]/Tabela4[[#This Row],[Alunos_Ano7]]</f>
        <v>0.4</v>
      </c>
      <c r="N241" s="37">
        <v>93</v>
      </c>
      <c r="O241" s="37">
        <v>57</v>
      </c>
      <c r="P241" s="108">
        <f>Tabela4[[#This Row],[Neg_Ano8]]/Tabela4[[#This Row],[Alunos_Ano8]]</f>
        <v>0.61290322580645162</v>
      </c>
      <c r="Q241" s="37">
        <v>149</v>
      </c>
      <c r="R241" s="37">
        <v>71</v>
      </c>
      <c r="S241" s="108">
        <f>Tabela4[[#This Row],[Neg_Ano9]]/Tabela4[[#This Row],[Alunos_Ano9]]</f>
        <v>0.47651006711409394</v>
      </c>
      <c r="T241" s="37">
        <f>Tabela4[[#This Row],[Alunos_Ano7]]+Tabela4[[#This Row],[Alunos_Ano8]]+Tabela4[[#This Row],[Alunos_Ano9]]</f>
        <v>342</v>
      </c>
      <c r="U241" s="37">
        <f>Tabela4[[#This Row],[Neg_Ano7]]+Tabela4[[#This Row],[Neg_Ano8]]+Tabela4[[#This Row],[Neg_Ano9]]</f>
        <v>168</v>
      </c>
      <c r="V241" s="112">
        <f>Tabela4[[#This Row],[Níveis negat.]]/Tabela4[[#This Row],[Alunos_3ºciclo]]</f>
        <v>0.49122807017543857</v>
      </c>
    </row>
    <row r="242" spans="1:22" outlineLevel="4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1316</v>
      </c>
      <c r="F242" s="7" t="s">
        <v>227</v>
      </c>
      <c r="G242" s="7">
        <v>401997</v>
      </c>
      <c r="H242" s="7" t="s">
        <v>336</v>
      </c>
      <c r="I242" s="7">
        <v>0</v>
      </c>
      <c r="J242" s="11" t="s">
        <v>24</v>
      </c>
      <c r="K242" s="40">
        <f>SUBTOTAL(9,K241:K241)</f>
        <v>100</v>
      </c>
      <c r="L242" s="40">
        <f>SUBTOTAL(9,L241:L241)</f>
        <v>40</v>
      </c>
      <c r="M242" s="87">
        <f>Tabela4[[#This Row],[Neg_Ano7]]/Tabela4[[#This Row],[Alunos_Ano7]]</f>
        <v>0.4</v>
      </c>
      <c r="N242" s="40">
        <f>SUBTOTAL(9,N241:N241)</f>
        <v>93</v>
      </c>
      <c r="O242" s="40">
        <f>SUBTOTAL(9,O241:O241)</f>
        <v>57</v>
      </c>
      <c r="P242" s="87">
        <f>Tabela4[[#This Row],[Neg_Ano8]]/Tabela4[[#This Row],[Alunos_Ano8]]</f>
        <v>0.61290322580645162</v>
      </c>
      <c r="Q242" s="40">
        <f>SUBTOTAL(9,Q241:Q241)</f>
        <v>149</v>
      </c>
      <c r="R242" s="40">
        <f>SUBTOTAL(9,R241:R241)</f>
        <v>71</v>
      </c>
      <c r="S242" s="87">
        <f>Tabela4[[#This Row],[Neg_Ano9]]/Tabela4[[#This Row],[Alunos_Ano9]]</f>
        <v>0.47651006711409394</v>
      </c>
      <c r="T242" s="40">
        <f>SUBTOTAL(9,T241:T241)</f>
        <v>342</v>
      </c>
      <c r="U242" s="40">
        <f>SUBTOTAL(9,U241:U241)</f>
        <v>168</v>
      </c>
      <c r="V242" s="88">
        <f>Tabela4[[#This Row],[Níveis negat.]]/Tabela4[[#This Row],[Alunos_3ºciclo]]</f>
        <v>0.49122807017543857</v>
      </c>
    </row>
    <row r="243" spans="1:22" outlineLevel="3" x14ac:dyDescent="0.3">
      <c r="A243" s="6">
        <v>101</v>
      </c>
      <c r="B243" s="7" t="s">
        <v>19</v>
      </c>
      <c r="C243" s="7">
        <v>10103</v>
      </c>
      <c r="D243" s="7" t="s">
        <v>29</v>
      </c>
      <c r="E243" s="7">
        <v>1316</v>
      </c>
      <c r="F243" s="7" t="s">
        <v>227</v>
      </c>
      <c r="G243" s="7">
        <v>0</v>
      </c>
      <c r="H243" s="7">
        <v>0</v>
      </c>
      <c r="I243" s="7">
        <v>0</v>
      </c>
      <c r="J243" s="15" t="s">
        <v>25</v>
      </c>
      <c r="K243" s="43">
        <f>SUBTOTAL(9,K231:K241)</f>
        <v>735</v>
      </c>
      <c r="L243" s="43">
        <f>SUBTOTAL(9,L231:L241)</f>
        <v>301</v>
      </c>
      <c r="M243" s="89">
        <f>Tabela4[[#This Row],[Neg_Ano7]]/Tabela4[[#This Row],[Alunos_Ano7]]</f>
        <v>0.40952380952380951</v>
      </c>
      <c r="N243" s="43">
        <f>SUBTOTAL(9,N231:N241)</f>
        <v>690</v>
      </c>
      <c r="O243" s="43">
        <f>SUBTOTAL(9,O231:O241)</f>
        <v>326</v>
      </c>
      <c r="P243" s="89">
        <f>Tabela4[[#This Row],[Neg_Ano8]]/Tabela4[[#This Row],[Alunos_Ano8]]</f>
        <v>0.47246376811594204</v>
      </c>
      <c r="Q243" s="43">
        <f>SUBTOTAL(9,Q231:Q241)</f>
        <v>784</v>
      </c>
      <c r="R243" s="43">
        <f>SUBTOTAL(9,R231:R241)</f>
        <v>375</v>
      </c>
      <c r="S243" s="89">
        <f>Tabela4[[#This Row],[Neg_Ano9]]/Tabela4[[#This Row],[Alunos_Ano9]]</f>
        <v>0.47831632653061223</v>
      </c>
      <c r="T243" s="43">
        <f>SUBTOTAL(9,T231:T241)</f>
        <v>2209</v>
      </c>
      <c r="U243" s="43">
        <f>SUBTOTAL(9,U231:U241)</f>
        <v>1002</v>
      </c>
      <c r="V243" s="90">
        <f>Tabela4[[#This Row],[Níveis negat.]]/Tabela4[[#This Row],[Alunos_3ºciclo]]</f>
        <v>0.45359891353553644</v>
      </c>
    </row>
    <row r="244" spans="1:22" outlineLevel="5" x14ac:dyDescent="0.3">
      <c r="A244" s="6">
        <v>101</v>
      </c>
      <c r="B244" s="7" t="s">
        <v>19</v>
      </c>
      <c r="C244" s="7">
        <v>10103</v>
      </c>
      <c r="D244" s="7" t="s">
        <v>29</v>
      </c>
      <c r="E244" s="7">
        <v>1317</v>
      </c>
      <c r="F244" s="7" t="s">
        <v>235</v>
      </c>
      <c r="G244" s="7">
        <v>151397</v>
      </c>
      <c r="H244" s="7" t="s">
        <v>236</v>
      </c>
      <c r="I244" s="7">
        <v>1317790</v>
      </c>
      <c r="J244" s="7" t="s">
        <v>237</v>
      </c>
      <c r="K244" s="37">
        <v>89</v>
      </c>
      <c r="L244" s="37">
        <v>44</v>
      </c>
      <c r="M244" s="108">
        <f>Tabela4[[#This Row],[Neg_Ano7]]/Tabela4[[#This Row],[Alunos_Ano7]]</f>
        <v>0.4943820224719101</v>
      </c>
      <c r="N244" s="37">
        <v>89</v>
      </c>
      <c r="O244" s="37">
        <v>45</v>
      </c>
      <c r="P244" s="108">
        <f>Tabela4[[#This Row],[Neg_Ano8]]/Tabela4[[#This Row],[Alunos_Ano8]]</f>
        <v>0.5056179775280899</v>
      </c>
      <c r="Q244" s="37">
        <v>80</v>
      </c>
      <c r="R244" s="37">
        <v>34</v>
      </c>
      <c r="S244" s="108">
        <f>Tabela4[[#This Row],[Neg_Ano9]]/Tabela4[[#This Row],[Alunos_Ano9]]</f>
        <v>0.42499999999999999</v>
      </c>
      <c r="T244" s="37">
        <f>Tabela4[[#This Row],[Alunos_Ano7]]+Tabela4[[#This Row],[Alunos_Ano8]]+Tabela4[[#This Row],[Alunos_Ano9]]</f>
        <v>258</v>
      </c>
      <c r="U244" s="37">
        <f>Tabela4[[#This Row],[Neg_Ano7]]+Tabela4[[#This Row],[Neg_Ano8]]+Tabela4[[#This Row],[Neg_Ano9]]</f>
        <v>123</v>
      </c>
      <c r="V244" s="112">
        <f>Tabela4[[#This Row],[Níveis negat.]]/Tabela4[[#This Row],[Alunos_3ºciclo]]</f>
        <v>0.47674418604651164</v>
      </c>
    </row>
    <row r="245" spans="1:22" outlineLevel="4" x14ac:dyDescent="0.3">
      <c r="A245" s="6">
        <v>101</v>
      </c>
      <c r="B245" s="7" t="s">
        <v>19</v>
      </c>
      <c r="C245" s="7">
        <v>10103</v>
      </c>
      <c r="D245" s="7" t="s">
        <v>29</v>
      </c>
      <c r="E245" s="7">
        <v>1317</v>
      </c>
      <c r="F245" s="7" t="s">
        <v>235</v>
      </c>
      <c r="G245" s="7">
        <v>151397</v>
      </c>
      <c r="H245" s="7" t="s">
        <v>236</v>
      </c>
      <c r="I245" s="7">
        <v>0</v>
      </c>
      <c r="J245" s="11" t="s">
        <v>24</v>
      </c>
      <c r="K245" s="40">
        <f>SUBTOTAL(9,K244:K244)</f>
        <v>89</v>
      </c>
      <c r="L245" s="40">
        <f>SUBTOTAL(9,L244:L244)</f>
        <v>44</v>
      </c>
      <c r="M245" s="87">
        <f>Tabela4[[#This Row],[Neg_Ano7]]/Tabela4[[#This Row],[Alunos_Ano7]]</f>
        <v>0.4943820224719101</v>
      </c>
      <c r="N245" s="40">
        <f>SUBTOTAL(9,N244:N244)</f>
        <v>89</v>
      </c>
      <c r="O245" s="40">
        <f>SUBTOTAL(9,O244:O244)</f>
        <v>45</v>
      </c>
      <c r="P245" s="87">
        <f>Tabela4[[#This Row],[Neg_Ano8]]/Tabela4[[#This Row],[Alunos_Ano8]]</f>
        <v>0.5056179775280899</v>
      </c>
      <c r="Q245" s="40">
        <f>SUBTOTAL(9,Q244:Q244)</f>
        <v>80</v>
      </c>
      <c r="R245" s="40">
        <f>SUBTOTAL(9,R244:R244)</f>
        <v>34</v>
      </c>
      <c r="S245" s="87">
        <f>Tabela4[[#This Row],[Neg_Ano9]]/Tabela4[[#This Row],[Alunos_Ano9]]</f>
        <v>0.42499999999999999</v>
      </c>
      <c r="T245" s="40">
        <f>SUBTOTAL(9,T244:T244)</f>
        <v>258</v>
      </c>
      <c r="U245" s="40">
        <f>SUBTOTAL(9,U244:U244)</f>
        <v>123</v>
      </c>
      <c r="V245" s="88">
        <f>Tabela4[[#This Row],[Níveis negat.]]/Tabela4[[#This Row],[Alunos_3ºciclo]]</f>
        <v>0.47674418604651164</v>
      </c>
    </row>
    <row r="246" spans="1:22" outlineLevel="5" x14ac:dyDescent="0.3">
      <c r="A246" s="6">
        <v>101</v>
      </c>
      <c r="B246" s="7" t="s">
        <v>19</v>
      </c>
      <c r="C246" s="7">
        <v>10103</v>
      </c>
      <c r="D246" s="7" t="s">
        <v>29</v>
      </c>
      <c r="E246" s="7">
        <v>1317</v>
      </c>
      <c r="F246" s="7" t="s">
        <v>235</v>
      </c>
      <c r="G246" s="7">
        <v>151427</v>
      </c>
      <c r="H246" s="7" t="s">
        <v>238</v>
      </c>
      <c r="I246" s="7">
        <v>1317651</v>
      </c>
      <c r="J246" s="7" t="s">
        <v>239</v>
      </c>
      <c r="K246" s="37">
        <v>133</v>
      </c>
      <c r="L246" s="37">
        <v>36</v>
      </c>
      <c r="M246" s="108">
        <f>Tabela4[[#This Row],[Neg_Ano7]]/Tabela4[[#This Row],[Alunos_Ano7]]</f>
        <v>0.27067669172932329</v>
      </c>
      <c r="N246" s="37">
        <v>109</v>
      </c>
      <c r="O246" s="37">
        <v>20</v>
      </c>
      <c r="P246" s="108">
        <f>Tabela4[[#This Row],[Neg_Ano8]]/Tabela4[[#This Row],[Alunos_Ano8]]</f>
        <v>0.1834862385321101</v>
      </c>
      <c r="Q246" s="37">
        <v>113</v>
      </c>
      <c r="R246" s="37">
        <v>23</v>
      </c>
      <c r="S246" s="108">
        <f>Tabela4[[#This Row],[Neg_Ano9]]/Tabela4[[#This Row],[Alunos_Ano9]]</f>
        <v>0.20353982300884957</v>
      </c>
      <c r="T246" s="37">
        <f>Tabela4[[#This Row],[Alunos_Ano7]]+Tabela4[[#This Row],[Alunos_Ano8]]+Tabela4[[#This Row],[Alunos_Ano9]]</f>
        <v>355</v>
      </c>
      <c r="U246" s="37">
        <f>Tabela4[[#This Row],[Neg_Ano7]]+Tabela4[[#This Row],[Neg_Ano8]]+Tabela4[[#This Row],[Neg_Ano9]]</f>
        <v>79</v>
      </c>
      <c r="V246" s="112">
        <f>Tabela4[[#This Row],[Níveis negat.]]/Tabela4[[#This Row],[Alunos_3ºciclo]]</f>
        <v>0.22253521126760564</v>
      </c>
    </row>
    <row r="247" spans="1:22" outlineLevel="4" x14ac:dyDescent="0.3">
      <c r="A247" s="6">
        <v>101</v>
      </c>
      <c r="B247" s="7" t="s">
        <v>19</v>
      </c>
      <c r="C247" s="7">
        <v>10103</v>
      </c>
      <c r="D247" s="7" t="s">
        <v>29</v>
      </c>
      <c r="E247" s="7">
        <v>1317</v>
      </c>
      <c r="F247" s="7" t="s">
        <v>235</v>
      </c>
      <c r="G247" s="7">
        <v>151427</v>
      </c>
      <c r="H247" s="7" t="s">
        <v>238</v>
      </c>
      <c r="I247" s="7">
        <v>0</v>
      </c>
      <c r="J247" s="11" t="s">
        <v>24</v>
      </c>
      <c r="K247" s="40">
        <f>SUBTOTAL(9,K246:K246)</f>
        <v>133</v>
      </c>
      <c r="L247" s="40">
        <f>SUBTOTAL(9,L246:L246)</f>
        <v>36</v>
      </c>
      <c r="M247" s="87">
        <f>Tabela4[[#This Row],[Neg_Ano7]]/Tabela4[[#This Row],[Alunos_Ano7]]</f>
        <v>0.27067669172932329</v>
      </c>
      <c r="N247" s="40">
        <f>SUBTOTAL(9,N246:N246)</f>
        <v>109</v>
      </c>
      <c r="O247" s="40">
        <f>SUBTOTAL(9,O246:O246)</f>
        <v>20</v>
      </c>
      <c r="P247" s="87">
        <f>Tabela4[[#This Row],[Neg_Ano8]]/Tabela4[[#This Row],[Alunos_Ano8]]</f>
        <v>0.1834862385321101</v>
      </c>
      <c r="Q247" s="40">
        <f>SUBTOTAL(9,Q246:Q246)</f>
        <v>113</v>
      </c>
      <c r="R247" s="40">
        <f>SUBTOTAL(9,R246:R246)</f>
        <v>23</v>
      </c>
      <c r="S247" s="87">
        <f>Tabela4[[#This Row],[Neg_Ano9]]/Tabela4[[#This Row],[Alunos_Ano9]]</f>
        <v>0.20353982300884957</v>
      </c>
      <c r="T247" s="40">
        <f>SUBTOTAL(9,T246:T246)</f>
        <v>355</v>
      </c>
      <c r="U247" s="40">
        <f>SUBTOTAL(9,U246:U246)</f>
        <v>79</v>
      </c>
      <c r="V247" s="88">
        <f>Tabela4[[#This Row],[Níveis negat.]]/Tabela4[[#This Row],[Alunos_3ºciclo]]</f>
        <v>0.22253521126760564</v>
      </c>
    </row>
    <row r="248" spans="1:22" outlineLevel="5" x14ac:dyDescent="0.3">
      <c r="A248" s="6">
        <v>101</v>
      </c>
      <c r="B248" s="7" t="s">
        <v>19</v>
      </c>
      <c r="C248" s="7">
        <v>10103</v>
      </c>
      <c r="D248" s="7" t="s">
        <v>29</v>
      </c>
      <c r="E248" s="7">
        <v>1317</v>
      </c>
      <c r="F248" s="7" t="s">
        <v>235</v>
      </c>
      <c r="G248" s="7">
        <v>152419</v>
      </c>
      <c r="H248" s="7" t="s">
        <v>240</v>
      </c>
      <c r="I248" s="7">
        <v>1317187</v>
      </c>
      <c r="J248" s="7" t="s">
        <v>241</v>
      </c>
      <c r="K248" s="37">
        <v>77</v>
      </c>
      <c r="L248" s="37">
        <v>35</v>
      </c>
      <c r="M248" s="108">
        <f>Tabela4[[#This Row],[Neg_Ano7]]/Tabela4[[#This Row],[Alunos_Ano7]]</f>
        <v>0.45454545454545453</v>
      </c>
      <c r="N248" s="37">
        <v>85</v>
      </c>
      <c r="O248" s="37">
        <v>41</v>
      </c>
      <c r="P248" s="108">
        <f>Tabela4[[#This Row],[Neg_Ano8]]/Tabela4[[#This Row],[Alunos_Ano8]]</f>
        <v>0.4823529411764706</v>
      </c>
      <c r="Q248" s="37">
        <v>47</v>
      </c>
      <c r="R248" s="37">
        <v>23</v>
      </c>
      <c r="S248" s="108">
        <f>Tabela4[[#This Row],[Neg_Ano9]]/Tabela4[[#This Row],[Alunos_Ano9]]</f>
        <v>0.48936170212765956</v>
      </c>
      <c r="T248" s="37">
        <f>Tabela4[[#This Row],[Alunos_Ano7]]+Tabela4[[#This Row],[Alunos_Ano8]]+Tabela4[[#This Row],[Alunos_Ano9]]</f>
        <v>209</v>
      </c>
      <c r="U248" s="37">
        <f>Tabela4[[#This Row],[Neg_Ano7]]+Tabela4[[#This Row],[Neg_Ano8]]+Tabela4[[#This Row],[Neg_Ano9]]</f>
        <v>99</v>
      </c>
      <c r="V248" s="112">
        <f>Tabela4[[#This Row],[Níveis negat.]]/Tabela4[[#This Row],[Alunos_3ºciclo]]</f>
        <v>0.47368421052631576</v>
      </c>
    </row>
    <row r="249" spans="1:22" outlineLevel="4" x14ac:dyDescent="0.3">
      <c r="A249" s="6">
        <v>101</v>
      </c>
      <c r="B249" s="7" t="s">
        <v>19</v>
      </c>
      <c r="C249" s="7">
        <v>10103</v>
      </c>
      <c r="D249" s="7" t="s">
        <v>29</v>
      </c>
      <c r="E249" s="7">
        <v>1317</v>
      </c>
      <c r="F249" s="7" t="s">
        <v>235</v>
      </c>
      <c r="G249" s="7">
        <v>152419</v>
      </c>
      <c r="H249" s="7" t="s">
        <v>240</v>
      </c>
      <c r="I249" s="7">
        <v>0</v>
      </c>
      <c r="J249" s="11" t="s">
        <v>24</v>
      </c>
      <c r="K249" s="40">
        <f>SUBTOTAL(9,K248:K248)</f>
        <v>77</v>
      </c>
      <c r="L249" s="40">
        <f>SUBTOTAL(9,L248:L248)</f>
        <v>35</v>
      </c>
      <c r="M249" s="87">
        <f>Tabela4[[#This Row],[Neg_Ano7]]/Tabela4[[#This Row],[Alunos_Ano7]]</f>
        <v>0.45454545454545453</v>
      </c>
      <c r="N249" s="40">
        <f>SUBTOTAL(9,N248:N248)</f>
        <v>85</v>
      </c>
      <c r="O249" s="40">
        <f>SUBTOTAL(9,O248:O248)</f>
        <v>41</v>
      </c>
      <c r="P249" s="87">
        <f>Tabela4[[#This Row],[Neg_Ano8]]/Tabela4[[#This Row],[Alunos_Ano8]]</f>
        <v>0.4823529411764706</v>
      </c>
      <c r="Q249" s="40">
        <f>SUBTOTAL(9,Q248:Q248)</f>
        <v>47</v>
      </c>
      <c r="R249" s="40">
        <f>SUBTOTAL(9,R248:R248)</f>
        <v>23</v>
      </c>
      <c r="S249" s="87">
        <f>Tabela4[[#This Row],[Neg_Ano9]]/Tabela4[[#This Row],[Alunos_Ano9]]</f>
        <v>0.48936170212765956</v>
      </c>
      <c r="T249" s="40">
        <f>SUBTOTAL(9,T248:T248)</f>
        <v>209</v>
      </c>
      <c r="U249" s="40">
        <f>SUBTOTAL(9,U248:U248)</f>
        <v>99</v>
      </c>
      <c r="V249" s="88">
        <f>Tabela4[[#This Row],[Níveis negat.]]/Tabela4[[#This Row],[Alunos_3ºciclo]]</f>
        <v>0.47368421052631576</v>
      </c>
    </row>
    <row r="250" spans="1:22" outlineLevel="5" x14ac:dyDescent="0.3">
      <c r="A250" s="6">
        <v>101</v>
      </c>
      <c r="B250" s="7" t="s">
        <v>19</v>
      </c>
      <c r="C250" s="7">
        <v>10103</v>
      </c>
      <c r="D250" s="7" t="s">
        <v>29</v>
      </c>
      <c r="E250" s="7">
        <v>1317</v>
      </c>
      <c r="F250" s="7" t="s">
        <v>235</v>
      </c>
      <c r="G250" s="7">
        <v>152420</v>
      </c>
      <c r="H250" s="7" t="s">
        <v>242</v>
      </c>
      <c r="I250" s="7">
        <v>1317245</v>
      </c>
      <c r="J250" s="7" t="s">
        <v>243</v>
      </c>
      <c r="K250" s="37">
        <v>150</v>
      </c>
      <c r="L250" s="37">
        <v>69</v>
      </c>
      <c r="M250" s="108">
        <f>Tabela4[[#This Row],[Neg_Ano7]]/Tabela4[[#This Row],[Alunos_Ano7]]</f>
        <v>0.46</v>
      </c>
      <c r="N250" s="37">
        <v>0</v>
      </c>
      <c r="O250" s="37">
        <v>0</v>
      </c>
      <c r="P250" s="108" t="s">
        <v>28</v>
      </c>
      <c r="Q250" s="37">
        <v>0</v>
      </c>
      <c r="R250" s="37">
        <v>0</v>
      </c>
      <c r="S250" s="108" t="s">
        <v>28</v>
      </c>
      <c r="T250" s="37">
        <f>Tabela4[[#This Row],[Alunos_Ano7]]+Tabela4[[#This Row],[Alunos_Ano8]]+Tabela4[[#This Row],[Alunos_Ano9]]</f>
        <v>150</v>
      </c>
      <c r="U250" s="37">
        <f>Tabela4[[#This Row],[Neg_Ano7]]+Tabela4[[#This Row],[Neg_Ano8]]+Tabela4[[#This Row],[Neg_Ano9]]</f>
        <v>69</v>
      </c>
      <c r="V250" s="112">
        <f>Tabela4[[#This Row],[Níveis negat.]]/Tabela4[[#This Row],[Alunos_3ºciclo]]</f>
        <v>0.46</v>
      </c>
    </row>
    <row r="251" spans="1:22" outlineLevel="5" x14ac:dyDescent="0.3">
      <c r="A251" s="6">
        <v>101</v>
      </c>
      <c r="B251" s="7" t="s">
        <v>19</v>
      </c>
      <c r="C251" s="7">
        <v>10103</v>
      </c>
      <c r="D251" s="7" t="s">
        <v>29</v>
      </c>
      <c r="E251" s="7">
        <v>1317</v>
      </c>
      <c r="F251" s="7" t="s">
        <v>235</v>
      </c>
      <c r="G251" s="7">
        <v>152420</v>
      </c>
      <c r="H251" s="7" t="s">
        <v>242</v>
      </c>
      <c r="I251" s="7">
        <v>1317341</v>
      </c>
      <c r="J251" s="7" t="s">
        <v>337</v>
      </c>
      <c r="K251" s="37">
        <v>0</v>
      </c>
      <c r="L251" s="37">
        <v>0</v>
      </c>
      <c r="M251" s="108" t="s">
        <v>28</v>
      </c>
      <c r="N251" s="37">
        <v>169</v>
      </c>
      <c r="O251" s="37">
        <v>73</v>
      </c>
      <c r="P251" s="108">
        <f>Tabela4[[#This Row],[Neg_Ano8]]/Tabela4[[#This Row],[Alunos_Ano8]]</f>
        <v>0.43195266272189348</v>
      </c>
      <c r="Q251" s="37">
        <v>157</v>
      </c>
      <c r="R251" s="37">
        <v>38</v>
      </c>
      <c r="S251" s="108">
        <f>Tabela4[[#This Row],[Neg_Ano9]]/Tabela4[[#This Row],[Alunos_Ano9]]</f>
        <v>0.24203821656050956</v>
      </c>
      <c r="T251" s="37">
        <f>Tabela4[[#This Row],[Alunos_Ano7]]+Tabela4[[#This Row],[Alunos_Ano8]]+Tabela4[[#This Row],[Alunos_Ano9]]</f>
        <v>326</v>
      </c>
      <c r="U251" s="37">
        <f>Tabela4[[#This Row],[Neg_Ano7]]+Tabela4[[#This Row],[Neg_Ano8]]+Tabela4[[#This Row],[Neg_Ano9]]</f>
        <v>111</v>
      </c>
      <c r="V251" s="112">
        <f>Tabela4[[#This Row],[Níveis negat.]]/Tabela4[[#This Row],[Alunos_3ºciclo]]</f>
        <v>0.34049079754601225</v>
      </c>
    </row>
    <row r="252" spans="1:22" outlineLevel="4" x14ac:dyDescent="0.3">
      <c r="A252" s="6">
        <v>101</v>
      </c>
      <c r="B252" s="7" t="s">
        <v>19</v>
      </c>
      <c r="C252" s="7">
        <v>10103</v>
      </c>
      <c r="D252" s="7" t="s">
        <v>29</v>
      </c>
      <c r="E252" s="7">
        <v>1317</v>
      </c>
      <c r="F252" s="7" t="s">
        <v>235</v>
      </c>
      <c r="G252" s="7">
        <v>152420</v>
      </c>
      <c r="H252" s="7" t="s">
        <v>242</v>
      </c>
      <c r="I252" s="7">
        <v>0</v>
      </c>
      <c r="J252" s="11" t="s">
        <v>24</v>
      </c>
      <c r="K252" s="40">
        <f>SUBTOTAL(9,K250:K251)</f>
        <v>150</v>
      </c>
      <c r="L252" s="40">
        <f>SUBTOTAL(9,L250:L251)</f>
        <v>69</v>
      </c>
      <c r="M252" s="87">
        <f>Tabela4[[#This Row],[Neg_Ano7]]/Tabela4[[#This Row],[Alunos_Ano7]]</f>
        <v>0.46</v>
      </c>
      <c r="N252" s="40">
        <f>SUBTOTAL(9,N250:N251)</f>
        <v>169</v>
      </c>
      <c r="O252" s="40">
        <f>SUBTOTAL(9,O250:O251)</f>
        <v>73</v>
      </c>
      <c r="P252" s="87">
        <f>Tabela4[[#This Row],[Neg_Ano8]]/Tabela4[[#This Row],[Alunos_Ano8]]</f>
        <v>0.43195266272189348</v>
      </c>
      <c r="Q252" s="40">
        <f>SUBTOTAL(9,Q250:Q251)</f>
        <v>157</v>
      </c>
      <c r="R252" s="40">
        <f>SUBTOTAL(9,R250:R251)</f>
        <v>38</v>
      </c>
      <c r="S252" s="87">
        <f>Tabela4[[#This Row],[Neg_Ano9]]/Tabela4[[#This Row],[Alunos_Ano9]]</f>
        <v>0.24203821656050956</v>
      </c>
      <c r="T252" s="40">
        <f>SUBTOTAL(9,T250:T251)</f>
        <v>476</v>
      </c>
      <c r="U252" s="40">
        <f>SUBTOTAL(9,U250:U251)</f>
        <v>180</v>
      </c>
      <c r="V252" s="88">
        <f>Tabela4[[#This Row],[Níveis negat.]]/Tabela4[[#This Row],[Alunos_3ºciclo]]</f>
        <v>0.37815126050420167</v>
      </c>
    </row>
    <row r="253" spans="1:22" outlineLevel="5" x14ac:dyDescent="0.3">
      <c r="A253" s="6">
        <v>101</v>
      </c>
      <c r="B253" s="7" t="s">
        <v>19</v>
      </c>
      <c r="C253" s="7">
        <v>10103</v>
      </c>
      <c r="D253" s="7" t="s">
        <v>29</v>
      </c>
      <c r="E253" s="7">
        <v>1317</v>
      </c>
      <c r="F253" s="7" t="s">
        <v>235</v>
      </c>
      <c r="G253" s="7">
        <v>152432</v>
      </c>
      <c r="H253" s="7" t="s">
        <v>244</v>
      </c>
      <c r="I253" s="7">
        <v>1317689</v>
      </c>
      <c r="J253" s="7" t="s">
        <v>245</v>
      </c>
      <c r="K253" s="37">
        <v>83</v>
      </c>
      <c r="L253" s="37">
        <v>50</v>
      </c>
      <c r="M253" s="108">
        <f>Tabela4[[#This Row],[Neg_Ano7]]/Tabela4[[#This Row],[Alunos_Ano7]]</f>
        <v>0.60240963855421692</v>
      </c>
      <c r="N253" s="37">
        <v>82</v>
      </c>
      <c r="O253" s="37">
        <v>40</v>
      </c>
      <c r="P253" s="108">
        <f>Tabela4[[#This Row],[Neg_Ano8]]/Tabela4[[#This Row],[Alunos_Ano8]]</f>
        <v>0.48780487804878048</v>
      </c>
      <c r="Q253" s="37">
        <v>98</v>
      </c>
      <c r="R253" s="37">
        <v>65</v>
      </c>
      <c r="S253" s="108">
        <f>Tabela4[[#This Row],[Neg_Ano9]]/Tabela4[[#This Row],[Alunos_Ano9]]</f>
        <v>0.66326530612244894</v>
      </c>
      <c r="T253" s="37">
        <f>Tabela4[[#This Row],[Alunos_Ano7]]+Tabela4[[#This Row],[Alunos_Ano8]]+Tabela4[[#This Row],[Alunos_Ano9]]</f>
        <v>263</v>
      </c>
      <c r="U253" s="37">
        <f>Tabela4[[#This Row],[Neg_Ano7]]+Tabela4[[#This Row],[Neg_Ano8]]+Tabela4[[#This Row],[Neg_Ano9]]</f>
        <v>155</v>
      </c>
      <c r="V253" s="112">
        <f>Tabela4[[#This Row],[Níveis negat.]]/Tabela4[[#This Row],[Alunos_3ºciclo]]</f>
        <v>0.58935361216730042</v>
      </c>
    </row>
    <row r="254" spans="1:22" outlineLevel="4" x14ac:dyDescent="0.3">
      <c r="A254" s="6">
        <v>101</v>
      </c>
      <c r="B254" s="7" t="s">
        <v>19</v>
      </c>
      <c r="C254" s="7">
        <v>10103</v>
      </c>
      <c r="D254" s="7" t="s">
        <v>29</v>
      </c>
      <c r="E254" s="7">
        <v>1317</v>
      </c>
      <c r="F254" s="7" t="s">
        <v>235</v>
      </c>
      <c r="G254" s="7">
        <v>152432</v>
      </c>
      <c r="H254" s="7" t="s">
        <v>244</v>
      </c>
      <c r="I254" s="7">
        <v>0</v>
      </c>
      <c r="J254" s="11" t="s">
        <v>24</v>
      </c>
      <c r="K254" s="40">
        <f>SUBTOTAL(9,K253:K253)</f>
        <v>83</v>
      </c>
      <c r="L254" s="40">
        <f>SUBTOTAL(9,L253:L253)</f>
        <v>50</v>
      </c>
      <c r="M254" s="87">
        <f>Tabela4[[#This Row],[Neg_Ano7]]/Tabela4[[#This Row],[Alunos_Ano7]]</f>
        <v>0.60240963855421692</v>
      </c>
      <c r="N254" s="40">
        <f>SUBTOTAL(9,N253:N253)</f>
        <v>82</v>
      </c>
      <c r="O254" s="40">
        <f>SUBTOTAL(9,O253:O253)</f>
        <v>40</v>
      </c>
      <c r="P254" s="87">
        <f>Tabela4[[#This Row],[Neg_Ano8]]/Tabela4[[#This Row],[Alunos_Ano8]]</f>
        <v>0.48780487804878048</v>
      </c>
      <c r="Q254" s="40">
        <f>SUBTOTAL(9,Q253:Q253)</f>
        <v>98</v>
      </c>
      <c r="R254" s="40">
        <f>SUBTOTAL(9,R253:R253)</f>
        <v>65</v>
      </c>
      <c r="S254" s="87">
        <f>Tabela4[[#This Row],[Neg_Ano9]]/Tabela4[[#This Row],[Alunos_Ano9]]</f>
        <v>0.66326530612244894</v>
      </c>
      <c r="T254" s="40">
        <f>SUBTOTAL(9,T253:T253)</f>
        <v>263</v>
      </c>
      <c r="U254" s="40">
        <f>SUBTOTAL(9,U253:U253)</f>
        <v>155</v>
      </c>
      <c r="V254" s="88">
        <f>Tabela4[[#This Row],[Níveis negat.]]/Tabela4[[#This Row],[Alunos_3ºciclo]]</f>
        <v>0.58935361216730042</v>
      </c>
    </row>
    <row r="255" spans="1:22" outlineLevel="5" x14ac:dyDescent="0.3">
      <c r="A255" s="6">
        <v>101</v>
      </c>
      <c r="B255" s="7" t="s">
        <v>19</v>
      </c>
      <c r="C255" s="7">
        <v>10103</v>
      </c>
      <c r="D255" s="7" t="s">
        <v>29</v>
      </c>
      <c r="E255" s="7">
        <v>1317</v>
      </c>
      <c r="F255" s="7" t="s">
        <v>235</v>
      </c>
      <c r="G255" s="7">
        <v>152444</v>
      </c>
      <c r="H255" s="7" t="s">
        <v>246</v>
      </c>
      <c r="I255" s="7">
        <v>1317573</v>
      </c>
      <c r="J255" s="7" t="s">
        <v>247</v>
      </c>
      <c r="K255" s="37">
        <v>50</v>
      </c>
      <c r="L255" s="37">
        <v>29</v>
      </c>
      <c r="M255" s="108">
        <f>Tabela4[[#This Row],[Neg_Ano7]]/Tabela4[[#This Row],[Alunos_Ano7]]</f>
        <v>0.57999999999999996</v>
      </c>
      <c r="N255" s="37">
        <v>55</v>
      </c>
      <c r="O255" s="37">
        <v>35</v>
      </c>
      <c r="P255" s="108">
        <f>Tabela4[[#This Row],[Neg_Ano8]]/Tabela4[[#This Row],[Alunos_Ano8]]</f>
        <v>0.63636363636363635</v>
      </c>
      <c r="Q255" s="37">
        <v>54</v>
      </c>
      <c r="R255" s="37">
        <v>31</v>
      </c>
      <c r="S255" s="108">
        <f>Tabela4[[#This Row],[Neg_Ano9]]/Tabela4[[#This Row],[Alunos_Ano9]]</f>
        <v>0.57407407407407407</v>
      </c>
      <c r="T255" s="37">
        <f>Tabela4[[#This Row],[Alunos_Ano7]]+Tabela4[[#This Row],[Alunos_Ano8]]+Tabela4[[#This Row],[Alunos_Ano9]]</f>
        <v>159</v>
      </c>
      <c r="U255" s="37">
        <f>Tabela4[[#This Row],[Neg_Ano7]]+Tabela4[[#This Row],[Neg_Ano8]]+Tabela4[[#This Row],[Neg_Ano9]]</f>
        <v>95</v>
      </c>
      <c r="V255" s="112">
        <f>Tabela4[[#This Row],[Níveis negat.]]/Tabela4[[#This Row],[Alunos_3ºciclo]]</f>
        <v>0.59748427672955973</v>
      </c>
    </row>
    <row r="256" spans="1:22" outlineLevel="5" x14ac:dyDescent="0.3">
      <c r="A256" s="6">
        <v>101</v>
      </c>
      <c r="B256" s="7" t="s">
        <v>19</v>
      </c>
      <c r="C256" s="7">
        <v>10103</v>
      </c>
      <c r="D256" s="7" t="s">
        <v>29</v>
      </c>
      <c r="E256" s="7">
        <v>1317</v>
      </c>
      <c r="F256" s="7" t="s">
        <v>235</v>
      </c>
      <c r="G256" s="7">
        <v>152444</v>
      </c>
      <c r="H256" s="7" t="s">
        <v>246</v>
      </c>
      <c r="I256" s="7">
        <v>1317671</v>
      </c>
      <c r="J256" s="7" t="s">
        <v>338</v>
      </c>
      <c r="K256" s="37">
        <v>65</v>
      </c>
      <c r="L256" s="37">
        <v>35</v>
      </c>
      <c r="M256" s="108">
        <f>Tabela4[[#This Row],[Neg_Ano7]]/Tabela4[[#This Row],[Alunos_Ano7]]</f>
        <v>0.53846153846153844</v>
      </c>
      <c r="N256" s="37">
        <v>68</v>
      </c>
      <c r="O256" s="37">
        <v>46</v>
      </c>
      <c r="P256" s="108">
        <f>Tabela4[[#This Row],[Neg_Ano8]]/Tabela4[[#This Row],[Alunos_Ano8]]</f>
        <v>0.67647058823529416</v>
      </c>
      <c r="Q256" s="37">
        <v>71</v>
      </c>
      <c r="R256" s="37">
        <v>46</v>
      </c>
      <c r="S256" s="108">
        <f>Tabela4[[#This Row],[Neg_Ano9]]/Tabela4[[#This Row],[Alunos_Ano9]]</f>
        <v>0.647887323943662</v>
      </c>
      <c r="T256" s="37">
        <f>Tabela4[[#This Row],[Alunos_Ano7]]+Tabela4[[#This Row],[Alunos_Ano8]]+Tabela4[[#This Row],[Alunos_Ano9]]</f>
        <v>204</v>
      </c>
      <c r="U256" s="37">
        <f>Tabela4[[#This Row],[Neg_Ano7]]+Tabela4[[#This Row],[Neg_Ano8]]+Tabela4[[#This Row],[Neg_Ano9]]</f>
        <v>127</v>
      </c>
      <c r="V256" s="112">
        <f>Tabela4[[#This Row],[Níveis negat.]]/Tabela4[[#This Row],[Alunos_3ºciclo]]</f>
        <v>0.62254901960784315</v>
      </c>
    </row>
    <row r="257" spans="1:22" outlineLevel="4" x14ac:dyDescent="0.3">
      <c r="A257" s="6">
        <v>101</v>
      </c>
      <c r="B257" s="7" t="s">
        <v>19</v>
      </c>
      <c r="C257" s="7">
        <v>10103</v>
      </c>
      <c r="D257" s="7" t="s">
        <v>29</v>
      </c>
      <c r="E257" s="7">
        <v>1317</v>
      </c>
      <c r="F257" s="7" t="s">
        <v>235</v>
      </c>
      <c r="G257" s="7">
        <v>152444</v>
      </c>
      <c r="H257" s="7" t="s">
        <v>246</v>
      </c>
      <c r="I257" s="7">
        <v>0</v>
      </c>
      <c r="J257" s="11" t="s">
        <v>24</v>
      </c>
      <c r="K257" s="40">
        <f>SUBTOTAL(9,K255:K256)</f>
        <v>115</v>
      </c>
      <c r="L257" s="40">
        <f>SUBTOTAL(9,L255:L256)</f>
        <v>64</v>
      </c>
      <c r="M257" s="87">
        <f>Tabela4[[#This Row],[Neg_Ano7]]/Tabela4[[#This Row],[Alunos_Ano7]]</f>
        <v>0.55652173913043479</v>
      </c>
      <c r="N257" s="40">
        <f>SUBTOTAL(9,N255:N256)</f>
        <v>123</v>
      </c>
      <c r="O257" s="40">
        <f>SUBTOTAL(9,O255:O256)</f>
        <v>81</v>
      </c>
      <c r="P257" s="87">
        <f>Tabela4[[#This Row],[Neg_Ano8]]/Tabela4[[#This Row],[Alunos_Ano8]]</f>
        <v>0.65853658536585369</v>
      </c>
      <c r="Q257" s="40">
        <f>SUBTOTAL(9,Q255:Q256)</f>
        <v>125</v>
      </c>
      <c r="R257" s="40">
        <f>SUBTOTAL(9,R255:R256)</f>
        <v>77</v>
      </c>
      <c r="S257" s="87">
        <f>Tabela4[[#This Row],[Neg_Ano9]]/Tabela4[[#This Row],[Alunos_Ano9]]</f>
        <v>0.61599999999999999</v>
      </c>
      <c r="T257" s="40">
        <f>SUBTOTAL(9,T255:T256)</f>
        <v>363</v>
      </c>
      <c r="U257" s="40">
        <f>SUBTOTAL(9,U255:U256)</f>
        <v>222</v>
      </c>
      <c r="V257" s="88">
        <f>Tabela4[[#This Row],[Níveis negat.]]/Tabela4[[#This Row],[Alunos_3ºciclo]]</f>
        <v>0.61157024793388426</v>
      </c>
    </row>
    <row r="258" spans="1:22" outlineLevel="5" x14ac:dyDescent="0.3">
      <c r="A258" s="6">
        <v>101</v>
      </c>
      <c r="B258" s="7" t="s">
        <v>19</v>
      </c>
      <c r="C258" s="7">
        <v>10103</v>
      </c>
      <c r="D258" s="7" t="s">
        <v>29</v>
      </c>
      <c r="E258" s="7">
        <v>1317</v>
      </c>
      <c r="F258" s="7" t="s">
        <v>235</v>
      </c>
      <c r="G258" s="7">
        <v>152456</v>
      </c>
      <c r="H258" s="7" t="s">
        <v>248</v>
      </c>
      <c r="I258" s="7">
        <v>1317256</v>
      </c>
      <c r="J258" s="7" t="s">
        <v>249</v>
      </c>
      <c r="K258" s="37">
        <v>111</v>
      </c>
      <c r="L258" s="37">
        <v>63</v>
      </c>
      <c r="M258" s="108">
        <f>Tabela4[[#This Row],[Neg_Ano7]]/Tabela4[[#This Row],[Alunos_Ano7]]</f>
        <v>0.56756756756756754</v>
      </c>
      <c r="N258" s="37">
        <v>87</v>
      </c>
      <c r="O258" s="37">
        <v>52</v>
      </c>
      <c r="P258" s="108">
        <f>Tabela4[[#This Row],[Neg_Ano8]]/Tabela4[[#This Row],[Alunos_Ano8]]</f>
        <v>0.5977011494252874</v>
      </c>
      <c r="Q258" s="37">
        <v>103</v>
      </c>
      <c r="R258" s="37">
        <v>56</v>
      </c>
      <c r="S258" s="108">
        <f>Tabela4[[#This Row],[Neg_Ano9]]/Tabela4[[#This Row],[Alunos_Ano9]]</f>
        <v>0.5436893203883495</v>
      </c>
      <c r="T258" s="37">
        <f>Tabela4[[#This Row],[Alunos_Ano7]]+Tabela4[[#This Row],[Alunos_Ano8]]+Tabela4[[#This Row],[Alunos_Ano9]]</f>
        <v>301</v>
      </c>
      <c r="U258" s="37">
        <f>Tabela4[[#This Row],[Neg_Ano7]]+Tabela4[[#This Row],[Neg_Ano8]]+Tabela4[[#This Row],[Neg_Ano9]]</f>
        <v>171</v>
      </c>
      <c r="V258" s="112">
        <f>Tabela4[[#This Row],[Níveis negat.]]/Tabela4[[#This Row],[Alunos_3ºciclo]]</f>
        <v>0.56810631229235875</v>
      </c>
    </row>
    <row r="259" spans="1:22" outlineLevel="4" x14ac:dyDescent="0.3">
      <c r="A259" s="6">
        <v>101</v>
      </c>
      <c r="B259" s="7" t="s">
        <v>19</v>
      </c>
      <c r="C259" s="7">
        <v>10103</v>
      </c>
      <c r="D259" s="7" t="s">
        <v>29</v>
      </c>
      <c r="E259" s="7">
        <v>1317</v>
      </c>
      <c r="F259" s="7" t="s">
        <v>235</v>
      </c>
      <c r="G259" s="7">
        <v>152456</v>
      </c>
      <c r="H259" s="7" t="s">
        <v>248</v>
      </c>
      <c r="I259" s="7">
        <v>0</v>
      </c>
      <c r="J259" s="11" t="s">
        <v>24</v>
      </c>
      <c r="K259" s="40">
        <f>SUBTOTAL(9,K258:K258)</f>
        <v>111</v>
      </c>
      <c r="L259" s="40">
        <f>SUBTOTAL(9,L258:L258)</f>
        <v>63</v>
      </c>
      <c r="M259" s="87">
        <f>Tabela4[[#This Row],[Neg_Ano7]]/Tabela4[[#This Row],[Alunos_Ano7]]</f>
        <v>0.56756756756756754</v>
      </c>
      <c r="N259" s="40">
        <f>SUBTOTAL(9,N258:N258)</f>
        <v>87</v>
      </c>
      <c r="O259" s="40">
        <f>SUBTOTAL(9,O258:O258)</f>
        <v>52</v>
      </c>
      <c r="P259" s="87">
        <f>Tabela4[[#This Row],[Neg_Ano8]]/Tabela4[[#This Row],[Alunos_Ano8]]</f>
        <v>0.5977011494252874</v>
      </c>
      <c r="Q259" s="40">
        <f>SUBTOTAL(9,Q258:Q258)</f>
        <v>103</v>
      </c>
      <c r="R259" s="40">
        <f>SUBTOTAL(9,R258:R258)</f>
        <v>56</v>
      </c>
      <c r="S259" s="87">
        <f>Tabela4[[#This Row],[Neg_Ano9]]/Tabela4[[#This Row],[Alunos_Ano9]]</f>
        <v>0.5436893203883495</v>
      </c>
      <c r="T259" s="40">
        <f>SUBTOTAL(9,T258:T258)</f>
        <v>301</v>
      </c>
      <c r="U259" s="40">
        <f>SUBTOTAL(9,U258:U258)</f>
        <v>171</v>
      </c>
      <c r="V259" s="88">
        <f>Tabela4[[#This Row],[Níveis negat.]]/Tabela4[[#This Row],[Alunos_3ºciclo]]</f>
        <v>0.56810631229235875</v>
      </c>
    </row>
    <row r="260" spans="1:22" outlineLevel="5" x14ac:dyDescent="0.3">
      <c r="A260" s="6">
        <v>101</v>
      </c>
      <c r="B260" s="7" t="s">
        <v>19</v>
      </c>
      <c r="C260" s="7">
        <v>10103</v>
      </c>
      <c r="D260" s="7" t="s">
        <v>29</v>
      </c>
      <c r="E260" s="7">
        <v>1317</v>
      </c>
      <c r="F260" s="7" t="s">
        <v>235</v>
      </c>
      <c r="G260" s="7">
        <v>152468</v>
      </c>
      <c r="H260" s="7" t="s">
        <v>250</v>
      </c>
      <c r="I260" s="7">
        <v>1317553</v>
      </c>
      <c r="J260" s="7" t="s">
        <v>251</v>
      </c>
      <c r="K260" s="37">
        <v>105</v>
      </c>
      <c r="L260" s="37">
        <v>54</v>
      </c>
      <c r="M260" s="108">
        <f>Tabela4[[#This Row],[Neg_Ano7]]/Tabela4[[#This Row],[Alunos_Ano7]]</f>
        <v>0.51428571428571423</v>
      </c>
      <c r="N260" s="37">
        <v>64</v>
      </c>
      <c r="O260" s="37">
        <v>32</v>
      </c>
      <c r="P260" s="108">
        <f>Tabela4[[#This Row],[Neg_Ano8]]/Tabela4[[#This Row],[Alunos_Ano8]]</f>
        <v>0.5</v>
      </c>
      <c r="Q260" s="37">
        <v>52</v>
      </c>
      <c r="R260" s="37">
        <v>31</v>
      </c>
      <c r="S260" s="108">
        <f>Tabela4[[#This Row],[Neg_Ano9]]/Tabela4[[#This Row],[Alunos_Ano9]]</f>
        <v>0.59615384615384615</v>
      </c>
      <c r="T260" s="37">
        <f>Tabela4[[#This Row],[Alunos_Ano7]]+Tabela4[[#This Row],[Alunos_Ano8]]+Tabela4[[#This Row],[Alunos_Ano9]]</f>
        <v>221</v>
      </c>
      <c r="U260" s="37">
        <f>Tabela4[[#This Row],[Neg_Ano7]]+Tabela4[[#This Row],[Neg_Ano8]]+Tabela4[[#This Row],[Neg_Ano9]]</f>
        <v>117</v>
      </c>
      <c r="V260" s="112">
        <f>Tabela4[[#This Row],[Níveis negat.]]/Tabela4[[#This Row],[Alunos_3ºciclo]]</f>
        <v>0.52941176470588236</v>
      </c>
    </row>
    <row r="261" spans="1:22" outlineLevel="5" x14ac:dyDescent="0.3">
      <c r="A261" s="6">
        <v>101</v>
      </c>
      <c r="B261" s="7" t="s">
        <v>19</v>
      </c>
      <c r="C261" s="7">
        <v>10103</v>
      </c>
      <c r="D261" s="7" t="s">
        <v>29</v>
      </c>
      <c r="E261" s="7">
        <v>1317</v>
      </c>
      <c r="F261" s="7" t="s">
        <v>235</v>
      </c>
      <c r="G261" s="7">
        <v>152468</v>
      </c>
      <c r="H261" s="7" t="s">
        <v>250</v>
      </c>
      <c r="I261" s="7">
        <v>1317570</v>
      </c>
      <c r="J261" s="7" t="s">
        <v>339</v>
      </c>
      <c r="K261" s="37">
        <v>114</v>
      </c>
      <c r="L261" s="37">
        <v>44</v>
      </c>
      <c r="M261" s="108">
        <f>Tabela4[[#This Row],[Neg_Ano7]]/Tabela4[[#This Row],[Alunos_Ano7]]</f>
        <v>0.38596491228070173</v>
      </c>
      <c r="N261" s="37">
        <v>141</v>
      </c>
      <c r="O261" s="37">
        <v>71</v>
      </c>
      <c r="P261" s="108">
        <f>Tabela4[[#This Row],[Neg_Ano8]]/Tabela4[[#This Row],[Alunos_Ano8]]</f>
        <v>0.50354609929078009</v>
      </c>
      <c r="Q261" s="37">
        <v>121</v>
      </c>
      <c r="R261" s="37">
        <v>57</v>
      </c>
      <c r="S261" s="108">
        <f>Tabela4[[#This Row],[Neg_Ano9]]/Tabela4[[#This Row],[Alunos_Ano9]]</f>
        <v>0.47107438016528924</v>
      </c>
      <c r="T261" s="37">
        <f>Tabela4[[#This Row],[Alunos_Ano7]]+Tabela4[[#This Row],[Alunos_Ano8]]+Tabela4[[#This Row],[Alunos_Ano9]]</f>
        <v>376</v>
      </c>
      <c r="U261" s="37">
        <f>Tabela4[[#This Row],[Neg_Ano7]]+Tabela4[[#This Row],[Neg_Ano8]]+Tabela4[[#This Row],[Neg_Ano9]]</f>
        <v>172</v>
      </c>
      <c r="V261" s="112">
        <f>Tabela4[[#This Row],[Níveis negat.]]/Tabela4[[#This Row],[Alunos_3ºciclo]]</f>
        <v>0.45744680851063829</v>
      </c>
    </row>
    <row r="262" spans="1:22" outlineLevel="4" x14ac:dyDescent="0.3">
      <c r="A262" s="6">
        <v>101</v>
      </c>
      <c r="B262" s="7" t="s">
        <v>19</v>
      </c>
      <c r="C262" s="7">
        <v>10103</v>
      </c>
      <c r="D262" s="7" t="s">
        <v>29</v>
      </c>
      <c r="E262" s="7">
        <v>1317</v>
      </c>
      <c r="F262" s="7" t="s">
        <v>235</v>
      </c>
      <c r="G262" s="7">
        <v>152468</v>
      </c>
      <c r="H262" s="7" t="s">
        <v>250</v>
      </c>
      <c r="I262" s="7">
        <v>0</v>
      </c>
      <c r="J262" s="11" t="s">
        <v>24</v>
      </c>
      <c r="K262" s="40">
        <f>SUBTOTAL(9,K260:K261)</f>
        <v>219</v>
      </c>
      <c r="L262" s="40">
        <f>SUBTOTAL(9,L260:L261)</f>
        <v>98</v>
      </c>
      <c r="M262" s="87">
        <f>Tabela4[[#This Row],[Neg_Ano7]]/Tabela4[[#This Row],[Alunos_Ano7]]</f>
        <v>0.44748858447488582</v>
      </c>
      <c r="N262" s="40">
        <f>SUBTOTAL(9,N260:N261)</f>
        <v>205</v>
      </c>
      <c r="O262" s="40">
        <f>SUBTOTAL(9,O260:O261)</f>
        <v>103</v>
      </c>
      <c r="P262" s="87">
        <f>Tabela4[[#This Row],[Neg_Ano8]]/Tabela4[[#This Row],[Alunos_Ano8]]</f>
        <v>0.5024390243902439</v>
      </c>
      <c r="Q262" s="40">
        <f>SUBTOTAL(9,Q260:Q261)</f>
        <v>173</v>
      </c>
      <c r="R262" s="40">
        <f>SUBTOTAL(9,R260:R261)</f>
        <v>88</v>
      </c>
      <c r="S262" s="87">
        <f>Tabela4[[#This Row],[Neg_Ano9]]/Tabela4[[#This Row],[Alunos_Ano9]]</f>
        <v>0.50867052023121384</v>
      </c>
      <c r="T262" s="40">
        <f>SUBTOTAL(9,T260:T261)</f>
        <v>597</v>
      </c>
      <c r="U262" s="40">
        <f>SUBTOTAL(9,U260:U261)</f>
        <v>289</v>
      </c>
      <c r="V262" s="88">
        <f>Tabela4[[#This Row],[Níveis negat.]]/Tabela4[[#This Row],[Alunos_3ºciclo]]</f>
        <v>0.48408710217755446</v>
      </c>
    </row>
    <row r="263" spans="1:22" outlineLevel="5" x14ac:dyDescent="0.3">
      <c r="A263" s="6">
        <v>101</v>
      </c>
      <c r="B263" s="7" t="s">
        <v>19</v>
      </c>
      <c r="C263" s="7">
        <v>10103</v>
      </c>
      <c r="D263" s="7" t="s">
        <v>29</v>
      </c>
      <c r="E263" s="7">
        <v>1317</v>
      </c>
      <c r="F263" s="7" t="s">
        <v>235</v>
      </c>
      <c r="G263" s="7">
        <v>152470</v>
      </c>
      <c r="H263" s="7" t="s">
        <v>252</v>
      </c>
      <c r="I263" s="7">
        <v>1317742</v>
      </c>
      <c r="J263" s="7" t="s">
        <v>253</v>
      </c>
      <c r="K263" s="37">
        <v>0</v>
      </c>
      <c r="L263" s="37">
        <v>0</v>
      </c>
      <c r="M263" s="108" t="s">
        <v>28</v>
      </c>
      <c r="N263" s="37">
        <v>0</v>
      </c>
      <c r="O263" s="37">
        <v>0</v>
      </c>
      <c r="P263" s="108" t="s">
        <v>28</v>
      </c>
      <c r="Q263" s="37">
        <v>164</v>
      </c>
      <c r="R263" s="37">
        <v>66</v>
      </c>
      <c r="S263" s="108">
        <f>Tabela4[[#This Row],[Neg_Ano9]]/Tabela4[[#This Row],[Alunos_Ano9]]</f>
        <v>0.40243902439024393</v>
      </c>
      <c r="T263" s="37">
        <f>Tabela4[[#This Row],[Alunos_Ano7]]+Tabela4[[#This Row],[Alunos_Ano8]]+Tabela4[[#This Row],[Alunos_Ano9]]</f>
        <v>164</v>
      </c>
      <c r="U263" s="37">
        <f>Tabela4[[#This Row],[Neg_Ano7]]+Tabela4[[#This Row],[Neg_Ano8]]+Tabela4[[#This Row],[Neg_Ano9]]</f>
        <v>66</v>
      </c>
      <c r="V263" s="112">
        <f>Tabela4[[#This Row],[Níveis negat.]]/Tabela4[[#This Row],[Alunos_3ºciclo]]</f>
        <v>0.40243902439024393</v>
      </c>
    </row>
    <row r="264" spans="1:22" outlineLevel="4" x14ac:dyDescent="0.3">
      <c r="A264" s="6">
        <v>101</v>
      </c>
      <c r="B264" s="7" t="s">
        <v>19</v>
      </c>
      <c r="C264" s="7">
        <v>10103</v>
      </c>
      <c r="D264" s="7" t="s">
        <v>29</v>
      </c>
      <c r="E264" s="7">
        <v>1317</v>
      </c>
      <c r="F264" s="7" t="s">
        <v>235</v>
      </c>
      <c r="G264" s="7">
        <v>152470</v>
      </c>
      <c r="H264" s="7" t="s">
        <v>252</v>
      </c>
      <c r="I264" s="7">
        <v>0</v>
      </c>
      <c r="J264" s="11" t="s">
        <v>24</v>
      </c>
      <c r="K264" s="40">
        <v>0</v>
      </c>
      <c r="L264" s="40">
        <v>0</v>
      </c>
      <c r="M264" s="87" t="s">
        <v>28</v>
      </c>
      <c r="N264" s="40">
        <v>0</v>
      </c>
      <c r="O264" s="40">
        <v>0</v>
      </c>
      <c r="P264" s="87" t="s">
        <v>28</v>
      </c>
      <c r="Q264" s="40">
        <f>SUBTOTAL(9,Q263:Q263)</f>
        <v>164</v>
      </c>
      <c r="R264" s="40">
        <f>SUBTOTAL(9,R263:R263)</f>
        <v>66</v>
      </c>
      <c r="S264" s="87">
        <f>Tabela4[[#This Row],[Neg_Ano9]]/Tabela4[[#This Row],[Alunos_Ano9]]</f>
        <v>0.40243902439024393</v>
      </c>
      <c r="T264" s="40">
        <f>SUBTOTAL(9,T263:T263)</f>
        <v>164</v>
      </c>
      <c r="U264" s="40">
        <f>SUBTOTAL(9,U263:U263)</f>
        <v>66</v>
      </c>
      <c r="V264" s="88">
        <f>Tabela4[[#This Row],[Níveis negat.]]/Tabela4[[#This Row],[Alunos_3ºciclo]]</f>
        <v>0.40243902439024393</v>
      </c>
    </row>
    <row r="265" spans="1:22" outlineLevel="5" x14ac:dyDescent="0.3">
      <c r="A265" s="6">
        <v>101</v>
      </c>
      <c r="B265" s="7" t="s">
        <v>19</v>
      </c>
      <c r="C265" s="7">
        <v>10103</v>
      </c>
      <c r="D265" s="7" t="s">
        <v>29</v>
      </c>
      <c r="E265" s="7">
        <v>1317</v>
      </c>
      <c r="F265" s="7" t="s">
        <v>235</v>
      </c>
      <c r="G265" s="7">
        <v>152481</v>
      </c>
      <c r="H265" s="7" t="s">
        <v>254</v>
      </c>
      <c r="I265" s="7">
        <v>1317562</v>
      </c>
      <c r="J265" s="7" t="s">
        <v>255</v>
      </c>
      <c r="K265" s="37">
        <v>149</v>
      </c>
      <c r="L265" s="37">
        <v>82</v>
      </c>
      <c r="M265" s="108">
        <f>Tabela4[[#This Row],[Neg_Ano7]]/Tabela4[[#This Row],[Alunos_Ano7]]</f>
        <v>0.55033557046979864</v>
      </c>
      <c r="N265" s="37">
        <v>170</v>
      </c>
      <c r="O265" s="37">
        <v>88</v>
      </c>
      <c r="P265" s="108">
        <f>Tabela4[[#This Row],[Neg_Ano8]]/Tabela4[[#This Row],[Alunos_Ano8]]</f>
        <v>0.51764705882352946</v>
      </c>
      <c r="Q265" s="37">
        <v>181</v>
      </c>
      <c r="R265" s="37">
        <v>113</v>
      </c>
      <c r="S265" s="108">
        <f>Tabela4[[#This Row],[Neg_Ano9]]/Tabela4[[#This Row],[Alunos_Ano9]]</f>
        <v>0.62430939226519333</v>
      </c>
      <c r="T265" s="37">
        <f>Tabela4[[#This Row],[Alunos_Ano7]]+Tabela4[[#This Row],[Alunos_Ano8]]+Tabela4[[#This Row],[Alunos_Ano9]]</f>
        <v>500</v>
      </c>
      <c r="U265" s="37">
        <f>Tabela4[[#This Row],[Neg_Ano7]]+Tabela4[[#This Row],[Neg_Ano8]]+Tabela4[[#This Row],[Neg_Ano9]]</f>
        <v>283</v>
      </c>
      <c r="V265" s="112">
        <f>Tabela4[[#This Row],[Níveis negat.]]/Tabela4[[#This Row],[Alunos_3ºciclo]]</f>
        <v>0.56599999999999995</v>
      </c>
    </row>
    <row r="266" spans="1:22" outlineLevel="4" x14ac:dyDescent="0.3">
      <c r="A266" s="6">
        <v>101</v>
      </c>
      <c r="B266" s="7" t="s">
        <v>19</v>
      </c>
      <c r="C266" s="7">
        <v>10103</v>
      </c>
      <c r="D266" s="7" t="s">
        <v>29</v>
      </c>
      <c r="E266" s="7">
        <v>1317</v>
      </c>
      <c r="F266" s="7" t="s">
        <v>235</v>
      </c>
      <c r="G266" s="7">
        <v>152481</v>
      </c>
      <c r="H266" s="7" t="s">
        <v>254</v>
      </c>
      <c r="I266" s="7">
        <v>0</v>
      </c>
      <c r="J266" s="11" t="s">
        <v>24</v>
      </c>
      <c r="K266" s="40">
        <f>SUBTOTAL(9,K265:K265)</f>
        <v>149</v>
      </c>
      <c r="L266" s="40">
        <f>SUBTOTAL(9,L265:L265)</f>
        <v>82</v>
      </c>
      <c r="M266" s="87">
        <f>Tabela4[[#This Row],[Neg_Ano7]]/Tabela4[[#This Row],[Alunos_Ano7]]</f>
        <v>0.55033557046979864</v>
      </c>
      <c r="N266" s="40">
        <f>SUBTOTAL(9,N265:N265)</f>
        <v>170</v>
      </c>
      <c r="O266" s="40">
        <f>SUBTOTAL(9,O265:O265)</f>
        <v>88</v>
      </c>
      <c r="P266" s="87">
        <f>Tabela4[[#This Row],[Neg_Ano8]]/Tabela4[[#This Row],[Alunos_Ano8]]</f>
        <v>0.51764705882352946</v>
      </c>
      <c r="Q266" s="40">
        <f>SUBTOTAL(9,Q265:Q265)</f>
        <v>181</v>
      </c>
      <c r="R266" s="40">
        <f>SUBTOTAL(9,R265:R265)</f>
        <v>113</v>
      </c>
      <c r="S266" s="87">
        <f>Tabela4[[#This Row],[Neg_Ano9]]/Tabela4[[#This Row],[Alunos_Ano9]]</f>
        <v>0.62430939226519333</v>
      </c>
      <c r="T266" s="40">
        <f>SUBTOTAL(9,T265:T265)</f>
        <v>500</v>
      </c>
      <c r="U266" s="40">
        <f>SUBTOTAL(9,U265:U265)</f>
        <v>283</v>
      </c>
      <c r="V266" s="88">
        <f>Tabela4[[#This Row],[Níveis negat.]]/Tabela4[[#This Row],[Alunos_3ºciclo]]</f>
        <v>0.56599999999999995</v>
      </c>
    </row>
    <row r="267" spans="1:22" outlineLevel="5" x14ac:dyDescent="0.3">
      <c r="A267" s="6">
        <v>101</v>
      </c>
      <c r="B267" s="7" t="s">
        <v>19</v>
      </c>
      <c r="C267" s="7">
        <v>10103</v>
      </c>
      <c r="D267" s="7" t="s">
        <v>29</v>
      </c>
      <c r="E267" s="7">
        <v>1317</v>
      </c>
      <c r="F267" s="7" t="s">
        <v>235</v>
      </c>
      <c r="G267" s="7">
        <v>152493</v>
      </c>
      <c r="H267" s="7" t="s">
        <v>256</v>
      </c>
      <c r="I267" s="7">
        <v>1317564</v>
      </c>
      <c r="J267" s="7" t="s">
        <v>257</v>
      </c>
      <c r="K267" s="37">
        <v>106</v>
      </c>
      <c r="L267" s="37">
        <v>65</v>
      </c>
      <c r="M267" s="108">
        <f>Tabela4[[#This Row],[Neg_Ano7]]/Tabela4[[#This Row],[Alunos_Ano7]]</f>
        <v>0.6132075471698113</v>
      </c>
      <c r="N267" s="37">
        <v>98</v>
      </c>
      <c r="O267" s="37">
        <v>61</v>
      </c>
      <c r="P267" s="108">
        <f>Tabela4[[#This Row],[Neg_Ano8]]/Tabela4[[#This Row],[Alunos_Ano8]]</f>
        <v>0.62244897959183676</v>
      </c>
      <c r="Q267" s="37">
        <v>60</v>
      </c>
      <c r="R267" s="37">
        <v>33</v>
      </c>
      <c r="S267" s="108">
        <f>Tabela4[[#This Row],[Neg_Ano9]]/Tabela4[[#This Row],[Alunos_Ano9]]</f>
        <v>0.55000000000000004</v>
      </c>
      <c r="T267" s="37">
        <f>Tabela4[[#This Row],[Alunos_Ano7]]+Tabela4[[#This Row],[Alunos_Ano8]]+Tabela4[[#This Row],[Alunos_Ano9]]</f>
        <v>264</v>
      </c>
      <c r="U267" s="37">
        <f>Tabela4[[#This Row],[Neg_Ano7]]+Tabela4[[#This Row],[Neg_Ano8]]+Tabela4[[#This Row],[Neg_Ano9]]</f>
        <v>159</v>
      </c>
      <c r="V267" s="112">
        <f>Tabela4[[#This Row],[Níveis negat.]]/Tabela4[[#This Row],[Alunos_3ºciclo]]</f>
        <v>0.60227272727272729</v>
      </c>
    </row>
    <row r="268" spans="1:22" outlineLevel="4" x14ac:dyDescent="0.3">
      <c r="A268" s="6">
        <v>101</v>
      </c>
      <c r="B268" s="7" t="s">
        <v>19</v>
      </c>
      <c r="C268" s="7">
        <v>10103</v>
      </c>
      <c r="D268" s="7" t="s">
        <v>29</v>
      </c>
      <c r="E268" s="7">
        <v>1317</v>
      </c>
      <c r="F268" s="7" t="s">
        <v>235</v>
      </c>
      <c r="G268" s="7">
        <v>152493</v>
      </c>
      <c r="H268" s="7" t="s">
        <v>256</v>
      </c>
      <c r="I268" s="7">
        <v>0</v>
      </c>
      <c r="J268" s="11" t="s">
        <v>24</v>
      </c>
      <c r="K268" s="40">
        <f>SUBTOTAL(9,K267:K267)</f>
        <v>106</v>
      </c>
      <c r="L268" s="40">
        <f>SUBTOTAL(9,L267:L267)</f>
        <v>65</v>
      </c>
      <c r="M268" s="87">
        <f>Tabela4[[#This Row],[Neg_Ano7]]/Tabela4[[#This Row],[Alunos_Ano7]]</f>
        <v>0.6132075471698113</v>
      </c>
      <c r="N268" s="40">
        <f>SUBTOTAL(9,N267:N267)</f>
        <v>98</v>
      </c>
      <c r="O268" s="40">
        <f>SUBTOTAL(9,O267:O267)</f>
        <v>61</v>
      </c>
      <c r="P268" s="87">
        <f>Tabela4[[#This Row],[Neg_Ano8]]/Tabela4[[#This Row],[Alunos_Ano8]]</f>
        <v>0.62244897959183676</v>
      </c>
      <c r="Q268" s="40">
        <f>SUBTOTAL(9,Q267:Q267)</f>
        <v>60</v>
      </c>
      <c r="R268" s="40">
        <f>SUBTOTAL(9,R267:R267)</f>
        <v>33</v>
      </c>
      <c r="S268" s="87">
        <f>Tabela4[[#This Row],[Neg_Ano9]]/Tabela4[[#This Row],[Alunos_Ano9]]</f>
        <v>0.55000000000000004</v>
      </c>
      <c r="T268" s="40">
        <f>SUBTOTAL(9,T267:T267)</f>
        <v>264</v>
      </c>
      <c r="U268" s="40">
        <f>SUBTOTAL(9,U267:U267)</f>
        <v>159</v>
      </c>
      <c r="V268" s="88">
        <f>Tabela4[[#This Row],[Níveis negat.]]/Tabela4[[#This Row],[Alunos_3ºciclo]]</f>
        <v>0.60227272727272729</v>
      </c>
    </row>
    <row r="269" spans="1:22" outlineLevel="5" x14ac:dyDescent="0.3">
      <c r="A269" s="6">
        <v>101</v>
      </c>
      <c r="B269" s="7" t="s">
        <v>19</v>
      </c>
      <c r="C269" s="7">
        <v>10103</v>
      </c>
      <c r="D269" s="7" t="s">
        <v>29</v>
      </c>
      <c r="E269" s="7">
        <v>1317</v>
      </c>
      <c r="F269" s="7" t="s">
        <v>235</v>
      </c>
      <c r="G269" s="7">
        <v>152500</v>
      </c>
      <c r="H269" s="7" t="s">
        <v>258</v>
      </c>
      <c r="I269" s="7">
        <v>1317811</v>
      </c>
      <c r="J269" s="7" t="s">
        <v>259</v>
      </c>
      <c r="K269" s="37">
        <v>0</v>
      </c>
      <c r="L269" s="37">
        <v>0</v>
      </c>
      <c r="M269" s="108" t="s">
        <v>28</v>
      </c>
      <c r="N269" s="37">
        <v>0</v>
      </c>
      <c r="O269" s="37">
        <v>0</v>
      </c>
      <c r="P269" s="108" t="s">
        <v>28</v>
      </c>
      <c r="Q269" s="37">
        <v>112</v>
      </c>
      <c r="R269" s="37">
        <v>18</v>
      </c>
      <c r="S269" s="108">
        <f>Tabela4[[#This Row],[Neg_Ano9]]/Tabela4[[#This Row],[Alunos_Ano9]]</f>
        <v>0.16071428571428573</v>
      </c>
      <c r="T269" s="37">
        <f>Tabela4[[#This Row],[Alunos_Ano7]]+Tabela4[[#This Row],[Alunos_Ano8]]+Tabela4[[#This Row],[Alunos_Ano9]]</f>
        <v>112</v>
      </c>
      <c r="U269" s="37">
        <f>Tabela4[[#This Row],[Neg_Ano7]]+Tabela4[[#This Row],[Neg_Ano8]]+Tabela4[[#This Row],[Neg_Ano9]]</f>
        <v>18</v>
      </c>
      <c r="V269" s="112">
        <f>Tabela4[[#This Row],[Níveis negat.]]/Tabela4[[#This Row],[Alunos_3ºciclo]]</f>
        <v>0.16071428571428573</v>
      </c>
    </row>
    <row r="270" spans="1:22" outlineLevel="4" x14ac:dyDescent="0.3">
      <c r="A270" s="6">
        <v>101</v>
      </c>
      <c r="B270" s="7" t="s">
        <v>19</v>
      </c>
      <c r="C270" s="7">
        <v>10103</v>
      </c>
      <c r="D270" s="7" t="s">
        <v>29</v>
      </c>
      <c r="E270" s="7">
        <v>1317</v>
      </c>
      <c r="F270" s="7" t="s">
        <v>235</v>
      </c>
      <c r="G270" s="7">
        <v>152500</v>
      </c>
      <c r="H270" s="7" t="s">
        <v>258</v>
      </c>
      <c r="I270" s="7">
        <v>0</v>
      </c>
      <c r="J270" s="11" t="s">
        <v>24</v>
      </c>
      <c r="K270" s="40">
        <v>0</v>
      </c>
      <c r="L270" s="40">
        <v>0</v>
      </c>
      <c r="M270" s="40" t="s">
        <v>28</v>
      </c>
      <c r="N270" s="40">
        <v>0</v>
      </c>
      <c r="O270" s="40">
        <v>0</v>
      </c>
      <c r="P270" s="40" t="s">
        <v>28</v>
      </c>
      <c r="Q270" s="40">
        <f>SUBTOTAL(9,Q269:Q269)</f>
        <v>112</v>
      </c>
      <c r="R270" s="40">
        <f>SUBTOTAL(9,R269:R269)</f>
        <v>18</v>
      </c>
      <c r="S270" s="87">
        <f>Tabela4[[#This Row],[Neg_Ano9]]/Tabela4[[#This Row],[Alunos_Ano9]]</f>
        <v>0.16071428571428573</v>
      </c>
      <c r="T270" s="40">
        <f>SUBTOTAL(9,T269:T269)</f>
        <v>112</v>
      </c>
      <c r="U270" s="40">
        <f>SUBTOTAL(9,U269:U269)</f>
        <v>18</v>
      </c>
      <c r="V270" s="88">
        <f>Tabela4[[#This Row],[Níveis negat.]]/Tabela4[[#This Row],[Alunos_3ºciclo]]</f>
        <v>0.16071428571428573</v>
      </c>
    </row>
    <row r="271" spans="1:22" outlineLevel="5" x14ac:dyDescent="0.3">
      <c r="A271" s="6">
        <v>101</v>
      </c>
      <c r="B271" s="7" t="s">
        <v>19</v>
      </c>
      <c r="C271" s="7">
        <v>10103</v>
      </c>
      <c r="D271" s="7" t="s">
        <v>29</v>
      </c>
      <c r="E271" s="7">
        <v>1317</v>
      </c>
      <c r="F271" s="7" t="s">
        <v>235</v>
      </c>
      <c r="G271" s="7">
        <v>152511</v>
      </c>
      <c r="H271" s="7" t="s">
        <v>260</v>
      </c>
      <c r="I271" s="7">
        <v>1317697</v>
      </c>
      <c r="J271" s="7" t="s">
        <v>261</v>
      </c>
      <c r="K271" s="37">
        <v>159</v>
      </c>
      <c r="L271" s="37">
        <v>66</v>
      </c>
      <c r="M271" s="108">
        <f>Tabela4[[#This Row],[Neg_Ano7]]/Tabela4[[#This Row],[Alunos_Ano7]]</f>
        <v>0.41509433962264153</v>
      </c>
      <c r="N271" s="37">
        <v>184</v>
      </c>
      <c r="O271" s="37">
        <v>88</v>
      </c>
      <c r="P271" s="108">
        <f>Tabela4[[#This Row],[Neg_Ano8]]/Tabela4[[#This Row],[Alunos_Ano8]]</f>
        <v>0.47826086956521741</v>
      </c>
      <c r="Q271" s="37">
        <v>153</v>
      </c>
      <c r="R271" s="37">
        <v>75</v>
      </c>
      <c r="S271" s="108">
        <f>Tabela4[[#This Row],[Neg_Ano9]]/Tabela4[[#This Row],[Alunos_Ano9]]</f>
        <v>0.49019607843137253</v>
      </c>
      <c r="T271" s="37">
        <f>Tabela4[[#This Row],[Alunos_Ano7]]+Tabela4[[#This Row],[Alunos_Ano8]]+Tabela4[[#This Row],[Alunos_Ano9]]</f>
        <v>496</v>
      </c>
      <c r="U271" s="37">
        <f>Tabela4[[#This Row],[Neg_Ano7]]+Tabela4[[#This Row],[Neg_Ano8]]+Tabela4[[#This Row],[Neg_Ano9]]</f>
        <v>229</v>
      </c>
      <c r="V271" s="112">
        <f>Tabela4[[#This Row],[Níveis negat.]]/Tabela4[[#This Row],[Alunos_3ºciclo]]</f>
        <v>0.46169354838709675</v>
      </c>
    </row>
    <row r="272" spans="1:22" outlineLevel="4" x14ac:dyDescent="0.3">
      <c r="A272" s="6">
        <v>101</v>
      </c>
      <c r="B272" s="7" t="s">
        <v>19</v>
      </c>
      <c r="C272" s="7">
        <v>10103</v>
      </c>
      <c r="D272" s="7" t="s">
        <v>29</v>
      </c>
      <c r="E272" s="7">
        <v>1317</v>
      </c>
      <c r="F272" s="7" t="s">
        <v>235</v>
      </c>
      <c r="G272" s="7">
        <v>152511</v>
      </c>
      <c r="H272" s="7" t="s">
        <v>260</v>
      </c>
      <c r="I272" s="7">
        <v>0</v>
      </c>
      <c r="J272" s="11" t="s">
        <v>24</v>
      </c>
      <c r="K272" s="40">
        <f>SUBTOTAL(9,K271:K271)</f>
        <v>159</v>
      </c>
      <c r="L272" s="40">
        <f>SUBTOTAL(9,L271:L271)</f>
        <v>66</v>
      </c>
      <c r="M272" s="87">
        <f>Tabela4[[#This Row],[Neg_Ano7]]/Tabela4[[#This Row],[Alunos_Ano7]]</f>
        <v>0.41509433962264153</v>
      </c>
      <c r="N272" s="40">
        <f>SUBTOTAL(9,N271:N271)</f>
        <v>184</v>
      </c>
      <c r="O272" s="40">
        <f>SUBTOTAL(9,O271:O271)</f>
        <v>88</v>
      </c>
      <c r="P272" s="87">
        <f>Tabela4[[#This Row],[Neg_Ano8]]/Tabela4[[#This Row],[Alunos_Ano8]]</f>
        <v>0.47826086956521741</v>
      </c>
      <c r="Q272" s="40">
        <f>SUBTOTAL(9,Q271:Q271)</f>
        <v>153</v>
      </c>
      <c r="R272" s="40">
        <f>SUBTOTAL(9,R271:R271)</f>
        <v>75</v>
      </c>
      <c r="S272" s="87">
        <f>Tabela4[[#This Row],[Neg_Ano9]]/Tabela4[[#This Row],[Alunos_Ano9]]</f>
        <v>0.49019607843137253</v>
      </c>
      <c r="T272" s="40">
        <f>SUBTOTAL(9,T271:T271)</f>
        <v>496</v>
      </c>
      <c r="U272" s="40">
        <f>SUBTOTAL(9,U271:U271)</f>
        <v>229</v>
      </c>
      <c r="V272" s="88">
        <f>Tabela4[[#This Row],[Níveis negat.]]/Tabela4[[#This Row],[Alunos_3ºciclo]]</f>
        <v>0.46169354838709675</v>
      </c>
    </row>
    <row r="273" spans="1:22" outlineLevel="5" x14ac:dyDescent="0.3">
      <c r="A273" s="6">
        <v>101</v>
      </c>
      <c r="B273" s="7" t="s">
        <v>19</v>
      </c>
      <c r="C273" s="7">
        <v>10103</v>
      </c>
      <c r="D273" s="7" t="s">
        <v>29</v>
      </c>
      <c r="E273" s="7">
        <v>1317</v>
      </c>
      <c r="F273" s="7" t="s">
        <v>235</v>
      </c>
      <c r="G273" s="7">
        <v>400798</v>
      </c>
      <c r="H273" s="7" t="s">
        <v>340</v>
      </c>
      <c r="I273" s="7">
        <v>1317738</v>
      </c>
      <c r="J273" s="7" t="s">
        <v>340</v>
      </c>
      <c r="K273" s="37">
        <v>197</v>
      </c>
      <c r="L273" s="37">
        <v>63</v>
      </c>
      <c r="M273" s="108">
        <f>Tabela4[[#This Row],[Neg_Ano7]]/Tabela4[[#This Row],[Alunos_Ano7]]</f>
        <v>0.31979695431472083</v>
      </c>
      <c r="N273" s="37">
        <v>199</v>
      </c>
      <c r="O273" s="37">
        <v>49</v>
      </c>
      <c r="P273" s="108">
        <f>Tabela4[[#This Row],[Neg_Ano8]]/Tabela4[[#This Row],[Alunos_Ano8]]</f>
        <v>0.24623115577889448</v>
      </c>
      <c r="Q273" s="37">
        <v>209</v>
      </c>
      <c r="R273" s="37">
        <v>55</v>
      </c>
      <c r="S273" s="108">
        <f>Tabela4[[#This Row],[Neg_Ano9]]/Tabela4[[#This Row],[Alunos_Ano9]]</f>
        <v>0.26315789473684209</v>
      </c>
      <c r="T273" s="37">
        <f>Tabela4[[#This Row],[Alunos_Ano7]]+Tabela4[[#This Row],[Alunos_Ano8]]+Tabela4[[#This Row],[Alunos_Ano9]]</f>
        <v>605</v>
      </c>
      <c r="U273" s="37">
        <f>Tabela4[[#This Row],[Neg_Ano7]]+Tabela4[[#This Row],[Neg_Ano8]]+Tabela4[[#This Row],[Neg_Ano9]]</f>
        <v>167</v>
      </c>
      <c r="V273" s="112">
        <f>Tabela4[[#This Row],[Níveis negat.]]/Tabela4[[#This Row],[Alunos_3ºciclo]]</f>
        <v>0.27603305785123966</v>
      </c>
    </row>
    <row r="274" spans="1:22" outlineLevel="4" x14ac:dyDescent="0.3">
      <c r="A274" s="6">
        <v>101</v>
      </c>
      <c r="B274" s="7" t="s">
        <v>19</v>
      </c>
      <c r="C274" s="7">
        <v>10103</v>
      </c>
      <c r="D274" s="7" t="s">
        <v>29</v>
      </c>
      <c r="E274" s="7">
        <v>1317</v>
      </c>
      <c r="F274" s="7" t="s">
        <v>235</v>
      </c>
      <c r="G274" s="7">
        <v>400798</v>
      </c>
      <c r="H274" s="7" t="s">
        <v>340</v>
      </c>
      <c r="I274" s="7">
        <v>0</v>
      </c>
      <c r="J274" s="11" t="s">
        <v>24</v>
      </c>
      <c r="K274" s="40">
        <f>SUBTOTAL(9,K273:K273)</f>
        <v>197</v>
      </c>
      <c r="L274" s="40">
        <f>SUBTOTAL(9,L273:L273)</f>
        <v>63</v>
      </c>
      <c r="M274" s="87">
        <f>Tabela4[[#This Row],[Neg_Ano7]]/Tabela4[[#This Row],[Alunos_Ano7]]</f>
        <v>0.31979695431472083</v>
      </c>
      <c r="N274" s="40">
        <f>SUBTOTAL(9,N273:N273)</f>
        <v>199</v>
      </c>
      <c r="O274" s="40">
        <f>SUBTOTAL(9,O273:O273)</f>
        <v>49</v>
      </c>
      <c r="P274" s="87">
        <f>Tabela4[[#This Row],[Neg_Ano8]]/Tabela4[[#This Row],[Alunos_Ano8]]</f>
        <v>0.24623115577889448</v>
      </c>
      <c r="Q274" s="40">
        <f>SUBTOTAL(9,Q273:Q273)</f>
        <v>209</v>
      </c>
      <c r="R274" s="40">
        <f>SUBTOTAL(9,R273:R273)</f>
        <v>55</v>
      </c>
      <c r="S274" s="87">
        <f>Tabela4[[#This Row],[Neg_Ano9]]/Tabela4[[#This Row],[Alunos_Ano9]]</f>
        <v>0.26315789473684209</v>
      </c>
      <c r="T274" s="40">
        <f>SUBTOTAL(9,T273:T273)</f>
        <v>605</v>
      </c>
      <c r="U274" s="40">
        <f>SUBTOTAL(9,U273:U273)</f>
        <v>167</v>
      </c>
      <c r="V274" s="88">
        <f>Tabela4[[#This Row],[Níveis negat.]]/Tabela4[[#This Row],[Alunos_3ºciclo]]</f>
        <v>0.27603305785123966</v>
      </c>
    </row>
    <row r="275" spans="1:22" outlineLevel="5" x14ac:dyDescent="0.3">
      <c r="A275" s="6">
        <v>101</v>
      </c>
      <c r="B275" s="7" t="s">
        <v>19</v>
      </c>
      <c r="C275" s="7">
        <v>10103</v>
      </c>
      <c r="D275" s="7" t="s">
        <v>29</v>
      </c>
      <c r="E275" s="7">
        <v>1317</v>
      </c>
      <c r="F275" s="7" t="s">
        <v>235</v>
      </c>
      <c r="G275" s="7">
        <v>401468</v>
      </c>
      <c r="H275" s="7" t="s">
        <v>262</v>
      </c>
      <c r="I275" s="7">
        <v>1317381</v>
      </c>
      <c r="J275" s="7" t="s">
        <v>262</v>
      </c>
      <c r="K275" s="37">
        <v>236</v>
      </c>
      <c r="L275" s="37">
        <v>75</v>
      </c>
      <c r="M275" s="108">
        <f>Tabela4[[#This Row],[Neg_Ano7]]/Tabela4[[#This Row],[Alunos_Ano7]]</f>
        <v>0.31779661016949151</v>
      </c>
      <c r="N275" s="37">
        <v>181</v>
      </c>
      <c r="O275" s="37">
        <v>47</v>
      </c>
      <c r="P275" s="108">
        <f>Tabela4[[#This Row],[Neg_Ano8]]/Tabela4[[#This Row],[Alunos_Ano8]]</f>
        <v>0.25966850828729282</v>
      </c>
      <c r="Q275" s="37">
        <v>229</v>
      </c>
      <c r="R275" s="37">
        <v>85</v>
      </c>
      <c r="S275" s="108">
        <f>Tabela4[[#This Row],[Neg_Ano9]]/Tabela4[[#This Row],[Alunos_Ano9]]</f>
        <v>0.37117903930131002</v>
      </c>
      <c r="T275" s="37">
        <f>Tabela4[[#This Row],[Alunos_Ano7]]+Tabela4[[#This Row],[Alunos_Ano8]]+Tabela4[[#This Row],[Alunos_Ano9]]</f>
        <v>646</v>
      </c>
      <c r="U275" s="37">
        <f>Tabela4[[#This Row],[Neg_Ano7]]+Tabela4[[#This Row],[Neg_Ano8]]+Tabela4[[#This Row],[Neg_Ano9]]</f>
        <v>207</v>
      </c>
      <c r="V275" s="112">
        <f>Tabela4[[#This Row],[Níveis negat.]]/Tabela4[[#This Row],[Alunos_3ºciclo]]</f>
        <v>0.32043343653250772</v>
      </c>
    </row>
    <row r="276" spans="1:22" outlineLevel="4" x14ac:dyDescent="0.3">
      <c r="A276" s="6">
        <v>101</v>
      </c>
      <c r="B276" s="7" t="s">
        <v>19</v>
      </c>
      <c r="C276" s="7">
        <v>10103</v>
      </c>
      <c r="D276" s="7" t="s">
        <v>29</v>
      </c>
      <c r="E276" s="7">
        <v>1317</v>
      </c>
      <c r="F276" s="7" t="s">
        <v>235</v>
      </c>
      <c r="G276" s="7">
        <v>401468</v>
      </c>
      <c r="H276" s="7" t="s">
        <v>262</v>
      </c>
      <c r="I276" s="7">
        <v>0</v>
      </c>
      <c r="J276" s="11" t="s">
        <v>24</v>
      </c>
      <c r="K276" s="40">
        <f>SUBTOTAL(9,K275:K275)</f>
        <v>236</v>
      </c>
      <c r="L276" s="40">
        <f>SUBTOTAL(9,L275:L275)</f>
        <v>75</v>
      </c>
      <c r="M276" s="87">
        <f>Tabela4[[#This Row],[Neg_Ano7]]/Tabela4[[#This Row],[Alunos_Ano7]]</f>
        <v>0.31779661016949151</v>
      </c>
      <c r="N276" s="40">
        <f>SUBTOTAL(9,N275:N275)</f>
        <v>181</v>
      </c>
      <c r="O276" s="40">
        <f>SUBTOTAL(9,O275:O275)</f>
        <v>47</v>
      </c>
      <c r="P276" s="87">
        <f>Tabela4[[#This Row],[Neg_Ano8]]/Tabela4[[#This Row],[Alunos_Ano8]]</f>
        <v>0.25966850828729282</v>
      </c>
      <c r="Q276" s="40">
        <f>SUBTOTAL(9,Q275:Q275)</f>
        <v>229</v>
      </c>
      <c r="R276" s="40">
        <f>SUBTOTAL(9,R275:R275)</f>
        <v>85</v>
      </c>
      <c r="S276" s="87">
        <f>Tabela4[[#This Row],[Neg_Ano9]]/Tabela4[[#This Row],[Alunos_Ano9]]</f>
        <v>0.37117903930131002</v>
      </c>
      <c r="T276" s="40">
        <f>SUBTOTAL(9,T275:T275)</f>
        <v>646</v>
      </c>
      <c r="U276" s="40">
        <f>SUBTOTAL(9,U275:U275)</f>
        <v>207</v>
      </c>
      <c r="V276" s="88">
        <f>Tabela4[[#This Row],[Níveis negat.]]/Tabela4[[#This Row],[Alunos_3ºciclo]]</f>
        <v>0.32043343653250772</v>
      </c>
    </row>
    <row r="277" spans="1:22" outlineLevel="5" x14ac:dyDescent="0.3">
      <c r="A277" s="6">
        <v>101</v>
      </c>
      <c r="B277" s="7" t="s">
        <v>19</v>
      </c>
      <c r="C277" s="7">
        <v>10103</v>
      </c>
      <c r="D277" s="7" t="s">
        <v>29</v>
      </c>
      <c r="E277" s="7">
        <v>1317</v>
      </c>
      <c r="F277" s="7" t="s">
        <v>235</v>
      </c>
      <c r="G277" s="7">
        <v>401936</v>
      </c>
      <c r="H277" s="7" t="s">
        <v>341</v>
      </c>
      <c r="I277" s="7">
        <v>1317837</v>
      </c>
      <c r="J277" s="7" t="s">
        <v>341</v>
      </c>
      <c r="K277" s="37">
        <v>147</v>
      </c>
      <c r="L277" s="37">
        <v>83</v>
      </c>
      <c r="M277" s="108">
        <f>Tabela4[[#This Row],[Neg_Ano7]]/Tabela4[[#This Row],[Alunos_Ano7]]</f>
        <v>0.56462585034013602</v>
      </c>
      <c r="N277" s="37">
        <v>148</v>
      </c>
      <c r="O277" s="37">
        <v>106</v>
      </c>
      <c r="P277" s="108">
        <f>Tabela4[[#This Row],[Neg_Ano8]]/Tabela4[[#This Row],[Alunos_Ano8]]</f>
        <v>0.71621621621621623</v>
      </c>
      <c r="Q277" s="37">
        <v>202</v>
      </c>
      <c r="R277" s="37">
        <v>150</v>
      </c>
      <c r="S277" s="108">
        <f>Tabela4[[#This Row],[Neg_Ano9]]/Tabela4[[#This Row],[Alunos_Ano9]]</f>
        <v>0.74257425742574257</v>
      </c>
      <c r="T277" s="37">
        <f>Tabela4[[#This Row],[Alunos_Ano7]]+Tabela4[[#This Row],[Alunos_Ano8]]+Tabela4[[#This Row],[Alunos_Ano9]]</f>
        <v>497</v>
      </c>
      <c r="U277" s="37">
        <f>Tabela4[[#This Row],[Neg_Ano7]]+Tabela4[[#This Row],[Neg_Ano8]]+Tabela4[[#This Row],[Neg_Ano9]]</f>
        <v>339</v>
      </c>
      <c r="V277" s="112">
        <f>Tabela4[[#This Row],[Níveis negat.]]/Tabela4[[#This Row],[Alunos_3ºciclo]]</f>
        <v>0.68209255533199198</v>
      </c>
    </row>
    <row r="278" spans="1:22" outlineLevel="4" x14ac:dyDescent="0.3">
      <c r="A278" s="6">
        <v>101</v>
      </c>
      <c r="B278" s="7" t="s">
        <v>19</v>
      </c>
      <c r="C278" s="7">
        <v>10103</v>
      </c>
      <c r="D278" s="7" t="s">
        <v>29</v>
      </c>
      <c r="E278" s="7">
        <v>1317</v>
      </c>
      <c r="F278" s="7" t="s">
        <v>235</v>
      </c>
      <c r="G278" s="7">
        <v>401936</v>
      </c>
      <c r="H278" s="7" t="s">
        <v>341</v>
      </c>
      <c r="I278" s="7">
        <v>0</v>
      </c>
      <c r="J278" s="11" t="s">
        <v>24</v>
      </c>
      <c r="K278" s="40">
        <f>SUBTOTAL(9,K277:K277)</f>
        <v>147</v>
      </c>
      <c r="L278" s="40">
        <f>SUBTOTAL(9,L277:L277)</f>
        <v>83</v>
      </c>
      <c r="M278" s="87">
        <f>Tabela4[[#This Row],[Neg_Ano7]]/Tabela4[[#This Row],[Alunos_Ano7]]</f>
        <v>0.56462585034013602</v>
      </c>
      <c r="N278" s="40">
        <f>SUBTOTAL(9,N277:N277)</f>
        <v>148</v>
      </c>
      <c r="O278" s="40">
        <f>SUBTOTAL(9,O277:O277)</f>
        <v>106</v>
      </c>
      <c r="P278" s="87">
        <f>Tabela4[[#This Row],[Neg_Ano8]]/Tabela4[[#This Row],[Alunos_Ano8]]</f>
        <v>0.71621621621621623</v>
      </c>
      <c r="Q278" s="40">
        <f>SUBTOTAL(9,Q277:Q277)</f>
        <v>202</v>
      </c>
      <c r="R278" s="40">
        <f>SUBTOTAL(9,R277:R277)</f>
        <v>150</v>
      </c>
      <c r="S278" s="87">
        <f>Tabela4[[#This Row],[Neg_Ano9]]/Tabela4[[#This Row],[Alunos_Ano9]]</f>
        <v>0.74257425742574257</v>
      </c>
      <c r="T278" s="40">
        <f>SUBTOTAL(9,T277:T277)</f>
        <v>497</v>
      </c>
      <c r="U278" s="40">
        <f>SUBTOTAL(9,U277:U277)</f>
        <v>339</v>
      </c>
      <c r="V278" s="88">
        <f>Tabela4[[#This Row],[Níveis negat.]]/Tabela4[[#This Row],[Alunos_3ºciclo]]</f>
        <v>0.68209255533199198</v>
      </c>
    </row>
    <row r="279" spans="1:22" outlineLevel="5" x14ac:dyDescent="0.3">
      <c r="A279" s="6">
        <v>101</v>
      </c>
      <c r="B279" s="7" t="s">
        <v>19</v>
      </c>
      <c r="C279" s="7">
        <v>10103</v>
      </c>
      <c r="D279" s="7" t="s">
        <v>29</v>
      </c>
      <c r="E279" s="7">
        <v>1317</v>
      </c>
      <c r="F279" s="7" t="s">
        <v>235</v>
      </c>
      <c r="G279" s="7">
        <v>403337</v>
      </c>
      <c r="H279" s="7" t="s">
        <v>342</v>
      </c>
      <c r="I279" s="7">
        <v>1317975</v>
      </c>
      <c r="J279" s="7" t="s">
        <v>342</v>
      </c>
      <c r="K279" s="37">
        <v>101</v>
      </c>
      <c r="L279" s="37">
        <v>50</v>
      </c>
      <c r="M279" s="108">
        <f>Tabela4[[#This Row],[Neg_Ano7]]/Tabela4[[#This Row],[Alunos_Ano7]]</f>
        <v>0.49504950495049505</v>
      </c>
      <c r="N279" s="37">
        <v>101</v>
      </c>
      <c r="O279" s="37">
        <v>54</v>
      </c>
      <c r="P279" s="108">
        <f>Tabela4[[#This Row],[Neg_Ano8]]/Tabela4[[#This Row],[Alunos_Ano8]]</f>
        <v>0.53465346534653468</v>
      </c>
      <c r="Q279" s="37">
        <v>112</v>
      </c>
      <c r="R279" s="37">
        <v>64</v>
      </c>
      <c r="S279" s="108">
        <f>Tabela4[[#This Row],[Neg_Ano9]]/Tabela4[[#This Row],[Alunos_Ano9]]</f>
        <v>0.5714285714285714</v>
      </c>
      <c r="T279" s="37">
        <f>Tabela4[[#This Row],[Alunos_Ano7]]+Tabela4[[#This Row],[Alunos_Ano8]]+Tabela4[[#This Row],[Alunos_Ano9]]</f>
        <v>314</v>
      </c>
      <c r="U279" s="37">
        <f>Tabela4[[#This Row],[Neg_Ano7]]+Tabela4[[#This Row],[Neg_Ano8]]+Tabela4[[#This Row],[Neg_Ano9]]</f>
        <v>168</v>
      </c>
      <c r="V279" s="112">
        <f>Tabela4[[#This Row],[Níveis negat.]]/Tabela4[[#This Row],[Alunos_3ºciclo]]</f>
        <v>0.53503184713375795</v>
      </c>
    </row>
    <row r="280" spans="1:22" outlineLevel="4" x14ac:dyDescent="0.3">
      <c r="A280" s="6">
        <v>101</v>
      </c>
      <c r="B280" s="7" t="s">
        <v>19</v>
      </c>
      <c r="C280" s="7">
        <v>10103</v>
      </c>
      <c r="D280" s="7" t="s">
        <v>29</v>
      </c>
      <c r="E280" s="7">
        <v>1317</v>
      </c>
      <c r="F280" s="7" t="s">
        <v>235</v>
      </c>
      <c r="G280" s="7">
        <v>403337</v>
      </c>
      <c r="H280" s="7" t="s">
        <v>342</v>
      </c>
      <c r="I280" s="7">
        <v>0</v>
      </c>
      <c r="J280" s="11" t="s">
        <v>24</v>
      </c>
      <c r="K280" s="40">
        <f>SUBTOTAL(9,K279:K279)</f>
        <v>101</v>
      </c>
      <c r="L280" s="40">
        <f>SUBTOTAL(9,L279:L279)</f>
        <v>50</v>
      </c>
      <c r="M280" s="87">
        <f>Tabela4[[#This Row],[Neg_Ano7]]/Tabela4[[#This Row],[Alunos_Ano7]]</f>
        <v>0.49504950495049505</v>
      </c>
      <c r="N280" s="40">
        <f>SUBTOTAL(9,N279:N279)</f>
        <v>101</v>
      </c>
      <c r="O280" s="40">
        <f>SUBTOTAL(9,O279:O279)</f>
        <v>54</v>
      </c>
      <c r="P280" s="87">
        <f>Tabela4[[#This Row],[Neg_Ano8]]/Tabela4[[#This Row],[Alunos_Ano8]]</f>
        <v>0.53465346534653468</v>
      </c>
      <c r="Q280" s="40">
        <f>SUBTOTAL(9,Q279:Q279)</f>
        <v>112</v>
      </c>
      <c r="R280" s="40">
        <f>SUBTOTAL(9,R279:R279)</f>
        <v>64</v>
      </c>
      <c r="S280" s="87">
        <f>Tabela4[[#This Row],[Neg_Ano9]]/Tabela4[[#This Row],[Alunos_Ano9]]</f>
        <v>0.5714285714285714</v>
      </c>
      <c r="T280" s="40">
        <f>SUBTOTAL(9,T279:T279)</f>
        <v>314</v>
      </c>
      <c r="U280" s="40">
        <f>SUBTOTAL(9,U279:U279)</f>
        <v>168</v>
      </c>
      <c r="V280" s="88">
        <f>Tabela4[[#This Row],[Níveis negat.]]/Tabela4[[#This Row],[Alunos_3ºciclo]]</f>
        <v>0.53503184713375795</v>
      </c>
    </row>
    <row r="281" spans="1:22" outlineLevel="3" x14ac:dyDescent="0.3">
      <c r="A281" s="6">
        <v>101</v>
      </c>
      <c r="B281" s="7" t="s">
        <v>19</v>
      </c>
      <c r="C281" s="7">
        <v>10103</v>
      </c>
      <c r="D281" s="7" t="s">
        <v>29</v>
      </c>
      <c r="E281" s="7">
        <v>1317</v>
      </c>
      <c r="F281" s="7" t="s">
        <v>235</v>
      </c>
      <c r="G281" s="7">
        <v>0</v>
      </c>
      <c r="H281" s="7">
        <v>0</v>
      </c>
      <c r="I281" s="7">
        <v>0</v>
      </c>
      <c r="J281" s="15" t="s">
        <v>25</v>
      </c>
      <c r="K281" s="43">
        <f>SUBTOTAL(9,K244:K279)</f>
        <v>2072</v>
      </c>
      <c r="L281" s="43">
        <f>SUBTOTAL(9,L244:L279)</f>
        <v>943</v>
      </c>
      <c r="M281" s="89">
        <f>Tabela4[[#This Row],[Neg_Ano7]]/Tabela4[[#This Row],[Alunos_Ano7]]</f>
        <v>0.45511583011583012</v>
      </c>
      <c r="N281" s="43">
        <f>SUBTOTAL(9,N244:N279)</f>
        <v>2030</v>
      </c>
      <c r="O281" s="43">
        <f>SUBTOTAL(9,O244:O279)</f>
        <v>948</v>
      </c>
      <c r="P281" s="89">
        <f>Tabela4[[#This Row],[Neg_Ano8]]/Tabela4[[#This Row],[Alunos_Ano8]]</f>
        <v>0.46699507389162559</v>
      </c>
      <c r="Q281" s="43">
        <f>SUBTOTAL(9,Q244:Q279)</f>
        <v>2318</v>
      </c>
      <c r="R281" s="43">
        <f>SUBTOTAL(9,R244:R279)</f>
        <v>1063</v>
      </c>
      <c r="S281" s="89">
        <f>Tabela4[[#This Row],[Neg_Ano9]]/Tabela4[[#This Row],[Alunos_Ano9]]</f>
        <v>0.45858498705780848</v>
      </c>
      <c r="T281" s="43">
        <f>SUBTOTAL(9,T244:T279)</f>
        <v>6420</v>
      </c>
      <c r="U281" s="43">
        <f>SUBTOTAL(9,U244:U279)</f>
        <v>2954</v>
      </c>
      <c r="V281" s="90">
        <f>Tabela4[[#This Row],[Níveis negat.]]/Tabela4[[#This Row],[Alunos_3ºciclo]]</f>
        <v>0.4601246105919003</v>
      </c>
    </row>
    <row r="282" spans="1:22" outlineLevel="5" x14ac:dyDescent="0.3">
      <c r="A282" s="6">
        <v>101</v>
      </c>
      <c r="B282" s="7" t="s">
        <v>19</v>
      </c>
      <c r="C282" s="7">
        <v>10103</v>
      </c>
      <c r="D282" s="7" t="s">
        <v>29</v>
      </c>
      <c r="E282" s="7">
        <v>1318</v>
      </c>
      <c r="F282" s="7" t="s">
        <v>263</v>
      </c>
      <c r="G282" s="7">
        <v>151154</v>
      </c>
      <c r="H282" s="7" t="s">
        <v>264</v>
      </c>
      <c r="I282" s="7">
        <v>1314179</v>
      </c>
      <c r="J282" s="7" t="s">
        <v>265</v>
      </c>
      <c r="K282" s="37">
        <v>65</v>
      </c>
      <c r="L282" s="37">
        <v>18</v>
      </c>
      <c r="M282" s="108">
        <f>Tabela4[[#This Row],[Neg_Ano7]]/Tabela4[[#This Row],[Alunos_Ano7]]</f>
        <v>0.27692307692307694</v>
      </c>
      <c r="N282" s="37">
        <v>66</v>
      </c>
      <c r="O282" s="37">
        <v>31</v>
      </c>
      <c r="P282" s="108">
        <f>Tabela4[[#This Row],[Neg_Ano8]]/Tabela4[[#This Row],[Alunos_Ano8]]</f>
        <v>0.46969696969696972</v>
      </c>
      <c r="Q282" s="37">
        <v>53</v>
      </c>
      <c r="R282" s="37">
        <v>17</v>
      </c>
      <c r="S282" s="108">
        <f>Tabela4[[#This Row],[Neg_Ano9]]/Tabela4[[#This Row],[Alunos_Ano9]]</f>
        <v>0.32075471698113206</v>
      </c>
      <c r="T282" s="37">
        <f>Tabela4[[#This Row],[Alunos_Ano7]]+Tabela4[[#This Row],[Alunos_Ano8]]+Tabela4[[#This Row],[Alunos_Ano9]]</f>
        <v>184</v>
      </c>
      <c r="U282" s="37">
        <f>Tabela4[[#This Row],[Neg_Ano7]]+Tabela4[[#This Row],[Neg_Ano8]]+Tabela4[[#This Row],[Neg_Ano9]]</f>
        <v>66</v>
      </c>
      <c r="V282" s="112">
        <f>Tabela4[[#This Row],[Níveis negat.]]/Tabela4[[#This Row],[Alunos_3ºciclo]]</f>
        <v>0.35869565217391303</v>
      </c>
    </row>
    <row r="283" spans="1:22" outlineLevel="5" x14ac:dyDescent="0.3">
      <c r="A283" s="6">
        <v>101</v>
      </c>
      <c r="B283" s="7" t="s">
        <v>19</v>
      </c>
      <c r="C283" s="7">
        <v>10103</v>
      </c>
      <c r="D283" s="7" t="s">
        <v>29</v>
      </c>
      <c r="E283" s="7">
        <v>1318</v>
      </c>
      <c r="F283" s="7" t="s">
        <v>263</v>
      </c>
      <c r="G283" s="7">
        <v>151154</v>
      </c>
      <c r="H283" s="7" t="s">
        <v>264</v>
      </c>
      <c r="I283" s="7">
        <v>1314556</v>
      </c>
      <c r="J283" s="7" t="s">
        <v>266</v>
      </c>
      <c r="K283" s="37">
        <v>80</v>
      </c>
      <c r="L283" s="37">
        <v>26</v>
      </c>
      <c r="M283" s="108">
        <f>Tabela4[[#This Row],[Neg_Ano7]]/Tabela4[[#This Row],[Alunos_Ano7]]</f>
        <v>0.32500000000000001</v>
      </c>
      <c r="N283" s="37">
        <v>87</v>
      </c>
      <c r="O283" s="37">
        <v>39</v>
      </c>
      <c r="P283" s="108">
        <f>Tabela4[[#This Row],[Neg_Ano8]]/Tabela4[[#This Row],[Alunos_Ano8]]</f>
        <v>0.44827586206896552</v>
      </c>
      <c r="Q283" s="37">
        <v>68</v>
      </c>
      <c r="R283" s="37">
        <v>38</v>
      </c>
      <c r="S283" s="108">
        <f>Tabela4[[#This Row],[Neg_Ano9]]/Tabela4[[#This Row],[Alunos_Ano9]]</f>
        <v>0.55882352941176472</v>
      </c>
      <c r="T283" s="37">
        <f>Tabela4[[#This Row],[Alunos_Ano7]]+Tabela4[[#This Row],[Alunos_Ano8]]+Tabela4[[#This Row],[Alunos_Ano9]]</f>
        <v>235</v>
      </c>
      <c r="U283" s="37">
        <f>Tabela4[[#This Row],[Neg_Ano7]]+Tabela4[[#This Row],[Neg_Ano8]]+Tabela4[[#This Row],[Neg_Ano9]]</f>
        <v>103</v>
      </c>
      <c r="V283" s="112">
        <f>Tabela4[[#This Row],[Níveis negat.]]/Tabela4[[#This Row],[Alunos_3ºciclo]]</f>
        <v>0.43829787234042555</v>
      </c>
    </row>
    <row r="284" spans="1:22" outlineLevel="4" x14ac:dyDescent="0.3">
      <c r="A284" s="6">
        <v>101</v>
      </c>
      <c r="B284" s="7" t="s">
        <v>19</v>
      </c>
      <c r="C284" s="7">
        <v>10103</v>
      </c>
      <c r="D284" s="7" t="s">
        <v>29</v>
      </c>
      <c r="E284" s="7">
        <v>1318</v>
      </c>
      <c r="F284" s="7" t="s">
        <v>263</v>
      </c>
      <c r="G284" s="7">
        <v>151154</v>
      </c>
      <c r="H284" s="7" t="s">
        <v>264</v>
      </c>
      <c r="I284" s="7">
        <v>0</v>
      </c>
      <c r="J284" s="11" t="s">
        <v>24</v>
      </c>
      <c r="K284" s="40">
        <f>SUBTOTAL(9,K282:K283)</f>
        <v>145</v>
      </c>
      <c r="L284" s="40">
        <f>SUBTOTAL(9,L282:L283)</f>
        <v>44</v>
      </c>
      <c r="M284" s="87">
        <f>Tabela4[[#This Row],[Neg_Ano7]]/Tabela4[[#This Row],[Alunos_Ano7]]</f>
        <v>0.30344827586206896</v>
      </c>
      <c r="N284" s="40">
        <f>SUBTOTAL(9,N282:N283)</f>
        <v>153</v>
      </c>
      <c r="O284" s="40">
        <f>SUBTOTAL(9,O282:O283)</f>
        <v>70</v>
      </c>
      <c r="P284" s="87">
        <f>Tabela4[[#This Row],[Neg_Ano8]]/Tabela4[[#This Row],[Alunos_Ano8]]</f>
        <v>0.45751633986928103</v>
      </c>
      <c r="Q284" s="40">
        <f>SUBTOTAL(9,Q282:Q283)</f>
        <v>121</v>
      </c>
      <c r="R284" s="40">
        <f>SUBTOTAL(9,R282:R283)</f>
        <v>55</v>
      </c>
      <c r="S284" s="87">
        <f>Tabela4[[#This Row],[Neg_Ano9]]/Tabela4[[#This Row],[Alunos_Ano9]]</f>
        <v>0.45454545454545453</v>
      </c>
      <c r="T284" s="40">
        <f>SUBTOTAL(9,T282:T283)</f>
        <v>419</v>
      </c>
      <c r="U284" s="40">
        <f>SUBTOTAL(9,U282:U283)</f>
        <v>169</v>
      </c>
      <c r="V284" s="88">
        <f>Tabela4[[#This Row],[Níveis negat.]]/Tabela4[[#This Row],[Alunos_3ºciclo]]</f>
        <v>0.40334128878281622</v>
      </c>
    </row>
    <row r="285" spans="1:22" outlineLevel="5" x14ac:dyDescent="0.3">
      <c r="A285" s="6">
        <v>101</v>
      </c>
      <c r="B285" s="7" t="s">
        <v>19</v>
      </c>
      <c r="C285" s="7">
        <v>10103</v>
      </c>
      <c r="D285" s="7" t="s">
        <v>29</v>
      </c>
      <c r="E285" s="7">
        <v>1318</v>
      </c>
      <c r="F285" s="7" t="s">
        <v>263</v>
      </c>
      <c r="G285" s="7">
        <v>152316</v>
      </c>
      <c r="H285" s="7" t="s">
        <v>267</v>
      </c>
      <c r="I285" s="7">
        <v>1314466</v>
      </c>
      <c r="J285" s="7" t="s">
        <v>343</v>
      </c>
      <c r="K285" s="37">
        <v>204</v>
      </c>
      <c r="L285" s="37">
        <v>89</v>
      </c>
      <c r="M285" s="108">
        <f>Tabela4[[#This Row],[Neg_Ano7]]/Tabela4[[#This Row],[Alunos_Ano7]]</f>
        <v>0.43627450980392157</v>
      </c>
      <c r="N285" s="37">
        <v>162</v>
      </c>
      <c r="O285" s="37">
        <v>77</v>
      </c>
      <c r="P285" s="108">
        <f>Tabela4[[#This Row],[Neg_Ano8]]/Tabela4[[#This Row],[Alunos_Ano8]]</f>
        <v>0.47530864197530864</v>
      </c>
      <c r="Q285" s="37">
        <v>193</v>
      </c>
      <c r="R285" s="37">
        <v>82</v>
      </c>
      <c r="S285" s="108">
        <f>Tabela4[[#This Row],[Neg_Ano9]]/Tabela4[[#This Row],[Alunos_Ano9]]</f>
        <v>0.42487046632124353</v>
      </c>
      <c r="T285" s="37">
        <f>Tabela4[[#This Row],[Alunos_Ano7]]+Tabela4[[#This Row],[Alunos_Ano8]]+Tabela4[[#This Row],[Alunos_Ano9]]</f>
        <v>559</v>
      </c>
      <c r="U285" s="37">
        <f>Tabela4[[#This Row],[Neg_Ano7]]+Tabela4[[#This Row],[Neg_Ano8]]+Tabela4[[#This Row],[Neg_Ano9]]</f>
        <v>248</v>
      </c>
      <c r="V285" s="112">
        <f>Tabela4[[#This Row],[Níveis negat.]]/Tabela4[[#This Row],[Alunos_3ºciclo]]</f>
        <v>0.44364937388193204</v>
      </c>
    </row>
    <row r="286" spans="1:22" outlineLevel="4" x14ac:dyDescent="0.3">
      <c r="A286" s="6">
        <v>101</v>
      </c>
      <c r="B286" s="7" t="s">
        <v>19</v>
      </c>
      <c r="C286" s="7">
        <v>10103</v>
      </c>
      <c r="D286" s="7" t="s">
        <v>29</v>
      </c>
      <c r="E286" s="7">
        <v>1318</v>
      </c>
      <c r="F286" s="7" t="s">
        <v>263</v>
      </c>
      <c r="G286" s="7">
        <v>152316</v>
      </c>
      <c r="H286" s="7" t="s">
        <v>267</v>
      </c>
      <c r="I286" s="7">
        <v>0</v>
      </c>
      <c r="J286" s="11" t="s">
        <v>24</v>
      </c>
      <c r="K286" s="40">
        <f>SUBTOTAL(9,K285:K285)</f>
        <v>204</v>
      </c>
      <c r="L286" s="40">
        <f>SUBTOTAL(9,L285:L285)</f>
        <v>89</v>
      </c>
      <c r="M286" s="87">
        <f>Tabela4[[#This Row],[Neg_Ano7]]/Tabela4[[#This Row],[Alunos_Ano7]]</f>
        <v>0.43627450980392157</v>
      </c>
      <c r="N286" s="40">
        <f>SUBTOTAL(9,N285:N285)</f>
        <v>162</v>
      </c>
      <c r="O286" s="40">
        <f>SUBTOTAL(9,O285:O285)</f>
        <v>77</v>
      </c>
      <c r="P286" s="87">
        <f>Tabela4[[#This Row],[Neg_Ano8]]/Tabela4[[#This Row],[Alunos_Ano8]]</f>
        <v>0.47530864197530864</v>
      </c>
      <c r="Q286" s="40">
        <f>SUBTOTAL(9,Q285:Q285)</f>
        <v>193</v>
      </c>
      <c r="R286" s="40">
        <f>SUBTOTAL(9,R285:R285)</f>
        <v>82</v>
      </c>
      <c r="S286" s="87">
        <f>Tabela4[[#This Row],[Neg_Ano9]]/Tabela4[[#This Row],[Alunos_Ano9]]</f>
        <v>0.42487046632124353</v>
      </c>
      <c r="T286" s="40">
        <f>SUBTOTAL(9,T285:T285)</f>
        <v>559</v>
      </c>
      <c r="U286" s="40">
        <f>SUBTOTAL(9,U285:U285)</f>
        <v>248</v>
      </c>
      <c r="V286" s="88">
        <f>Tabela4[[#This Row],[Níveis negat.]]/Tabela4[[#This Row],[Alunos_3ºciclo]]</f>
        <v>0.44364937388193204</v>
      </c>
    </row>
    <row r="287" spans="1:22" outlineLevel="3" x14ac:dyDescent="0.3">
      <c r="A287" s="6">
        <v>101</v>
      </c>
      <c r="B287" s="7" t="s">
        <v>19</v>
      </c>
      <c r="C287" s="7">
        <v>10103</v>
      </c>
      <c r="D287" s="7" t="s">
        <v>29</v>
      </c>
      <c r="E287" s="7">
        <v>1318</v>
      </c>
      <c r="F287" s="7" t="s">
        <v>263</v>
      </c>
      <c r="G287" s="7">
        <v>0</v>
      </c>
      <c r="H287" s="7">
        <v>0</v>
      </c>
      <c r="I287" s="7">
        <v>0</v>
      </c>
      <c r="J287" s="15" t="s">
        <v>25</v>
      </c>
      <c r="K287" s="43">
        <f>SUBTOTAL(9,K282:K285)</f>
        <v>349</v>
      </c>
      <c r="L287" s="43">
        <f>SUBTOTAL(9,L282:L285)</f>
        <v>133</v>
      </c>
      <c r="M287" s="89">
        <f>Tabela4[[#This Row],[Neg_Ano7]]/Tabela4[[#This Row],[Alunos_Ano7]]</f>
        <v>0.38108882521489973</v>
      </c>
      <c r="N287" s="43">
        <f>SUBTOTAL(9,N282:N285)</f>
        <v>315</v>
      </c>
      <c r="O287" s="43">
        <f>SUBTOTAL(9,O282:O285)</f>
        <v>147</v>
      </c>
      <c r="P287" s="89">
        <f>Tabela4[[#This Row],[Neg_Ano8]]/Tabela4[[#This Row],[Alunos_Ano8]]</f>
        <v>0.46666666666666667</v>
      </c>
      <c r="Q287" s="43">
        <f>SUBTOTAL(9,Q282:Q285)</f>
        <v>314</v>
      </c>
      <c r="R287" s="43">
        <f>SUBTOTAL(9,R282:R285)</f>
        <v>137</v>
      </c>
      <c r="S287" s="89">
        <f>Tabela4[[#This Row],[Neg_Ano9]]/Tabela4[[#This Row],[Alunos_Ano9]]</f>
        <v>0.43630573248407645</v>
      </c>
      <c r="T287" s="43">
        <f>SUBTOTAL(9,T282:T285)</f>
        <v>978</v>
      </c>
      <c r="U287" s="43">
        <f>SUBTOTAL(9,U282:U285)</f>
        <v>417</v>
      </c>
      <c r="V287" s="90">
        <f>Tabela4[[#This Row],[Níveis negat.]]/Tabela4[[#This Row],[Alunos_3ºciclo]]</f>
        <v>0.42638036809815949</v>
      </c>
    </row>
    <row r="288" spans="1:22" outlineLevel="2" x14ac:dyDescent="0.3">
      <c r="A288" s="6">
        <v>101</v>
      </c>
      <c r="B288" s="7" t="s">
        <v>19</v>
      </c>
      <c r="C288" s="7">
        <v>10103</v>
      </c>
      <c r="D288" s="7" t="s">
        <v>29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19" t="s">
        <v>26</v>
      </c>
      <c r="K288" s="46">
        <f>SUBTOTAL(9,K2:K285)</f>
        <v>13803</v>
      </c>
      <c r="L288" s="46">
        <f>SUBTOTAL(9,L2:L285)</f>
        <v>5677</v>
      </c>
      <c r="M288" s="91">
        <f>Tabela4[[#This Row],[Neg_Ano7]]/Tabela4[[#This Row],[Alunos_Ano7]]</f>
        <v>0.41128740128957475</v>
      </c>
      <c r="N288" s="46">
        <f>SUBTOTAL(9,N2:N285)</f>
        <v>13309</v>
      </c>
      <c r="O288" s="46">
        <f>SUBTOTAL(9,O2:O285)</f>
        <v>5867</v>
      </c>
      <c r="P288" s="91">
        <f>Tabela4[[#This Row],[Neg_Ano8]]/Tabela4[[#This Row],[Alunos_Ano8]]</f>
        <v>0.44082951386279962</v>
      </c>
      <c r="Q288" s="46">
        <f>SUBTOTAL(9,Q2:Q285)</f>
        <v>14903</v>
      </c>
      <c r="R288" s="46">
        <f>SUBTOTAL(9,R2:R285)</f>
        <v>6488</v>
      </c>
      <c r="S288" s="91">
        <f>Tabela4[[#This Row],[Neg_Ano9]]/Tabela4[[#This Row],[Alunos_Ano9]]</f>
        <v>0.43534858753271155</v>
      </c>
      <c r="T288" s="46">
        <f>SUBTOTAL(9,T2:T285)</f>
        <v>42015</v>
      </c>
      <c r="U288" s="46">
        <f>SUBTOTAL(9,U2:U285)</f>
        <v>17964</v>
      </c>
      <c r="V288" s="92">
        <f>Tabela4[[#This Row],[Níveis negat.]]/Tabela4[[#This Row],[Alunos_3ºciclo]]</f>
        <v>0.42756158514816139</v>
      </c>
    </row>
    <row r="289" spans="1:22" outlineLevel="1" x14ac:dyDescent="0.3">
      <c r="A289" s="6">
        <v>101</v>
      </c>
      <c r="B289" s="7" t="s">
        <v>19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23" t="s">
        <v>269</v>
      </c>
      <c r="K289" s="49">
        <f>SUBTOTAL(9,K2:K288)</f>
        <v>13803</v>
      </c>
      <c r="L289" s="49">
        <f>SUBTOTAL(9,L2:L288)</f>
        <v>5677</v>
      </c>
      <c r="M289" s="50">
        <f>Tabela4[[#This Row],[Neg_Ano7]]/Tabela4[[#This Row],[Alunos_Ano7]]</f>
        <v>0.41128740128957475</v>
      </c>
      <c r="N289" s="49">
        <f>SUBTOTAL(9,N2:N288)</f>
        <v>13309</v>
      </c>
      <c r="O289" s="49">
        <f>SUBTOTAL(9,O2:O288)</f>
        <v>5867</v>
      </c>
      <c r="P289" s="50">
        <f>Tabela4[[#This Row],[Neg_Ano8]]/Tabela4[[#This Row],[Alunos_Ano8]]</f>
        <v>0.44082951386279962</v>
      </c>
      <c r="Q289" s="49">
        <f>SUBTOTAL(9,Q2:Q288)</f>
        <v>14903</v>
      </c>
      <c r="R289" s="49">
        <f>SUBTOTAL(9,R2:R288)</f>
        <v>6488</v>
      </c>
      <c r="S289" s="50">
        <f>Tabela4[[#This Row],[Neg_Ano9]]/Tabela4[[#This Row],[Alunos_Ano9]]</f>
        <v>0.43534858753271155</v>
      </c>
      <c r="T289" s="49">
        <f>SUBTOTAL(9,T2:T288)</f>
        <v>42015</v>
      </c>
      <c r="U289" s="49">
        <f>SUBTOTAL(9,U2:U288)</f>
        <v>17964</v>
      </c>
      <c r="V289" s="51">
        <f>Tabela4[[#This Row],[Níveis negat.]]/Tabela4[[#This Row],[Alunos_3ºciclo]]</f>
        <v>0.42756158514816139</v>
      </c>
    </row>
    <row r="290" spans="1:22" x14ac:dyDescent="0.3">
      <c r="A290" s="31" t="s">
        <v>270</v>
      </c>
    </row>
    <row r="291" spans="1:22" x14ac:dyDescent="0.3">
      <c r="A291" s="32" t="s">
        <v>271</v>
      </c>
    </row>
    <row r="292" spans="1:22" x14ac:dyDescent="0.3">
      <c r="A292" s="33" t="s">
        <v>272</v>
      </c>
    </row>
  </sheetData>
  <pageMargins left="0.7" right="0.7" top="0.75" bottom="0.75" header="0.3" footer="0.3"/>
  <ignoredErrors>
    <ignoredError sqref="M7:P9 M23:P24 M27 M69 M73:P75 M80 S112:U113 U106:U111 M118:M120 U121:U125 S126:U129 U119:V120 S130:V132 V126:V129 V121:V125 M142:M143 P142:P143 M152:P153 M158:M159 M160:P165 M172 M177:M180 P180 S181 M188:M189 P188:P189 M201:P203 M219:M220 P219:P220 P224:S224 M225 M238:P238 S239 P249:U250 M251 P246:S248 M263:M264 P263:P264 M269:M270 P269:P270" calculatedColumn="1"/>
    <ignoredError sqref="K12:S15 K206:L206 N206:O206 K223:L223" formulaRange="1"/>
    <ignoredError sqref="T4:V9 T19:U25 T44:V51 S64:T67 U64:U69 S69:T69 T68 T78:U81 M96:T105 M106:R111 S115:T118 T152:U156 T212:U219 T265:U277 T279:U279" formula="1"/>
    <ignoredError sqref="S68 S106:T111 S114:U114 S119:T125 T246:U248" formula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97"/>
  <sheetViews>
    <sheetView workbookViewId="0">
      <selection activeCell="B20" sqref="B20"/>
    </sheetView>
  </sheetViews>
  <sheetFormatPr defaultColWidth="8.6640625" defaultRowHeight="14.4" outlineLevelRow="5" x14ac:dyDescent="0.3"/>
  <cols>
    <col min="1" max="1" width="12.6640625" customWidth="1"/>
    <col min="2" max="2" width="16.109375" customWidth="1"/>
    <col min="3" max="3" width="13.109375" customWidth="1"/>
    <col min="4" max="4" width="13.6640625" customWidth="1"/>
    <col min="5" max="5" width="14.109375" customWidth="1"/>
    <col min="6" max="6" width="9.6640625" customWidth="1"/>
    <col min="8" max="8" width="31.109375" customWidth="1"/>
    <col min="9" max="9" width="9.6640625" customWidth="1"/>
    <col min="10" max="10" width="61.6640625" customWidth="1"/>
    <col min="11" max="22" width="12.6640625" style="93" customWidth="1"/>
  </cols>
  <sheetData>
    <row r="1" spans="1:22" ht="46.2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298</v>
      </c>
      <c r="L1" s="3" t="s">
        <v>299</v>
      </c>
      <c r="M1" s="3" t="s">
        <v>300</v>
      </c>
      <c r="N1" s="3" t="s">
        <v>301</v>
      </c>
      <c r="O1" s="3" t="s">
        <v>302</v>
      </c>
      <c r="P1" s="3" t="s">
        <v>303</v>
      </c>
      <c r="Q1" s="3" t="s">
        <v>304</v>
      </c>
      <c r="R1" s="3" t="s">
        <v>305</v>
      </c>
      <c r="S1" s="3" t="s">
        <v>306</v>
      </c>
      <c r="T1" s="3" t="s">
        <v>347</v>
      </c>
      <c r="U1" s="3" t="s">
        <v>308</v>
      </c>
      <c r="V1" s="5" t="s">
        <v>18</v>
      </c>
    </row>
    <row r="2" spans="1:22" outlineLevel="5" x14ac:dyDescent="0.3">
      <c r="A2" s="6">
        <v>101</v>
      </c>
      <c r="B2" s="7" t="s">
        <v>19</v>
      </c>
      <c r="C2" s="7">
        <v>10103</v>
      </c>
      <c r="D2" s="7" t="s">
        <v>29</v>
      </c>
      <c r="E2" s="7">
        <v>104</v>
      </c>
      <c r="F2" s="7" t="s">
        <v>30</v>
      </c>
      <c r="G2" s="7">
        <v>151622</v>
      </c>
      <c r="H2" s="7" t="s">
        <v>31</v>
      </c>
      <c r="I2" s="7">
        <v>104118</v>
      </c>
      <c r="J2" s="7" t="s">
        <v>32</v>
      </c>
      <c r="K2" s="37">
        <v>73</v>
      </c>
      <c r="L2" s="37">
        <v>25</v>
      </c>
      <c r="M2" s="108">
        <v>0.34246575342465801</v>
      </c>
      <c r="N2" s="37">
        <v>60</v>
      </c>
      <c r="O2" s="37">
        <v>28</v>
      </c>
      <c r="P2" s="108">
        <v>0.46666666666666701</v>
      </c>
      <c r="Q2" s="37">
        <v>80</v>
      </c>
      <c r="R2" s="37">
        <v>32</v>
      </c>
      <c r="S2" s="108">
        <v>0.4</v>
      </c>
      <c r="T2" s="37">
        <f>Tabela3[[#This Row],[Alunos_Ano7]]+Tabela3[[#This Row],[Alunos_Ano8]]+Tabela3[[#This Row],[Alunos_Ano9]]</f>
        <v>213</v>
      </c>
      <c r="U2" s="37">
        <f>Tabela3[[#This Row],[Neg_Ano7]]+Tabela3[[#This Row],[Neg_Ano8]]+Tabela3[[#This Row],[Neg_Ano9]]</f>
        <v>85</v>
      </c>
      <c r="V2" s="114">
        <f t="shared" ref="V2:V45" si="0">U2/T2</f>
        <v>0.39906103286384975</v>
      </c>
    </row>
    <row r="3" spans="1:22" outlineLevel="4" x14ac:dyDescent="0.3">
      <c r="A3" s="6">
        <v>101</v>
      </c>
      <c r="B3" s="7" t="s">
        <v>19</v>
      </c>
      <c r="C3" s="7">
        <v>10103</v>
      </c>
      <c r="D3" s="7" t="s">
        <v>29</v>
      </c>
      <c r="E3" s="7">
        <v>104</v>
      </c>
      <c r="F3" s="7" t="s">
        <v>30</v>
      </c>
      <c r="G3" s="7">
        <v>151622</v>
      </c>
      <c r="H3" s="7" t="s">
        <v>31</v>
      </c>
      <c r="I3" s="7">
        <v>0</v>
      </c>
      <c r="J3" s="11" t="s">
        <v>24</v>
      </c>
      <c r="K3" s="40">
        <f>SUBTOTAL(9,K2:K2)</f>
        <v>73</v>
      </c>
      <c r="L3" s="40">
        <f>SUBTOTAL(9,L2:L2)</f>
        <v>25</v>
      </c>
      <c r="M3" s="87">
        <f>Tabela3[[#This Row],[Neg_Ano7]]/Tabela3[[#This Row],[Alunos_Ano7]]</f>
        <v>0.34246575342465752</v>
      </c>
      <c r="N3" s="40">
        <f>SUBTOTAL(9,N2:N2)</f>
        <v>60</v>
      </c>
      <c r="O3" s="40">
        <f>SUBTOTAL(9,O2:O2)</f>
        <v>28</v>
      </c>
      <c r="P3" s="87">
        <f>Tabela3[[#This Row],[Neg_Ano8]]/Tabela3[[#This Row],[Alunos_Ano8]]</f>
        <v>0.46666666666666667</v>
      </c>
      <c r="Q3" s="40">
        <f>SUBTOTAL(9,Q2:Q2)</f>
        <v>80</v>
      </c>
      <c r="R3" s="40">
        <f>SUBTOTAL(9,R2:R2)</f>
        <v>32</v>
      </c>
      <c r="S3" s="87">
        <f>Tabela3[[#This Row],[Neg_Ano9]]/Tabela3[[#This Row],[Alunos_Ano9]]</f>
        <v>0.4</v>
      </c>
      <c r="T3" s="40">
        <f>SUBTOTAL(9,T2:T2)</f>
        <v>213</v>
      </c>
      <c r="U3" s="40">
        <f>SUBTOTAL(9,U2:U2)</f>
        <v>85</v>
      </c>
      <c r="V3" s="115">
        <f t="shared" si="0"/>
        <v>0.39906103286384975</v>
      </c>
    </row>
    <row r="4" spans="1:22" outlineLevel="5" x14ac:dyDescent="0.3">
      <c r="A4" s="6">
        <v>101</v>
      </c>
      <c r="B4" s="7" t="s">
        <v>19</v>
      </c>
      <c r="C4" s="7">
        <v>10103</v>
      </c>
      <c r="D4" s="7" t="s">
        <v>29</v>
      </c>
      <c r="E4" s="7">
        <v>104</v>
      </c>
      <c r="F4" s="7" t="s">
        <v>30</v>
      </c>
      <c r="G4" s="7">
        <v>151634</v>
      </c>
      <c r="H4" s="7" t="s">
        <v>33</v>
      </c>
      <c r="I4" s="7">
        <v>104548</v>
      </c>
      <c r="J4" s="7" t="s">
        <v>310</v>
      </c>
      <c r="K4" s="37">
        <v>161</v>
      </c>
      <c r="L4" s="37">
        <v>71</v>
      </c>
      <c r="M4" s="108">
        <v>0.440993788819876</v>
      </c>
      <c r="N4" s="37">
        <v>142</v>
      </c>
      <c r="O4" s="37">
        <v>56</v>
      </c>
      <c r="P4" s="108">
        <v>0.39436619718309901</v>
      </c>
      <c r="Q4" s="37">
        <v>171</v>
      </c>
      <c r="R4" s="37">
        <v>72</v>
      </c>
      <c r="S4" s="108">
        <v>0.42105263157894701</v>
      </c>
      <c r="T4" s="37">
        <f>Tabela3[[#This Row],[Alunos_Ano7]]+Tabela3[[#This Row],[Alunos_Ano8]]+Tabela3[[#This Row],[Alunos_Ano9]]</f>
        <v>474</v>
      </c>
      <c r="U4" s="37">
        <f>Tabela3[[#This Row],[Neg_Ano7]]+Tabela3[[#This Row],[Neg_Ano8]]+Tabela3[[#This Row],[Neg_Ano9]]</f>
        <v>199</v>
      </c>
      <c r="V4" s="114">
        <f t="shared" si="0"/>
        <v>0.41983122362869196</v>
      </c>
    </row>
    <row r="5" spans="1:22" outlineLevel="4" x14ac:dyDescent="0.3">
      <c r="A5" s="6">
        <v>101</v>
      </c>
      <c r="B5" s="7" t="s">
        <v>19</v>
      </c>
      <c r="C5" s="7">
        <v>10103</v>
      </c>
      <c r="D5" s="7" t="s">
        <v>29</v>
      </c>
      <c r="E5" s="7">
        <v>104</v>
      </c>
      <c r="F5" s="7" t="s">
        <v>30</v>
      </c>
      <c r="G5" s="7">
        <v>151634</v>
      </c>
      <c r="H5" s="7" t="s">
        <v>33</v>
      </c>
      <c r="I5" s="7">
        <v>0</v>
      </c>
      <c r="J5" s="11" t="s">
        <v>24</v>
      </c>
      <c r="K5" s="40">
        <f>SUBTOTAL(9,K4:K4)</f>
        <v>161</v>
      </c>
      <c r="L5" s="40">
        <f>SUBTOTAL(9,L4:L4)</f>
        <v>71</v>
      </c>
      <c r="M5" s="87">
        <f>Tabela3[[#This Row],[Neg_Ano7]]/Tabela3[[#This Row],[Alunos_Ano7]]</f>
        <v>0.44099378881987578</v>
      </c>
      <c r="N5" s="40">
        <f>SUBTOTAL(9,N4:N4)</f>
        <v>142</v>
      </c>
      <c r="O5" s="40">
        <f>SUBTOTAL(9,O4:O4)</f>
        <v>56</v>
      </c>
      <c r="P5" s="87">
        <f>Tabela3[[#This Row],[Neg_Ano8]]/Tabela3[[#This Row],[Alunos_Ano8]]</f>
        <v>0.39436619718309857</v>
      </c>
      <c r="Q5" s="40">
        <f>SUBTOTAL(9,Q4:Q4)</f>
        <v>171</v>
      </c>
      <c r="R5" s="40">
        <f>SUBTOTAL(9,R4:R4)</f>
        <v>72</v>
      </c>
      <c r="S5" s="87">
        <f>Tabela3[[#This Row],[Neg_Ano9]]/Tabela3[[#This Row],[Alunos_Ano9]]</f>
        <v>0.42105263157894735</v>
      </c>
      <c r="T5" s="40">
        <f>SUBTOTAL(9,T4:T4)</f>
        <v>474</v>
      </c>
      <c r="U5" s="40">
        <f>SUBTOTAL(9,U4:U4)</f>
        <v>199</v>
      </c>
      <c r="V5" s="115">
        <f t="shared" si="0"/>
        <v>0.41983122362869196</v>
      </c>
    </row>
    <row r="6" spans="1:22" outlineLevel="3" x14ac:dyDescent="0.3">
      <c r="A6" s="6">
        <v>101</v>
      </c>
      <c r="B6" s="7" t="s">
        <v>19</v>
      </c>
      <c r="C6" s="7">
        <v>10103</v>
      </c>
      <c r="D6" s="7" t="s">
        <v>29</v>
      </c>
      <c r="E6" s="7">
        <v>104</v>
      </c>
      <c r="F6" s="7" t="s">
        <v>30</v>
      </c>
      <c r="G6" s="7">
        <v>0</v>
      </c>
      <c r="H6" s="7">
        <v>0</v>
      </c>
      <c r="I6" s="7">
        <v>0</v>
      </c>
      <c r="J6" s="15" t="s">
        <v>25</v>
      </c>
      <c r="K6" s="43">
        <f>SUBTOTAL(9,K2:K4)</f>
        <v>234</v>
      </c>
      <c r="L6" s="43">
        <f>SUBTOTAL(9,L2:L4)</f>
        <v>96</v>
      </c>
      <c r="M6" s="89">
        <f>Tabela3[[#This Row],[Neg_Ano7]]/Tabela3[[#This Row],[Alunos_Ano7]]</f>
        <v>0.41025641025641024</v>
      </c>
      <c r="N6" s="43">
        <f>SUBTOTAL(9,N2:N4)</f>
        <v>202</v>
      </c>
      <c r="O6" s="43">
        <f>SUBTOTAL(9,O2:O4)</f>
        <v>84</v>
      </c>
      <c r="P6" s="89">
        <f>Tabela3[[#This Row],[Neg_Ano8]]/Tabela3[[#This Row],[Alunos_Ano8]]</f>
        <v>0.41584158415841582</v>
      </c>
      <c r="Q6" s="43">
        <f>SUBTOTAL(9,Q2:Q4)</f>
        <v>251</v>
      </c>
      <c r="R6" s="43">
        <f>SUBTOTAL(9,R2:R4)</f>
        <v>104</v>
      </c>
      <c r="S6" s="89">
        <f>Tabela3[[#This Row],[Neg_Ano9]]/Tabela3[[#This Row],[Alunos_Ano9]]</f>
        <v>0.41434262948207173</v>
      </c>
      <c r="T6" s="43">
        <f>SUBTOTAL(9,T2:T4)</f>
        <v>687</v>
      </c>
      <c r="U6" s="43">
        <f>SUBTOTAL(9,U2:U4)</f>
        <v>284</v>
      </c>
      <c r="V6" s="116">
        <f t="shared" si="0"/>
        <v>0.41339155749636097</v>
      </c>
    </row>
    <row r="7" spans="1:22" outlineLevel="5" x14ac:dyDescent="0.3">
      <c r="A7" s="6">
        <v>101</v>
      </c>
      <c r="B7" s="7" t="s">
        <v>19</v>
      </c>
      <c r="C7" s="7">
        <v>10103</v>
      </c>
      <c r="D7" s="7" t="s">
        <v>29</v>
      </c>
      <c r="E7" s="7">
        <v>107</v>
      </c>
      <c r="F7" s="7" t="s">
        <v>35</v>
      </c>
      <c r="G7" s="7">
        <v>151336</v>
      </c>
      <c r="H7" s="7" t="s">
        <v>36</v>
      </c>
      <c r="I7" s="7">
        <v>107743</v>
      </c>
      <c r="J7" s="7" t="s">
        <v>37</v>
      </c>
      <c r="K7" s="37">
        <v>197</v>
      </c>
      <c r="L7" s="37">
        <v>68</v>
      </c>
      <c r="M7" s="108">
        <v>0.34517766497461899</v>
      </c>
      <c r="N7" s="37">
        <v>132</v>
      </c>
      <c r="O7" s="37">
        <v>49</v>
      </c>
      <c r="P7" s="108">
        <v>0.37121212121212099</v>
      </c>
      <c r="Q7" s="37">
        <v>129</v>
      </c>
      <c r="R7" s="37">
        <v>59</v>
      </c>
      <c r="S7" s="108">
        <v>0.45736434108527102</v>
      </c>
      <c r="T7" s="37">
        <f>Tabela3[[#This Row],[Alunos_Ano7]]+Tabela3[[#This Row],[Alunos_Ano8]]+Tabela3[[#This Row],[Alunos_Ano9]]</f>
        <v>458</v>
      </c>
      <c r="U7" s="37">
        <f>Tabela3[[#This Row],[Neg_Ano7]]+Tabela3[[#This Row],[Neg_Ano8]]+Tabela3[[#This Row],[Neg_Ano9]]</f>
        <v>176</v>
      </c>
      <c r="V7" s="114">
        <f t="shared" si="0"/>
        <v>0.38427947598253276</v>
      </c>
    </row>
    <row r="8" spans="1:22" outlineLevel="5" x14ac:dyDescent="0.3">
      <c r="A8" s="6">
        <v>101</v>
      </c>
      <c r="B8" s="7" t="s">
        <v>19</v>
      </c>
      <c r="C8" s="7">
        <v>10103</v>
      </c>
      <c r="D8" s="7" t="s">
        <v>29</v>
      </c>
      <c r="E8" s="7">
        <v>107</v>
      </c>
      <c r="F8" s="7" t="s">
        <v>35</v>
      </c>
      <c r="G8" s="7">
        <v>151336</v>
      </c>
      <c r="H8" s="7" t="s">
        <v>36</v>
      </c>
      <c r="I8" s="7">
        <v>107850</v>
      </c>
      <c r="J8" s="7" t="s">
        <v>38</v>
      </c>
      <c r="K8" s="37">
        <v>33</v>
      </c>
      <c r="L8" s="37">
        <v>20</v>
      </c>
      <c r="M8" s="108">
        <v>0.60606060606060597</v>
      </c>
      <c r="N8" s="37">
        <v>40</v>
      </c>
      <c r="O8" s="37">
        <v>23</v>
      </c>
      <c r="P8" s="108">
        <v>0.57499999999999996</v>
      </c>
      <c r="Q8" s="37">
        <v>39</v>
      </c>
      <c r="R8" s="37">
        <v>30</v>
      </c>
      <c r="S8" s="108">
        <v>0.76923076923076905</v>
      </c>
      <c r="T8" s="37">
        <f>Tabela3[[#This Row],[Alunos_Ano7]]+Tabela3[[#This Row],[Alunos_Ano8]]+Tabela3[[#This Row],[Alunos_Ano9]]</f>
        <v>112</v>
      </c>
      <c r="U8" s="37">
        <f>Tabela3[[#This Row],[Neg_Ano7]]+Tabela3[[#This Row],[Neg_Ano8]]+Tabela3[[#This Row],[Neg_Ano9]]</f>
        <v>73</v>
      </c>
      <c r="V8" s="114">
        <f t="shared" si="0"/>
        <v>0.6517857142857143</v>
      </c>
    </row>
    <row r="9" spans="1:22" outlineLevel="4" x14ac:dyDescent="0.3">
      <c r="A9" s="6">
        <v>101</v>
      </c>
      <c r="B9" s="7" t="s">
        <v>19</v>
      </c>
      <c r="C9" s="7">
        <v>10103</v>
      </c>
      <c r="D9" s="7" t="s">
        <v>29</v>
      </c>
      <c r="E9" s="7">
        <v>107</v>
      </c>
      <c r="F9" s="7" t="s">
        <v>35</v>
      </c>
      <c r="G9" s="7">
        <v>151336</v>
      </c>
      <c r="H9" s="7" t="s">
        <v>36</v>
      </c>
      <c r="I9" s="7">
        <v>0</v>
      </c>
      <c r="J9" s="11" t="s">
        <v>24</v>
      </c>
      <c r="K9" s="40">
        <f>SUBTOTAL(9,K7:K8)</f>
        <v>230</v>
      </c>
      <c r="L9" s="40">
        <f>SUBTOTAL(9,L7:L8)</f>
        <v>88</v>
      </c>
      <c r="M9" s="87">
        <f>Tabela3[[#This Row],[Neg_Ano7]]/Tabela3[[#This Row],[Alunos_Ano7]]</f>
        <v>0.38260869565217392</v>
      </c>
      <c r="N9" s="40">
        <f>SUBTOTAL(9,N7:N8)</f>
        <v>172</v>
      </c>
      <c r="O9" s="40">
        <f>SUBTOTAL(9,O7:O8)</f>
        <v>72</v>
      </c>
      <c r="P9" s="87">
        <f>Tabela3[[#This Row],[Neg_Ano8]]/Tabela3[[#This Row],[Alunos_Ano8]]</f>
        <v>0.41860465116279072</v>
      </c>
      <c r="Q9" s="40">
        <f>SUBTOTAL(9,Q7:Q8)</f>
        <v>168</v>
      </c>
      <c r="R9" s="40">
        <f>SUBTOTAL(9,R7:R8)</f>
        <v>89</v>
      </c>
      <c r="S9" s="87">
        <f>Tabela3[[#This Row],[Neg_Ano9]]/Tabela3[[#This Row],[Alunos_Ano9]]</f>
        <v>0.52976190476190477</v>
      </c>
      <c r="T9" s="40">
        <f>SUBTOTAL(9,T7:T8)</f>
        <v>570</v>
      </c>
      <c r="U9" s="40">
        <f>SUBTOTAL(9,U7:U8)</f>
        <v>249</v>
      </c>
      <c r="V9" s="115">
        <f t="shared" si="0"/>
        <v>0.43684210526315792</v>
      </c>
    </row>
    <row r="10" spans="1:22" outlineLevel="5" x14ac:dyDescent="0.3">
      <c r="A10" s="6">
        <v>101</v>
      </c>
      <c r="B10" s="7" t="s">
        <v>19</v>
      </c>
      <c r="C10" s="7">
        <v>10103</v>
      </c>
      <c r="D10" s="7" t="s">
        <v>29</v>
      </c>
      <c r="E10" s="7">
        <v>107</v>
      </c>
      <c r="F10" s="7" t="s">
        <v>35</v>
      </c>
      <c r="G10" s="7">
        <v>151361</v>
      </c>
      <c r="H10" s="7" t="s">
        <v>39</v>
      </c>
      <c r="I10" s="7">
        <v>107083</v>
      </c>
      <c r="J10" s="7" t="s">
        <v>40</v>
      </c>
      <c r="K10" s="37">
        <v>167</v>
      </c>
      <c r="L10" s="37">
        <v>54</v>
      </c>
      <c r="M10" s="108">
        <v>0.32335329341317398</v>
      </c>
      <c r="N10" s="37">
        <v>156</v>
      </c>
      <c r="O10" s="37">
        <v>57</v>
      </c>
      <c r="P10" s="108">
        <v>0.36538461538461497</v>
      </c>
      <c r="Q10" s="37">
        <v>234</v>
      </c>
      <c r="R10" s="37">
        <v>72</v>
      </c>
      <c r="S10" s="108">
        <v>0.30769230769230799</v>
      </c>
      <c r="T10" s="37">
        <f>Tabela3[[#This Row],[Alunos_Ano7]]+Tabela3[[#This Row],[Alunos_Ano8]]+Tabela3[[#This Row],[Alunos_Ano9]]</f>
        <v>557</v>
      </c>
      <c r="U10" s="37">
        <f>Tabela3[[#This Row],[Neg_Ano7]]+Tabela3[[#This Row],[Neg_Ano8]]+Tabela3[[#This Row],[Neg_Ano9]]</f>
        <v>183</v>
      </c>
      <c r="V10" s="114">
        <f t="shared" si="0"/>
        <v>0.32854578096947934</v>
      </c>
    </row>
    <row r="11" spans="1:22" outlineLevel="5" x14ac:dyDescent="0.3">
      <c r="A11" s="6">
        <v>101</v>
      </c>
      <c r="B11" s="7" t="s">
        <v>19</v>
      </c>
      <c r="C11" s="7">
        <v>10103</v>
      </c>
      <c r="D11" s="7" t="s">
        <v>29</v>
      </c>
      <c r="E11" s="7">
        <v>107</v>
      </c>
      <c r="F11" s="7" t="s">
        <v>35</v>
      </c>
      <c r="G11" s="7">
        <v>151361</v>
      </c>
      <c r="H11" s="7" t="s">
        <v>39</v>
      </c>
      <c r="I11" s="7">
        <v>107812</v>
      </c>
      <c r="J11" s="7" t="s">
        <v>41</v>
      </c>
      <c r="K11" s="37">
        <v>39</v>
      </c>
      <c r="L11" s="37">
        <v>17</v>
      </c>
      <c r="M11" s="108">
        <v>0.43589743589743601</v>
      </c>
      <c r="N11" s="37">
        <v>66</v>
      </c>
      <c r="O11" s="37">
        <v>30</v>
      </c>
      <c r="P11" s="108">
        <v>0.45454545454545497</v>
      </c>
      <c r="Q11" s="37">
        <v>48</v>
      </c>
      <c r="R11" s="37">
        <v>27</v>
      </c>
      <c r="S11" s="108">
        <v>0.5625</v>
      </c>
      <c r="T11" s="37">
        <f>Tabela3[[#This Row],[Alunos_Ano7]]+Tabela3[[#This Row],[Alunos_Ano8]]+Tabela3[[#This Row],[Alunos_Ano9]]</f>
        <v>153</v>
      </c>
      <c r="U11" s="37">
        <f>Tabela3[[#This Row],[Neg_Ano7]]+Tabela3[[#This Row],[Neg_Ano8]]+Tabela3[[#This Row],[Neg_Ano9]]</f>
        <v>74</v>
      </c>
      <c r="V11" s="114">
        <f t="shared" si="0"/>
        <v>0.48366013071895425</v>
      </c>
    </row>
    <row r="12" spans="1:22" outlineLevel="4" x14ac:dyDescent="0.3">
      <c r="A12" s="6">
        <v>101</v>
      </c>
      <c r="B12" s="7" t="s">
        <v>19</v>
      </c>
      <c r="C12" s="7">
        <v>10103</v>
      </c>
      <c r="D12" s="7" t="s">
        <v>29</v>
      </c>
      <c r="E12" s="7">
        <v>107</v>
      </c>
      <c r="F12" s="7" t="s">
        <v>35</v>
      </c>
      <c r="G12" s="7">
        <v>151361</v>
      </c>
      <c r="H12" s="7" t="s">
        <v>39</v>
      </c>
      <c r="I12" s="7">
        <v>0</v>
      </c>
      <c r="J12" s="11" t="s">
        <v>24</v>
      </c>
      <c r="K12" s="40">
        <f>SUBTOTAL(9,K10:K11)</f>
        <v>206</v>
      </c>
      <c r="L12" s="40">
        <f>SUBTOTAL(9,L10:L11)</f>
        <v>71</v>
      </c>
      <c r="M12" s="87">
        <f>Tabela3[[#This Row],[Neg_Ano7]]/Tabela3[[#This Row],[Alunos_Ano7]]</f>
        <v>0.3446601941747573</v>
      </c>
      <c r="N12" s="40">
        <f>SUBTOTAL(9,N10:N11)</f>
        <v>222</v>
      </c>
      <c r="O12" s="40">
        <f>SUBTOTAL(9,O10:O11)</f>
        <v>87</v>
      </c>
      <c r="P12" s="87">
        <f>Tabela3[[#This Row],[Neg_Ano8]]/Tabela3[[#This Row],[Alunos_Ano8]]</f>
        <v>0.39189189189189189</v>
      </c>
      <c r="Q12" s="40">
        <f>SUBTOTAL(9,Q10:Q11)</f>
        <v>282</v>
      </c>
      <c r="R12" s="40">
        <f>SUBTOTAL(9,R10:R11)</f>
        <v>99</v>
      </c>
      <c r="S12" s="87">
        <f>Tabela3[[#This Row],[Neg_Ano9]]/Tabela3[[#This Row],[Alunos_Ano9]]</f>
        <v>0.35106382978723405</v>
      </c>
      <c r="T12" s="40">
        <f>SUBTOTAL(9,T10:T11)</f>
        <v>710</v>
      </c>
      <c r="U12" s="40">
        <f>SUBTOTAL(9,U10:U11)</f>
        <v>257</v>
      </c>
      <c r="V12" s="115">
        <f t="shared" si="0"/>
        <v>0.36197183098591551</v>
      </c>
    </row>
    <row r="13" spans="1:22" outlineLevel="3" x14ac:dyDescent="0.3">
      <c r="A13" s="6">
        <v>101</v>
      </c>
      <c r="B13" s="7" t="s">
        <v>19</v>
      </c>
      <c r="C13" s="7">
        <v>10103</v>
      </c>
      <c r="D13" s="7" t="s">
        <v>29</v>
      </c>
      <c r="E13" s="7">
        <v>107</v>
      </c>
      <c r="F13" s="7" t="s">
        <v>35</v>
      </c>
      <c r="G13" s="7">
        <v>0</v>
      </c>
      <c r="H13" s="7">
        <v>0</v>
      </c>
      <c r="I13" s="7">
        <v>0</v>
      </c>
      <c r="J13" s="15" t="s">
        <v>25</v>
      </c>
      <c r="K13" s="43">
        <f>SUBTOTAL(9,K7:K11)</f>
        <v>436</v>
      </c>
      <c r="L13" s="43">
        <f>SUBTOTAL(9,L7:L11)</f>
        <v>159</v>
      </c>
      <c r="M13" s="89">
        <f>Tabela3[[#This Row],[Neg_Ano7]]/Tabela3[[#This Row],[Alunos_Ano7]]</f>
        <v>0.36467889908256879</v>
      </c>
      <c r="N13" s="43">
        <f>SUBTOTAL(9,N7:N11)</f>
        <v>394</v>
      </c>
      <c r="O13" s="43">
        <f>SUBTOTAL(9,O7:O11)</f>
        <v>159</v>
      </c>
      <c r="P13" s="89">
        <f>Tabela3[[#This Row],[Neg_Ano8]]/Tabela3[[#This Row],[Alunos_Ano8]]</f>
        <v>0.40355329949238578</v>
      </c>
      <c r="Q13" s="43">
        <f>SUBTOTAL(9,Q7:Q11)</f>
        <v>450</v>
      </c>
      <c r="R13" s="43">
        <f>SUBTOTAL(9,R7:R11)</f>
        <v>188</v>
      </c>
      <c r="S13" s="89">
        <f>Tabela3[[#This Row],[Neg_Ano9]]/Tabela3[[#This Row],[Alunos_Ano9]]</f>
        <v>0.4177777777777778</v>
      </c>
      <c r="T13" s="43">
        <f>SUBTOTAL(9,T7:T11)</f>
        <v>1280</v>
      </c>
      <c r="U13" s="43">
        <f>SUBTOTAL(9,U7:U11)</f>
        <v>506</v>
      </c>
      <c r="V13" s="116">
        <f t="shared" si="0"/>
        <v>0.39531250000000001</v>
      </c>
    </row>
    <row r="14" spans="1:22" outlineLevel="5" x14ac:dyDescent="0.3">
      <c r="A14" s="6">
        <v>101</v>
      </c>
      <c r="B14" s="7" t="s">
        <v>19</v>
      </c>
      <c r="C14" s="7">
        <v>10103</v>
      </c>
      <c r="D14" s="7" t="s">
        <v>29</v>
      </c>
      <c r="E14" s="7">
        <v>109</v>
      </c>
      <c r="F14" s="7" t="s">
        <v>42</v>
      </c>
      <c r="G14" s="7">
        <v>150551</v>
      </c>
      <c r="H14" s="7" t="s">
        <v>43</v>
      </c>
      <c r="I14" s="7">
        <v>109570</v>
      </c>
      <c r="J14" s="7" t="s">
        <v>44</v>
      </c>
      <c r="K14" s="37">
        <v>45</v>
      </c>
      <c r="L14" s="37">
        <v>15</v>
      </c>
      <c r="M14" s="108">
        <v>0.33333333333333298</v>
      </c>
      <c r="N14" s="37">
        <v>51</v>
      </c>
      <c r="O14" s="37">
        <v>22</v>
      </c>
      <c r="P14" s="108">
        <v>0.43137254901960798</v>
      </c>
      <c r="Q14" s="37">
        <v>48</v>
      </c>
      <c r="R14" s="37">
        <v>18</v>
      </c>
      <c r="S14" s="108">
        <v>0.375</v>
      </c>
      <c r="T14" s="37">
        <f>Tabela3[[#This Row],[Alunos_Ano7]]+Tabela3[[#This Row],[Alunos_Ano8]]+Tabela3[[#This Row],[Alunos_Ano9]]</f>
        <v>144</v>
      </c>
      <c r="U14" s="37">
        <f>Tabela3[[#This Row],[Neg_Ano7]]+Tabela3[[#This Row],[Neg_Ano8]]+Tabela3[[#This Row],[Neg_Ano9]]</f>
        <v>55</v>
      </c>
      <c r="V14" s="114">
        <f t="shared" si="0"/>
        <v>0.38194444444444442</v>
      </c>
    </row>
    <row r="15" spans="1:22" outlineLevel="5" x14ac:dyDescent="0.3">
      <c r="A15" s="6">
        <v>101</v>
      </c>
      <c r="B15" s="7" t="s">
        <v>19</v>
      </c>
      <c r="C15" s="7">
        <v>10103</v>
      </c>
      <c r="D15" s="7" t="s">
        <v>29</v>
      </c>
      <c r="E15" s="7">
        <v>109</v>
      </c>
      <c r="F15" s="7" t="s">
        <v>42</v>
      </c>
      <c r="G15" s="7">
        <v>150551</v>
      </c>
      <c r="H15" s="7" t="s">
        <v>43</v>
      </c>
      <c r="I15" s="7">
        <v>109721</v>
      </c>
      <c r="J15" s="7" t="s">
        <v>45</v>
      </c>
      <c r="K15" s="37">
        <v>56</v>
      </c>
      <c r="L15" s="37">
        <v>15</v>
      </c>
      <c r="M15" s="108">
        <v>0.26785714285714302</v>
      </c>
      <c r="N15" s="37">
        <v>63</v>
      </c>
      <c r="O15" s="37">
        <v>24</v>
      </c>
      <c r="P15" s="108">
        <v>0.38095238095238099</v>
      </c>
      <c r="Q15" s="37">
        <v>51</v>
      </c>
      <c r="R15" s="37">
        <v>19</v>
      </c>
      <c r="S15" s="108">
        <v>0.37254901960784298</v>
      </c>
      <c r="T15" s="37">
        <f>Tabela3[[#This Row],[Alunos_Ano7]]+Tabela3[[#This Row],[Alunos_Ano8]]+Tabela3[[#This Row],[Alunos_Ano9]]</f>
        <v>170</v>
      </c>
      <c r="U15" s="37">
        <f>Tabela3[[#This Row],[Neg_Ano7]]+Tabela3[[#This Row],[Neg_Ano8]]+Tabela3[[#This Row],[Neg_Ano9]]</f>
        <v>58</v>
      </c>
      <c r="V15" s="114">
        <f t="shared" si="0"/>
        <v>0.3411764705882353</v>
      </c>
    </row>
    <row r="16" spans="1:22" outlineLevel="4" x14ac:dyDescent="0.3">
      <c r="A16" s="6">
        <v>101</v>
      </c>
      <c r="B16" s="7" t="s">
        <v>19</v>
      </c>
      <c r="C16" s="7">
        <v>10103</v>
      </c>
      <c r="D16" s="7" t="s">
        <v>29</v>
      </c>
      <c r="E16" s="7">
        <v>109</v>
      </c>
      <c r="F16" s="7" t="s">
        <v>42</v>
      </c>
      <c r="G16" s="7">
        <v>150551</v>
      </c>
      <c r="H16" s="7" t="s">
        <v>43</v>
      </c>
      <c r="I16" s="7">
        <v>0</v>
      </c>
      <c r="J16" s="11" t="s">
        <v>24</v>
      </c>
      <c r="K16" s="40">
        <f>SUBTOTAL(9,K14:K15)</f>
        <v>101</v>
      </c>
      <c r="L16" s="40">
        <f>SUBTOTAL(9,L14:L15)</f>
        <v>30</v>
      </c>
      <c r="M16" s="87">
        <f>Tabela3[[#This Row],[Neg_Ano7]]/Tabela3[[#This Row],[Alunos_Ano7]]</f>
        <v>0.29702970297029702</v>
      </c>
      <c r="N16" s="40">
        <f>SUBTOTAL(9,N14:N15)</f>
        <v>114</v>
      </c>
      <c r="O16" s="40">
        <f>SUBTOTAL(9,O14:O15)</f>
        <v>46</v>
      </c>
      <c r="P16" s="87">
        <f>Tabela3[[#This Row],[Neg_Ano8]]/Tabela3[[#This Row],[Alunos_Ano8]]</f>
        <v>0.40350877192982454</v>
      </c>
      <c r="Q16" s="40">
        <f>SUBTOTAL(9,Q14:Q15)</f>
        <v>99</v>
      </c>
      <c r="R16" s="40">
        <f>SUBTOTAL(9,R14:R15)</f>
        <v>37</v>
      </c>
      <c r="S16" s="87">
        <f>Tabela3[[#This Row],[Neg_Ano9]]/Tabela3[[#This Row],[Alunos_Ano9]]</f>
        <v>0.37373737373737376</v>
      </c>
      <c r="T16" s="40">
        <f>SUBTOTAL(9,T14:T15)</f>
        <v>314</v>
      </c>
      <c r="U16" s="40">
        <f>SUBTOTAL(9,U14:U15)</f>
        <v>113</v>
      </c>
      <c r="V16" s="115">
        <f t="shared" si="0"/>
        <v>0.35987261146496813</v>
      </c>
    </row>
    <row r="17" spans="1:22" outlineLevel="5" x14ac:dyDescent="0.3">
      <c r="A17" s="6">
        <v>101</v>
      </c>
      <c r="B17" s="7" t="s">
        <v>19</v>
      </c>
      <c r="C17" s="7">
        <v>10103</v>
      </c>
      <c r="D17" s="7" t="s">
        <v>29</v>
      </c>
      <c r="E17" s="7">
        <v>109</v>
      </c>
      <c r="F17" s="7" t="s">
        <v>42</v>
      </c>
      <c r="G17" s="7">
        <v>150563</v>
      </c>
      <c r="H17" s="7" t="s">
        <v>46</v>
      </c>
      <c r="I17" s="7">
        <v>109976</v>
      </c>
      <c r="J17" s="7" t="s">
        <v>47</v>
      </c>
      <c r="K17" s="37">
        <v>156</v>
      </c>
      <c r="L17" s="37">
        <v>79</v>
      </c>
      <c r="M17" s="108">
        <v>0.50641025641025605</v>
      </c>
      <c r="N17" s="37">
        <v>90</v>
      </c>
      <c r="O17" s="37">
        <v>52</v>
      </c>
      <c r="P17" s="108">
        <v>0.57777777777777795</v>
      </c>
      <c r="Q17" s="37">
        <v>89</v>
      </c>
      <c r="R17" s="37">
        <v>47</v>
      </c>
      <c r="S17" s="108">
        <v>0.52808988764044895</v>
      </c>
      <c r="T17" s="37">
        <f>Tabela3[[#This Row],[Alunos_Ano7]]+Tabela3[[#This Row],[Alunos_Ano8]]+Tabela3[[#This Row],[Alunos_Ano9]]</f>
        <v>335</v>
      </c>
      <c r="U17" s="37">
        <f>Tabela3[[#This Row],[Neg_Ano7]]+Tabela3[[#This Row],[Neg_Ano8]]+Tabela3[[#This Row],[Neg_Ano9]]</f>
        <v>178</v>
      </c>
      <c r="V17" s="114">
        <f t="shared" si="0"/>
        <v>0.5313432835820896</v>
      </c>
    </row>
    <row r="18" spans="1:22" outlineLevel="4" x14ac:dyDescent="0.3">
      <c r="A18" s="6">
        <v>101</v>
      </c>
      <c r="B18" s="7" t="s">
        <v>19</v>
      </c>
      <c r="C18" s="7">
        <v>10103</v>
      </c>
      <c r="D18" s="7" t="s">
        <v>29</v>
      </c>
      <c r="E18" s="7">
        <v>109</v>
      </c>
      <c r="F18" s="7" t="s">
        <v>42</v>
      </c>
      <c r="G18" s="7">
        <v>150563</v>
      </c>
      <c r="H18" s="7" t="s">
        <v>46</v>
      </c>
      <c r="I18" s="7">
        <v>0</v>
      </c>
      <c r="J18" s="11" t="s">
        <v>24</v>
      </c>
      <c r="K18" s="40">
        <f>SUBTOTAL(9,K17:K17)</f>
        <v>156</v>
      </c>
      <c r="L18" s="40">
        <f>SUBTOTAL(9,L17:L17)</f>
        <v>79</v>
      </c>
      <c r="M18" s="87">
        <f>Tabela3[[#This Row],[Neg_Ano7]]/Tabela3[[#This Row],[Alunos_Ano7]]</f>
        <v>0.50641025641025639</v>
      </c>
      <c r="N18" s="40">
        <f>SUBTOTAL(9,N17:N17)</f>
        <v>90</v>
      </c>
      <c r="O18" s="40">
        <f>SUBTOTAL(9,O17:O17)</f>
        <v>52</v>
      </c>
      <c r="P18" s="87">
        <f>Tabela3[[#This Row],[Neg_Ano8]]/Tabela3[[#This Row],[Alunos_Ano8]]</f>
        <v>0.57777777777777772</v>
      </c>
      <c r="Q18" s="40">
        <f>SUBTOTAL(9,Q17:Q17)</f>
        <v>89</v>
      </c>
      <c r="R18" s="40">
        <f>SUBTOTAL(9,R17:R17)</f>
        <v>47</v>
      </c>
      <c r="S18" s="87">
        <f>Tabela3[[#This Row],[Neg_Ano9]]/Tabela3[[#This Row],[Alunos_Ano9]]</f>
        <v>0.5280898876404494</v>
      </c>
      <c r="T18" s="40">
        <f>SUBTOTAL(9,T17:T17)</f>
        <v>335</v>
      </c>
      <c r="U18" s="40">
        <f>SUBTOTAL(9,U17:U17)</f>
        <v>178</v>
      </c>
      <c r="V18" s="115">
        <f t="shared" si="0"/>
        <v>0.5313432835820896</v>
      </c>
    </row>
    <row r="19" spans="1:22" outlineLevel="5" x14ac:dyDescent="0.3">
      <c r="A19" s="6">
        <v>101</v>
      </c>
      <c r="B19" s="7" t="s">
        <v>19</v>
      </c>
      <c r="C19" s="7">
        <v>10103</v>
      </c>
      <c r="D19" s="7" t="s">
        <v>29</v>
      </c>
      <c r="E19" s="7">
        <v>109</v>
      </c>
      <c r="F19" s="7" t="s">
        <v>42</v>
      </c>
      <c r="G19" s="7">
        <v>151178</v>
      </c>
      <c r="H19" s="7" t="s">
        <v>48</v>
      </c>
      <c r="I19" s="7">
        <v>109070</v>
      </c>
      <c r="J19" s="7" t="s">
        <v>49</v>
      </c>
      <c r="K19" s="37">
        <v>111</v>
      </c>
      <c r="L19" s="37">
        <v>51</v>
      </c>
      <c r="M19" s="108">
        <v>0.45945945945945899</v>
      </c>
      <c r="N19" s="37">
        <v>98</v>
      </c>
      <c r="O19" s="37">
        <v>39</v>
      </c>
      <c r="P19" s="108">
        <v>0.397959183673469</v>
      </c>
      <c r="Q19" s="37">
        <v>104</v>
      </c>
      <c r="R19" s="37">
        <v>36</v>
      </c>
      <c r="S19" s="108">
        <v>0.34615384615384598</v>
      </c>
      <c r="T19" s="37">
        <f>Tabela3[[#This Row],[Alunos_Ano7]]+Tabela3[[#This Row],[Alunos_Ano8]]+Tabela3[[#This Row],[Alunos_Ano9]]</f>
        <v>313</v>
      </c>
      <c r="U19" s="37">
        <f>Tabela3[[#This Row],[Neg_Ano7]]+Tabela3[[#This Row],[Neg_Ano8]]+Tabela3[[#This Row],[Neg_Ano9]]</f>
        <v>126</v>
      </c>
      <c r="V19" s="114">
        <f t="shared" si="0"/>
        <v>0.402555910543131</v>
      </c>
    </row>
    <row r="20" spans="1:22" outlineLevel="4" x14ac:dyDescent="0.3">
      <c r="A20" s="6">
        <v>101</v>
      </c>
      <c r="B20" s="7" t="s">
        <v>19</v>
      </c>
      <c r="C20" s="7">
        <v>10103</v>
      </c>
      <c r="D20" s="7" t="s">
        <v>29</v>
      </c>
      <c r="E20" s="7">
        <v>109</v>
      </c>
      <c r="F20" s="7" t="s">
        <v>42</v>
      </c>
      <c r="G20" s="7">
        <v>151178</v>
      </c>
      <c r="H20" s="7" t="s">
        <v>48</v>
      </c>
      <c r="I20" s="7">
        <v>0</v>
      </c>
      <c r="J20" s="11" t="s">
        <v>24</v>
      </c>
      <c r="K20" s="40">
        <f>SUBTOTAL(9,K19:K19)</f>
        <v>111</v>
      </c>
      <c r="L20" s="40">
        <f>SUBTOTAL(9,L19:L19)</f>
        <v>51</v>
      </c>
      <c r="M20" s="87">
        <f>Tabela3[[#This Row],[Neg_Ano7]]/Tabela3[[#This Row],[Alunos_Ano7]]</f>
        <v>0.45945945945945948</v>
      </c>
      <c r="N20" s="40">
        <f>SUBTOTAL(9,N19:N19)</f>
        <v>98</v>
      </c>
      <c r="O20" s="40">
        <f>SUBTOTAL(9,O19:O19)</f>
        <v>39</v>
      </c>
      <c r="P20" s="87">
        <f>Tabela3[[#This Row],[Neg_Ano8]]/Tabela3[[#This Row],[Alunos_Ano8]]</f>
        <v>0.39795918367346939</v>
      </c>
      <c r="Q20" s="40">
        <f>SUBTOTAL(9,Q19:Q19)</f>
        <v>104</v>
      </c>
      <c r="R20" s="40">
        <f>SUBTOTAL(9,R19:R19)</f>
        <v>36</v>
      </c>
      <c r="S20" s="87">
        <f>Tabela3[[#This Row],[Neg_Ano9]]/Tabela3[[#This Row],[Alunos_Ano9]]</f>
        <v>0.34615384615384615</v>
      </c>
      <c r="T20" s="40">
        <f>SUBTOTAL(9,T19:T19)</f>
        <v>313</v>
      </c>
      <c r="U20" s="40">
        <f>SUBTOTAL(9,U19:U19)</f>
        <v>126</v>
      </c>
      <c r="V20" s="115">
        <f t="shared" si="0"/>
        <v>0.402555910543131</v>
      </c>
    </row>
    <row r="21" spans="1:22" outlineLevel="5" x14ac:dyDescent="0.3">
      <c r="A21" s="6">
        <v>101</v>
      </c>
      <c r="B21" s="7" t="s">
        <v>19</v>
      </c>
      <c r="C21" s="7">
        <v>10103</v>
      </c>
      <c r="D21" s="7" t="s">
        <v>29</v>
      </c>
      <c r="E21" s="7">
        <v>109</v>
      </c>
      <c r="F21" s="7" t="s">
        <v>42</v>
      </c>
      <c r="G21" s="7">
        <v>151282</v>
      </c>
      <c r="H21" s="7" t="s">
        <v>50</v>
      </c>
      <c r="I21" s="7">
        <v>109681</v>
      </c>
      <c r="J21" s="7" t="s">
        <v>51</v>
      </c>
      <c r="K21" s="37">
        <v>95</v>
      </c>
      <c r="L21" s="37">
        <v>51</v>
      </c>
      <c r="M21" s="108">
        <v>0.53684210526315801</v>
      </c>
      <c r="N21" s="37">
        <v>82</v>
      </c>
      <c r="O21" s="37">
        <v>46</v>
      </c>
      <c r="P21" s="108">
        <v>0.56097560975609795</v>
      </c>
      <c r="Q21" s="37">
        <v>69</v>
      </c>
      <c r="R21" s="37">
        <v>32</v>
      </c>
      <c r="S21" s="108">
        <v>0.46376811594202899</v>
      </c>
      <c r="T21" s="37">
        <f>Tabela3[[#This Row],[Alunos_Ano7]]+Tabela3[[#This Row],[Alunos_Ano8]]+Tabela3[[#This Row],[Alunos_Ano9]]</f>
        <v>246</v>
      </c>
      <c r="U21" s="37">
        <f>Tabela3[[#This Row],[Neg_Ano7]]+Tabela3[[#This Row],[Neg_Ano8]]+Tabela3[[#This Row],[Neg_Ano9]]</f>
        <v>129</v>
      </c>
      <c r="V21" s="114">
        <f t="shared" si="0"/>
        <v>0.52439024390243905</v>
      </c>
    </row>
    <row r="22" spans="1:22" outlineLevel="4" x14ac:dyDescent="0.3">
      <c r="A22" s="6">
        <v>101</v>
      </c>
      <c r="B22" s="7" t="s">
        <v>19</v>
      </c>
      <c r="C22" s="7">
        <v>10103</v>
      </c>
      <c r="D22" s="7" t="s">
        <v>29</v>
      </c>
      <c r="E22" s="7">
        <v>109</v>
      </c>
      <c r="F22" s="7" t="s">
        <v>42</v>
      </c>
      <c r="G22" s="7">
        <v>151282</v>
      </c>
      <c r="H22" s="7" t="s">
        <v>50</v>
      </c>
      <c r="I22" s="7">
        <v>0</v>
      </c>
      <c r="J22" s="11" t="s">
        <v>24</v>
      </c>
      <c r="K22" s="40">
        <f>SUBTOTAL(9,K21:K21)</f>
        <v>95</v>
      </c>
      <c r="L22" s="40">
        <f>SUBTOTAL(9,L21:L21)</f>
        <v>51</v>
      </c>
      <c r="M22" s="87">
        <f>Tabela3[[#This Row],[Neg_Ano7]]/Tabela3[[#This Row],[Alunos_Ano7]]</f>
        <v>0.5368421052631579</v>
      </c>
      <c r="N22" s="40">
        <f>SUBTOTAL(9,N21:N21)</f>
        <v>82</v>
      </c>
      <c r="O22" s="40">
        <f>SUBTOTAL(9,O21:O21)</f>
        <v>46</v>
      </c>
      <c r="P22" s="87">
        <f>Tabela3[[#This Row],[Neg_Ano8]]/Tabela3[[#This Row],[Alunos_Ano8]]</f>
        <v>0.56097560975609762</v>
      </c>
      <c r="Q22" s="40">
        <f>SUBTOTAL(9,Q21:Q21)</f>
        <v>69</v>
      </c>
      <c r="R22" s="40">
        <f>SUBTOTAL(9,R21:R21)</f>
        <v>32</v>
      </c>
      <c r="S22" s="87">
        <f>Tabela3[[#This Row],[Neg_Ano9]]/Tabela3[[#This Row],[Alunos_Ano9]]</f>
        <v>0.46376811594202899</v>
      </c>
      <c r="T22" s="40">
        <f>SUBTOTAL(9,T21:T21)</f>
        <v>246</v>
      </c>
      <c r="U22" s="40">
        <f>SUBTOTAL(9,U21:U21)</f>
        <v>129</v>
      </c>
      <c r="V22" s="115">
        <f t="shared" si="0"/>
        <v>0.52439024390243905</v>
      </c>
    </row>
    <row r="23" spans="1:22" outlineLevel="5" x14ac:dyDescent="0.3">
      <c r="A23" s="6">
        <v>101</v>
      </c>
      <c r="B23" s="7" t="s">
        <v>19</v>
      </c>
      <c r="C23" s="7">
        <v>10103</v>
      </c>
      <c r="D23" s="7" t="s">
        <v>29</v>
      </c>
      <c r="E23" s="7">
        <v>109</v>
      </c>
      <c r="F23" s="7" t="s">
        <v>42</v>
      </c>
      <c r="G23" s="7">
        <v>151294</v>
      </c>
      <c r="H23" s="7" t="s">
        <v>52</v>
      </c>
      <c r="I23" s="7">
        <v>109331</v>
      </c>
      <c r="J23" s="7" t="s">
        <v>53</v>
      </c>
      <c r="K23" s="37">
        <v>82</v>
      </c>
      <c r="L23" s="37">
        <v>25</v>
      </c>
      <c r="M23" s="108">
        <v>0.30487804878048802</v>
      </c>
      <c r="N23" s="37">
        <v>105</v>
      </c>
      <c r="O23" s="37">
        <v>44</v>
      </c>
      <c r="P23" s="108">
        <v>0.419047619047619</v>
      </c>
      <c r="Q23" s="37">
        <v>84</v>
      </c>
      <c r="R23" s="37">
        <v>31</v>
      </c>
      <c r="S23" s="108">
        <v>0.36904761904761901</v>
      </c>
      <c r="T23" s="37">
        <f>Tabela3[[#This Row],[Alunos_Ano7]]+Tabela3[[#This Row],[Alunos_Ano8]]+Tabela3[[#This Row],[Alunos_Ano9]]</f>
        <v>271</v>
      </c>
      <c r="U23" s="37">
        <f>Tabela3[[#This Row],[Neg_Ano7]]+Tabela3[[#This Row],[Neg_Ano8]]+Tabela3[[#This Row],[Neg_Ano9]]</f>
        <v>100</v>
      </c>
      <c r="V23" s="114">
        <f t="shared" si="0"/>
        <v>0.36900369003690037</v>
      </c>
    </row>
    <row r="24" spans="1:22" outlineLevel="4" x14ac:dyDescent="0.3">
      <c r="A24" s="6">
        <v>101</v>
      </c>
      <c r="B24" s="7" t="s">
        <v>19</v>
      </c>
      <c r="C24" s="7">
        <v>10103</v>
      </c>
      <c r="D24" s="7" t="s">
        <v>29</v>
      </c>
      <c r="E24" s="7">
        <v>109</v>
      </c>
      <c r="F24" s="7" t="s">
        <v>42</v>
      </c>
      <c r="G24" s="7">
        <v>151294</v>
      </c>
      <c r="H24" s="7" t="s">
        <v>52</v>
      </c>
      <c r="I24" s="7">
        <v>0</v>
      </c>
      <c r="J24" s="11" t="s">
        <v>24</v>
      </c>
      <c r="K24" s="40">
        <f>SUBTOTAL(9,K23:K23)</f>
        <v>82</v>
      </c>
      <c r="L24" s="40">
        <f>SUBTOTAL(9,L23:L23)</f>
        <v>25</v>
      </c>
      <c r="M24" s="87">
        <f>Tabela3[[#This Row],[Neg_Ano7]]/Tabela3[[#This Row],[Alunos_Ano7]]</f>
        <v>0.3048780487804878</v>
      </c>
      <c r="N24" s="40">
        <f>SUBTOTAL(9,N23:N23)</f>
        <v>105</v>
      </c>
      <c r="O24" s="40">
        <f>SUBTOTAL(9,O23:O23)</f>
        <v>44</v>
      </c>
      <c r="P24" s="87">
        <f>Tabela3[[#This Row],[Neg_Ano8]]/Tabela3[[#This Row],[Alunos_Ano8]]</f>
        <v>0.41904761904761906</v>
      </c>
      <c r="Q24" s="40">
        <f>SUBTOTAL(9,Q23:Q23)</f>
        <v>84</v>
      </c>
      <c r="R24" s="40">
        <f>SUBTOTAL(9,R23:R23)</f>
        <v>31</v>
      </c>
      <c r="S24" s="87">
        <f>Tabela3[[#This Row],[Neg_Ano9]]/Tabela3[[#This Row],[Alunos_Ano9]]</f>
        <v>0.36904761904761907</v>
      </c>
      <c r="T24" s="40">
        <f>SUBTOTAL(9,T23:T23)</f>
        <v>271</v>
      </c>
      <c r="U24" s="40">
        <f>SUBTOTAL(9,U23:U23)</f>
        <v>100</v>
      </c>
      <c r="V24" s="115">
        <f t="shared" si="0"/>
        <v>0.36900369003690037</v>
      </c>
    </row>
    <row r="25" spans="1:22" outlineLevel="5" x14ac:dyDescent="0.3">
      <c r="A25" s="6">
        <v>101</v>
      </c>
      <c r="B25" s="7" t="s">
        <v>19</v>
      </c>
      <c r="C25" s="7">
        <v>10103</v>
      </c>
      <c r="D25" s="7" t="s">
        <v>29</v>
      </c>
      <c r="E25" s="7">
        <v>109</v>
      </c>
      <c r="F25" s="7" t="s">
        <v>42</v>
      </c>
      <c r="G25" s="7">
        <v>151350</v>
      </c>
      <c r="H25" s="7" t="s">
        <v>54</v>
      </c>
      <c r="I25" s="7">
        <v>109632</v>
      </c>
      <c r="J25" s="7" t="s">
        <v>55</v>
      </c>
      <c r="K25" s="37">
        <v>112</v>
      </c>
      <c r="L25" s="37">
        <v>52</v>
      </c>
      <c r="M25" s="108">
        <v>0.46428571428571402</v>
      </c>
      <c r="N25" s="37">
        <v>105</v>
      </c>
      <c r="O25" s="37">
        <v>50</v>
      </c>
      <c r="P25" s="108">
        <v>0.476190476190476</v>
      </c>
      <c r="Q25" s="37">
        <v>127</v>
      </c>
      <c r="R25" s="37">
        <v>74</v>
      </c>
      <c r="S25" s="108">
        <v>0.58267716535433101</v>
      </c>
      <c r="T25" s="37">
        <f>Tabela3[[#This Row],[Alunos_Ano7]]+Tabela3[[#This Row],[Alunos_Ano8]]+Tabela3[[#This Row],[Alunos_Ano9]]</f>
        <v>344</v>
      </c>
      <c r="U25" s="37">
        <f>Tabela3[[#This Row],[Neg_Ano7]]+Tabela3[[#This Row],[Neg_Ano8]]+Tabela3[[#This Row],[Neg_Ano9]]</f>
        <v>176</v>
      </c>
      <c r="V25" s="114">
        <f t="shared" si="0"/>
        <v>0.51162790697674421</v>
      </c>
    </row>
    <row r="26" spans="1:22" outlineLevel="4" x14ac:dyDescent="0.3">
      <c r="A26" s="6">
        <v>101</v>
      </c>
      <c r="B26" s="7" t="s">
        <v>19</v>
      </c>
      <c r="C26" s="7">
        <v>10103</v>
      </c>
      <c r="D26" s="7" t="s">
        <v>29</v>
      </c>
      <c r="E26" s="7">
        <v>109</v>
      </c>
      <c r="F26" s="7" t="s">
        <v>42</v>
      </c>
      <c r="G26" s="7">
        <v>151350</v>
      </c>
      <c r="H26" s="7" t="s">
        <v>54</v>
      </c>
      <c r="I26" s="7">
        <v>0</v>
      </c>
      <c r="J26" s="11" t="s">
        <v>24</v>
      </c>
      <c r="K26" s="40">
        <f>SUBTOTAL(9,K25:K25)</f>
        <v>112</v>
      </c>
      <c r="L26" s="40">
        <f>SUBTOTAL(9,L25:L25)</f>
        <v>52</v>
      </c>
      <c r="M26" s="87">
        <f>Tabela3[[#This Row],[Neg_Ano7]]/Tabela3[[#This Row],[Alunos_Ano7]]</f>
        <v>0.4642857142857143</v>
      </c>
      <c r="N26" s="40">
        <f>SUBTOTAL(9,N25:N25)</f>
        <v>105</v>
      </c>
      <c r="O26" s="40">
        <f>SUBTOTAL(9,O25:O25)</f>
        <v>50</v>
      </c>
      <c r="P26" s="87">
        <f>Tabela3[[#This Row],[Neg_Ano8]]/Tabela3[[#This Row],[Alunos_Ano8]]</f>
        <v>0.47619047619047616</v>
      </c>
      <c r="Q26" s="40">
        <f>SUBTOTAL(9,Q25:Q25)</f>
        <v>127</v>
      </c>
      <c r="R26" s="40">
        <f>SUBTOTAL(9,R25:R25)</f>
        <v>74</v>
      </c>
      <c r="S26" s="87">
        <f>Tabela3[[#This Row],[Neg_Ano9]]/Tabela3[[#This Row],[Alunos_Ano9]]</f>
        <v>0.58267716535433067</v>
      </c>
      <c r="T26" s="40">
        <f>SUBTOTAL(9,T25:T25)</f>
        <v>344</v>
      </c>
      <c r="U26" s="40">
        <f>SUBTOTAL(9,U25:U25)</f>
        <v>176</v>
      </c>
      <c r="V26" s="115">
        <f t="shared" si="0"/>
        <v>0.51162790697674421</v>
      </c>
    </row>
    <row r="27" spans="1:22" outlineLevel="5" x14ac:dyDescent="0.3">
      <c r="A27" s="6">
        <v>101</v>
      </c>
      <c r="B27" s="7" t="s">
        <v>19</v>
      </c>
      <c r="C27" s="7">
        <v>10103</v>
      </c>
      <c r="D27" s="7" t="s">
        <v>29</v>
      </c>
      <c r="E27" s="7">
        <v>109</v>
      </c>
      <c r="F27" s="7" t="s">
        <v>42</v>
      </c>
      <c r="G27" s="7">
        <v>151660</v>
      </c>
      <c r="H27" s="7" t="s">
        <v>56</v>
      </c>
      <c r="I27" s="7">
        <v>109357</v>
      </c>
      <c r="J27" s="7" t="s">
        <v>277</v>
      </c>
      <c r="K27" s="37">
        <v>32</v>
      </c>
      <c r="L27" s="37">
        <v>20</v>
      </c>
      <c r="M27" s="108">
        <v>0.625</v>
      </c>
      <c r="N27" s="37">
        <v>56</v>
      </c>
      <c r="O27" s="37">
        <v>24</v>
      </c>
      <c r="P27" s="108">
        <v>0.42857142857142899</v>
      </c>
      <c r="Q27" s="37">
        <v>85</v>
      </c>
      <c r="R27" s="37">
        <v>31</v>
      </c>
      <c r="S27" s="108">
        <v>0.36470588235294099</v>
      </c>
      <c r="T27" s="37">
        <f>Tabela3[[#This Row],[Alunos_Ano7]]+Tabela3[[#This Row],[Alunos_Ano8]]+Tabela3[[#This Row],[Alunos_Ano9]]</f>
        <v>173</v>
      </c>
      <c r="U27" s="37">
        <f>Tabela3[[#This Row],[Neg_Ano7]]+Tabela3[[#This Row],[Neg_Ano8]]+Tabela3[[#This Row],[Neg_Ano9]]</f>
        <v>75</v>
      </c>
      <c r="V27" s="114">
        <f t="shared" si="0"/>
        <v>0.43352601156069365</v>
      </c>
    </row>
    <row r="28" spans="1:22" outlineLevel="5" x14ac:dyDescent="0.3">
      <c r="A28" s="6">
        <v>101</v>
      </c>
      <c r="B28" s="7" t="s">
        <v>19</v>
      </c>
      <c r="C28" s="7">
        <v>10103</v>
      </c>
      <c r="D28" s="7" t="s">
        <v>29</v>
      </c>
      <c r="E28" s="7">
        <v>109</v>
      </c>
      <c r="F28" s="7" t="s">
        <v>42</v>
      </c>
      <c r="G28" s="7">
        <v>151660</v>
      </c>
      <c r="H28" s="7" t="s">
        <v>56</v>
      </c>
      <c r="I28" s="7">
        <v>109630</v>
      </c>
      <c r="J28" s="7" t="s">
        <v>57</v>
      </c>
      <c r="K28" s="37">
        <v>184</v>
      </c>
      <c r="L28" s="37">
        <v>74</v>
      </c>
      <c r="M28" s="108">
        <v>0.40217391304347799</v>
      </c>
      <c r="N28" s="37">
        <v>126</v>
      </c>
      <c r="O28" s="37">
        <v>46</v>
      </c>
      <c r="P28" s="108">
        <v>0.365079365079365</v>
      </c>
      <c r="Q28" s="37">
        <v>132</v>
      </c>
      <c r="R28" s="37">
        <v>54</v>
      </c>
      <c r="S28" s="108">
        <v>0.40909090909090901</v>
      </c>
      <c r="T28" s="37">
        <f>Tabela3[[#This Row],[Alunos_Ano7]]+Tabela3[[#This Row],[Alunos_Ano8]]+Tabela3[[#This Row],[Alunos_Ano9]]</f>
        <v>442</v>
      </c>
      <c r="U28" s="37">
        <f>Tabela3[[#This Row],[Neg_Ano7]]+Tabela3[[#This Row],[Neg_Ano8]]+Tabela3[[#This Row],[Neg_Ano9]]</f>
        <v>174</v>
      </c>
      <c r="V28" s="114">
        <f t="shared" si="0"/>
        <v>0.39366515837104071</v>
      </c>
    </row>
    <row r="29" spans="1:22" outlineLevel="4" x14ac:dyDescent="0.3">
      <c r="A29" s="6">
        <v>101</v>
      </c>
      <c r="B29" s="7" t="s">
        <v>19</v>
      </c>
      <c r="C29" s="7">
        <v>10103</v>
      </c>
      <c r="D29" s="7" t="s">
        <v>29</v>
      </c>
      <c r="E29" s="7">
        <v>109</v>
      </c>
      <c r="F29" s="7" t="s">
        <v>42</v>
      </c>
      <c r="G29" s="7">
        <v>151660</v>
      </c>
      <c r="H29" s="7" t="s">
        <v>56</v>
      </c>
      <c r="I29" s="7">
        <v>0</v>
      </c>
      <c r="J29" s="11" t="s">
        <v>24</v>
      </c>
      <c r="K29" s="40">
        <f>SUBTOTAL(9,K27:K28)</f>
        <v>216</v>
      </c>
      <c r="L29" s="40">
        <f>SUBTOTAL(9,L27:L28)</f>
        <v>94</v>
      </c>
      <c r="M29" s="87">
        <f>Tabela3[[#This Row],[Neg_Ano7]]/Tabela3[[#This Row],[Alunos_Ano7]]</f>
        <v>0.43518518518518517</v>
      </c>
      <c r="N29" s="40">
        <f>SUBTOTAL(9,N27:N28)</f>
        <v>182</v>
      </c>
      <c r="O29" s="40">
        <f>SUBTOTAL(9,O27:O28)</f>
        <v>70</v>
      </c>
      <c r="P29" s="87">
        <f>Tabela3[[#This Row],[Neg_Ano8]]/Tabela3[[#This Row],[Alunos_Ano8]]</f>
        <v>0.38461538461538464</v>
      </c>
      <c r="Q29" s="40">
        <f>SUBTOTAL(9,Q27:Q28)</f>
        <v>217</v>
      </c>
      <c r="R29" s="40">
        <f>SUBTOTAL(9,R27:R28)</f>
        <v>85</v>
      </c>
      <c r="S29" s="87">
        <f>Tabela3[[#This Row],[Neg_Ano9]]/Tabela3[[#This Row],[Alunos_Ano9]]</f>
        <v>0.39170506912442399</v>
      </c>
      <c r="T29" s="40">
        <f>SUBTOTAL(9,T27:T28)</f>
        <v>615</v>
      </c>
      <c r="U29" s="40">
        <f>SUBTOTAL(9,U27:U28)</f>
        <v>249</v>
      </c>
      <c r="V29" s="115">
        <f t="shared" si="0"/>
        <v>0.40487804878048783</v>
      </c>
    </row>
    <row r="30" spans="1:22" outlineLevel="5" x14ac:dyDescent="0.3">
      <c r="A30" s="6">
        <v>101</v>
      </c>
      <c r="B30" s="7" t="s">
        <v>19</v>
      </c>
      <c r="C30" s="7">
        <v>10103</v>
      </c>
      <c r="D30" s="7" t="s">
        <v>29</v>
      </c>
      <c r="E30" s="7">
        <v>109</v>
      </c>
      <c r="F30" s="7" t="s">
        <v>42</v>
      </c>
      <c r="G30" s="7">
        <v>151671</v>
      </c>
      <c r="H30" s="7" t="s">
        <v>58</v>
      </c>
      <c r="I30" s="7">
        <v>109663</v>
      </c>
      <c r="J30" s="7" t="s">
        <v>59</v>
      </c>
      <c r="K30" s="37">
        <v>202</v>
      </c>
      <c r="L30" s="37">
        <v>76</v>
      </c>
      <c r="M30" s="108">
        <v>0.37623762376237602</v>
      </c>
      <c r="N30" s="37">
        <v>258</v>
      </c>
      <c r="O30" s="37">
        <v>91</v>
      </c>
      <c r="P30" s="108">
        <v>0.35271317829457399</v>
      </c>
      <c r="Q30" s="37">
        <v>176</v>
      </c>
      <c r="R30" s="37">
        <v>66</v>
      </c>
      <c r="S30" s="108">
        <v>0.375</v>
      </c>
      <c r="T30" s="37">
        <f>Tabela3[[#This Row],[Alunos_Ano7]]+Tabela3[[#This Row],[Alunos_Ano8]]+Tabela3[[#This Row],[Alunos_Ano9]]</f>
        <v>636</v>
      </c>
      <c r="U30" s="37">
        <f>Tabela3[[#This Row],[Neg_Ano7]]+Tabela3[[#This Row],[Neg_Ano8]]+Tabela3[[#This Row],[Neg_Ano9]]</f>
        <v>233</v>
      </c>
      <c r="V30" s="114">
        <f t="shared" si="0"/>
        <v>0.36635220125786161</v>
      </c>
    </row>
    <row r="31" spans="1:22" outlineLevel="4" x14ac:dyDescent="0.3">
      <c r="A31" s="6">
        <v>101</v>
      </c>
      <c r="B31" s="7" t="s">
        <v>19</v>
      </c>
      <c r="C31" s="7">
        <v>10103</v>
      </c>
      <c r="D31" s="7" t="s">
        <v>29</v>
      </c>
      <c r="E31" s="7">
        <v>109</v>
      </c>
      <c r="F31" s="7" t="s">
        <v>42</v>
      </c>
      <c r="G31" s="7">
        <v>151671</v>
      </c>
      <c r="H31" s="7" t="s">
        <v>58</v>
      </c>
      <c r="I31" s="7">
        <v>0</v>
      </c>
      <c r="J31" s="11" t="s">
        <v>24</v>
      </c>
      <c r="K31" s="40">
        <f>SUBTOTAL(9,K30:K30)</f>
        <v>202</v>
      </c>
      <c r="L31" s="40">
        <f>SUBTOTAL(9,L30:L30)</f>
        <v>76</v>
      </c>
      <c r="M31" s="87">
        <f>Tabela3[[#This Row],[Neg_Ano7]]/Tabela3[[#This Row],[Alunos_Ano7]]</f>
        <v>0.37623762376237624</v>
      </c>
      <c r="N31" s="40">
        <f>SUBTOTAL(9,N30:N30)</f>
        <v>258</v>
      </c>
      <c r="O31" s="40">
        <f>SUBTOTAL(9,O30:O30)</f>
        <v>91</v>
      </c>
      <c r="P31" s="87">
        <f>Tabela3[[#This Row],[Neg_Ano8]]/Tabela3[[#This Row],[Alunos_Ano8]]</f>
        <v>0.35271317829457366</v>
      </c>
      <c r="Q31" s="40">
        <f>SUBTOTAL(9,Q30:Q30)</f>
        <v>176</v>
      </c>
      <c r="R31" s="40">
        <f>SUBTOTAL(9,R30:R30)</f>
        <v>66</v>
      </c>
      <c r="S31" s="87">
        <f>Tabela3[[#This Row],[Neg_Ano9]]/Tabela3[[#This Row],[Alunos_Ano9]]</f>
        <v>0.375</v>
      </c>
      <c r="T31" s="40">
        <f>SUBTOTAL(9,T30:T30)</f>
        <v>636</v>
      </c>
      <c r="U31" s="40">
        <f>SUBTOTAL(9,U30:U30)</f>
        <v>233</v>
      </c>
      <c r="V31" s="115">
        <f t="shared" si="0"/>
        <v>0.36635220125786161</v>
      </c>
    </row>
    <row r="32" spans="1:22" outlineLevel="3" x14ac:dyDescent="0.3">
      <c r="A32" s="6">
        <v>101</v>
      </c>
      <c r="B32" s="7" t="s">
        <v>19</v>
      </c>
      <c r="C32" s="7">
        <v>10103</v>
      </c>
      <c r="D32" s="7" t="s">
        <v>29</v>
      </c>
      <c r="E32" s="7">
        <v>109</v>
      </c>
      <c r="F32" s="7" t="s">
        <v>42</v>
      </c>
      <c r="G32" s="7">
        <v>0</v>
      </c>
      <c r="H32" s="7">
        <v>0</v>
      </c>
      <c r="I32" s="7">
        <v>0</v>
      </c>
      <c r="J32" s="15" t="s">
        <v>25</v>
      </c>
      <c r="K32" s="43">
        <f>SUBTOTAL(9,K14:K30)</f>
        <v>1075</v>
      </c>
      <c r="L32" s="43">
        <f>SUBTOTAL(9,L14:L30)</f>
        <v>458</v>
      </c>
      <c r="M32" s="89">
        <f>Tabela3[[#This Row],[Neg_Ano7]]/Tabela3[[#This Row],[Alunos_Ano7]]</f>
        <v>0.42604651162790697</v>
      </c>
      <c r="N32" s="43">
        <f>SUBTOTAL(9,N14:N30)</f>
        <v>1034</v>
      </c>
      <c r="O32" s="43">
        <f>SUBTOTAL(9,O14:O30)</f>
        <v>438</v>
      </c>
      <c r="P32" s="89">
        <f>Tabela3[[#This Row],[Neg_Ano8]]/Tabela3[[#This Row],[Alunos_Ano8]]</f>
        <v>0.42359767891682787</v>
      </c>
      <c r="Q32" s="43">
        <f>SUBTOTAL(9,Q14:Q30)</f>
        <v>965</v>
      </c>
      <c r="R32" s="43">
        <f>SUBTOTAL(9,R14:R30)</f>
        <v>408</v>
      </c>
      <c r="S32" s="89">
        <f>Tabela3[[#This Row],[Neg_Ano9]]/Tabela3[[#This Row],[Alunos_Ano9]]</f>
        <v>0.42279792746113992</v>
      </c>
      <c r="T32" s="43">
        <f>SUBTOTAL(9,T14:T30)</f>
        <v>3074</v>
      </c>
      <c r="U32" s="43">
        <f>SUBTOTAL(9,U14:U30)</f>
        <v>1304</v>
      </c>
      <c r="V32" s="116">
        <f t="shared" si="0"/>
        <v>0.42420299284320107</v>
      </c>
    </row>
    <row r="33" spans="1:22" outlineLevel="5" x14ac:dyDescent="0.3">
      <c r="A33" s="6">
        <v>101</v>
      </c>
      <c r="B33" s="7" t="s">
        <v>19</v>
      </c>
      <c r="C33" s="7">
        <v>10103</v>
      </c>
      <c r="D33" s="7" t="s">
        <v>29</v>
      </c>
      <c r="E33" s="7">
        <v>113</v>
      </c>
      <c r="F33" s="7" t="s">
        <v>60</v>
      </c>
      <c r="G33" s="7">
        <v>151324</v>
      </c>
      <c r="H33" s="7" t="s">
        <v>61</v>
      </c>
      <c r="I33" s="7">
        <v>113176</v>
      </c>
      <c r="J33" s="7" t="s">
        <v>62</v>
      </c>
      <c r="K33" s="37">
        <v>53</v>
      </c>
      <c r="L33" s="37">
        <v>7</v>
      </c>
      <c r="M33" s="108">
        <v>0.13207547169811301</v>
      </c>
      <c r="N33" s="37">
        <v>65</v>
      </c>
      <c r="O33" s="37">
        <v>23</v>
      </c>
      <c r="P33" s="108">
        <v>0.35384615384615398</v>
      </c>
      <c r="Q33" s="37">
        <v>62</v>
      </c>
      <c r="R33" s="37">
        <v>19</v>
      </c>
      <c r="S33" s="108">
        <v>0.30645161290322598</v>
      </c>
      <c r="T33" s="37">
        <f>Tabela3[[#This Row],[Alunos_Ano7]]+Tabela3[[#This Row],[Alunos_Ano8]]+Tabela3[[#This Row],[Alunos_Ano9]]</f>
        <v>180</v>
      </c>
      <c r="U33" s="37">
        <f>Tabela3[[#This Row],[Neg_Ano7]]+Tabela3[[#This Row],[Neg_Ano8]]+Tabela3[[#This Row],[Neg_Ano9]]</f>
        <v>49</v>
      </c>
      <c r="V33" s="114">
        <f t="shared" si="0"/>
        <v>0.2722222222222222</v>
      </c>
    </row>
    <row r="34" spans="1:22" outlineLevel="5" x14ac:dyDescent="0.3">
      <c r="A34" s="6">
        <v>101</v>
      </c>
      <c r="B34" s="7" t="s">
        <v>19</v>
      </c>
      <c r="C34" s="7">
        <v>10103</v>
      </c>
      <c r="D34" s="7" t="s">
        <v>29</v>
      </c>
      <c r="E34" s="7">
        <v>113</v>
      </c>
      <c r="F34" s="7" t="s">
        <v>60</v>
      </c>
      <c r="G34" s="7">
        <v>151324</v>
      </c>
      <c r="H34" s="7" t="s">
        <v>61</v>
      </c>
      <c r="I34" s="7">
        <v>113513</v>
      </c>
      <c r="J34" s="7" t="s">
        <v>63</v>
      </c>
      <c r="K34" s="37">
        <v>67</v>
      </c>
      <c r="L34" s="37">
        <v>22</v>
      </c>
      <c r="M34" s="108">
        <v>0.328358208955224</v>
      </c>
      <c r="N34" s="37">
        <v>78</v>
      </c>
      <c r="O34" s="37">
        <v>35</v>
      </c>
      <c r="P34" s="108">
        <v>0.44871794871794901</v>
      </c>
      <c r="Q34" s="37">
        <v>71</v>
      </c>
      <c r="R34" s="37">
        <v>24</v>
      </c>
      <c r="S34" s="108">
        <v>0.338028169014085</v>
      </c>
      <c r="T34" s="37">
        <f>Tabela3[[#This Row],[Alunos_Ano7]]+Tabela3[[#This Row],[Alunos_Ano8]]+Tabela3[[#This Row],[Alunos_Ano9]]</f>
        <v>216</v>
      </c>
      <c r="U34" s="37">
        <f>Tabela3[[#This Row],[Neg_Ano7]]+Tabela3[[#This Row],[Neg_Ano8]]+Tabela3[[#This Row],[Neg_Ano9]]</f>
        <v>81</v>
      </c>
      <c r="V34" s="114">
        <f t="shared" si="0"/>
        <v>0.375</v>
      </c>
    </row>
    <row r="35" spans="1:22" outlineLevel="4" x14ac:dyDescent="0.3">
      <c r="A35" s="6">
        <v>101</v>
      </c>
      <c r="B35" s="7" t="s">
        <v>19</v>
      </c>
      <c r="C35" s="7">
        <v>10103</v>
      </c>
      <c r="D35" s="7" t="s">
        <v>29</v>
      </c>
      <c r="E35" s="7">
        <v>113</v>
      </c>
      <c r="F35" s="7" t="s">
        <v>60</v>
      </c>
      <c r="G35" s="7">
        <v>151324</v>
      </c>
      <c r="H35" s="7" t="s">
        <v>61</v>
      </c>
      <c r="I35" s="7">
        <v>0</v>
      </c>
      <c r="J35" s="11" t="s">
        <v>24</v>
      </c>
      <c r="K35" s="40">
        <f>SUBTOTAL(9,K33:K34)</f>
        <v>120</v>
      </c>
      <c r="L35" s="40">
        <f>SUBTOTAL(9,L33:L34)</f>
        <v>29</v>
      </c>
      <c r="M35" s="87">
        <f>Tabela3[[#This Row],[Neg_Ano7]]/Tabela3[[#This Row],[Alunos_Ano7]]</f>
        <v>0.24166666666666667</v>
      </c>
      <c r="N35" s="40">
        <f>SUBTOTAL(9,N33:N34)</f>
        <v>143</v>
      </c>
      <c r="O35" s="40">
        <f>SUBTOTAL(9,O33:O34)</f>
        <v>58</v>
      </c>
      <c r="P35" s="87">
        <f>Tabela3[[#This Row],[Neg_Ano8]]/Tabela3[[#This Row],[Alunos_Ano8]]</f>
        <v>0.40559440559440557</v>
      </c>
      <c r="Q35" s="40">
        <f>SUBTOTAL(9,Q33:Q34)</f>
        <v>133</v>
      </c>
      <c r="R35" s="40">
        <f>SUBTOTAL(9,R33:R34)</f>
        <v>43</v>
      </c>
      <c r="S35" s="87">
        <f>Tabela3[[#This Row],[Neg_Ano9]]/Tabela3[[#This Row],[Alunos_Ano9]]</f>
        <v>0.32330827067669171</v>
      </c>
      <c r="T35" s="40">
        <f>SUBTOTAL(9,T33:T34)</f>
        <v>396</v>
      </c>
      <c r="U35" s="40">
        <f>SUBTOTAL(9,U33:U34)</f>
        <v>130</v>
      </c>
      <c r="V35" s="115">
        <f t="shared" si="0"/>
        <v>0.32828282828282829</v>
      </c>
    </row>
    <row r="36" spans="1:22" outlineLevel="5" x14ac:dyDescent="0.3">
      <c r="A36" s="6">
        <v>101</v>
      </c>
      <c r="B36" s="7" t="s">
        <v>19</v>
      </c>
      <c r="C36" s="7">
        <v>10103</v>
      </c>
      <c r="D36" s="7" t="s">
        <v>29</v>
      </c>
      <c r="E36" s="7">
        <v>113</v>
      </c>
      <c r="F36" s="7" t="s">
        <v>60</v>
      </c>
      <c r="G36" s="7">
        <v>151348</v>
      </c>
      <c r="H36" s="7" t="s">
        <v>64</v>
      </c>
      <c r="I36" s="7">
        <v>113401</v>
      </c>
      <c r="J36" s="7" t="s">
        <v>65</v>
      </c>
      <c r="K36" s="37">
        <v>70</v>
      </c>
      <c r="L36" s="37">
        <v>29</v>
      </c>
      <c r="M36" s="108">
        <v>0.41428571428571398</v>
      </c>
      <c r="N36" s="37">
        <v>89</v>
      </c>
      <c r="O36" s="37">
        <v>28</v>
      </c>
      <c r="P36" s="108">
        <v>0.31460674157303398</v>
      </c>
      <c r="Q36" s="37">
        <v>55</v>
      </c>
      <c r="R36" s="37">
        <v>16</v>
      </c>
      <c r="S36" s="108">
        <v>0.29090909090909101</v>
      </c>
      <c r="T36" s="37">
        <f>Tabela3[[#This Row],[Alunos_Ano7]]+Tabela3[[#This Row],[Alunos_Ano8]]+Tabela3[[#This Row],[Alunos_Ano9]]</f>
        <v>214</v>
      </c>
      <c r="U36" s="37">
        <f>Tabela3[[#This Row],[Neg_Ano7]]+Tabela3[[#This Row],[Neg_Ano8]]+Tabela3[[#This Row],[Neg_Ano9]]</f>
        <v>73</v>
      </c>
      <c r="V36" s="114">
        <f t="shared" si="0"/>
        <v>0.34112149532710279</v>
      </c>
    </row>
    <row r="37" spans="1:22" outlineLevel="5" x14ac:dyDescent="0.3">
      <c r="A37" s="6">
        <v>101</v>
      </c>
      <c r="B37" s="7" t="s">
        <v>19</v>
      </c>
      <c r="C37" s="7">
        <v>10103</v>
      </c>
      <c r="D37" s="7" t="s">
        <v>29</v>
      </c>
      <c r="E37" s="7">
        <v>113</v>
      </c>
      <c r="F37" s="7" t="s">
        <v>60</v>
      </c>
      <c r="G37" s="7">
        <v>151348</v>
      </c>
      <c r="H37" s="7" t="s">
        <v>64</v>
      </c>
      <c r="I37" s="7">
        <v>113470</v>
      </c>
      <c r="J37" s="7" t="s">
        <v>66</v>
      </c>
      <c r="K37" s="37">
        <v>55</v>
      </c>
      <c r="L37" s="37">
        <v>22</v>
      </c>
      <c r="M37" s="108">
        <v>0.4</v>
      </c>
      <c r="N37" s="37">
        <v>47</v>
      </c>
      <c r="O37" s="37">
        <v>28</v>
      </c>
      <c r="P37" s="108">
        <v>0.59574468085106402</v>
      </c>
      <c r="Q37" s="37">
        <v>38</v>
      </c>
      <c r="R37" s="37">
        <v>16</v>
      </c>
      <c r="S37" s="108">
        <v>0.42105263157894701</v>
      </c>
      <c r="T37" s="37">
        <f>Tabela3[[#This Row],[Alunos_Ano7]]+Tabela3[[#This Row],[Alunos_Ano8]]+Tabela3[[#This Row],[Alunos_Ano9]]</f>
        <v>140</v>
      </c>
      <c r="U37" s="37">
        <f>Tabela3[[#This Row],[Neg_Ano7]]+Tabela3[[#This Row],[Neg_Ano8]]+Tabela3[[#This Row],[Neg_Ano9]]</f>
        <v>66</v>
      </c>
      <c r="V37" s="114">
        <f t="shared" si="0"/>
        <v>0.47142857142857142</v>
      </c>
    </row>
    <row r="38" spans="1:22" outlineLevel="4" x14ac:dyDescent="0.3">
      <c r="A38" s="6">
        <v>101</v>
      </c>
      <c r="B38" s="7" t="s">
        <v>19</v>
      </c>
      <c r="C38" s="7">
        <v>10103</v>
      </c>
      <c r="D38" s="7" t="s">
        <v>29</v>
      </c>
      <c r="E38" s="7">
        <v>113</v>
      </c>
      <c r="F38" s="7" t="s">
        <v>60</v>
      </c>
      <c r="G38" s="7">
        <v>151348</v>
      </c>
      <c r="H38" s="7" t="s">
        <v>64</v>
      </c>
      <c r="I38" s="7">
        <v>0</v>
      </c>
      <c r="J38" s="11" t="s">
        <v>24</v>
      </c>
      <c r="K38" s="40">
        <f>SUBTOTAL(9,K36:K37)</f>
        <v>125</v>
      </c>
      <c r="L38" s="40">
        <f>SUBTOTAL(9,L36:L37)</f>
        <v>51</v>
      </c>
      <c r="M38" s="87">
        <f>Tabela3[[#This Row],[Neg_Ano7]]/Tabela3[[#This Row],[Alunos_Ano7]]</f>
        <v>0.40799999999999997</v>
      </c>
      <c r="N38" s="40">
        <f>SUBTOTAL(9,N36:N37)</f>
        <v>136</v>
      </c>
      <c r="O38" s="40">
        <f>SUBTOTAL(9,O36:O37)</f>
        <v>56</v>
      </c>
      <c r="P38" s="87">
        <f>Tabela3[[#This Row],[Neg_Ano8]]/Tabela3[[#This Row],[Alunos_Ano8]]</f>
        <v>0.41176470588235292</v>
      </c>
      <c r="Q38" s="40">
        <f>SUBTOTAL(9,Q36:Q37)</f>
        <v>93</v>
      </c>
      <c r="R38" s="40">
        <f>SUBTOTAL(9,R36:R37)</f>
        <v>32</v>
      </c>
      <c r="S38" s="87">
        <f>Tabela3[[#This Row],[Neg_Ano9]]/Tabela3[[#This Row],[Alunos_Ano9]]</f>
        <v>0.34408602150537637</v>
      </c>
      <c r="T38" s="40">
        <f>SUBTOTAL(9,T36:T37)</f>
        <v>354</v>
      </c>
      <c r="U38" s="40">
        <f>SUBTOTAL(9,U36:U37)</f>
        <v>139</v>
      </c>
      <c r="V38" s="115">
        <f t="shared" si="0"/>
        <v>0.39265536723163841</v>
      </c>
    </row>
    <row r="39" spans="1:22" outlineLevel="5" x14ac:dyDescent="0.3">
      <c r="A39" s="6">
        <v>101</v>
      </c>
      <c r="B39" s="7" t="s">
        <v>19</v>
      </c>
      <c r="C39" s="7">
        <v>10103</v>
      </c>
      <c r="D39" s="7" t="s">
        <v>29</v>
      </c>
      <c r="E39" s="7">
        <v>113</v>
      </c>
      <c r="F39" s="7" t="s">
        <v>60</v>
      </c>
      <c r="G39" s="7">
        <v>151609</v>
      </c>
      <c r="H39" s="7" t="s">
        <v>67</v>
      </c>
      <c r="I39" s="7">
        <v>113009</v>
      </c>
      <c r="J39" s="7" t="s">
        <v>68</v>
      </c>
      <c r="K39" s="37">
        <v>50</v>
      </c>
      <c r="L39" s="37">
        <v>27</v>
      </c>
      <c r="M39" s="108">
        <v>0.54</v>
      </c>
      <c r="N39" s="37">
        <v>49</v>
      </c>
      <c r="O39" s="37">
        <v>23</v>
      </c>
      <c r="P39" s="108">
        <v>0.469387755102041</v>
      </c>
      <c r="Q39" s="37">
        <v>51</v>
      </c>
      <c r="R39" s="37">
        <v>20</v>
      </c>
      <c r="S39" s="108">
        <v>0.39215686274509798</v>
      </c>
      <c r="T39" s="37">
        <f>Tabela3[[#This Row],[Alunos_Ano7]]+Tabela3[[#This Row],[Alunos_Ano8]]+Tabela3[[#This Row],[Alunos_Ano9]]</f>
        <v>150</v>
      </c>
      <c r="U39" s="37">
        <f>Tabela3[[#This Row],[Neg_Ano7]]+Tabela3[[#This Row],[Neg_Ano8]]+Tabela3[[#This Row],[Neg_Ano9]]</f>
        <v>70</v>
      </c>
      <c r="V39" s="114">
        <f t="shared" si="0"/>
        <v>0.46666666666666667</v>
      </c>
    </row>
    <row r="40" spans="1:22" outlineLevel="5" x14ac:dyDescent="0.3">
      <c r="A40" s="6">
        <v>101</v>
      </c>
      <c r="B40" s="7" t="s">
        <v>19</v>
      </c>
      <c r="C40" s="7">
        <v>10103</v>
      </c>
      <c r="D40" s="7" t="s">
        <v>29</v>
      </c>
      <c r="E40" s="7">
        <v>113</v>
      </c>
      <c r="F40" s="7" t="s">
        <v>60</v>
      </c>
      <c r="G40" s="7">
        <v>151609</v>
      </c>
      <c r="H40" s="7" t="s">
        <v>67</v>
      </c>
      <c r="I40" s="7">
        <v>113010</v>
      </c>
      <c r="J40" s="7" t="s">
        <v>69</v>
      </c>
      <c r="K40" s="37">
        <v>50</v>
      </c>
      <c r="L40" s="37">
        <v>26</v>
      </c>
      <c r="M40" s="108">
        <v>0.52</v>
      </c>
      <c r="N40" s="37">
        <v>60</v>
      </c>
      <c r="O40" s="37">
        <v>25</v>
      </c>
      <c r="P40" s="108">
        <v>0.41666666666666702</v>
      </c>
      <c r="Q40" s="37">
        <v>42</v>
      </c>
      <c r="R40" s="37">
        <v>16</v>
      </c>
      <c r="S40" s="108">
        <v>0.38095238095238099</v>
      </c>
      <c r="T40" s="37">
        <f>Tabela3[[#This Row],[Alunos_Ano7]]+Tabela3[[#This Row],[Alunos_Ano8]]+Tabela3[[#This Row],[Alunos_Ano9]]</f>
        <v>152</v>
      </c>
      <c r="U40" s="37">
        <f>Tabela3[[#This Row],[Neg_Ano7]]+Tabela3[[#This Row],[Neg_Ano8]]+Tabela3[[#This Row],[Neg_Ano9]]</f>
        <v>67</v>
      </c>
      <c r="V40" s="114">
        <f t="shared" si="0"/>
        <v>0.44078947368421051</v>
      </c>
    </row>
    <row r="41" spans="1:22" outlineLevel="4" x14ac:dyDescent="0.3">
      <c r="A41" s="6">
        <v>101</v>
      </c>
      <c r="B41" s="7" t="s">
        <v>19</v>
      </c>
      <c r="C41" s="7">
        <v>10103</v>
      </c>
      <c r="D41" s="7" t="s">
        <v>29</v>
      </c>
      <c r="E41" s="7">
        <v>113</v>
      </c>
      <c r="F41" s="7" t="s">
        <v>60</v>
      </c>
      <c r="G41" s="7">
        <v>151609</v>
      </c>
      <c r="H41" s="7" t="s">
        <v>67</v>
      </c>
      <c r="I41" s="7">
        <v>0</v>
      </c>
      <c r="J41" s="11" t="s">
        <v>24</v>
      </c>
      <c r="K41" s="40">
        <f>SUBTOTAL(9,K39:K40)</f>
        <v>100</v>
      </c>
      <c r="L41" s="40">
        <f>SUBTOTAL(9,L39:L40)</f>
        <v>53</v>
      </c>
      <c r="M41" s="87">
        <f>Tabela3[[#This Row],[Neg_Ano7]]/Tabela3[[#This Row],[Alunos_Ano7]]</f>
        <v>0.53</v>
      </c>
      <c r="N41" s="40">
        <f>SUBTOTAL(9,N39:N40)</f>
        <v>109</v>
      </c>
      <c r="O41" s="40">
        <f>SUBTOTAL(9,O39:O40)</f>
        <v>48</v>
      </c>
      <c r="P41" s="87">
        <f>Tabela3[[#This Row],[Neg_Ano8]]/Tabela3[[#This Row],[Alunos_Ano8]]</f>
        <v>0.44036697247706424</v>
      </c>
      <c r="Q41" s="40">
        <f>SUBTOTAL(9,Q39:Q40)</f>
        <v>93</v>
      </c>
      <c r="R41" s="40">
        <f>SUBTOTAL(9,R39:R40)</f>
        <v>36</v>
      </c>
      <c r="S41" s="87">
        <f>Tabela3[[#This Row],[Neg_Ano9]]/Tabela3[[#This Row],[Alunos_Ano9]]</f>
        <v>0.38709677419354838</v>
      </c>
      <c r="T41" s="40">
        <f>SUBTOTAL(9,T39:T40)</f>
        <v>302</v>
      </c>
      <c r="U41" s="40">
        <f>SUBTOTAL(9,U39:U40)</f>
        <v>137</v>
      </c>
      <c r="V41" s="115">
        <f t="shared" si="0"/>
        <v>0.45364238410596025</v>
      </c>
    </row>
    <row r="42" spans="1:22" outlineLevel="5" x14ac:dyDescent="0.3">
      <c r="A42" s="6">
        <v>101</v>
      </c>
      <c r="B42" s="7" t="s">
        <v>19</v>
      </c>
      <c r="C42" s="7">
        <v>10103</v>
      </c>
      <c r="D42" s="7" t="s">
        <v>29</v>
      </c>
      <c r="E42" s="7">
        <v>113</v>
      </c>
      <c r="F42" s="7" t="s">
        <v>60</v>
      </c>
      <c r="G42" s="7">
        <v>151658</v>
      </c>
      <c r="H42" s="7" t="s">
        <v>70</v>
      </c>
      <c r="I42" s="7">
        <v>113278</v>
      </c>
      <c r="J42" s="7" t="s">
        <v>71</v>
      </c>
      <c r="K42" s="37">
        <v>128</v>
      </c>
      <c r="L42" s="37">
        <v>61</v>
      </c>
      <c r="M42" s="108">
        <v>0.4765625</v>
      </c>
      <c r="N42" s="37">
        <v>153</v>
      </c>
      <c r="O42" s="37">
        <v>77</v>
      </c>
      <c r="P42" s="108">
        <v>0.50326797385620903</v>
      </c>
      <c r="Q42" s="37">
        <v>164</v>
      </c>
      <c r="R42" s="37">
        <v>64</v>
      </c>
      <c r="S42" s="108">
        <v>0.39024390243902402</v>
      </c>
      <c r="T42" s="37">
        <f>Tabela3[[#This Row],[Alunos_Ano7]]+Tabela3[[#This Row],[Alunos_Ano8]]+Tabela3[[#This Row],[Alunos_Ano9]]</f>
        <v>445</v>
      </c>
      <c r="U42" s="37">
        <f>Tabela3[[#This Row],[Neg_Ano7]]+Tabela3[[#This Row],[Neg_Ano8]]+Tabela3[[#This Row],[Neg_Ano9]]</f>
        <v>202</v>
      </c>
      <c r="V42" s="114">
        <f t="shared" si="0"/>
        <v>0.45393258426966293</v>
      </c>
    </row>
    <row r="43" spans="1:22" outlineLevel="4" x14ac:dyDescent="0.3">
      <c r="A43" s="6">
        <v>101</v>
      </c>
      <c r="B43" s="7" t="s">
        <v>19</v>
      </c>
      <c r="C43" s="7">
        <v>10103</v>
      </c>
      <c r="D43" s="7" t="s">
        <v>29</v>
      </c>
      <c r="E43" s="7">
        <v>113</v>
      </c>
      <c r="F43" s="7" t="s">
        <v>60</v>
      </c>
      <c r="G43" s="7">
        <v>151658</v>
      </c>
      <c r="H43" s="7" t="s">
        <v>70</v>
      </c>
      <c r="I43" s="7">
        <v>0</v>
      </c>
      <c r="J43" s="11" t="s">
        <v>24</v>
      </c>
      <c r="K43" s="40">
        <f>SUBTOTAL(9,K42:K42)</f>
        <v>128</v>
      </c>
      <c r="L43" s="40">
        <f>SUBTOTAL(9,L42:L42)</f>
        <v>61</v>
      </c>
      <c r="M43" s="87">
        <f>Tabela3[[#This Row],[Neg_Ano7]]/Tabela3[[#This Row],[Alunos_Ano7]]</f>
        <v>0.4765625</v>
      </c>
      <c r="N43" s="40">
        <f>SUBTOTAL(9,N42:N42)</f>
        <v>153</v>
      </c>
      <c r="O43" s="40">
        <f>SUBTOTAL(9,O42:O42)</f>
        <v>77</v>
      </c>
      <c r="P43" s="87">
        <f>Tabela3[[#This Row],[Neg_Ano8]]/Tabela3[[#This Row],[Alunos_Ano8]]</f>
        <v>0.50326797385620914</v>
      </c>
      <c r="Q43" s="40">
        <f>SUBTOTAL(9,Q42:Q42)</f>
        <v>164</v>
      </c>
      <c r="R43" s="40">
        <f>SUBTOTAL(9,R42:R42)</f>
        <v>64</v>
      </c>
      <c r="S43" s="87">
        <f>Tabela3[[#This Row],[Neg_Ano9]]/Tabela3[[#This Row],[Alunos_Ano9]]</f>
        <v>0.3902439024390244</v>
      </c>
      <c r="T43" s="40">
        <f>SUBTOTAL(9,T42:T42)</f>
        <v>445</v>
      </c>
      <c r="U43" s="40">
        <f>SUBTOTAL(9,U42:U42)</f>
        <v>202</v>
      </c>
      <c r="V43" s="115">
        <f t="shared" si="0"/>
        <v>0.45393258426966293</v>
      </c>
    </row>
    <row r="44" spans="1:22" outlineLevel="5" x14ac:dyDescent="0.3">
      <c r="A44" s="6">
        <v>101</v>
      </c>
      <c r="B44" s="7" t="s">
        <v>19</v>
      </c>
      <c r="C44" s="7">
        <v>10103</v>
      </c>
      <c r="D44" s="7" t="s">
        <v>29</v>
      </c>
      <c r="E44" s="7">
        <v>113</v>
      </c>
      <c r="F44" s="7" t="s">
        <v>60</v>
      </c>
      <c r="G44" s="7">
        <v>153047</v>
      </c>
      <c r="H44" s="7" t="s">
        <v>72</v>
      </c>
      <c r="I44" s="7">
        <v>113147</v>
      </c>
      <c r="J44" s="7" t="s">
        <v>73</v>
      </c>
      <c r="K44" s="37">
        <v>122</v>
      </c>
      <c r="L44" s="37">
        <v>28</v>
      </c>
      <c r="M44" s="108">
        <v>0.22950819672131101</v>
      </c>
      <c r="N44" s="37">
        <v>114</v>
      </c>
      <c r="O44" s="37">
        <v>34</v>
      </c>
      <c r="P44" s="108">
        <v>0.29824561403508798</v>
      </c>
      <c r="Q44" s="37">
        <v>96</v>
      </c>
      <c r="R44" s="37">
        <v>25</v>
      </c>
      <c r="S44" s="108">
        <v>0.26041666666666702</v>
      </c>
      <c r="T44" s="37">
        <f>Tabela3[[#This Row],[Alunos_Ano7]]+Tabela3[[#This Row],[Alunos_Ano8]]+Tabela3[[#This Row],[Alunos_Ano9]]</f>
        <v>332</v>
      </c>
      <c r="U44" s="37">
        <f>Tabela3[[#This Row],[Neg_Ano7]]+Tabela3[[#This Row],[Neg_Ano8]]+Tabela3[[#This Row],[Neg_Ano9]]</f>
        <v>87</v>
      </c>
      <c r="V44" s="114">
        <f t="shared" si="0"/>
        <v>0.26204819277108432</v>
      </c>
    </row>
    <row r="45" spans="1:22" outlineLevel="4" x14ac:dyDescent="0.3">
      <c r="A45" s="6">
        <v>101</v>
      </c>
      <c r="B45" s="7" t="s">
        <v>19</v>
      </c>
      <c r="C45" s="7">
        <v>10103</v>
      </c>
      <c r="D45" s="7" t="s">
        <v>29</v>
      </c>
      <c r="E45" s="7">
        <v>113</v>
      </c>
      <c r="F45" s="7" t="s">
        <v>60</v>
      </c>
      <c r="G45" s="7">
        <v>153047</v>
      </c>
      <c r="H45" s="7" t="s">
        <v>72</v>
      </c>
      <c r="I45" s="7">
        <v>0</v>
      </c>
      <c r="J45" s="11" t="s">
        <v>24</v>
      </c>
      <c r="K45" s="40">
        <f>SUBTOTAL(9,K44:K44)</f>
        <v>122</v>
      </c>
      <c r="L45" s="40">
        <f>SUBTOTAL(9,L44:L44)</f>
        <v>28</v>
      </c>
      <c r="M45" s="87">
        <f>Tabela3[[#This Row],[Neg_Ano7]]/Tabela3[[#This Row],[Alunos_Ano7]]</f>
        <v>0.22950819672131148</v>
      </c>
      <c r="N45" s="40">
        <f>SUBTOTAL(9,N44:N44)</f>
        <v>114</v>
      </c>
      <c r="O45" s="40">
        <f>SUBTOTAL(9,O44:O44)</f>
        <v>34</v>
      </c>
      <c r="P45" s="87">
        <f>Tabela3[[#This Row],[Neg_Ano8]]/Tabela3[[#This Row],[Alunos_Ano8]]</f>
        <v>0.2982456140350877</v>
      </c>
      <c r="Q45" s="40">
        <f>SUBTOTAL(9,Q44:Q44)</f>
        <v>96</v>
      </c>
      <c r="R45" s="40">
        <f>SUBTOTAL(9,R44:R44)</f>
        <v>25</v>
      </c>
      <c r="S45" s="87">
        <f>Tabela3[[#This Row],[Neg_Ano9]]/Tabela3[[#This Row],[Alunos_Ano9]]</f>
        <v>0.26041666666666669</v>
      </c>
      <c r="T45" s="40">
        <f>SUBTOTAL(9,T44:T44)</f>
        <v>332</v>
      </c>
      <c r="U45" s="40">
        <f>SUBTOTAL(9,U44:U44)</f>
        <v>87</v>
      </c>
      <c r="V45" s="115">
        <f t="shared" si="0"/>
        <v>0.26204819277108432</v>
      </c>
    </row>
    <row r="46" spans="1:22" outlineLevel="3" x14ac:dyDescent="0.3">
      <c r="A46" s="6">
        <v>101</v>
      </c>
      <c r="B46" s="7" t="s">
        <v>19</v>
      </c>
      <c r="C46" s="7">
        <v>10103</v>
      </c>
      <c r="D46" s="7" t="s">
        <v>29</v>
      </c>
      <c r="E46" s="7">
        <v>113</v>
      </c>
      <c r="F46" s="7" t="s">
        <v>60</v>
      </c>
      <c r="G46" s="7">
        <v>0</v>
      </c>
      <c r="H46" s="7">
        <v>0</v>
      </c>
      <c r="I46" s="7">
        <v>0</v>
      </c>
      <c r="J46" s="15" t="s">
        <v>25</v>
      </c>
      <c r="K46" s="43">
        <f>SUBTOTAL(9,K33:K44)</f>
        <v>595</v>
      </c>
      <c r="L46" s="43">
        <f>SUBTOTAL(9,L33:L44)</f>
        <v>222</v>
      </c>
      <c r="M46" s="89">
        <f>Tabela3[[#This Row],[Neg_Ano7]]/Tabela3[[#This Row],[Alunos_Ano7]]</f>
        <v>0.373109243697479</v>
      </c>
      <c r="N46" s="43">
        <f>SUBTOTAL(9,N33:N44)</f>
        <v>655</v>
      </c>
      <c r="O46" s="43">
        <f>SUBTOTAL(9,O33:O44)</f>
        <v>273</v>
      </c>
      <c r="P46" s="89">
        <f>Tabela3[[#This Row],[Neg_Ano8]]/Tabela3[[#This Row],[Alunos_Ano8]]</f>
        <v>0.416793893129771</v>
      </c>
      <c r="Q46" s="43">
        <f>SUBTOTAL(9,Q33:Q44)</f>
        <v>579</v>
      </c>
      <c r="R46" s="43">
        <f>SUBTOTAL(9,R33:R44)</f>
        <v>200</v>
      </c>
      <c r="S46" s="89">
        <f>Tabela3[[#This Row],[Neg_Ano9]]/Tabela3[[#This Row],[Alunos_Ano9]]</f>
        <v>0.34542314335060448</v>
      </c>
      <c r="T46" s="43">
        <f>SUBTOTAL(9,T33:T44)</f>
        <v>1829</v>
      </c>
      <c r="U46" s="43">
        <f>SUBTOTAL(9,U33:U44)</f>
        <v>695</v>
      </c>
      <c r="V46" s="116">
        <f t="shared" ref="V46:V109" si="1">U46/T46</f>
        <v>0.37998906506287589</v>
      </c>
    </row>
    <row r="47" spans="1:22" outlineLevel="5" x14ac:dyDescent="0.3">
      <c r="A47" s="6">
        <v>101</v>
      </c>
      <c r="B47" s="7" t="s">
        <v>19</v>
      </c>
      <c r="C47" s="7">
        <v>10103</v>
      </c>
      <c r="D47" s="7" t="s">
        <v>29</v>
      </c>
      <c r="E47" s="7">
        <v>116</v>
      </c>
      <c r="F47" s="7" t="s">
        <v>74</v>
      </c>
      <c r="G47" s="7">
        <v>151683</v>
      </c>
      <c r="H47" s="7" t="s">
        <v>75</v>
      </c>
      <c r="I47" s="7">
        <v>116286</v>
      </c>
      <c r="J47" s="7" t="s">
        <v>311</v>
      </c>
      <c r="K47" s="37">
        <v>83</v>
      </c>
      <c r="L47" s="37">
        <v>22</v>
      </c>
      <c r="M47" s="108">
        <v>0.265060240963855</v>
      </c>
      <c r="N47" s="37">
        <v>99</v>
      </c>
      <c r="O47" s="37">
        <v>28</v>
      </c>
      <c r="P47" s="108">
        <v>0.28282828282828298</v>
      </c>
      <c r="Q47" s="37">
        <v>80</v>
      </c>
      <c r="R47" s="37">
        <v>20</v>
      </c>
      <c r="S47" s="108">
        <v>0.25</v>
      </c>
      <c r="T47" s="37">
        <f>Tabela3[[#This Row],[Alunos_Ano7]]+Tabela3[[#This Row],[Alunos_Ano8]]+Tabela3[[#This Row],[Alunos_Ano9]]</f>
        <v>262</v>
      </c>
      <c r="U47" s="37">
        <f>Tabela3[[#This Row],[Neg_Ano7]]+Tabela3[[#This Row],[Neg_Ano8]]+Tabela3[[#This Row],[Neg_Ano9]]</f>
        <v>70</v>
      </c>
      <c r="V47" s="114">
        <f t="shared" si="1"/>
        <v>0.26717557251908397</v>
      </c>
    </row>
    <row r="48" spans="1:22" outlineLevel="5" x14ac:dyDescent="0.3">
      <c r="A48" s="6">
        <v>101</v>
      </c>
      <c r="B48" s="7" t="s">
        <v>19</v>
      </c>
      <c r="C48" s="7">
        <v>10103</v>
      </c>
      <c r="D48" s="7" t="s">
        <v>29</v>
      </c>
      <c r="E48" s="7">
        <v>116</v>
      </c>
      <c r="F48" s="7" t="s">
        <v>74</v>
      </c>
      <c r="G48" s="7">
        <v>151683</v>
      </c>
      <c r="H48" s="7" t="s">
        <v>75</v>
      </c>
      <c r="I48" s="7">
        <v>116386</v>
      </c>
      <c r="J48" s="7" t="s">
        <v>76</v>
      </c>
      <c r="K48" s="37">
        <v>73</v>
      </c>
      <c r="L48" s="37">
        <v>31</v>
      </c>
      <c r="M48" s="108">
        <v>0.42465753424657499</v>
      </c>
      <c r="N48" s="37">
        <v>80</v>
      </c>
      <c r="O48" s="37">
        <v>29</v>
      </c>
      <c r="P48" s="108">
        <v>0.36249999999999999</v>
      </c>
      <c r="Q48" s="37">
        <v>91</v>
      </c>
      <c r="R48" s="37">
        <v>28</v>
      </c>
      <c r="S48" s="108">
        <v>0.30769230769230799</v>
      </c>
      <c r="T48" s="37">
        <f>Tabela3[[#This Row],[Alunos_Ano7]]+Tabela3[[#This Row],[Alunos_Ano8]]+Tabela3[[#This Row],[Alunos_Ano9]]</f>
        <v>244</v>
      </c>
      <c r="U48" s="37">
        <f>Tabela3[[#This Row],[Neg_Ano7]]+Tabela3[[#This Row],[Neg_Ano8]]+Tabela3[[#This Row],[Neg_Ano9]]</f>
        <v>88</v>
      </c>
      <c r="V48" s="114">
        <f t="shared" si="1"/>
        <v>0.36065573770491804</v>
      </c>
    </row>
    <row r="49" spans="1:22" outlineLevel="4" x14ac:dyDescent="0.3">
      <c r="A49" s="6">
        <v>101</v>
      </c>
      <c r="B49" s="7" t="s">
        <v>19</v>
      </c>
      <c r="C49" s="7">
        <v>10103</v>
      </c>
      <c r="D49" s="7" t="s">
        <v>29</v>
      </c>
      <c r="E49" s="7">
        <v>116</v>
      </c>
      <c r="F49" s="7" t="s">
        <v>74</v>
      </c>
      <c r="G49" s="7">
        <v>151683</v>
      </c>
      <c r="H49" s="7" t="s">
        <v>75</v>
      </c>
      <c r="I49" s="7">
        <v>0</v>
      </c>
      <c r="J49" s="11" t="s">
        <v>24</v>
      </c>
      <c r="K49" s="40">
        <f>SUBTOTAL(9,K47:K48)</f>
        <v>156</v>
      </c>
      <c r="L49" s="40">
        <f>SUBTOTAL(9,L47:L48)</f>
        <v>53</v>
      </c>
      <c r="M49" s="87">
        <f>Tabela3[[#This Row],[Neg_Ano7]]/Tabela3[[#This Row],[Alunos_Ano7]]</f>
        <v>0.33974358974358976</v>
      </c>
      <c r="N49" s="40">
        <f>SUBTOTAL(9,N47:N48)</f>
        <v>179</v>
      </c>
      <c r="O49" s="40">
        <f>SUBTOTAL(9,O47:O48)</f>
        <v>57</v>
      </c>
      <c r="P49" s="87">
        <f>Tabela3[[#This Row],[Neg_Ano8]]/Tabela3[[#This Row],[Alunos_Ano8]]</f>
        <v>0.31843575418994413</v>
      </c>
      <c r="Q49" s="40">
        <f>SUBTOTAL(9,Q47:Q48)</f>
        <v>171</v>
      </c>
      <c r="R49" s="40">
        <f>SUBTOTAL(9,R47:R48)</f>
        <v>48</v>
      </c>
      <c r="S49" s="87">
        <f>Tabela3[[#This Row],[Neg_Ano9]]/Tabela3[[#This Row],[Alunos_Ano9]]</f>
        <v>0.2807017543859649</v>
      </c>
      <c r="T49" s="40">
        <f>SUBTOTAL(9,T47:T48)</f>
        <v>506</v>
      </c>
      <c r="U49" s="40">
        <f>SUBTOTAL(9,U47:U48)</f>
        <v>158</v>
      </c>
      <c r="V49" s="115">
        <f t="shared" si="1"/>
        <v>0.31225296442687744</v>
      </c>
    </row>
    <row r="50" spans="1:22" outlineLevel="5" x14ac:dyDescent="0.3">
      <c r="A50" s="6">
        <v>101</v>
      </c>
      <c r="B50" s="7" t="s">
        <v>19</v>
      </c>
      <c r="C50" s="7">
        <v>10103</v>
      </c>
      <c r="D50" s="7" t="s">
        <v>29</v>
      </c>
      <c r="E50" s="7">
        <v>116</v>
      </c>
      <c r="F50" s="7" t="s">
        <v>74</v>
      </c>
      <c r="G50" s="7">
        <v>152900</v>
      </c>
      <c r="H50" s="7" t="s">
        <v>77</v>
      </c>
      <c r="I50" s="7">
        <v>116374</v>
      </c>
      <c r="J50" s="7" t="s">
        <v>78</v>
      </c>
      <c r="K50" s="37">
        <v>151</v>
      </c>
      <c r="L50" s="37">
        <v>41</v>
      </c>
      <c r="M50" s="108">
        <v>0.27152317880794702</v>
      </c>
      <c r="N50" s="37">
        <v>144</v>
      </c>
      <c r="O50" s="37">
        <v>35</v>
      </c>
      <c r="P50" s="108">
        <v>0.243055555555556</v>
      </c>
      <c r="Q50" s="37">
        <v>168</v>
      </c>
      <c r="R50" s="37">
        <v>38</v>
      </c>
      <c r="S50" s="108">
        <v>0.226190476190476</v>
      </c>
      <c r="T50" s="37">
        <f>Tabela3[[#This Row],[Alunos_Ano7]]+Tabela3[[#This Row],[Alunos_Ano8]]+Tabela3[[#This Row],[Alunos_Ano9]]</f>
        <v>463</v>
      </c>
      <c r="U50" s="37">
        <f>Tabela3[[#This Row],[Neg_Ano7]]+Tabela3[[#This Row],[Neg_Ano8]]+Tabela3[[#This Row],[Neg_Ano9]]</f>
        <v>114</v>
      </c>
      <c r="V50" s="114">
        <f t="shared" si="1"/>
        <v>0.24622030237580994</v>
      </c>
    </row>
    <row r="51" spans="1:22" outlineLevel="4" x14ac:dyDescent="0.3">
      <c r="A51" s="6">
        <v>101</v>
      </c>
      <c r="B51" s="7" t="s">
        <v>19</v>
      </c>
      <c r="C51" s="7">
        <v>10103</v>
      </c>
      <c r="D51" s="7" t="s">
        <v>29</v>
      </c>
      <c r="E51" s="7">
        <v>116</v>
      </c>
      <c r="F51" s="7" t="s">
        <v>74</v>
      </c>
      <c r="G51" s="7">
        <v>152900</v>
      </c>
      <c r="H51" s="7" t="s">
        <v>77</v>
      </c>
      <c r="I51" s="7">
        <v>0</v>
      </c>
      <c r="J51" s="11" t="s">
        <v>24</v>
      </c>
      <c r="K51" s="40">
        <f>SUBTOTAL(9,K50:K50)</f>
        <v>151</v>
      </c>
      <c r="L51" s="40">
        <f>SUBTOTAL(9,L50:L50)</f>
        <v>41</v>
      </c>
      <c r="M51" s="87">
        <f>Tabela3[[#This Row],[Neg_Ano7]]/Tabela3[[#This Row],[Alunos_Ano7]]</f>
        <v>0.27152317880794702</v>
      </c>
      <c r="N51" s="40">
        <f>SUBTOTAL(9,N50:N50)</f>
        <v>144</v>
      </c>
      <c r="O51" s="40">
        <f>SUBTOTAL(9,O50:O50)</f>
        <v>35</v>
      </c>
      <c r="P51" s="87">
        <f>Tabela3[[#This Row],[Neg_Ano8]]/Tabela3[[#This Row],[Alunos_Ano8]]</f>
        <v>0.24305555555555555</v>
      </c>
      <c r="Q51" s="40">
        <f>SUBTOTAL(9,Q50:Q50)</f>
        <v>168</v>
      </c>
      <c r="R51" s="40">
        <f>SUBTOTAL(9,R50:R50)</f>
        <v>38</v>
      </c>
      <c r="S51" s="87">
        <f>Tabela3[[#This Row],[Neg_Ano9]]/Tabela3[[#This Row],[Alunos_Ano9]]</f>
        <v>0.22619047619047619</v>
      </c>
      <c r="T51" s="40">
        <f>SUBTOTAL(9,T50:T50)</f>
        <v>463</v>
      </c>
      <c r="U51" s="40">
        <f>SUBTOTAL(9,U50:U50)</f>
        <v>114</v>
      </c>
      <c r="V51" s="115">
        <f t="shared" si="1"/>
        <v>0.24622030237580994</v>
      </c>
    </row>
    <row r="52" spans="1:22" outlineLevel="5" x14ac:dyDescent="0.3">
      <c r="A52" s="6">
        <v>101</v>
      </c>
      <c r="B52" s="7" t="s">
        <v>19</v>
      </c>
      <c r="C52" s="7">
        <v>10103</v>
      </c>
      <c r="D52" s="7" t="s">
        <v>29</v>
      </c>
      <c r="E52" s="7">
        <v>116</v>
      </c>
      <c r="F52" s="7" t="s">
        <v>74</v>
      </c>
      <c r="G52" s="7">
        <v>153060</v>
      </c>
      <c r="H52" s="7" t="s">
        <v>79</v>
      </c>
      <c r="I52" s="7">
        <v>116413</v>
      </c>
      <c r="J52" s="7" t="s">
        <v>80</v>
      </c>
      <c r="K52" s="37">
        <v>62</v>
      </c>
      <c r="L52" s="37">
        <v>26</v>
      </c>
      <c r="M52" s="108">
        <v>0.41935483870967699</v>
      </c>
      <c r="N52" s="37">
        <v>40</v>
      </c>
      <c r="O52" s="37">
        <v>12</v>
      </c>
      <c r="P52" s="108">
        <v>0.3</v>
      </c>
      <c r="Q52" s="37">
        <v>62</v>
      </c>
      <c r="R52" s="37">
        <v>34</v>
      </c>
      <c r="S52" s="108">
        <v>0.54838709677419395</v>
      </c>
      <c r="T52" s="37">
        <f>Tabela3[[#This Row],[Alunos_Ano7]]+Tabela3[[#This Row],[Alunos_Ano8]]+Tabela3[[#This Row],[Alunos_Ano9]]</f>
        <v>164</v>
      </c>
      <c r="U52" s="37">
        <f>Tabela3[[#This Row],[Neg_Ano7]]+Tabela3[[#This Row],[Neg_Ano8]]+Tabela3[[#This Row],[Neg_Ano9]]</f>
        <v>72</v>
      </c>
      <c r="V52" s="114">
        <f t="shared" si="1"/>
        <v>0.43902439024390244</v>
      </c>
    </row>
    <row r="53" spans="1:22" outlineLevel="4" x14ac:dyDescent="0.3">
      <c r="A53" s="6">
        <v>101</v>
      </c>
      <c r="B53" s="7" t="s">
        <v>19</v>
      </c>
      <c r="C53" s="7">
        <v>10103</v>
      </c>
      <c r="D53" s="7" t="s">
        <v>29</v>
      </c>
      <c r="E53" s="7">
        <v>116</v>
      </c>
      <c r="F53" s="7" t="s">
        <v>74</v>
      </c>
      <c r="G53" s="7">
        <v>153060</v>
      </c>
      <c r="H53" s="7" t="s">
        <v>79</v>
      </c>
      <c r="I53" s="7">
        <v>0</v>
      </c>
      <c r="J53" s="11" t="s">
        <v>24</v>
      </c>
      <c r="K53" s="40">
        <f>SUBTOTAL(9,K52:K52)</f>
        <v>62</v>
      </c>
      <c r="L53" s="40">
        <f>SUBTOTAL(9,L52:L52)</f>
        <v>26</v>
      </c>
      <c r="M53" s="87">
        <f>Tabela3[[#This Row],[Neg_Ano7]]/Tabela3[[#This Row],[Alunos_Ano7]]</f>
        <v>0.41935483870967744</v>
      </c>
      <c r="N53" s="40">
        <f>SUBTOTAL(9,N52:N52)</f>
        <v>40</v>
      </c>
      <c r="O53" s="40">
        <f>SUBTOTAL(9,O52:O52)</f>
        <v>12</v>
      </c>
      <c r="P53" s="87">
        <f>Tabela3[[#This Row],[Neg_Ano8]]/Tabela3[[#This Row],[Alunos_Ano8]]</f>
        <v>0.3</v>
      </c>
      <c r="Q53" s="40">
        <f>SUBTOTAL(9,Q52:Q52)</f>
        <v>62</v>
      </c>
      <c r="R53" s="40">
        <f>SUBTOTAL(9,R52:R52)</f>
        <v>34</v>
      </c>
      <c r="S53" s="87">
        <f>Tabela3[[#This Row],[Neg_Ano9]]/Tabela3[[#This Row],[Alunos_Ano9]]</f>
        <v>0.54838709677419351</v>
      </c>
      <c r="T53" s="40">
        <f>SUBTOTAL(9,T52:T52)</f>
        <v>164</v>
      </c>
      <c r="U53" s="40">
        <f>SUBTOTAL(9,U52:U52)</f>
        <v>72</v>
      </c>
      <c r="V53" s="115">
        <f t="shared" si="1"/>
        <v>0.43902439024390244</v>
      </c>
    </row>
    <row r="54" spans="1:22" outlineLevel="3" x14ac:dyDescent="0.3">
      <c r="A54" s="6">
        <v>101</v>
      </c>
      <c r="B54" s="7" t="s">
        <v>19</v>
      </c>
      <c r="C54" s="7">
        <v>10103</v>
      </c>
      <c r="D54" s="7" t="s">
        <v>29</v>
      </c>
      <c r="E54" s="7">
        <v>116</v>
      </c>
      <c r="F54" s="7" t="s">
        <v>74</v>
      </c>
      <c r="G54" s="7">
        <v>0</v>
      </c>
      <c r="H54" s="7">
        <v>0</v>
      </c>
      <c r="I54" s="7">
        <v>0</v>
      </c>
      <c r="J54" s="15" t="s">
        <v>25</v>
      </c>
      <c r="K54" s="43">
        <f>SUBTOTAL(9,K47:K52)</f>
        <v>369</v>
      </c>
      <c r="L54" s="43">
        <f>SUBTOTAL(9,L47:L52)</f>
        <v>120</v>
      </c>
      <c r="M54" s="89">
        <f>Tabela3[[#This Row],[Neg_Ano7]]/Tabela3[[#This Row],[Alunos_Ano7]]</f>
        <v>0.32520325203252032</v>
      </c>
      <c r="N54" s="43">
        <f>SUBTOTAL(9,N47:N52)</f>
        <v>363</v>
      </c>
      <c r="O54" s="43">
        <f>SUBTOTAL(9,O47:O52)</f>
        <v>104</v>
      </c>
      <c r="P54" s="89">
        <f>Tabela3[[#This Row],[Neg_Ano8]]/Tabela3[[#This Row],[Alunos_Ano8]]</f>
        <v>0.28650137741046833</v>
      </c>
      <c r="Q54" s="43">
        <f>SUBTOTAL(9,Q47:Q52)</f>
        <v>401</v>
      </c>
      <c r="R54" s="43">
        <f>SUBTOTAL(9,R47:R52)</f>
        <v>120</v>
      </c>
      <c r="S54" s="89">
        <f>Tabela3[[#This Row],[Neg_Ano9]]/Tabela3[[#This Row],[Alunos_Ano9]]</f>
        <v>0.29925187032418954</v>
      </c>
      <c r="T54" s="43">
        <f>SUBTOTAL(9,T47:T52)</f>
        <v>1133</v>
      </c>
      <c r="U54" s="43">
        <f>SUBTOTAL(9,U47:U52)</f>
        <v>344</v>
      </c>
      <c r="V54" s="116">
        <f t="shared" si="1"/>
        <v>0.30361871138570168</v>
      </c>
    </row>
    <row r="55" spans="1:22" outlineLevel="5" x14ac:dyDescent="0.3">
      <c r="A55" s="6">
        <v>101</v>
      </c>
      <c r="B55" s="7" t="s">
        <v>19</v>
      </c>
      <c r="C55" s="7">
        <v>10103</v>
      </c>
      <c r="D55" s="7" t="s">
        <v>29</v>
      </c>
      <c r="E55" s="7">
        <v>119</v>
      </c>
      <c r="F55" s="7" t="s">
        <v>81</v>
      </c>
      <c r="G55" s="7">
        <v>151701</v>
      </c>
      <c r="H55" s="7" t="s">
        <v>82</v>
      </c>
      <c r="I55" s="7">
        <v>119542</v>
      </c>
      <c r="J55" s="7" t="s">
        <v>83</v>
      </c>
      <c r="K55" s="37">
        <v>89</v>
      </c>
      <c r="L55" s="37">
        <v>51</v>
      </c>
      <c r="M55" s="108">
        <v>0.57303370786516905</v>
      </c>
      <c r="N55" s="37">
        <v>84</v>
      </c>
      <c r="O55" s="37">
        <v>37</v>
      </c>
      <c r="P55" s="108">
        <v>0.44047619047619002</v>
      </c>
      <c r="Q55" s="37">
        <v>67</v>
      </c>
      <c r="R55" s="37">
        <v>28</v>
      </c>
      <c r="S55" s="108">
        <v>0.41791044776119401</v>
      </c>
      <c r="T55" s="37">
        <f>Tabela3[[#This Row],[Alunos_Ano7]]+Tabela3[[#This Row],[Alunos_Ano8]]+Tabela3[[#This Row],[Alunos_Ano9]]</f>
        <v>240</v>
      </c>
      <c r="U55" s="37">
        <f>Tabela3[[#This Row],[Neg_Ano7]]+Tabela3[[#This Row],[Neg_Ano8]]+Tabela3[[#This Row],[Neg_Ano9]]</f>
        <v>116</v>
      </c>
      <c r="V55" s="114">
        <f t="shared" si="1"/>
        <v>0.48333333333333334</v>
      </c>
    </row>
    <row r="56" spans="1:22" outlineLevel="5" x14ac:dyDescent="0.3">
      <c r="A56" s="6">
        <v>101</v>
      </c>
      <c r="B56" s="7" t="s">
        <v>19</v>
      </c>
      <c r="C56" s="7">
        <v>10103</v>
      </c>
      <c r="D56" s="7" t="s">
        <v>29</v>
      </c>
      <c r="E56" s="7">
        <v>119</v>
      </c>
      <c r="F56" s="7" t="s">
        <v>81</v>
      </c>
      <c r="G56" s="7">
        <v>151701</v>
      </c>
      <c r="H56" s="7" t="s">
        <v>82</v>
      </c>
      <c r="I56" s="7">
        <v>119684</v>
      </c>
      <c r="J56" s="7" t="s">
        <v>84</v>
      </c>
      <c r="K56" s="37">
        <v>130</v>
      </c>
      <c r="L56" s="37">
        <v>63</v>
      </c>
      <c r="M56" s="108">
        <v>0.484615384615385</v>
      </c>
      <c r="N56" s="37">
        <v>120</v>
      </c>
      <c r="O56" s="37">
        <v>48</v>
      </c>
      <c r="P56" s="108">
        <v>0.4</v>
      </c>
      <c r="Q56" s="37">
        <v>100</v>
      </c>
      <c r="R56" s="37">
        <v>42</v>
      </c>
      <c r="S56" s="108">
        <v>0.42</v>
      </c>
      <c r="T56" s="37">
        <f>Tabela3[[#This Row],[Alunos_Ano7]]+Tabela3[[#This Row],[Alunos_Ano8]]+Tabela3[[#This Row],[Alunos_Ano9]]</f>
        <v>350</v>
      </c>
      <c r="U56" s="37">
        <f>Tabela3[[#This Row],[Neg_Ano7]]+Tabela3[[#This Row],[Neg_Ano8]]+Tabela3[[#This Row],[Neg_Ano9]]</f>
        <v>153</v>
      </c>
      <c r="V56" s="114">
        <f t="shared" si="1"/>
        <v>0.43714285714285717</v>
      </c>
    </row>
    <row r="57" spans="1:22" outlineLevel="4" x14ac:dyDescent="0.3">
      <c r="A57" s="6">
        <v>101</v>
      </c>
      <c r="B57" s="7" t="s">
        <v>19</v>
      </c>
      <c r="C57" s="7">
        <v>10103</v>
      </c>
      <c r="D57" s="7" t="s">
        <v>29</v>
      </c>
      <c r="E57" s="7">
        <v>119</v>
      </c>
      <c r="F57" s="7" t="s">
        <v>81</v>
      </c>
      <c r="G57" s="7">
        <v>151701</v>
      </c>
      <c r="H57" s="7" t="s">
        <v>82</v>
      </c>
      <c r="I57" s="7">
        <v>0</v>
      </c>
      <c r="J57" s="11" t="s">
        <v>24</v>
      </c>
      <c r="K57" s="40">
        <f>SUBTOTAL(9,K55:K56)</f>
        <v>219</v>
      </c>
      <c r="L57" s="40">
        <f>SUBTOTAL(9,L55:L56)</f>
        <v>114</v>
      </c>
      <c r="M57" s="87">
        <f>Tabela3[[#This Row],[Neg_Ano7]]/Tabela3[[#This Row],[Alunos_Ano7]]</f>
        <v>0.52054794520547942</v>
      </c>
      <c r="N57" s="40">
        <f>SUBTOTAL(9,N55:N56)</f>
        <v>204</v>
      </c>
      <c r="O57" s="40">
        <f>SUBTOTAL(9,O55:O56)</f>
        <v>85</v>
      </c>
      <c r="P57" s="87">
        <f>Tabela3[[#This Row],[Neg_Ano8]]/Tabela3[[#This Row],[Alunos_Ano8]]</f>
        <v>0.41666666666666669</v>
      </c>
      <c r="Q57" s="40">
        <f>SUBTOTAL(9,Q55:Q56)</f>
        <v>167</v>
      </c>
      <c r="R57" s="40">
        <f>SUBTOTAL(9,R55:R56)</f>
        <v>70</v>
      </c>
      <c r="S57" s="87">
        <f>Tabela3[[#This Row],[Neg_Ano9]]/Tabela3[[#This Row],[Alunos_Ano9]]</f>
        <v>0.41916167664670656</v>
      </c>
      <c r="T57" s="40">
        <f>SUBTOTAL(9,T55:T56)</f>
        <v>590</v>
      </c>
      <c r="U57" s="40">
        <f>SUBTOTAL(9,U55:U56)</f>
        <v>269</v>
      </c>
      <c r="V57" s="115">
        <f t="shared" si="1"/>
        <v>0.45593220338983048</v>
      </c>
    </row>
    <row r="58" spans="1:22" outlineLevel="3" x14ac:dyDescent="0.3">
      <c r="A58" s="6">
        <v>101</v>
      </c>
      <c r="B58" s="7" t="s">
        <v>19</v>
      </c>
      <c r="C58" s="7">
        <v>10103</v>
      </c>
      <c r="D58" s="7" t="s">
        <v>29</v>
      </c>
      <c r="E58" s="7">
        <v>119</v>
      </c>
      <c r="F58" s="7" t="s">
        <v>81</v>
      </c>
      <c r="G58" s="7">
        <v>0</v>
      </c>
      <c r="H58" s="7">
        <v>0</v>
      </c>
      <c r="I58" s="7">
        <v>0</v>
      </c>
      <c r="J58" s="15" t="s">
        <v>25</v>
      </c>
      <c r="K58" s="43">
        <f>SUBTOTAL(9,K55:K56)</f>
        <v>219</v>
      </c>
      <c r="L58" s="43">
        <f>SUBTOTAL(9,L55:L56)</f>
        <v>114</v>
      </c>
      <c r="M58" s="89">
        <f>Tabela3[[#This Row],[Neg_Ano7]]/Tabela3[[#This Row],[Alunos_Ano7]]</f>
        <v>0.52054794520547942</v>
      </c>
      <c r="N58" s="43">
        <f>SUBTOTAL(9,N55:N56)</f>
        <v>204</v>
      </c>
      <c r="O58" s="43">
        <f>SUBTOTAL(9,O55:O56)</f>
        <v>85</v>
      </c>
      <c r="P58" s="89">
        <f>Tabela3[[#This Row],[Neg_Ano8]]/Tabela3[[#This Row],[Alunos_Ano8]]</f>
        <v>0.41666666666666669</v>
      </c>
      <c r="Q58" s="43">
        <f>SUBTOTAL(9,Q55:Q56)</f>
        <v>167</v>
      </c>
      <c r="R58" s="43">
        <f>SUBTOTAL(9,R55:R56)</f>
        <v>70</v>
      </c>
      <c r="S58" s="89">
        <f>Tabela3[[#This Row],[Neg_Ano9]]/Tabela3[[#This Row],[Alunos_Ano9]]</f>
        <v>0.41916167664670656</v>
      </c>
      <c r="T58" s="43">
        <f>SUBTOTAL(9,T55:T56)</f>
        <v>590</v>
      </c>
      <c r="U58" s="43">
        <f>SUBTOTAL(9,U55:U56)</f>
        <v>269</v>
      </c>
      <c r="V58" s="116">
        <f t="shared" si="1"/>
        <v>0.45593220338983048</v>
      </c>
    </row>
    <row r="59" spans="1:22" outlineLevel="5" x14ac:dyDescent="0.3">
      <c r="A59" s="6">
        <v>101</v>
      </c>
      <c r="B59" s="7" t="s">
        <v>19</v>
      </c>
      <c r="C59" s="7">
        <v>10103</v>
      </c>
      <c r="D59" s="7" t="s">
        <v>29</v>
      </c>
      <c r="E59" s="7">
        <v>1304</v>
      </c>
      <c r="F59" s="7" t="s">
        <v>85</v>
      </c>
      <c r="G59" s="7">
        <v>150009</v>
      </c>
      <c r="H59" s="7" t="s">
        <v>86</v>
      </c>
      <c r="I59" s="7">
        <v>1304516</v>
      </c>
      <c r="J59" s="7" t="s">
        <v>87</v>
      </c>
      <c r="K59" s="37">
        <v>98</v>
      </c>
      <c r="L59" s="37">
        <v>46</v>
      </c>
      <c r="M59" s="108">
        <v>0.469387755102041</v>
      </c>
      <c r="N59" s="37">
        <v>101</v>
      </c>
      <c r="O59" s="37">
        <v>54</v>
      </c>
      <c r="P59" s="108">
        <v>0.53465346534653502</v>
      </c>
      <c r="Q59" s="37">
        <v>131</v>
      </c>
      <c r="R59" s="37">
        <v>67</v>
      </c>
      <c r="S59" s="108">
        <v>0.51145038167938905</v>
      </c>
      <c r="T59" s="37">
        <f>Tabela3[[#This Row],[Alunos_Ano7]]+Tabela3[[#This Row],[Alunos_Ano8]]+Tabela3[[#This Row],[Alunos_Ano9]]</f>
        <v>330</v>
      </c>
      <c r="U59" s="37">
        <f>Tabela3[[#This Row],[Neg_Ano7]]+Tabela3[[#This Row],[Neg_Ano8]]+Tabela3[[#This Row],[Neg_Ano9]]</f>
        <v>167</v>
      </c>
      <c r="V59" s="114">
        <f t="shared" si="1"/>
        <v>0.5060606060606061</v>
      </c>
    </row>
    <row r="60" spans="1:22" outlineLevel="5" x14ac:dyDescent="0.3">
      <c r="A60" s="6">
        <v>101</v>
      </c>
      <c r="B60" s="7" t="s">
        <v>19</v>
      </c>
      <c r="C60" s="7">
        <v>10103</v>
      </c>
      <c r="D60" s="7" t="s">
        <v>29</v>
      </c>
      <c r="E60" s="7">
        <v>1304</v>
      </c>
      <c r="F60" s="7" t="s">
        <v>85</v>
      </c>
      <c r="G60" s="7">
        <v>150009</v>
      </c>
      <c r="H60" s="7" t="s">
        <v>86</v>
      </c>
      <c r="I60" s="7">
        <v>1304553</v>
      </c>
      <c r="J60" s="7" t="s">
        <v>88</v>
      </c>
      <c r="K60" s="37">
        <v>139</v>
      </c>
      <c r="L60" s="37">
        <v>56</v>
      </c>
      <c r="M60" s="108">
        <v>0.402877697841727</v>
      </c>
      <c r="N60" s="37">
        <v>111</v>
      </c>
      <c r="O60" s="37">
        <v>52</v>
      </c>
      <c r="P60" s="108">
        <v>0.46846846846846801</v>
      </c>
      <c r="Q60" s="37">
        <v>121</v>
      </c>
      <c r="R60" s="37">
        <v>62</v>
      </c>
      <c r="S60" s="108">
        <v>0.51239669421487599</v>
      </c>
      <c r="T60" s="37">
        <f>Tabela3[[#This Row],[Alunos_Ano7]]+Tabela3[[#This Row],[Alunos_Ano8]]+Tabela3[[#This Row],[Alunos_Ano9]]</f>
        <v>371</v>
      </c>
      <c r="U60" s="37">
        <f>Tabela3[[#This Row],[Neg_Ano7]]+Tabela3[[#This Row],[Neg_Ano8]]+Tabela3[[#This Row],[Neg_Ano9]]</f>
        <v>170</v>
      </c>
      <c r="V60" s="114">
        <f t="shared" si="1"/>
        <v>0.4582210242587601</v>
      </c>
    </row>
    <row r="61" spans="1:22" outlineLevel="4" x14ac:dyDescent="0.3">
      <c r="A61" s="6">
        <v>101</v>
      </c>
      <c r="B61" s="7" t="s">
        <v>19</v>
      </c>
      <c r="C61" s="7">
        <v>10103</v>
      </c>
      <c r="D61" s="7" t="s">
        <v>29</v>
      </c>
      <c r="E61" s="7">
        <v>1304</v>
      </c>
      <c r="F61" s="7" t="s">
        <v>85</v>
      </c>
      <c r="G61" s="7">
        <v>150009</v>
      </c>
      <c r="H61" s="7" t="s">
        <v>86</v>
      </c>
      <c r="I61" s="7">
        <v>0</v>
      </c>
      <c r="J61" s="11" t="s">
        <v>24</v>
      </c>
      <c r="K61" s="40">
        <f>SUBTOTAL(9,K59:K60)</f>
        <v>237</v>
      </c>
      <c r="L61" s="40">
        <f>SUBTOTAL(9,L59:L60)</f>
        <v>102</v>
      </c>
      <c r="M61" s="87">
        <f>Tabela3[[#This Row],[Neg_Ano7]]/Tabela3[[#This Row],[Alunos_Ano7]]</f>
        <v>0.43037974683544306</v>
      </c>
      <c r="N61" s="40">
        <f>SUBTOTAL(9,N59:N60)</f>
        <v>212</v>
      </c>
      <c r="O61" s="40">
        <f>SUBTOTAL(9,O59:O60)</f>
        <v>106</v>
      </c>
      <c r="P61" s="87">
        <f>Tabela3[[#This Row],[Neg_Ano8]]/Tabela3[[#This Row],[Alunos_Ano8]]</f>
        <v>0.5</v>
      </c>
      <c r="Q61" s="40">
        <f>SUBTOTAL(9,Q59:Q60)</f>
        <v>252</v>
      </c>
      <c r="R61" s="40">
        <f>SUBTOTAL(9,R59:R60)</f>
        <v>129</v>
      </c>
      <c r="S61" s="87">
        <f>Tabela3[[#This Row],[Neg_Ano9]]/Tabela3[[#This Row],[Alunos_Ano9]]</f>
        <v>0.51190476190476186</v>
      </c>
      <c r="T61" s="40">
        <f>SUBTOTAL(9,T59:T60)</f>
        <v>701</v>
      </c>
      <c r="U61" s="40">
        <f>SUBTOTAL(9,U59:U60)</f>
        <v>337</v>
      </c>
      <c r="V61" s="115">
        <f t="shared" si="1"/>
        <v>0.48074179743223966</v>
      </c>
    </row>
    <row r="62" spans="1:22" outlineLevel="5" x14ac:dyDescent="0.3">
      <c r="A62" s="6">
        <v>101</v>
      </c>
      <c r="B62" s="7" t="s">
        <v>19</v>
      </c>
      <c r="C62" s="7">
        <v>10103</v>
      </c>
      <c r="D62" s="7" t="s">
        <v>29</v>
      </c>
      <c r="E62" s="7">
        <v>1304</v>
      </c>
      <c r="F62" s="7" t="s">
        <v>85</v>
      </c>
      <c r="G62" s="7">
        <v>151105</v>
      </c>
      <c r="H62" s="7" t="s">
        <v>89</v>
      </c>
      <c r="I62" s="7">
        <v>1304679</v>
      </c>
      <c r="J62" s="7" t="s">
        <v>90</v>
      </c>
      <c r="K62" s="37">
        <v>101</v>
      </c>
      <c r="L62" s="37">
        <v>36</v>
      </c>
      <c r="M62" s="108">
        <v>0.35643564356435598</v>
      </c>
      <c r="N62" s="37">
        <v>106</v>
      </c>
      <c r="O62" s="37">
        <v>45</v>
      </c>
      <c r="P62" s="108">
        <v>0.42452830188679203</v>
      </c>
      <c r="Q62" s="37">
        <v>112</v>
      </c>
      <c r="R62" s="37">
        <v>46</v>
      </c>
      <c r="S62" s="108">
        <v>0.41071428571428598</v>
      </c>
      <c r="T62" s="37">
        <f>Tabela3[[#This Row],[Alunos_Ano7]]+Tabela3[[#This Row],[Alunos_Ano8]]+Tabela3[[#This Row],[Alunos_Ano9]]</f>
        <v>319</v>
      </c>
      <c r="U62" s="37">
        <f>Tabela3[[#This Row],[Neg_Ano7]]+Tabela3[[#This Row],[Neg_Ano8]]+Tabela3[[#This Row],[Neg_Ano9]]</f>
        <v>127</v>
      </c>
      <c r="V62" s="114">
        <f t="shared" si="1"/>
        <v>0.39811912225705332</v>
      </c>
    </row>
    <row r="63" spans="1:22" outlineLevel="4" x14ac:dyDescent="0.3">
      <c r="A63" s="6">
        <v>101</v>
      </c>
      <c r="B63" s="7" t="s">
        <v>19</v>
      </c>
      <c r="C63" s="7">
        <v>10103</v>
      </c>
      <c r="D63" s="7" t="s">
        <v>29</v>
      </c>
      <c r="E63" s="7">
        <v>1304</v>
      </c>
      <c r="F63" s="7" t="s">
        <v>85</v>
      </c>
      <c r="G63" s="7">
        <v>151105</v>
      </c>
      <c r="H63" s="7" t="s">
        <v>89</v>
      </c>
      <c r="I63" s="7">
        <v>0</v>
      </c>
      <c r="J63" s="11" t="s">
        <v>24</v>
      </c>
      <c r="K63" s="40">
        <f>SUBTOTAL(9,K62:K62)</f>
        <v>101</v>
      </c>
      <c r="L63" s="40">
        <f>SUBTOTAL(9,L62:L62)</f>
        <v>36</v>
      </c>
      <c r="M63" s="87">
        <f>Tabela3[[#This Row],[Neg_Ano7]]/Tabela3[[#This Row],[Alunos_Ano7]]</f>
        <v>0.35643564356435642</v>
      </c>
      <c r="N63" s="40">
        <f>SUBTOTAL(9,N62:N62)</f>
        <v>106</v>
      </c>
      <c r="O63" s="40">
        <f>SUBTOTAL(9,O62:O62)</f>
        <v>45</v>
      </c>
      <c r="P63" s="87">
        <f>Tabela3[[#This Row],[Neg_Ano8]]/Tabela3[[#This Row],[Alunos_Ano8]]</f>
        <v>0.42452830188679247</v>
      </c>
      <c r="Q63" s="40">
        <f>SUBTOTAL(9,Q62:Q62)</f>
        <v>112</v>
      </c>
      <c r="R63" s="40">
        <f>SUBTOTAL(9,R62:R62)</f>
        <v>46</v>
      </c>
      <c r="S63" s="87">
        <f>Tabela3[[#This Row],[Neg_Ano9]]/Tabela3[[#This Row],[Alunos_Ano9]]</f>
        <v>0.4107142857142857</v>
      </c>
      <c r="T63" s="40">
        <f>SUBTOTAL(9,T62:T62)</f>
        <v>319</v>
      </c>
      <c r="U63" s="40">
        <f>SUBTOTAL(9,U62:U62)</f>
        <v>127</v>
      </c>
      <c r="V63" s="115">
        <f t="shared" si="1"/>
        <v>0.39811912225705332</v>
      </c>
    </row>
    <row r="64" spans="1:22" outlineLevel="5" x14ac:dyDescent="0.3">
      <c r="A64" s="6">
        <v>101</v>
      </c>
      <c r="B64" s="7" t="s">
        <v>19</v>
      </c>
      <c r="C64" s="7">
        <v>10103</v>
      </c>
      <c r="D64" s="7" t="s">
        <v>29</v>
      </c>
      <c r="E64" s="7">
        <v>1304</v>
      </c>
      <c r="F64" s="7" t="s">
        <v>85</v>
      </c>
      <c r="G64" s="7">
        <v>151956</v>
      </c>
      <c r="H64" s="7" t="s">
        <v>91</v>
      </c>
      <c r="I64" s="7">
        <v>1304322</v>
      </c>
      <c r="J64" s="7" t="s">
        <v>92</v>
      </c>
      <c r="K64" s="37">
        <v>133</v>
      </c>
      <c r="L64" s="37">
        <v>86</v>
      </c>
      <c r="M64" s="108">
        <v>0.64661654135338298</v>
      </c>
      <c r="N64" s="37">
        <v>109</v>
      </c>
      <c r="O64" s="37">
        <v>58</v>
      </c>
      <c r="P64" s="108">
        <v>0.53211009174311896</v>
      </c>
      <c r="Q64" s="37">
        <v>117</v>
      </c>
      <c r="R64" s="37">
        <v>62</v>
      </c>
      <c r="S64" s="108">
        <v>0.52991452991453003</v>
      </c>
      <c r="T64" s="37">
        <f>Tabela3[[#This Row],[Alunos_Ano7]]+Tabela3[[#This Row],[Alunos_Ano8]]+Tabela3[[#This Row],[Alunos_Ano9]]</f>
        <v>359</v>
      </c>
      <c r="U64" s="37">
        <f>Tabela3[[#This Row],[Neg_Ano7]]+Tabela3[[#This Row],[Neg_Ano8]]+Tabela3[[#This Row],[Neg_Ano9]]</f>
        <v>206</v>
      </c>
      <c r="V64" s="114">
        <f t="shared" si="1"/>
        <v>0.57381615598885793</v>
      </c>
    </row>
    <row r="65" spans="1:22" outlineLevel="4" x14ac:dyDescent="0.3">
      <c r="A65" s="6">
        <v>101</v>
      </c>
      <c r="B65" s="7" t="s">
        <v>19</v>
      </c>
      <c r="C65" s="7">
        <v>10103</v>
      </c>
      <c r="D65" s="7" t="s">
        <v>29</v>
      </c>
      <c r="E65" s="7">
        <v>1304</v>
      </c>
      <c r="F65" s="7" t="s">
        <v>85</v>
      </c>
      <c r="G65" s="7">
        <v>151956</v>
      </c>
      <c r="H65" s="7" t="s">
        <v>91</v>
      </c>
      <c r="I65" s="7">
        <v>0</v>
      </c>
      <c r="J65" s="11" t="s">
        <v>24</v>
      </c>
      <c r="K65" s="40">
        <f>SUBTOTAL(9,K64:K64)</f>
        <v>133</v>
      </c>
      <c r="L65" s="40">
        <f>SUBTOTAL(9,L64:L64)</f>
        <v>86</v>
      </c>
      <c r="M65" s="87">
        <f>Tabela3[[#This Row],[Neg_Ano7]]/Tabela3[[#This Row],[Alunos_Ano7]]</f>
        <v>0.64661654135338342</v>
      </c>
      <c r="N65" s="40">
        <f>SUBTOTAL(9,N64:N64)</f>
        <v>109</v>
      </c>
      <c r="O65" s="40">
        <f>SUBTOTAL(9,O64:O64)</f>
        <v>58</v>
      </c>
      <c r="P65" s="87">
        <f>Tabela3[[#This Row],[Neg_Ano8]]/Tabela3[[#This Row],[Alunos_Ano8]]</f>
        <v>0.5321100917431193</v>
      </c>
      <c r="Q65" s="40">
        <f>SUBTOTAL(9,Q64:Q64)</f>
        <v>117</v>
      </c>
      <c r="R65" s="40">
        <f>SUBTOTAL(9,R64:R64)</f>
        <v>62</v>
      </c>
      <c r="S65" s="87">
        <f>Tabela3[[#This Row],[Neg_Ano9]]/Tabela3[[#This Row],[Alunos_Ano9]]</f>
        <v>0.52991452991452992</v>
      </c>
      <c r="T65" s="40">
        <f>SUBTOTAL(9,T64:T64)</f>
        <v>359</v>
      </c>
      <c r="U65" s="40">
        <f>SUBTOTAL(9,U64:U64)</f>
        <v>206</v>
      </c>
      <c r="V65" s="115">
        <f t="shared" si="1"/>
        <v>0.57381615598885793</v>
      </c>
    </row>
    <row r="66" spans="1:22" outlineLevel="5" x14ac:dyDescent="0.3">
      <c r="A66" s="6">
        <v>101</v>
      </c>
      <c r="B66" s="7" t="s">
        <v>19</v>
      </c>
      <c r="C66" s="7">
        <v>10103</v>
      </c>
      <c r="D66" s="7" t="s">
        <v>29</v>
      </c>
      <c r="E66" s="7">
        <v>1304</v>
      </c>
      <c r="F66" s="7" t="s">
        <v>85</v>
      </c>
      <c r="G66" s="7">
        <v>151968</v>
      </c>
      <c r="H66" s="7" t="s">
        <v>93</v>
      </c>
      <c r="I66" s="7">
        <v>1304335</v>
      </c>
      <c r="J66" s="7" t="s">
        <v>94</v>
      </c>
      <c r="K66" s="37">
        <v>195</v>
      </c>
      <c r="L66" s="37">
        <v>80</v>
      </c>
      <c r="M66" s="108">
        <v>0.41025641025641002</v>
      </c>
      <c r="N66" s="37">
        <v>254</v>
      </c>
      <c r="O66" s="37">
        <v>112</v>
      </c>
      <c r="P66" s="108">
        <v>0.440944881889764</v>
      </c>
      <c r="Q66" s="37">
        <v>146</v>
      </c>
      <c r="R66" s="37">
        <v>72</v>
      </c>
      <c r="S66" s="108">
        <v>0.49315068493150699</v>
      </c>
      <c r="T66" s="37">
        <f>Tabela3[[#This Row],[Alunos_Ano7]]+Tabela3[[#This Row],[Alunos_Ano8]]+Tabela3[[#This Row],[Alunos_Ano9]]</f>
        <v>595</v>
      </c>
      <c r="U66" s="37">
        <f>Tabela3[[#This Row],[Neg_Ano7]]+Tabela3[[#This Row],[Neg_Ano8]]+Tabela3[[#This Row],[Neg_Ano9]]</f>
        <v>264</v>
      </c>
      <c r="V66" s="114">
        <f t="shared" si="1"/>
        <v>0.44369747899159662</v>
      </c>
    </row>
    <row r="67" spans="1:22" outlineLevel="4" x14ac:dyDescent="0.3">
      <c r="A67" s="6">
        <v>101</v>
      </c>
      <c r="B67" s="7" t="s">
        <v>19</v>
      </c>
      <c r="C67" s="7">
        <v>10103</v>
      </c>
      <c r="D67" s="7" t="s">
        <v>29</v>
      </c>
      <c r="E67" s="7">
        <v>1304</v>
      </c>
      <c r="F67" s="7" t="s">
        <v>85</v>
      </c>
      <c r="G67" s="7">
        <v>151968</v>
      </c>
      <c r="H67" s="7" t="s">
        <v>93</v>
      </c>
      <c r="I67" s="7">
        <v>0</v>
      </c>
      <c r="J67" s="11" t="s">
        <v>24</v>
      </c>
      <c r="K67" s="40">
        <f>SUBTOTAL(9,K66:K66)</f>
        <v>195</v>
      </c>
      <c r="L67" s="40">
        <f>SUBTOTAL(9,L66:L66)</f>
        <v>80</v>
      </c>
      <c r="M67" s="87">
        <f>Tabela3[[#This Row],[Neg_Ano7]]/Tabela3[[#This Row],[Alunos_Ano7]]</f>
        <v>0.41025641025641024</v>
      </c>
      <c r="N67" s="40">
        <f>SUBTOTAL(9,N66:N66)</f>
        <v>254</v>
      </c>
      <c r="O67" s="40">
        <f>SUBTOTAL(9,O66:O66)</f>
        <v>112</v>
      </c>
      <c r="P67" s="87">
        <f>Tabela3[[#This Row],[Neg_Ano8]]/Tabela3[[#This Row],[Alunos_Ano8]]</f>
        <v>0.44094488188976377</v>
      </c>
      <c r="Q67" s="40">
        <f>SUBTOTAL(9,Q66:Q66)</f>
        <v>146</v>
      </c>
      <c r="R67" s="40">
        <f>SUBTOTAL(9,R66:R66)</f>
        <v>72</v>
      </c>
      <c r="S67" s="87">
        <f>Tabela3[[#This Row],[Neg_Ano9]]/Tabela3[[#This Row],[Alunos_Ano9]]</f>
        <v>0.49315068493150682</v>
      </c>
      <c r="T67" s="40">
        <f>SUBTOTAL(9,T66:T66)</f>
        <v>595</v>
      </c>
      <c r="U67" s="40">
        <f>SUBTOTAL(9,U66:U66)</f>
        <v>264</v>
      </c>
      <c r="V67" s="115">
        <f t="shared" si="1"/>
        <v>0.44369747899159662</v>
      </c>
    </row>
    <row r="68" spans="1:22" outlineLevel="5" x14ac:dyDescent="0.3">
      <c r="A68" s="6">
        <v>101</v>
      </c>
      <c r="B68" s="7" t="s">
        <v>19</v>
      </c>
      <c r="C68" s="7">
        <v>10103</v>
      </c>
      <c r="D68" s="7" t="s">
        <v>29</v>
      </c>
      <c r="E68" s="7">
        <v>1304</v>
      </c>
      <c r="F68" s="7" t="s">
        <v>85</v>
      </c>
      <c r="G68" s="7">
        <v>151970</v>
      </c>
      <c r="H68" s="7" t="s">
        <v>95</v>
      </c>
      <c r="I68" s="7">
        <v>1304727</v>
      </c>
      <c r="J68" s="7" t="s">
        <v>96</v>
      </c>
      <c r="K68" s="37">
        <v>131</v>
      </c>
      <c r="L68" s="37">
        <v>59</v>
      </c>
      <c r="M68" s="108">
        <v>0.45038167938931301</v>
      </c>
      <c r="N68" s="37">
        <v>60</v>
      </c>
      <c r="O68" s="37">
        <v>25</v>
      </c>
      <c r="P68" s="108">
        <v>0.41666666666666702</v>
      </c>
      <c r="Q68" s="37">
        <v>55</v>
      </c>
      <c r="R68" s="37">
        <v>22</v>
      </c>
      <c r="S68" s="108">
        <v>0.4</v>
      </c>
      <c r="T68" s="37">
        <f>Tabela3[[#This Row],[Alunos_Ano7]]+Tabela3[[#This Row],[Alunos_Ano8]]+Tabela3[[#This Row],[Alunos_Ano9]]</f>
        <v>246</v>
      </c>
      <c r="U68" s="37">
        <f>Tabela3[[#This Row],[Neg_Ano7]]+Tabela3[[#This Row],[Neg_Ano8]]+Tabela3[[#This Row],[Neg_Ano9]]</f>
        <v>106</v>
      </c>
      <c r="V68" s="114">
        <f t="shared" si="1"/>
        <v>0.43089430894308944</v>
      </c>
    </row>
    <row r="69" spans="1:22" outlineLevel="5" x14ac:dyDescent="0.3">
      <c r="A69" s="6">
        <v>101</v>
      </c>
      <c r="B69" s="7" t="s">
        <v>19</v>
      </c>
      <c r="C69" s="7">
        <v>10103</v>
      </c>
      <c r="D69" s="7" t="s">
        <v>29</v>
      </c>
      <c r="E69" s="7">
        <v>1304</v>
      </c>
      <c r="F69" s="7" t="s">
        <v>85</v>
      </c>
      <c r="G69" s="7">
        <v>151970</v>
      </c>
      <c r="H69" s="7" t="s">
        <v>95</v>
      </c>
      <c r="I69" s="7">
        <v>1304806</v>
      </c>
      <c r="J69" s="7" t="s">
        <v>312</v>
      </c>
      <c r="K69" s="37">
        <v>0</v>
      </c>
      <c r="L69" s="37">
        <v>0</v>
      </c>
      <c r="M69" s="108" t="s">
        <v>28</v>
      </c>
      <c r="N69" s="37">
        <v>36</v>
      </c>
      <c r="O69" s="37">
        <v>19</v>
      </c>
      <c r="P69" s="108">
        <v>0.52777777777777801</v>
      </c>
      <c r="Q69" s="37">
        <v>58</v>
      </c>
      <c r="R69" s="37">
        <v>22</v>
      </c>
      <c r="S69" s="108">
        <v>0.37931034482758602</v>
      </c>
      <c r="T69" s="37">
        <f>Tabela3[[#This Row],[Alunos_Ano7]]+Tabela3[[#This Row],[Alunos_Ano8]]+Tabela3[[#This Row],[Alunos_Ano9]]</f>
        <v>94</v>
      </c>
      <c r="U69" s="37">
        <f>Tabela3[[#This Row],[Neg_Ano7]]+Tabela3[[#This Row],[Neg_Ano8]]+Tabela3[[#This Row],[Neg_Ano9]]</f>
        <v>41</v>
      </c>
      <c r="V69" s="114">
        <f t="shared" si="1"/>
        <v>0.43617021276595747</v>
      </c>
    </row>
    <row r="70" spans="1:22" outlineLevel="4" x14ac:dyDescent="0.3">
      <c r="A70" s="6">
        <v>101</v>
      </c>
      <c r="B70" s="7" t="s">
        <v>19</v>
      </c>
      <c r="C70" s="7">
        <v>10103</v>
      </c>
      <c r="D70" s="7" t="s">
        <v>29</v>
      </c>
      <c r="E70" s="7">
        <v>1304</v>
      </c>
      <c r="F70" s="7" t="s">
        <v>85</v>
      </c>
      <c r="G70" s="7">
        <v>151970</v>
      </c>
      <c r="H70" s="7" t="s">
        <v>95</v>
      </c>
      <c r="I70" s="7">
        <v>0</v>
      </c>
      <c r="J70" s="11" t="s">
        <v>24</v>
      </c>
      <c r="K70" s="40">
        <f>SUBTOTAL(9,K68:K69)</f>
        <v>131</v>
      </c>
      <c r="L70" s="40">
        <f>SUBTOTAL(9,L68:L69)</f>
        <v>59</v>
      </c>
      <c r="M70" s="87">
        <f>Tabela3[[#This Row],[Neg_Ano7]]/Tabela3[[#This Row],[Alunos_Ano7]]</f>
        <v>0.45038167938931295</v>
      </c>
      <c r="N70" s="40">
        <f>SUBTOTAL(9,N68:N69)</f>
        <v>96</v>
      </c>
      <c r="O70" s="40">
        <f>SUBTOTAL(9,O68:O69)</f>
        <v>44</v>
      </c>
      <c r="P70" s="87">
        <f>Tabela3[[#This Row],[Neg_Ano8]]/Tabela3[[#This Row],[Alunos_Ano8]]</f>
        <v>0.45833333333333331</v>
      </c>
      <c r="Q70" s="40">
        <f>SUBTOTAL(9,Q68:Q69)</f>
        <v>113</v>
      </c>
      <c r="R70" s="40">
        <f>SUBTOTAL(9,R68:R69)</f>
        <v>44</v>
      </c>
      <c r="S70" s="87">
        <f>Tabela3[[#This Row],[Neg_Ano9]]/Tabela3[[#This Row],[Alunos_Ano9]]</f>
        <v>0.38938053097345132</v>
      </c>
      <c r="T70" s="40">
        <f>SUBTOTAL(9,T68:T69)</f>
        <v>340</v>
      </c>
      <c r="U70" s="40">
        <f>SUBTOTAL(9,U68:U69)</f>
        <v>147</v>
      </c>
      <c r="V70" s="115">
        <f t="shared" si="1"/>
        <v>0.43235294117647061</v>
      </c>
    </row>
    <row r="71" spans="1:22" outlineLevel="5" x14ac:dyDescent="0.3">
      <c r="A71" s="6">
        <v>101</v>
      </c>
      <c r="B71" s="7" t="s">
        <v>19</v>
      </c>
      <c r="C71" s="7">
        <v>10103</v>
      </c>
      <c r="D71" s="7" t="s">
        <v>29</v>
      </c>
      <c r="E71" s="7">
        <v>1304</v>
      </c>
      <c r="F71" s="7" t="s">
        <v>85</v>
      </c>
      <c r="G71" s="7">
        <v>151981</v>
      </c>
      <c r="H71" s="7" t="s">
        <v>97</v>
      </c>
      <c r="I71" s="7">
        <v>1304775</v>
      </c>
      <c r="J71" s="7" t="s">
        <v>98</v>
      </c>
      <c r="K71" s="37">
        <v>129</v>
      </c>
      <c r="L71" s="37">
        <v>59</v>
      </c>
      <c r="M71" s="108">
        <v>0.45736434108527102</v>
      </c>
      <c r="N71" s="37">
        <v>140</v>
      </c>
      <c r="O71" s="37">
        <v>74</v>
      </c>
      <c r="P71" s="108">
        <v>0.52857142857142903</v>
      </c>
      <c r="Q71" s="37">
        <v>129</v>
      </c>
      <c r="R71" s="37">
        <v>52</v>
      </c>
      <c r="S71" s="108">
        <v>0.403100775193798</v>
      </c>
      <c r="T71" s="37">
        <f>Tabela3[[#This Row],[Alunos_Ano7]]+Tabela3[[#This Row],[Alunos_Ano8]]+Tabela3[[#This Row],[Alunos_Ano9]]</f>
        <v>398</v>
      </c>
      <c r="U71" s="37">
        <f>Tabela3[[#This Row],[Neg_Ano7]]+Tabela3[[#This Row],[Neg_Ano8]]+Tabela3[[#This Row],[Neg_Ano9]]</f>
        <v>185</v>
      </c>
      <c r="V71" s="114">
        <f t="shared" si="1"/>
        <v>0.46482412060301509</v>
      </c>
    </row>
    <row r="72" spans="1:22" outlineLevel="4" x14ac:dyDescent="0.3">
      <c r="A72" s="6">
        <v>101</v>
      </c>
      <c r="B72" s="7" t="s">
        <v>19</v>
      </c>
      <c r="C72" s="7">
        <v>10103</v>
      </c>
      <c r="D72" s="7" t="s">
        <v>29</v>
      </c>
      <c r="E72" s="7">
        <v>1304</v>
      </c>
      <c r="F72" s="7" t="s">
        <v>85</v>
      </c>
      <c r="G72" s="7">
        <v>151981</v>
      </c>
      <c r="H72" s="7" t="s">
        <v>97</v>
      </c>
      <c r="I72" s="7">
        <v>0</v>
      </c>
      <c r="J72" s="11" t="s">
        <v>24</v>
      </c>
      <c r="K72" s="40">
        <f>SUBTOTAL(9,K71:K71)</f>
        <v>129</v>
      </c>
      <c r="L72" s="40">
        <f>SUBTOTAL(9,L71:L71)</f>
        <v>59</v>
      </c>
      <c r="M72" s="87">
        <f>Tabela3[[#This Row],[Neg_Ano7]]/Tabela3[[#This Row],[Alunos_Ano7]]</f>
        <v>0.4573643410852713</v>
      </c>
      <c r="N72" s="40">
        <f>SUBTOTAL(9,N71:N71)</f>
        <v>140</v>
      </c>
      <c r="O72" s="40">
        <f>SUBTOTAL(9,O71:O71)</f>
        <v>74</v>
      </c>
      <c r="P72" s="87">
        <f>Tabela3[[#This Row],[Neg_Ano8]]/Tabela3[[#This Row],[Alunos_Ano8]]</f>
        <v>0.52857142857142858</v>
      </c>
      <c r="Q72" s="40">
        <f>SUBTOTAL(9,Q71:Q71)</f>
        <v>129</v>
      </c>
      <c r="R72" s="40">
        <f>SUBTOTAL(9,R71:R71)</f>
        <v>52</v>
      </c>
      <c r="S72" s="87">
        <f>Tabela3[[#This Row],[Neg_Ano9]]/Tabela3[[#This Row],[Alunos_Ano9]]</f>
        <v>0.40310077519379844</v>
      </c>
      <c r="T72" s="40">
        <f>SUBTOTAL(9,T71:T71)</f>
        <v>398</v>
      </c>
      <c r="U72" s="40">
        <f>SUBTOTAL(9,U71:U71)</f>
        <v>185</v>
      </c>
      <c r="V72" s="115">
        <f t="shared" si="1"/>
        <v>0.46482412060301509</v>
      </c>
    </row>
    <row r="73" spans="1:22" outlineLevel="5" x14ac:dyDescent="0.3">
      <c r="A73" s="6">
        <v>101</v>
      </c>
      <c r="B73" s="7" t="s">
        <v>19</v>
      </c>
      <c r="C73" s="7">
        <v>10103</v>
      </c>
      <c r="D73" s="7" t="s">
        <v>29</v>
      </c>
      <c r="E73" s="7">
        <v>1304</v>
      </c>
      <c r="F73" s="7" t="s">
        <v>85</v>
      </c>
      <c r="G73" s="7">
        <v>151993</v>
      </c>
      <c r="H73" s="7" t="s">
        <v>99</v>
      </c>
      <c r="I73" s="7">
        <v>1304279</v>
      </c>
      <c r="J73" s="7" t="s">
        <v>100</v>
      </c>
      <c r="K73" s="37">
        <v>0</v>
      </c>
      <c r="L73" s="37">
        <v>0</v>
      </c>
      <c r="M73" s="108" t="s">
        <v>28</v>
      </c>
      <c r="N73" s="37">
        <v>0</v>
      </c>
      <c r="O73" s="37">
        <v>0</v>
      </c>
      <c r="P73" s="108" t="s">
        <v>28</v>
      </c>
      <c r="Q73" s="37">
        <v>69</v>
      </c>
      <c r="R73" s="37">
        <v>39</v>
      </c>
      <c r="S73" s="108">
        <v>0.565217391304348</v>
      </c>
      <c r="T73" s="37">
        <f>Tabela3[[#This Row],[Alunos_Ano7]]+Tabela3[[#This Row],[Alunos_Ano8]]+Tabela3[[#This Row],[Alunos_Ano9]]</f>
        <v>69</v>
      </c>
      <c r="U73" s="37">
        <f>Tabela3[[#This Row],[Neg_Ano7]]+Tabela3[[#This Row],[Neg_Ano8]]+Tabela3[[#This Row],[Neg_Ano9]]</f>
        <v>39</v>
      </c>
      <c r="V73" s="114">
        <f t="shared" si="1"/>
        <v>0.56521739130434778</v>
      </c>
    </row>
    <row r="74" spans="1:22" outlineLevel="5" x14ac:dyDescent="0.3">
      <c r="A74" s="6">
        <v>101</v>
      </c>
      <c r="B74" s="7" t="s">
        <v>19</v>
      </c>
      <c r="C74" s="7">
        <v>10103</v>
      </c>
      <c r="D74" s="7" t="s">
        <v>29</v>
      </c>
      <c r="E74" s="7">
        <v>1304</v>
      </c>
      <c r="F74" s="7" t="s">
        <v>85</v>
      </c>
      <c r="G74" s="7">
        <v>151993</v>
      </c>
      <c r="H74" s="7" t="s">
        <v>99</v>
      </c>
      <c r="I74" s="7">
        <v>1304960</v>
      </c>
      <c r="J74" s="7" t="s">
        <v>313</v>
      </c>
      <c r="K74" s="37">
        <v>0</v>
      </c>
      <c r="L74" s="37">
        <v>0</v>
      </c>
      <c r="M74" s="108" t="s">
        <v>28</v>
      </c>
      <c r="N74" s="37">
        <v>0</v>
      </c>
      <c r="O74" s="37">
        <v>0</v>
      </c>
      <c r="P74" s="108" t="s">
        <v>28</v>
      </c>
      <c r="Q74" s="37">
        <v>102</v>
      </c>
      <c r="R74" s="37">
        <v>43</v>
      </c>
      <c r="S74" s="108">
        <v>0.42156862745098</v>
      </c>
      <c r="T74" s="37">
        <f>Tabela3[[#This Row],[Alunos_Ano7]]+Tabela3[[#This Row],[Alunos_Ano8]]+Tabela3[[#This Row],[Alunos_Ano9]]</f>
        <v>102</v>
      </c>
      <c r="U74" s="37">
        <f>Tabela3[[#This Row],[Neg_Ano7]]+Tabela3[[#This Row],[Neg_Ano8]]+Tabela3[[#This Row],[Neg_Ano9]]</f>
        <v>43</v>
      </c>
      <c r="V74" s="114">
        <f t="shared" si="1"/>
        <v>0.42156862745098039</v>
      </c>
    </row>
    <row r="75" spans="1:22" outlineLevel="4" x14ac:dyDescent="0.3">
      <c r="A75" s="6">
        <v>101</v>
      </c>
      <c r="B75" s="7" t="s">
        <v>19</v>
      </c>
      <c r="C75" s="7">
        <v>10103</v>
      </c>
      <c r="D75" s="7" t="s">
        <v>29</v>
      </c>
      <c r="E75" s="7">
        <v>1304</v>
      </c>
      <c r="F75" s="7" t="s">
        <v>85</v>
      </c>
      <c r="G75" s="7">
        <v>151993</v>
      </c>
      <c r="H75" s="7" t="s">
        <v>99</v>
      </c>
      <c r="I75" s="7">
        <v>0</v>
      </c>
      <c r="J75" s="11" t="s">
        <v>24</v>
      </c>
      <c r="K75" s="40">
        <v>0</v>
      </c>
      <c r="L75" s="40">
        <v>0</v>
      </c>
      <c r="M75" s="87" t="s">
        <v>28</v>
      </c>
      <c r="N75" s="40">
        <v>0</v>
      </c>
      <c r="O75" s="40">
        <v>0</v>
      </c>
      <c r="P75" s="87" t="s">
        <v>28</v>
      </c>
      <c r="Q75" s="40">
        <f>SUBTOTAL(9,Q73:Q74)</f>
        <v>171</v>
      </c>
      <c r="R75" s="40">
        <f>SUBTOTAL(9,R73:R74)</f>
        <v>82</v>
      </c>
      <c r="S75" s="87">
        <f>Tabela3[[#This Row],[Neg_Ano9]]/Tabela3[[#This Row],[Alunos_Ano9]]</f>
        <v>0.47953216374269003</v>
      </c>
      <c r="T75" s="40">
        <f>SUBTOTAL(9,T73:T74)</f>
        <v>171</v>
      </c>
      <c r="U75" s="40">
        <f>SUBTOTAL(9,U73:U74)</f>
        <v>82</v>
      </c>
      <c r="V75" s="115">
        <f t="shared" si="1"/>
        <v>0.47953216374269003</v>
      </c>
    </row>
    <row r="76" spans="1:22" outlineLevel="5" x14ac:dyDescent="0.3">
      <c r="A76" s="6">
        <v>101</v>
      </c>
      <c r="B76" s="7" t="s">
        <v>19</v>
      </c>
      <c r="C76" s="7">
        <v>10103</v>
      </c>
      <c r="D76" s="7" t="s">
        <v>29</v>
      </c>
      <c r="E76" s="7">
        <v>1304</v>
      </c>
      <c r="F76" s="7" t="s">
        <v>85</v>
      </c>
      <c r="G76" s="7">
        <v>152006</v>
      </c>
      <c r="H76" s="7" t="s">
        <v>101</v>
      </c>
      <c r="I76" s="7">
        <v>1304823</v>
      </c>
      <c r="J76" s="7" t="s">
        <v>102</v>
      </c>
      <c r="K76" s="37">
        <v>186</v>
      </c>
      <c r="L76" s="37">
        <v>99</v>
      </c>
      <c r="M76" s="108">
        <v>0.532258064516129</v>
      </c>
      <c r="N76" s="37">
        <v>151</v>
      </c>
      <c r="O76" s="37">
        <v>85</v>
      </c>
      <c r="P76" s="108">
        <v>0.56291390728476798</v>
      </c>
      <c r="Q76" s="37">
        <v>150</v>
      </c>
      <c r="R76" s="37">
        <v>71</v>
      </c>
      <c r="S76" s="108">
        <v>0.473333333333333</v>
      </c>
      <c r="T76" s="37">
        <f>Tabela3[[#This Row],[Alunos_Ano7]]+Tabela3[[#This Row],[Alunos_Ano8]]+Tabela3[[#This Row],[Alunos_Ano9]]</f>
        <v>487</v>
      </c>
      <c r="U76" s="37">
        <f>Tabela3[[#This Row],[Neg_Ano7]]+Tabela3[[#This Row],[Neg_Ano8]]+Tabela3[[#This Row],[Neg_Ano9]]</f>
        <v>255</v>
      </c>
      <c r="V76" s="114">
        <f t="shared" si="1"/>
        <v>0.52361396303901442</v>
      </c>
    </row>
    <row r="77" spans="1:22" outlineLevel="4" x14ac:dyDescent="0.3">
      <c r="A77" s="6">
        <v>101</v>
      </c>
      <c r="B77" s="7" t="s">
        <v>19</v>
      </c>
      <c r="C77" s="7">
        <v>10103</v>
      </c>
      <c r="D77" s="7" t="s">
        <v>29</v>
      </c>
      <c r="E77" s="7">
        <v>1304</v>
      </c>
      <c r="F77" s="7" t="s">
        <v>85</v>
      </c>
      <c r="G77" s="7">
        <v>152006</v>
      </c>
      <c r="H77" s="7" t="s">
        <v>101</v>
      </c>
      <c r="I77" s="7">
        <v>0</v>
      </c>
      <c r="J77" s="11" t="s">
        <v>24</v>
      </c>
      <c r="K77" s="40">
        <f>SUBTOTAL(9,K76:K76)</f>
        <v>186</v>
      </c>
      <c r="L77" s="40">
        <f>SUBTOTAL(9,L76:L76)</f>
        <v>99</v>
      </c>
      <c r="M77" s="87">
        <f>Tabela3[[#This Row],[Neg_Ano7]]/Tabela3[[#This Row],[Alunos_Ano7]]</f>
        <v>0.532258064516129</v>
      </c>
      <c r="N77" s="40">
        <f>SUBTOTAL(9,N76:N76)</f>
        <v>151</v>
      </c>
      <c r="O77" s="40">
        <f>SUBTOTAL(9,O76:O76)</f>
        <v>85</v>
      </c>
      <c r="P77" s="87">
        <f>Tabela3[[#This Row],[Neg_Ano8]]/Tabela3[[#This Row],[Alunos_Ano8]]</f>
        <v>0.5629139072847682</v>
      </c>
      <c r="Q77" s="40">
        <f>SUBTOTAL(9,Q76:Q76)</f>
        <v>150</v>
      </c>
      <c r="R77" s="40">
        <f>SUBTOTAL(9,R76:R76)</f>
        <v>71</v>
      </c>
      <c r="S77" s="87">
        <f>Tabela3[[#This Row],[Neg_Ano9]]/Tabela3[[#This Row],[Alunos_Ano9]]</f>
        <v>0.47333333333333333</v>
      </c>
      <c r="T77" s="40">
        <f>SUBTOTAL(9,T76:T76)</f>
        <v>487</v>
      </c>
      <c r="U77" s="40">
        <f>SUBTOTAL(9,U76:U76)</f>
        <v>255</v>
      </c>
      <c r="V77" s="115">
        <f t="shared" si="1"/>
        <v>0.52361396303901442</v>
      </c>
    </row>
    <row r="78" spans="1:22" outlineLevel="5" x14ac:dyDescent="0.3">
      <c r="A78" s="6">
        <v>101</v>
      </c>
      <c r="B78" s="7" t="s">
        <v>19</v>
      </c>
      <c r="C78" s="7">
        <v>10103</v>
      </c>
      <c r="D78" s="7" t="s">
        <v>29</v>
      </c>
      <c r="E78" s="7">
        <v>1304</v>
      </c>
      <c r="F78" s="7" t="s">
        <v>85</v>
      </c>
      <c r="G78" s="7">
        <v>152018</v>
      </c>
      <c r="H78" s="7" t="s">
        <v>103</v>
      </c>
      <c r="I78" s="7">
        <v>1304945</v>
      </c>
      <c r="J78" s="7" t="s">
        <v>104</v>
      </c>
      <c r="K78" s="37">
        <v>136</v>
      </c>
      <c r="L78" s="37">
        <v>77</v>
      </c>
      <c r="M78" s="108">
        <v>0.56617647058823495</v>
      </c>
      <c r="N78" s="37">
        <v>100</v>
      </c>
      <c r="O78" s="37">
        <v>58</v>
      </c>
      <c r="P78" s="108">
        <v>0.57999999999999996</v>
      </c>
      <c r="Q78" s="37">
        <v>102</v>
      </c>
      <c r="R78" s="37">
        <v>51</v>
      </c>
      <c r="S78" s="108">
        <v>0.5</v>
      </c>
      <c r="T78" s="37">
        <f>Tabela3[[#This Row],[Alunos_Ano7]]+Tabela3[[#This Row],[Alunos_Ano8]]+Tabela3[[#This Row],[Alunos_Ano9]]</f>
        <v>338</v>
      </c>
      <c r="U78" s="37">
        <f>Tabela3[[#This Row],[Neg_Ano7]]+Tabela3[[#This Row],[Neg_Ano8]]+Tabela3[[#This Row],[Neg_Ano9]]</f>
        <v>186</v>
      </c>
      <c r="V78" s="114">
        <f t="shared" si="1"/>
        <v>0.55029585798816572</v>
      </c>
    </row>
    <row r="79" spans="1:22" outlineLevel="4" x14ac:dyDescent="0.3">
      <c r="A79" s="6">
        <v>101</v>
      </c>
      <c r="B79" s="7" t="s">
        <v>19</v>
      </c>
      <c r="C79" s="7">
        <v>10103</v>
      </c>
      <c r="D79" s="7" t="s">
        <v>29</v>
      </c>
      <c r="E79" s="7">
        <v>1304</v>
      </c>
      <c r="F79" s="7" t="s">
        <v>85</v>
      </c>
      <c r="G79" s="7">
        <v>152018</v>
      </c>
      <c r="H79" s="7" t="s">
        <v>103</v>
      </c>
      <c r="I79" s="7">
        <v>0</v>
      </c>
      <c r="J79" s="11" t="s">
        <v>24</v>
      </c>
      <c r="K79" s="40">
        <f>SUBTOTAL(9,K78:K78)</f>
        <v>136</v>
      </c>
      <c r="L79" s="40">
        <f>SUBTOTAL(9,L78:L78)</f>
        <v>77</v>
      </c>
      <c r="M79" s="87">
        <f>Tabela3[[#This Row],[Neg_Ano7]]/Tabela3[[#This Row],[Alunos_Ano7]]</f>
        <v>0.56617647058823528</v>
      </c>
      <c r="N79" s="40">
        <f>SUBTOTAL(9,N78:N78)</f>
        <v>100</v>
      </c>
      <c r="O79" s="40">
        <f>SUBTOTAL(9,O78:O78)</f>
        <v>58</v>
      </c>
      <c r="P79" s="87">
        <f>Tabela3[[#This Row],[Neg_Ano8]]/Tabela3[[#This Row],[Alunos_Ano8]]</f>
        <v>0.57999999999999996</v>
      </c>
      <c r="Q79" s="40">
        <f>SUBTOTAL(9,Q78:Q78)</f>
        <v>102</v>
      </c>
      <c r="R79" s="40">
        <f>SUBTOTAL(9,R78:R78)</f>
        <v>51</v>
      </c>
      <c r="S79" s="87">
        <f>Tabela3[[#This Row],[Neg_Ano9]]/Tabela3[[#This Row],[Alunos_Ano9]]</f>
        <v>0.5</v>
      </c>
      <c r="T79" s="40">
        <f>SUBTOTAL(9,T78:T78)</f>
        <v>338</v>
      </c>
      <c r="U79" s="40">
        <f>SUBTOTAL(9,U78:U78)</f>
        <v>186</v>
      </c>
      <c r="V79" s="115">
        <f t="shared" si="1"/>
        <v>0.55029585798816572</v>
      </c>
    </row>
    <row r="80" spans="1:22" outlineLevel="5" x14ac:dyDescent="0.3">
      <c r="A80" s="6">
        <v>101</v>
      </c>
      <c r="B80" s="7" t="s">
        <v>19</v>
      </c>
      <c r="C80" s="7">
        <v>10103</v>
      </c>
      <c r="D80" s="7" t="s">
        <v>29</v>
      </c>
      <c r="E80" s="7">
        <v>1304</v>
      </c>
      <c r="F80" s="7" t="s">
        <v>85</v>
      </c>
      <c r="G80" s="7">
        <v>403404</v>
      </c>
      <c r="H80" s="7" t="s">
        <v>314</v>
      </c>
      <c r="I80" s="7">
        <v>1304328</v>
      </c>
      <c r="J80" s="7" t="s">
        <v>314</v>
      </c>
      <c r="K80" s="37">
        <v>0</v>
      </c>
      <c r="L80" s="37">
        <v>0</v>
      </c>
      <c r="M80" s="108" t="s">
        <v>28</v>
      </c>
      <c r="N80" s="37">
        <v>13</v>
      </c>
      <c r="O80" s="37">
        <v>7</v>
      </c>
      <c r="P80" s="108">
        <v>0.53846153846153799</v>
      </c>
      <c r="Q80" s="37">
        <v>33</v>
      </c>
      <c r="R80" s="37">
        <v>24</v>
      </c>
      <c r="S80" s="108">
        <v>0.72727272727272696</v>
      </c>
      <c r="T80" s="37">
        <f>Tabela3[[#This Row],[Alunos_Ano7]]+Tabela3[[#This Row],[Alunos_Ano8]]+Tabela3[[#This Row],[Alunos_Ano9]]</f>
        <v>46</v>
      </c>
      <c r="U80" s="37">
        <f>Tabela3[[#This Row],[Neg_Ano7]]+Tabela3[[#This Row],[Neg_Ano8]]+Tabela3[[#This Row],[Neg_Ano9]]</f>
        <v>31</v>
      </c>
      <c r="V80" s="114">
        <f t="shared" si="1"/>
        <v>0.67391304347826086</v>
      </c>
    </row>
    <row r="81" spans="1:22" outlineLevel="4" x14ac:dyDescent="0.3">
      <c r="A81" s="6">
        <v>101</v>
      </c>
      <c r="B81" s="7" t="s">
        <v>19</v>
      </c>
      <c r="C81" s="7">
        <v>10103</v>
      </c>
      <c r="D81" s="7" t="s">
        <v>29</v>
      </c>
      <c r="E81" s="7">
        <v>1304</v>
      </c>
      <c r="F81" s="7" t="s">
        <v>85</v>
      </c>
      <c r="G81" s="7">
        <v>403404</v>
      </c>
      <c r="H81" s="7" t="s">
        <v>314</v>
      </c>
      <c r="I81" s="7">
        <v>0</v>
      </c>
      <c r="J81" s="11" t="s">
        <v>24</v>
      </c>
      <c r="K81" s="40">
        <v>0</v>
      </c>
      <c r="L81" s="40">
        <v>0</v>
      </c>
      <c r="M81" s="87" t="s">
        <v>28</v>
      </c>
      <c r="N81" s="40">
        <f>SUBTOTAL(9,N80:N80)</f>
        <v>13</v>
      </c>
      <c r="O81" s="40">
        <f>SUBTOTAL(9,O80:O80)</f>
        <v>7</v>
      </c>
      <c r="P81" s="87">
        <f>Tabela3[[#This Row],[Neg_Ano8]]/Tabela3[[#This Row],[Alunos_Ano8]]</f>
        <v>0.53846153846153844</v>
      </c>
      <c r="Q81" s="40">
        <f>SUBTOTAL(9,Q80:Q80)</f>
        <v>33</v>
      </c>
      <c r="R81" s="40">
        <f>SUBTOTAL(9,R80:R80)</f>
        <v>24</v>
      </c>
      <c r="S81" s="87">
        <f>Tabela3[[#This Row],[Neg_Ano9]]/Tabela3[[#This Row],[Alunos_Ano9]]</f>
        <v>0.72727272727272729</v>
      </c>
      <c r="T81" s="40">
        <f>SUBTOTAL(9,T80:T80)</f>
        <v>46</v>
      </c>
      <c r="U81" s="40">
        <f>SUBTOTAL(9,U80:U80)</f>
        <v>31</v>
      </c>
      <c r="V81" s="115">
        <f t="shared" si="1"/>
        <v>0.67391304347826086</v>
      </c>
    </row>
    <row r="82" spans="1:22" outlineLevel="3" x14ac:dyDescent="0.3">
      <c r="A82" s="6">
        <v>101</v>
      </c>
      <c r="B82" s="7" t="s">
        <v>19</v>
      </c>
      <c r="C82" s="7">
        <v>10103</v>
      </c>
      <c r="D82" s="7" t="s">
        <v>29</v>
      </c>
      <c r="E82" s="7">
        <v>1304</v>
      </c>
      <c r="F82" s="7" t="s">
        <v>85</v>
      </c>
      <c r="G82" s="7">
        <v>0</v>
      </c>
      <c r="H82" s="7">
        <v>0</v>
      </c>
      <c r="I82" s="7">
        <v>0</v>
      </c>
      <c r="J82" s="15" t="s">
        <v>25</v>
      </c>
      <c r="K82" s="43">
        <f>SUBTOTAL(9,K59:K80)</f>
        <v>1248</v>
      </c>
      <c r="L82" s="43">
        <f>SUBTOTAL(9,L59:L80)</f>
        <v>598</v>
      </c>
      <c r="M82" s="89">
        <f>Tabela3[[#This Row],[Neg_Ano7]]/Tabela3[[#This Row],[Alunos_Ano7]]</f>
        <v>0.47916666666666669</v>
      </c>
      <c r="N82" s="43">
        <f>SUBTOTAL(9,N59:N80)</f>
        <v>1181</v>
      </c>
      <c r="O82" s="43">
        <f>SUBTOTAL(9,O59:O80)</f>
        <v>589</v>
      </c>
      <c r="P82" s="89">
        <f>Tabela3[[#This Row],[Neg_Ano8]]/Tabela3[[#This Row],[Alunos_Ano8]]</f>
        <v>0.49872988992379341</v>
      </c>
      <c r="Q82" s="43">
        <f>SUBTOTAL(9,Q59:Q80)</f>
        <v>1325</v>
      </c>
      <c r="R82" s="43">
        <f>SUBTOTAL(9,R59:R80)</f>
        <v>633</v>
      </c>
      <c r="S82" s="89">
        <f>Tabela3[[#This Row],[Neg_Ano9]]/Tabela3[[#This Row],[Alunos_Ano9]]</f>
        <v>0.47773584905660377</v>
      </c>
      <c r="T82" s="43">
        <f>SUBTOTAL(9,T59:T80)</f>
        <v>3754</v>
      </c>
      <c r="U82" s="43">
        <f>SUBTOTAL(9,U59:U80)</f>
        <v>1820</v>
      </c>
      <c r="V82" s="116">
        <f t="shared" si="1"/>
        <v>0.48481619605753862</v>
      </c>
    </row>
    <row r="83" spans="1:22" outlineLevel="5" x14ac:dyDescent="0.3">
      <c r="A83" s="6">
        <v>101</v>
      </c>
      <c r="B83" s="7" t="s">
        <v>19</v>
      </c>
      <c r="C83" s="7">
        <v>10103</v>
      </c>
      <c r="D83" s="7" t="s">
        <v>29</v>
      </c>
      <c r="E83" s="7">
        <v>1306</v>
      </c>
      <c r="F83" s="7" t="s">
        <v>105</v>
      </c>
      <c r="G83" s="7">
        <v>152020</v>
      </c>
      <c r="H83" s="7" t="s">
        <v>106</v>
      </c>
      <c r="I83" s="7">
        <v>1306561</v>
      </c>
      <c r="J83" s="7" t="s">
        <v>107</v>
      </c>
      <c r="K83" s="37">
        <v>137</v>
      </c>
      <c r="L83" s="37">
        <v>57</v>
      </c>
      <c r="M83" s="108">
        <v>0.41605839416058399</v>
      </c>
      <c r="N83" s="37">
        <v>137</v>
      </c>
      <c r="O83" s="37">
        <v>61</v>
      </c>
      <c r="P83" s="108">
        <v>0.44525547445255498</v>
      </c>
      <c r="Q83" s="37">
        <v>149</v>
      </c>
      <c r="R83" s="37">
        <v>72</v>
      </c>
      <c r="S83" s="108">
        <v>0.48322147651006703</v>
      </c>
      <c r="T83" s="37">
        <f>Tabela3[[#This Row],[Alunos_Ano7]]+Tabela3[[#This Row],[Alunos_Ano8]]+Tabela3[[#This Row],[Alunos_Ano9]]</f>
        <v>423</v>
      </c>
      <c r="U83" s="37">
        <f>Tabela3[[#This Row],[Neg_Ano7]]+Tabela3[[#This Row],[Neg_Ano8]]+Tabela3[[#This Row],[Neg_Ano9]]</f>
        <v>190</v>
      </c>
      <c r="V83" s="114">
        <f t="shared" si="1"/>
        <v>0.44917257683215128</v>
      </c>
    </row>
    <row r="84" spans="1:22" outlineLevel="5" x14ac:dyDescent="0.3">
      <c r="A84" s="6">
        <v>101</v>
      </c>
      <c r="B84" s="7" t="s">
        <v>19</v>
      </c>
      <c r="C84" s="7">
        <v>10103</v>
      </c>
      <c r="D84" s="7" t="s">
        <v>29</v>
      </c>
      <c r="E84" s="7">
        <v>1306</v>
      </c>
      <c r="F84" s="7" t="s">
        <v>105</v>
      </c>
      <c r="G84" s="7">
        <v>152020</v>
      </c>
      <c r="H84" s="7" t="s">
        <v>106</v>
      </c>
      <c r="I84" s="7">
        <v>1306608</v>
      </c>
      <c r="J84" s="7" t="s">
        <v>315</v>
      </c>
      <c r="K84" s="37">
        <v>130</v>
      </c>
      <c r="L84" s="37">
        <v>48</v>
      </c>
      <c r="M84" s="108">
        <v>0.36923076923076897</v>
      </c>
      <c r="N84" s="37">
        <v>169</v>
      </c>
      <c r="O84" s="37">
        <v>68</v>
      </c>
      <c r="P84" s="108">
        <v>0.402366863905325</v>
      </c>
      <c r="Q84" s="37">
        <v>152</v>
      </c>
      <c r="R84" s="37">
        <v>53</v>
      </c>
      <c r="S84" s="108">
        <v>0.34868421052631599</v>
      </c>
      <c r="T84" s="37">
        <f>Tabela3[[#This Row],[Alunos_Ano7]]+Tabela3[[#This Row],[Alunos_Ano8]]+Tabela3[[#This Row],[Alunos_Ano9]]</f>
        <v>451</v>
      </c>
      <c r="U84" s="37">
        <f>Tabela3[[#This Row],[Neg_Ano7]]+Tabela3[[#This Row],[Neg_Ano8]]+Tabela3[[#This Row],[Neg_Ano9]]</f>
        <v>169</v>
      </c>
      <c r="V84" s="114">
        <f t="shared" si="1"/>
        <v>0.37472283813747226</v>
      </c>
    </row>
    <row r="85" spans="1:22" outlineLevel="4" x14ac:dyDescent="0.3">
      <c r="A85" s="6">
        <v>101</v>
      </c>
      <c r="B85" s="7" t="s">
        <v>19</v>
      </c>
      <c r="C85" s="7">
        <v>10103</v>
      </c>
      <c r="D85" s="7" t="s">
        <v>29</v>
      </c>
      <c r="E85" s="7">
        <v>1306</v>
      </c>
      <c r="F85" s="7" t="s">
        <v>105</v>
      </c>
      <c r="G85" s="7">
        <v>152020</v>
      </c>
      <c r="H85" s="7" t="s">
        <v>106</v>
      </c>
      <c r="I85" s="7">
        <v>0</v>
      </c>
      <c r="J85" s="11" t="s">
        <v>24</v>
      </c>
      <c r="K85" s="40">
        <f>SUBTOTAL(9,K83:K84)</f>
        <v>267</v>
      </c>
      <c r="L85" s="40">
        <f>SUBTOTAL(9,L83:L84)</f>
        <v>105</v>
      </c>
      <c r="M85" s="87">
        <f>Tabela3[[#This Row],[Neg_Ano7]]/Tabela3[[#This Row],[Alunos_Ano7]]</f>
        <v>0.39325842696629215</v>
      </c>
      <c r="N85" s="40">
        <f>SUBTOTAL(9,N83:N84)</f>
        <v>306</v>
      </c>
      <c r="O85" s="40">
        <f>SUBTOTAL(9,O83:O84)</f>
        <v>129</v>
      </c>
      <c r="P85" s="87">
        <f>Tabela3[[#This Row],[Neg_Ano8]]/Tabela3[[#This Row],[Alunos_Ano8]]</f>
        <v>0.42156862745098039</v>
      </c>
      <c r="Q85" s="40">
        <f>SUBTOTAL(9,Q83:Q84)</f>
        <v>301</v>
      </c>
      <c r="R85" s="40">
        <f>SUBTOTAL(9,R83:R84)</f>
        <v>125</v>
      </c>
      <c r="S85" s="87">
        <f>Tabela3[[#This Row],[Neg_Ano9]]/Tabela3[[#This Row],[Alunos_Ano9]]</f>
        <v>0.41528239202657807</v>
      </c>
      <c r="T85" s="40">
        <f>SUBTOTAL(9,T83:T84)</f>
        <v>874</v>
      </c>
      <c r="U85" s="40">
        <f>SUBTOTAL(9,U83:U84)</f>
        <v>359</v>
      </c>
      <c r="V85" s="115">
        <f t="shared" si="1"/>
        <v>0.41075514874141877</v>
      </c>
    </row>
    <row r="86" spans="1:22" outlineLevel="5" x14ac:dyDescent="0.3">
      <c r="A86" s="6">
        <v>101</v>
      </c>
      <c r="B86" s="7" t="s">
        <v>19</v>
      </c>
      <c r="C86" s="7">
        <v>10103</v>
      </c>
      <c r="D86" s="7" t="s">
        <v>29</v>
      </c>
      <c r="E86" s="7">
        <v>1306</v>
      </c>
      <c r="F86" s="7" t="s">
        <v>105</v>
      </c>
      <c r="G86" s="7">
        <v>152031</v>
      </c>
      <c r="H86" s="7" t="s">
        <v>108</v>
      </c>
      <c r="I86" s="7">
        <v>1306342</v>
      </c>
      <c r="J86" s="7" t="s">
        <v>109</v>
      </c>
      <c r="K86" s="37">
        <v>255</v>
      </c>
      <c r="L86" s="37">
        <v>74</v>
      </c>
      <c r="M86" s="108">
        <v>0.29019607843137302</v>
      </c>
      <c r="N86" s="37">
        <v>137</v>
      </c>
      <c r="O86" s="37">
        <v>45</v>
      </c>
      <c r="P86" s="108">
        <v>0.32846715328467202</v>
      </c>
      <c r="Q86" s="37">
        <v>167</v>
      </c>
      <c r="R86" s="37">
        <v>67</v>
      </c>
      <c r="S86" s="108">
        <v>0.40119760479041899</v>
      </c>
      <c r="T86" s="37">
        <f>Tabela3[[#This Row],[Alunos_Ano7]]+Tabela3[[#This Row],[Alunos_Ano8]]+Tabela3[[#This Row],[Alunos_Ano9]]</f>
        <v>559</v>
      </c>
      <c r="U86" s="37">
        <f>Tabela3[[#This Row],[Neg_Ano7]]+Tabela3[[#This Row],[Neg_Ano8]]+Tabela3[[#This Row],[Neg_Ano9]]</f>
        <v>186</v>
      </c>
      <c r="V86" s="114">
        <f t="shared" si="1"/>
        <v>0.33273703041144903</v>
      </c>
    </row>
    <row r="87" spans="1:22" outlineLevel="4" x14ac:dyDescent="0.3">
      <c r="A87" s="6">
        <v>101</v>
      </c>
      <c r="B87" s="7" t="s">
        <v>19</v>
      </c>
      <c r="C87" s="7">
        <v>10103</v>
      </c>
      <c r="D87" s="7" t="s">
        <v>29</v>
      </c>
      <c r="E87" s="7">
        <v>1306</v>
      </c>
      <c r="F87" s="7" t="s">
        <v>105</v>
      </c>
      <c r="G87" s="7">
        <v>152031</v>
      </c>
      <c r="H87" s="7" t="s">
        <v>108</v>
      </c>
      <c r="I87" s="7">
        <v>0</v>
      </c>
      <c r="J87" s="11" t="s">
        <v>24</v>
      </c>
      <c r="K87" s="40">
        <f>SUBTOTAL(9,K86:K86)</f>
        <v>255</v>
      </c>
      <c r="L87" s="40">
        <f>SUBTOTAL(9,L86:L86)</f>
        <v>74</v>
      </c>
      <c r="M87" s="87">
        <f>Tabela3[[#This Row],[Neg_Ano7]]/Tabela3[[#This Row],[Alunos_Ano7]]</f>
        <v>0.29019607843137257</v>
      </c>
      <c r="N87" s="40">
        <f>SUBTOTAL(9,N86:N86)</f>
        <v>137</v>
      </c>
      <c r="O87" s="40">
        <f>SUBTOTAL(9,O86:O86)</f>
        <v>45</v>
      </c>
      <c r="P87" s="87">
        <f>Tabela3[[#This Row],[Neg_Ano8]]/Tabela3[[#This Row],[Alunos_Ano8]]</f>
        <v>0.32846715328467152</v>
      </c>
      <c r="Q87" s="40">
        <f>SUBTOTAL(9,Q86:Q86)</f>
        <v>167</v>
      </c>
      <c r="R87" s="40">
        <f>SUBTOTAL(9,R86:R86)</f>
        <v>67</v>
      </c>
      <c r="S87" s="87">
        <f>Tabela3[[#This Row],[Neg_Ano9]]/Tabela3[[#This Row],[Alunos_Ano9]]</f>
        <v>0.40119760479041916</v>
      </c>
      <c r="T87" s="40">
        <f>SUBTOTAL(9,T86:T86)</f>
        <v>559</v>
      </c>
      <c r="U87" s="40">
        <f>SUBTOTAL(9,U86:U86)</f>
        <v>186</v>
      </c>
      <c r="V87" s="115">
        <f t="shared" si="1"/>
        <v>0.33273703041144903</v>
      </c>
    </row>
    <row r="88" spans="1:22" outlineLevel="5" x14ac:dyDescent="0.3">
      <c r="A88" s="6">
        <v>101</v>
      </c>
      <c r="B88" s="7" t="s">
        <v>19</v>
      </c>
      <c r="C88" s="7">
        <v>10103</v>
      </c>
      <c r="D88" s="7" t="s">
        <v>29</v>
      </c>
      <c r="E88" s="7">
        <v>1306</v>
      </c>
      <c r="F88" s="7" t="s">
        <v>105</v>
      </c>
      <c r="G88" s="7">
        <v>152043</v>
      </c>
      <c r="H88" s="7" t="s">
        <v>110</v>
      </c>
      <c r="I88" s="7">
        <v>1306753</v>
      </c>
      <c r="J88" s="7" t="s">
        <v>111</v>
      </c>
      <c r="K88" s="37">
        <v>147</v>
      </c>
      <c r="L88" s="37">
        <v>72</v>
      </c>
      <c r="M88" s="108">
        <v>0.48979591836734698</v>
      </c>
      <c r="N88" s="37">
        <v>115</v>
      </c>
      <c r="O88" s="37">
        <v>75</v>
      </c>
      <c r="P88" s="108">
        <v>0.65217391304347805</v>
      </c>
      <c r="Q88" s="37">
        <v>123</v>
      </c>
      <c r="R88" s="37">
        <v>61</v>
      </c>
      <c r="S88" s="108">
        <v>0.49593495934959297</v>
      </c>
      <c r="T88" s="37">
        <f>Tabela3[[#This Row],[Alunos_Ano7]]+Tabela3[[#This Row],[Alunos_Ano8]]+Tabela3[[#This Row],[Alunos_Ano9]]</f>
        <v>385</v>
      </c>
      <c r="U88" s="37">
        <f>Tabela3[[#This Row],[Neg_Ano7]]+Tabela3[[#This Row],[Neg_Ano8]]+Tabela3[[#This Row],[Neg_Ano9]]</f>
        <v>208</v>
      </c>
      <c r="V88" s="114">
        <f t="shared" si="1"/>
        <v>0.54025974025974022</v>
      </c>
    </row>
    <row r="89" spans="1:22" outlineLevel="4" x14ac:dyDescent="0.3">
      <c r="A89" s="6">
        <v>101</v>
      </c>
      <c r="B89" s="7" t="s">
        <v>19</v>
      </c>
      <c r="C89" s="7">
        <v>10103</v>
      </c>
      <c r="D89" s="7" t="s">
        <v>29</v>
      </c>
      <c r="E89" s="7">
        <v>1306</v>
      </c>
      <c r="F89" s="7" t="s">
        <v>105</v>
      </c>
      <c r="G89" s="7">
        <v>152043</v>
      </c>
      <c r="H89" s="7" t="s">
        <v>110</v>
      </c>
      <c r="I89" s="7">
        <v>0</v>
      </c>
      <c r="J89" s="11" t="s">
        <v>24</v>
      </c>
      <c r="K89" s="40">
        <f>SUBTOTAL(9,K88:K88)</f>
        <v>147</v>
      </c>
      <c r="L89" s="40">
        <f>SUBTOTAL(9,L88:L88)</f>
        <v>72</v>
      </c>
      <c r="M89" s="87">
        <f>Tabela3[[#This Row],[Neg_Ano7]]/Tabela3[[#This Row],[Alunos_Ano7]]</f>
        <v>0.48979591836734693</v>
      </c>
      <c r="N89" s="40">
        <f>SUBTOTAL(9,N88:N88)</f>
        <v>115</v>
      </c>
      <c r="O89" s="40">
        <f>SUBTOTAL(9,O88:O88)</f>
        <v>75</v>
      </c>
      <c r="P89" s="87">
        <f>Tabela3[[#This Row],[Neg_Ano8]]/Tabela3[[#This Row],[Alunos_Ano8]]</f>
        <v>0.65217391304347827</v>
      </c>
      <c r="Q89" s="40">
        <f>SUBTOTAL(9,Q88:Q88)</f>
        <v>123</v>
      </c>
      <c r="R89" s="40">
        <f>SUBTOTAL(9,R88:R88)</f>
        <v>61</v>
      </c>
      <c r="S89" s="87">
        <f>Tabela3[[#This Row],[Neg_Ano9]]/Tabela3[[#This Row],[Alunos_Ano9]]</f>
        <v>0.49593495934959347</v>
      </c>
      <c r="T89" s="40">
        <f>SUBTOTAL(9,T88:T88)</f>
        <v>385</v>
      </c>
      <c r="U89" s="40">
        <f>SUBTOTAL(9,U88:U88)</f>
        <v>208</v>
      </c>
      <c r="V89" s="115">
        <f t="shared" si="1"/>
        <v>0.54025974025974022</v>
      </c>
    </row>
    <row r="90" spans="1:22" outlineLevel="5" x14ac:dyDescent="0.3">
      <c r="A90" s="6">
        <v>101</v>
      </c>
      <c r="B90" s="7" t="s">
        <v>19</v>
      </c>
      <c r="C90" s="7">
        <v>10103</v>
      </c>
      <c r="D90" s="7" t="s">
        <v>29</v>
      </c>
      <c r="E90" s="7">
        <v>1306</v>
      </c>
      <c r="F90" s="7" t="s">
        <v>105</v>
      </c>
      <c r="G90" s="7">
        <v>152055</v>
      </c>
      <c r="H90" s="7" t="s">
        <v>112</v>
      </c>
      <c r="I90" s="7">
        <v>1306564</v>
      </c>
      <c r="J90" s="7" t="s">
        <v>113</v>
      </c>
      <c r="K90" s="37">
        <v>156</v>
      </c>
      <c r="L90" s="37">
        <v>59</v>
      </c>
      <c r="M90" s="108">
        <v>0.37820512820512803</v>
      </c>
      <c r="N90" s="37">
        <v>146</v>
      </c>
      <c r="O90" s="37">
        <v>48</v>
      </c>
      <c r="P90" s="108">
        <v>0.32876712328767099</v>
      </c>
      <c r="Q90" s="37">
        <v>157</v>
      </c>
      <c r="R90" s="37">
        <v>64</v>
      </c>
      <c r="S90" s="108">
        <v>0.40764331210191102</v>
      </c>
      <c r="T90" s="37">
        <f>Tabela3[[#This Row],[Alunos_Ano7]]+Tabela3[[#This Row],[Alunos_Ano8]]+Tabela3[[#This Row],[Alunos_Ano9]]</f>
        <v>459</v>
      </c>
      <c r="U90" s="37">
        <f>Tabela3[[#This Row],[Neg_Ano7]]+Tabela3[[#This Row],[Neg_Ano8]]+Tabela3[[#This Row],[Neg_Ano9]]</f>
        <v>171</v>
      </c>
      <c r="V90" s="114">
        <f t="shared" si="1"/>
        <v>0.37254901960784315</v>
      </c>
    </row>
    <row r="91" spans="1:22" outlineLevel="4" x14ac:dyDescent="0.3">
      <c r="A91" s="6">
        <v>101</v>
      </c>
      <c r="B91" s="7" t="s">
        <v>19</v>
      </c>
      <c r="C91" s="7">
        <v>10103</v>
      </c>
      <c r="D91" s="7" t="s">
        <v>29</v>
      </c>
      <c r="E91" s="7">
        <v>1306</v>
      </c>
      <c r="F91" s="7" t="s">
        <v>105</v>
      </c>
      <c r="G91" s="7">
        <v>152055</v>
      </c>
      <c r="H91" s="7" t="s">
        <v>112</v>
      </c>
      <c r="I91" s="7">
        <v>0</v>
      </c>
      <c r="J91" s="11" t="s">
        <v>24</v>
      </c>
      <c r="K91" s="40">
        <f>SUBTOTAL(9,K90:K90)</f>
        <v>156</v>
      </c>
      <c r="L91" s="40">
        <f>SUBTOTAL(9,L90:L90)</f>
        <v>59</v>
      </c>
      <c r="M91" s="87">
        <f>Tabela3[[#This Row],[Neg_Ano7]]/Tabela3[[#This Row],[Alunos_Ano7]]</f>
        <v>0.37820512820512819</v>
      </c>
      <c r="N91" s="40">
        <f>SUBTOTAL(9,N90:N90)</f>
        <v>146</v>
      </c>
      <c r="O91" s="40">
        <f>SUBTOTAL(9,O90:O90)</f>
        <v>48</v>
      </c>
      <c r="P91" s="87">
        <f>Tabela3[[#This Row],[Neg_Ano8]]/Tabela3[[#This Row],[Alunos_Ano8]]</f>
        <v>0.32876712328767121</v>
      </c>
      <c r="Q91" s="40">
        <f>SUBTOTAL(9,Q90:Q90)</f>
        <v>157</v>
      </c>
      <c r="R91" s="40">
        <f>SUBTOTAL(9,R90:R90)</f>
        <v>64</v>
      </c>
      <c r="S91" s="87">
        <f>Tabela3[[#This Row],[Neg_Ano9]]/Tabela3[[#This Row],[Alunos_Ano9]]</f>
        <v>0.40764331210191085</v>
      </c>
      <c r="T91" s="40">
        <f>SUBTOTAL(9,T90:T90)</f>
        <v>459</v>
      </c>
      <c r="U91" s="40">
        <f>SUBTOTAL(9,U90:U90)</f>
        <v>171</v>
      </c>
      <c r="V91" s="115">
        <f t="shared" si="1"/>
        <v>0.37254901960784315</v>
      </c>
    </row>
    <row r="92" spans="1:22" outlineLevel="5" x14ac:dyDescent="0.3">
      <c r="A92" s="6">
        <v>101</v>
      </c>
      <c r="B92" s="7" t="s">
        <v>19</v>
      </c>
      <c r="C92" s="7">
        <v>10103</v>
      </c>
      <c r="D92" s="7" t="s">
        <v>29</v>
      </c>
      <c r="E92" s="7">
        <v>1306</v>
      </c>
      <c r="F92" s="7" t="s">
        <v>105</v>
      </c>
      <c r="G92" s="7">
        <v>152067</v>
      </c>
      <c r="H92" s="7" t="s">
        <v>114</v>
      </c>
      <c r="I92" s="7">
        <v>1306017</v>
      </c>
      <c r="J92" s="7" t="s">
        <v>316</v>
      </c>
      <c r="K92" s="37">
        <v>266</v>
      </c>
      <c r="L92" s="37">
        <v>88</v>
      </c>
      <c r="M92" s="108">
        <v>0.33082706766917302</v>
      </c>
      <c r="N92" s="37">
        <v>187</v>
      </c>
      <c r="O92" s="37">
        <v>89</v>
      </c>
      <c r="P92" s="108">
        <v>0.47593582887700497</v>
      </c>
      <c r="Q92" s="37">
        <v>214</v>
      </c>
      <c r="R92" s="37">
        <v>112</v>
      </c>
      <c r="S92" s="108">
        <v>0.52336448598130803</v>
      </c>
      <c r="T92" s="37">
        <f>Tabela3[[#This Row],[Alunos_Ano7]]+Tabela3[[#This Row],[Alunos_Ano8]]+Tabela3[[#This Row],[Alunos_Ano9]]</f>
        <v>667</v>
      </c>
      <c r="U92" s="37">
        <f>Tabela3[[#This Row],[Neg_Ano7]]+Tabela3[[#This Row],[Neg_Ano8]]+Tabela3[[#This Row],[Neg_Ano9]]</f>
        <v>289</v>
      </c>
      <c r="V92" s="114">
        <f t="shared" si="1"/>
        <v>0.43328335832083958</v>
      </c>
    </row>
    <row r="93" spans="1:22" outlineLevel="4" x14ac:dyDescent="0.3">
      <c r="A93" s="6">
        <v>101</v>
      </c>
      <c r="B93" s="7" t="s">
        <v>19</v>
      </c>
      <c r="C93" s="7">
        <v>10103</v>
      </c>
      <c r="D93" s="7" t="s">
        <v>29</v>
      </c>
      <c r="E93" s="7">
        <v>1306</v>
      </c>
      <c r="F93" s="7" t="s">
        <v>105</v>
      </c>
      <c r="G93" s="7">
        <v>152067</v>
      </c>
      <c r="H93" s="7" t="s">
        <v>114</v>
      </c>
      <c r="I93" s="7">
        <v>0</v>
      </c>
      <c r="J93" s="11" t="s">
        <v>24</v>
      </c>
      <c r="K93" s="40">
        <f>SUBTOTAL(9,K92:K92)</f>
        <v>266</v>
      </c>
      <c r="L93" s="40">
        <f>SUBTOTAL(9,L92:L92)</f>
        <v>88</v>
      </c>
      <c r="M93" s="87">
        <f>Tabela3[[#This Row],[Neg_Ano7]]/Tabela3[[#This Row],[Alunos_Ano7]]</f>
        <v>0.33082706766917291</v>
      </c>
      <c r="N93" s="40">
        <f>SUBTOTAL(9,N92:N92)</f>
        <v>187</v>
      </c>
      <c r="O93" s="40">
        <f>SUBTOTAL(9,O92:O92)</f>
        <v>89</v>
      </c>
      <c r="P93" s="87">
        <f>Tabela3[[#This Row],[Neg_Ano8]]/Tabela3[[#This Row],[Alunos_Ano8]]</f>
        <v>0.47593582887700536</v>
      </c>
      <c r="Q93" s="40">
        <f>SUBTOTAL(9,Q92:Q92)</f>
        <v>214</v>
      </c>
      <c r="R93" s="40">
        <f>SUBTOTAL(9,R92:R92)</f>
        <v>112</v>
      </c>
      <c r="S93" s="87">
        <f>Tabela3[[#This Row],[Neg_Ano9]]/Tabela3[[#This Row],[Alunos_Ano9]]</f>
        <v>0.52336448598130836</v>
      </c>
      <c r="T93" s="40">
        <f>SUBTOTAL(9,T92:T92)</f>
        <v>667</v>
      </c>
      <c r="U93" s="40">
        <f>SUBTOTAL(9,U92:U92)</f>
        <v>289</v>
      </c>
      <c r="V93" s="115">
        <f t="shared" si="1"/>
        <v>0.43328335832083958</v>
      </c>
    </row>
    <row r="94" spans="1:22" outlineLevel="5" x14ac:dyDescent="0.3">
      <c r="A94" s="6">
        <v>101</v>
      </c>
      <c r="B94" s="7" t="s">
        <v>19</v>
      </c>
      <c r="C94" s="7">
        <v>10103</v>
      </c>
      <c r="D94" s="7" t="s">
        <v>29</v>
      </c>
      <c r="E94" s="7">
        <v>1306</v>
      </c>
      <c r="F94" s="7" t="s">
        <v>105</v>
      </c>
      <c r="G94" s="7">
        <v>152079</v>
      </c>
      <c r="H94" s="7" t="s">
        <v>116</v>
      </c>
      <c r="I94" s="7">
        <v>1306933</v>
      </c>
      <c r="J94" s="7" t="s">
        <v>117</v>
      </c>
      <c r="K94" s="37">
        <v>94</v>
      </c>
      <c r="L94" s="37">
        <v>47</v>
      </c>
      <c r="M94" s="108">
        <v>0.5</v>
      </c>
      <c r="N94" s="37">
        <v>84</v>
      </c>
      <c r="O94" s="37">
        <v>42</v>
      </c>
      <c r="P94" s="108">
        <v>0.5</v>
      </c>
      <c r="Q94" s="37">
        <v>117</v>
      </c>
      <c r="R94" s="37">
        <v>71</v>
      </c>
      <c r="S94" s="108">
        <v>0.60683760683760701</v>
      </c>
      <c r="T94" s="37">
        <f>Tabela3[[#This Row],[Alunos_Ano7]]+Tabela3[[#This Row],[Alunos_Ano8]]+Tabela3[[#This Row],[Alunos_Ano9]]</f>
        <v>295</v>
      </c>
      <c r="U94" s="37">
        <f>Tabela3[[#This Row],[Neg_Ano7]]+Tabela3[[#This Row],[Neg_Ano8]]+Tabela3[[#This Row],[Neg_Ano9]]</f>
        <v>160</v>
      </c>
      <c r="V94" s="114">
        <f t="shared" si="1"/>
        <v>0.5423728813559322</v>
      </c>
    </row>
    <row r="95" spans="1:22" outlineLevel="4" x14ac:dyDescent="0.3">
      <c r="A95" s="6">
        <v>101</v>
      </c>
      <c r="B95" s="7" t="s">
        <v>19</v>
      </c>
      <c r="C95" s="7">
        <v>10103</v>
      </c>
      <c r="D95" s="7" t="s">
        <v>29</v>
      </c>
      <c r="E95" s="7">
        <v>1306</v>
      </c>
      <c r="F95" s="7" t="s">
        <v>105</v>
      </c>
      <c r="G95" s="7">
        <v>152079</v>
      </c>
      <c r="H95" s="7" t="s">
        <v>116</v>
      </c>
      <c r="I95" s="7">
        <v>0</v>
      </c>
      <c r="J95" s="11" t="s">
        <v>24</v>
      </c>
      <c r="K95" s="40">
        <f>SUBTOTAL(9,K94:K94)</f>
        <v>94</v>
      </c>
      <c r="L95" s="40">
        <f>SUBTOTAL(9,L94:L94)</f>
        <v>47</v>
      </c>
      <c r="M95" s="87">
        <f>Tabela3[[#This Row],[Neg_Ano7]]/Tabela3[[#This Row],[Alunos_Ano7]]</f>
        <v>0.5</v>
      </c>
      <c r="N95" s="40">
        <f>SUBTOTAL(9,N94:N94)</f>
        <v>84</v>
      </c>
      <c r="O95" s="40">
        <f>SUBTOTAL(9,O94:O94)</f>
        <v>42</v>
      </c>
      <c r="P95" s="87">
        <f>Tabela3[[#This Row],[Neg_Ano8]]/Tabela3[[#This Row],[Alunos_Ano8]]</f>
        <v>0.5</v>
      </c>
      <c r="Q95" s="40">
        <f>SUBTOTAL(9,Q94:Q94)</f>
        <v>117</v>
      </c>
      <c r="R95" s="40">
        <f>SUBTOTAL(9,R94:R94)</f>
        <v>71</v>
      </c>
      <c r="S95" s="87">
        <f>Tabela3[[#This Row],[Neg_Ano9]]/Tabela3[[#This Row],[Alunos_Ano9]]</f>
        <v>0.60683760683760679</v>
      </c>
      <c r="T95" s="40">
        <f>SUBTOTAL(9,T94:T94)</f>
        <v>295</v>
      </c>
      <c r="U95" s="40">
        <f>SUBTOTAL(9,U94:U94)</f>
        <v>160</v>
      </c>
      <c r="V95" s="115">
        <f t="shared" si="1"/>
        <v>0.5423728813559322</v>
      </c>
    </row>
    <row r="96" spans="1:22" outlineLevel="5" x14ac:dyDescent="0.3">
      <c r="A96" s="6">
        <v>101</v>
      </c>
      <c r="B96" s="7" t="s">
        <v>19</v>
      </c>
      <c r="C96" s="7">
        <v>10103</v>
      </c>
      <c r="D96" s="7" t="s">
        <v>29</v>
      </c>
      <c r="E96" s="7">
        <v>1306</v>
      </c>
      <c r="F96" s="7" t="s">
        <v>105</v>
      </c>
      <c r="G96" s="7">
        <v>152961</v>
      </c>
      <c r="H96" s="7" t="s">
        <v>118</v>
      </c>
      <c r="I96" s="7">
        <v>1306934</v>
      </c>
      <c r="J96" s="7" t="s">
        <v>119</v>
      </c>
      <c r="K96" s="37">
        <v>277</v>
      </c>
      <c r="L96" s="37">
        <v>113</v>
      </c>
      <c r="M96" s="108">
        <v>0.40794223826714798</v>
      </c>
      <c r="N96" s="37">
        <v>261</v>
      </c>
      <c r="O96" s="37">
        <v>138</v>
      </c>
      <c r="P96" s="108">
        <v>0.52873563218390796</v>
      </c>
      <c r="Q96" s="37">
        <v>303</v>
      </c>
      <c r="R96" s="37">
        <v>166</v>
      </c>
      <c r="S96" s="108">
        <v>0.54785478547854805</v>
      </c>
      <c r="T96" s="37">
        <f>Tabela3[[#This Row],[Alunos_Ano7]]+Tabela3[[#This Row],[Alunos_Ano8]]+Tabela3[[#This Row],[Alunos_Ano9]]</f>
        <v>841</v>
      </c>
      <c r="U96" s="37">
        <f>Tabela3[[#This Row],[Neg_Ano7]]+Tabela3[[#This Row],[Neg_Ano8]]+Tabela3[[#This Row],[Neg_Ano9]]</f>
        <v>417</v>
      </c>
      <c r="V96" s="114">
        <f t="shared" si="1"/>
        <v>0.49583828775267541</v>
      </c>
    </row>
    <row r="97" spans="1:22" outlineLevel="4" x14ac:dyDescent="0.3">
      <c r="A97" s="6">
        <v>101</v>
      </c>
      <c r="B97" s="7" t="s">
        <v>19</v>
      </c>
      <c r="C97" s="7">
        <v>10103</v>
      </c>
      <c r="D97" s="7" t="s">
        <v>29</v>
      </c>
      <c r="E97" s="7">
        <v>1306</v>
      </c>
      <c r="F97" s="7" t="s">
        <v>105</v>
      </c>
      <c r="G97" s="7">
        <v>152961</v>
      </c>
      <c r="H97" s="7" t="s">
        <v>118</v>
      </c>
      <c r="I97" s="7">
        <v>0</v>
      </c>
      <c r="J97" s="11" t="s">
        <v>24</v>
      </c>
      <c r="K97" s="40">
        <f>SUBTOTAL(9,K96:K96)</f>
        <v>277</v>
      </c>
      <c r="L97" s="40">
        <f>SUBTOTAL(9,L96:L96)</f>
        <v>113</v>
      </c>
      <c r="M97" s="87">
        <f>Tabela3[[#This Row],[Neg_Ano7]]/Tabela3[[#This Row],[Alunos_Ano7]]</f>
        <v>0.40794223826714804</v>
      </c>
      <c r="N97" s="40">
        <f>SUBTOTAL(9,N96:N96)</f>
        <v>261</v>
      </c>
      <c r="O97" s="40">
        <f>SUBTOTAL(9,O96:O96)</f>
        <v>138</v>
      </c>
      <c r="P97" s="87">
        <f>Tabela3[[#This Row],[Neg_Ano8]]/Tabela3[[#This Row],[Alunos_Ano8]]</f>
        <v>0.52873563218390807</v>
      </c>
      <c r="Q97" s="40">
        <f>SUBTOTAL(9,Q96:Q96)</f>
        <v>303</v>
      </c>
      <c r="R97" s="40">
        <f>SUBTOTAL(9,R96:R96)</f>
        <v>166</v>
      </c>
      <c r="S97" s="87">
        <f>Tabela3[[#This Row],[Neg_Ano9]]/Tabela3[[#This Row],[Alunos_Ano9]]</f>
        <v>0.54785478547854782</v>
      </c>
      <c r="T97" s="40">
        <f>SUBTOTAL(9,T96:T96)</f>
        <v>841</v>
      </c>
      <c r="U97" s="40">
        <f>SUBTOTAL(9,U96:U96)</f>
        <v>417</v>
      </c>
      <c r="V97" s="115">
        <f t="shared" si="1"/>
        <v>0.49583828775267541</v>
      </c>
    </row>
    <row r="98" spans="1:22" outlineLevel="3" x14ac:dyDescent="0.3">
      <c r="A98" s="6">
        <v>101</v>
      </c>
      <c r="B98" s="7" t="s">
        <v>19</v>
      </c>
      <c r="C98" s="7">
        <v>10103</v>
      </c>
      <c r="D98" s="7" t="s">
        <v>29</v>
      </c>
      <c r="E98" s="7">
        <v>1306</v>
      </c>
      <c r="F98" s="7" t="s">
        <v>105</v>
      </c>
      <c r="G98" s="7">
        <v>0</v>
      </c>
      <c r="H98" s="7">
        <v>0</v>
      </c>
      <c r="I98" s="7">
        <v>0</v>
      </c>
      <c r="J98" s="15" t="s">
        <v>25</v>
      </c>
      <c r="K98" s="43">
        <f>SUBTOTAL(9,K83:K96)</f>
        <v>1462</v>
      </c>
      <c r="L98" s="43">
        <f>SUBTOTAL(9,L83:L96)</f>
        <v>558</v>
      </c>
      <c r="M98" s="89">
        <f>Tabela3[[#This Row],[Neg_Ano7]]/Tabela3[[#This Row],[Alunos_Ano7]]</f>
        <v>0.38166894664842682</v>
      </c>
      <c r="N98" s="43">
        <f>SUBTOTAL(9,N83:N96)</f>
        <v>1236</v>
      </c>
      <c r="O98" s="43">
        <f>SUBTOTAL(9,O83:O96)</f>
        <v>566</v>
      </c>
      <c r="P98" s="89">
        <f>Tabela3[[#This Row],[Neg_Ano8]]/Tabela3[[#This Row],[Alunos_Ano8]]</f>
        <v>0.45792880258899676</v>
      </c>
      <c r="Q98" s="43">
        <f>SUBTOTAL(9,Q83:Q96)</f>
        <v>1382</v>
      </c>
      <c r="R98" s="43">
        <f>SUBTOTAL(9,R83:R96)</f>
        <v>666</v>
      </c>
      <c r="S98" s="89">
        <f>Tabela3[[#This Row],[Neg_Ano9]]/Tabela3[[#This Row],[Alunos_Ano9]]</f>
        <v>0.48191027496382055</v>
      </c>
      <c r="T98" s="43">
        <f>SUBTOTAL(9,T83:T96)</f>
        <v>4080</v>
      </c>
      <c r="U98" s="43">
        <f>SUBTOTAL(9,U83:U96)</f>
        <v>1790</v>
      </c>
      <c r="V98" s="116">
        <f t="shared" si="1"/>
        <v>0.43872549019607843</v>
      </c>
    </row>
    <row r="99" spans="1:22" outlineLevel="5" x14ac:dyDescent="0.3">
      <c r="A99" s="6">
        <v>101</v>
      </c>
      <c r="B99" s="7" t="s">
        <v>19</v>
      </c>
      <c r="C99" s="7">
        <v>10103</v>
      </c>
      <c r="D99" s="7" t="s">
        <v>29</v>
      </c>
      <c r="E99" s="7">
        <v>1308</v>
      </c>
      <c r="F99" s="7" t="s">
        <v>120</v>
      </c>
      <c r="G99" s="7">
        <v>150393</v>
      </c>
      <c r="H99" s="7" t="s">
        <v>121</v>
      </c>
      <c r="I99" s="7">
        <v>1308280</v>
      </c>
      <c r="J99" s="7" t="s">
        <v>122</v>
      </c>
      <c r="K99" s="37">
        <v>92</v>
      </c>
      <c r="L99" s="37">
        <v>41</v>
      </c>
      <c r="M99" s="108">
        <v>0.44565217391304301</v>
      </c>
      <c r="N99" s="37">
        <v>71</v>
      </c>
      <c r="O99" s="37">
        <v>31</v>
      </c>
      <c r="P99" s="108">
        <v>0.43661971830985902</v>
      </c>
      <c r="Q99" s="37">
        <v>106</v>
      </c>
      <c r="R99" s="37">
        <v>52</v>
      </c>
      <c r="S99" s="108">
        <v>0.490566037735849</v>
      </c>
      <c r="T99" s="37">
        <f>Tabela3[[#This Row],[Alunos_Ano7]]+Tabela3[[#This Row],[Alunos_Ano8]]+Tabela3[[#This Row],[Alunos_Ano9]]</f>
        <v>269</v>
      </c>
      <c r="U99" s="37">
        <f>Tabela3[[#This Row],[Neg_Ano7]]+Tabela3[[#This Row],[Neg_Ano8]]+Tabela3[[#This Row],[Neg_Ano9]]</f>
        <v>124</v>
      </c>
      <c r="V99" s="114">
        <f t="shared" si="1"/>
        <v>0.46096654275092935</v>
      </c>
    </row>
    <row r="100" spans="1:22" outlineLevel="4" x14ac:dyDescent="0.3">
      <c r="A100" s="6">
        <v>101</v>
      </c>
      <c r="B100" s="7" t="s">
        <v>19</v>
      </c>
      <c r="C100" s="7">
        <v>10103</v>
      </c>
      <c r="D100" s="7" t="s">
        <v>29</v>
      </c>
      <c r="E100" s="7">
        <v>1308</v>
      </c>
      <c r="F100" s="7" t="s">
        <v>120</v>
      </c>
      <c r="G100" s="7">
        <v>150393</v>
      </c>
      <c r="H100" s="7" t="s">
        <v>121</v>
      </c>
      <c r="I100" s="7">
        <v>0</v>
      </c>
      <c r="J100" s="11" t="s">
        <v>24</v>
      </c>
      <c r="K100" s="40">
        <f>SUBTOTAL(9,K99:K99)</f>
        <v>92</v>
      </c>
      <c r="L100" s="40">
        <f>SUBTOTAL(9,L99:L99)</f>
        <v>41</v>
      </c>
      <c r="M100" s="87">
        <f>Tabela3[[#This Row],[Neg_Ano7]]/Tabela3[[#This Row],[Alunos_Ano7]]</f>
        <v>0.44565217391304346</v>
      </c>
      <c r="N100" s="40">
        <f>SUBTOTAL(9,N99:N99)</f>
        <v>71</v>
      </c>
      <c r="O100" s="40">
        <f>SUBTOTAL(9,O99:O99)</f>
        <v>31</v>
      </c>
      <c r="P100" s="87">
        <f>Tabela3[[#This Row],[Neg_Ano8]]/Tabela3[[#This Row],[Alunos_Ano8]]</f>
        <v>0.43661971830985913</v>
      </c>
      <c r="Q100" s="40">
        <f>SUBTOTAL(9,Q99:Q99)</f>
        <v>106</v>
      </c>
      <c r="R100" s="40">
        <f>SUBTOTAL(9,R99:R99)</f>
        <v>52</v>
      </c>
      <c r="S100" s="87">
        <f>Tabela3[[#This Row],[Neg_Ano9]]/Tabela3[[#This Row],[Alunos_Ano9]]</f>
        <v>0.49056603773584906</v>
      </c>
      <c r="T100" s="40">
        <f>SUBTOTAL(9,T99:T99)</f>
        <v>269</v>
      </c>
      <c r="U100" s="40">
        <f>SUBTOTAL(9,U99:U99)</f>
        <v>124</v>
      </c>
      <c r="V100" s="115">
        <f t="shared" si="1"/>
        <v>0.46096654275092935</v>
      </c>
    </row>
    <row r="101" spans="1:22" outlineLevel="5" x14ac:dyDescent="0.3">
      <c r="A101" s="6">
        <v>101</v>
      </c>
      <c r="B101" s="7" t="s">
        <v>19</v>
      </c>
      <c r="C101" s="7">
        <v>10103</v>
      </c>
      <c r="D101" s="7" t="s">
        <v>29</v>
      </c>
      <c r="E101" s="7">
        <v>1308</v>
      </c>
      <c r="F101" s="7" t="s">
        <v>120</v>
      </c>
      <c r="G101" s="7">
        <v>150757</v>
      </c>
      <c r="H101" s="7" t="s">
        <v>123</v>
      </c>
      <c r="I101" s="7">
        <v>1308693</v>
      </c>
      <c r="J101" s="7" t="s">
        <v>124</v>
      </c>
      <c r="K101" s="37">
        <v>82</v>
      </c>
      <c r="L101" s="37">
        <v>39</v>
      </c>
      <c r="M101" s="108">
        <v>0.47560975609756101</v>
      </c>
      <c r="N101" s="37">
        <v>81</v>
      </c>
      <c r="O101" s="37">
        <v>38</v>
      </c>
      <c r="P101" s="108">
        <v>0.469135802469136</v>
      </c>
      <c r="Q101" s="37">
        <v>91</v>
      </c>
      <c r="R101" s="37">
        <v>39</v>
      </c>
      <c r="S101" s="108">
        <v>0.42857142857142899</v>
      </c>
      <c r="T101" s="37">
        <f>Tabela3[[#This Row],[Alunos_Ano7]]+Tabela3[[#This Row],[Alunos_Ano8]]+Tabela3[[#This Row],[Alunos_Ano9]]</f>
        <v>254</v>
      </c>
      <c r="U101" s="37">
        <f>Tabela3[[#This Row],[Neg_Ano7]]+Tabela3[[#This Row],[Neg_Ano8]]+Tabela3[[#This Row],[Neg_Ano9]]</f>
        <v>116</v>
      </c>
      <c r="V101" s="114">
        <f t="shared" si="1"/>
        <v>0.45669291338582679</v>
      </c>
    </row>
    <row r="102" spans="1:22" outlineLevel="4" x14ac:dyDescent="0.3">
      <c r="A102" s="6">
        <v>101</v>
      </c>
      <c r="B102" s="7" t="s">
        <v>19</v>
      </c>
      <c r="C102" s="7">
        <v>10103</v>
      </c>
      <c r="D102" s="7" t="s">
        <v>29</v>
      </c>
      <c r="E102" s="7">
        <v>1308</v>
      </c>
      <c r="F102" s="7" t="s">
        <v>120</v>
      </c>
      <c r="G102" s="7">
        <v>150757</v>
      </c>
      <c r="H102" s="7" t="s">
        <v>123</v>
      </c>
      <c r="I102" s="7">
        <v>0</v>
      </c>
      <c r="J102" s="11" t="s">
        <v>24</v>
      </c>
      <c r="K102" s="40">
        <f>SUBTOTAL(9,K101:K101)</f>
        <v>82</v>
      </c>
      <c r="L102" s="40">
        <f>SUBTOTAL(9,L101:L101)</f>
        <v>39</v>
      </c>
      <c r="M102" s="87">
        <f>Tabela3[[#This Row],[Neg_Ano7]]/Tabela3[[#This Row],[Alunos_Ano7]]</f>
        <v>0.47560975609756095</v>
      </c>
      <c r="N102" s="40">
        <f>SUBTOTAL(9,N101:N101)</f>
        <v>81</v>
      </c>
      <c r="O102" s="40">
        <f>SUBTOTAL(9,O101:O101)</f>
        <v>38</v>
      </c>
      <c r="P102" s="87">
        <f>Tabela3[[#This Row],[Neg_Ano8]]/Tabela3[[#This Row],[Alunos_Ano8]]</f>
        <v>0.46913580246913578</v>
      </c>
      <c r="Q102" s="40">
        <f>SUBTOTAL(9,Q101:Q101)</f>
        <v>91</v>
      </c>
      <c r="R102" s="40">
        <f>SUBTOTAL(9,R101:R101)</f>
        <v>39</v>
      </c>
      <c r="S102" s="87">
        <f>Tabela3[[#This Row],[Neg_Ano9]]/Tabela3[[#This Row],[Alunos_Ano9]]</f>
        <v>0.42857142857142855</v>
      </c>
      <c r="T102" s="40">
        <f>SUBTOTAL(9,T101:T101)</f>
        <v>254</v>
      </c>
      <c r="U102" s="40">
        <f>SUBTOTAL(9,U101:U101)</f>
        <v>116</v>
      </c>
      <c r="V102" s="115">
        <f t="shared" si="1"/>
        <v>0.45669291338582679</v>
      </c>
    </row>
    <row r="103" spans="1:22" outlineLevel="5" x14ac:dyDescent="0.3">
      <c r="A103" s="6">
        <v>101</v>
      </c>
      <c r="B103" s="7" t="s">
        <v>19</v>
      </c>
      <c r="C103" s="7">
        <v>10103</v>
      </c>
      <c r="D103" s="7" t="s">
        <v>29</v>
      </c>
      <c r="E103" s="7">
        <v>1308</v>
      </c>
      <c r="F103" s="7" t="s">
        <v>120</v>
      </c>
      <c r="G103" s="7">
        <v>151403</v>
      </c>
      <c r="H103" s="7" t="s">
        <v>125</v>
      </c>
      <c r="I103" s="7">
        <v>1308245</v>
      </c>
      <c r="J103" s="7" t="s">
        <v>126</v>
      </c>
      <c r="K103" s="37">
        <v>96</v>
      </c>
      <c r="L103" s="37">
        <v>43</v>
      </c>
      <c r="M103" s="108">
        <v>0.44791666666666702</v>
      </c>
      <c r="N103" s="37">
        <v>65</v>
      </c>
      <c r="O103" s="37">
        <v>33</v>
      </c>
      <c r="P103" s="108">
        <v>0.507692307692308</v>
      </c>
      <c r="Q103" s="37">
        <v>66</v>
      </c>
      <c r="R103" s="37">
        <v>36</v>
      </c>
      <c r="S103" s="108">
        <v>0.54545454545454497</v>
      </c>
      <c r="T103" s="37">
        <f>Tabela3[[#This Row],[Alunos_Ano7]]+Tabela3[[#This Row],[Alunos_Ano8]]+Tabela3[[#This Row],[Alunos_Ano9]]</f>
        <v>227</v>
      </c>
      <c r="U103" s="37">
        <f>Tabela3[[#This Row],[Neg_Ano7]]+Tabela3[[#This Row],[Neg_Ano8]]+Tabela3[[#This Row],[Neg_Ano9]]</f>
        <v>112</v>
      </c>
      <c r="V103" s="114">
        <f t="shared" si="1"/>
        <v>0.4933920704845815</v>
      </c>
    </row>
    <row r="104" spans="1:22" outlineLevel="5" x14ac:dyDescent="0.3">
      <c r="A104" s="6">
        <v>101</v>
      </c>
      <c r="B104" s="7" t="s">
        <v>19</v>
      </c>
      <c r="C104" s="7">
        <v>10103</v>
      </c>
      <c r="D104" s="7" t="s">
        <v>29</v>
      </c>
      <c r="E104" s="7">
        <v>1308</v>
      </c>
      <c r="F104" s="7" t="s">
        <v>120</v>
      </c>
      <c r="G104" s="7">
        <v>151403</v>
      </c>
      <c r="H104" s="7" t="s">
        <v>125</v>
      </c>
      <c r="I104" s="7">
        <v>1308261</v>
      </c>
      <c r="J104" s="7" t="s">
        <v>127</v>
      </c>
      <c r="K104" s="37">
        <v>96</v>
      </c>
      <c r="L104" s="37">
        <v>30</v>
      </c>
      <c r="M104" s="108">
        <v>0.3125</v>
      </c>
      <c r="N104" s="37">
        <v>66</v>
      </c>
      <c r="O104" s="37">
        <v>29</v>
      </c>
      <c r="P104" s="108">
        <v>0.439393939393939</v>
      </c>
      <c r="Q104" s="37">
        <v>93</v>
      </c>
      <c r="R104" s="37">
        <v>45</v>
      </c>
      <c r="S104" s="108">
        <v>0.483870967741936</v>
      </c>
      <c r="T104" s="37">
        <f>Tabela3[[#This Row],[Alunos_Ano7]]+Tabela3[[#This Row],[Alunos_Ano8]]+Tabela3[[#This Row],[Alunos_Ano9]]</f>
        <v>255</v>
      </c>
      <c r="U104" s="37">
        <f>Tabela3[[#This Row],[Neg_Ano7]]+Tabela3[[#This Row],[Neg_Ano8]]+Tabela3[[#This Row],[Neg_Ano9]]</f>
        <v>104</v>
      </c>
      <c r="V104" s="114">
        <f t="shared" si="1"/>
        <v>0.40784313725490196</v>
      </c>
    </row>
    <row r="105" spans="1:22" outlineLevel="4" x14ac:dyDescent="0.3">
      <c r="A105" s="6">
        <v>101</v>
      </c>
      <c r="B105" s="7" t="s">
        <v>19</v>
      </c>
      <c r="C105" s="7">
        <v>10103</v>
      </c>
      <c r="D105" s="7" t="s">
        <v>29</v>
      </c>
      <c r="E105" s="7">
        <v>1308</v>
      </c>
      <c r="F105" s="7" t="s">
        <v>120</v>
      </c>
      <c r="G105" s="7">
        <v>151403</v>
      </c>
      <c r="H105" s="7" t="s">
        <v>125</v>
      </c>
      <c r="I105" s="7">
        <v>0</v>
      </c>
      <c r="J105" s="11" t="s">
        <v>24</v>
      </c>
      <c r="K105" s="40">
        <f>SUBTOTAL(9,K103:K104)</f>
        <v>192</v>
      </c>
      <c r="L105" s="40">
        <f>SUBTOTAL(9,L103:L104)</f>
        <v>73</v>
      </c>
      <c r="M105" s="87">
        <f>Tabela3[[#This Row],[Neg_Ano7]]/Tabela3[[#This Row],[Alunos_Ano7]]</f>
        <v>0.38020833333333331</v>
      </c>
      <c r="N105" s="40">
        <f>SUBTOTAL(9,N103:N104)</f>
        <v>131</v>
      </c>
      <c r="O105" s="40">
        <f>SUBTOTAL(9,O103:O104)</f>
        <v>62</v>
      </c>
      <c r="P105" s="87">
        <f>Tabela3[[#This Row],[Neg_Ano8]]/Tabela3[[#This Row],[Alunos_Ano8]]</f>
        <v>0.47328244274809161</v>
      </c>
      <c r="Q105" s="40">
        <f>SUBTOTAL(9,Q103:Q104)</f>
        <v>159</v>
      </c>
      <c r="R105" s="40">
        <f>SUBTOTAL(9,R103:R104)</f>
        <v>81</v>
      </c>
      <c r="S105" s="87">
        <f>Tabela3[[#This Row],[Neg_Ano9]]/Tabela3[[#This Row],[Alunos_Ano9]]</f>
        <v>0.50943396226415094</v>
      </c>
      <c r="T105" s="40">
        <f>SUBTOTAL(9,T103:T104)</f>
        <v>482</v>
      </c>
      <c r="U105" s="40">
        <f>SUBTOTAL(9,U103:U104)</f>
        <v>216</v>
      </c>
      <c r="V105" s="115">
        <f t="shared" si="1"/>
        <v>0.44813278008298757</v>
      </c>
    </row>
    <row r="106" spans="1:22" outlineLevel="5" x14ac:dyDescent="0.3">
      <c r="A106" s="6">
        <v>101</v>
      </c>
      <c r="B106" s="7" t="s">
        <v>19</v>
      </c>
      <c r="C106" s="7">
        <v>10103</v>
      </c>
      <c r="D106" s="7" t="s">
        <v>29</v>
      </c>
      <c r="E106" s="7">
        <v>1308</v>
      </c>
      <c r="F106" s="7" t="s">
        <v>120</v>
      </c>
      <c r="G106" s="7">
        <v>151610</v>
      </c>
      <c r="H106" s="7" t="s">
        <v>128</v>
      </c>
      <c r="I106" s="7">
        <v>1308021</v>
      </c>
      <c r="J106" s="7" t="s">
        <v>129</v>
      </c>
      <c r="K106" s="37">
        <v>192</v>
      </c>
      <c r="L106" s="37">
        <v>97</v>
      </c>
      <c r="M106" s="108">
        <v>0.50520833333333304</v>
      </c>
      <c r="N106" s="37">
        <v>63</v>
      </c>
      <c r="O106" s="37">
        <v>40</v>
      </c>
      <c r="P106" s="108">
        <v>0.634920634920635</v>
      </c>
      <c r="Q106" s="37">
        <v>0</v>
      </c>
      <c r="R106" s="37">
        <v>0</v>
      </c>
      <c r="S106" s="108" t="s">
        <v>28</v>
      </c>
      <c r="T106" s="37">
        <f>Tabela3[[#This Row],[Alunos_Ano7]]+Tabela3[[#This Row],[Alunos_Ano8]]+Tabela3[[#This Row],[Alunos_Ano9]]</f>
        <v>255</v>
      </c>
      <c r="U106" s="37">
        <f>Tabela3[[#This Row],[Neg_Ano7]]+Tabela3[[#This Row],[Neg_Ano8]]+Tabela3[[#This Row],[Neg_Ano9]]</f>
        <v>137</v>
      </c>
      <c r="V106" s="114">
        <f t="shared" si="1"/>
        <v>0.53725490196078429</v>
      </c>
    </row>
    <row r="107" spans="1:22" outlineLevel="5" x14ac:dyDescent="0.3">
      <c r="A107" s="6">
        <v>101</v>
      </c>
      <c r="B107" s="7" t="s">
        <v>19</v>
      </c>
      <c r="C107" s="7">
        <v>10103</v>
      </c>
      <c r="D107" s="7" t="s">
        <v>29</v>
      </c>
      <c r="E107" s="7">
        <v>1308</v>
      </c>
      <c r="F107" s="7" t="s">
        <v>120</v>
      </c>
      <c r="G107" s="7">
        <v>151610</v>
      </c>
      <c r="H107" s="7" t="s">
        <v>128</v>
      </c>
      <c r="I107" s="7">
        <v>1308872</v>
      </c>
      <c r="J107" s="7" t="s">
        <v>317</v>
      </c>
      <c r="K107" s="37">
        <v>0</v>
      </c>
      <c r="L107" s="37">
        <v>0</v>
      </c>
      <c r="M107" s="108" t="s">
        <v>28</v>
      </c>
      <c r="N107" s="37">
        <v>99</v>
      </c>
      <c r="O107" s="37">
        <v>50</v>
      </c>
      <c r="P107" s="108">
        <v>0.50505050505050497</v>
      </c>
      <c r="Q107" s="37">
        <v>143</v>
      </c>
      <c r="R107" s="37">
        <v>57</v>
      </c>
      <c r="S107" s="108">
        <v>0.39860139860139898</v>
      </c>
      <c r="T107" s="37">
        <f>Tabela3[[#This Row],[Alunos_Ano7]]+Tabela3[[#This Row],[Alunos_Ano8]]+Tabela3[[#This Row],[Alunos_Ano9]]</f>
        <v>242</v>
      </c>
      <c r="U107" s="37">
        <f>Tabela3[[#This Row],[Neg_Ano7]]+Tabela3[[#This Row],[Neg_Ano8]]+Tabela3[[#This Row],[Neg_Ano9]]</f>
        <v>107</v>
      </c>
      <c r="V107" s="114">
        <f t="shared" si="1"/>
        <v>0.44214876033057854</v>
      </c>
    </row>
    <row r="108" spans="1:22" outlineLevel="4" x14ac:dyDescent="0.3">
      <c r="A108" s="6">
        <v>101</v>
      </c>
      <c r="B108" s="7" t="s">
        <v>19</v>
      </c>
      <c r="C108" s="7">
        <v>10103</v>
      </c>
      <c r="D108" s="7" t="s">
        <v>29</v>
      </c>
      <c r="E108" s="7">
        <v>1308</v>
      </c>
      <c r="F108" s="7" t="s">
        <v>120</v>
      </c>
      <c r="G108" s="7">
        <v>151610</v>
      </c>
      <c r="H108" s="7" t="s">
        <v>128</v>
      </c>
      <c r="I108" s="7">
        <v>0</v>
      </c>
      <c r="J108" s="11" t="s">
        <v>24</v>
      </c>
      <c r="K108" s="40">
        <f>SUBTOTAL(9,K106:K107)</f>
        <v>192</v>
      </c>
      <c r="L108" s="40">
        <f>SUBTOTAL(9,L106:L107)</f>
        <v>97</v>
      </c>
      <c r="M108" s="87">
        <f>Tabela3[[#This Row],[Neg_Ano7]]/Tabela3[[#This Row],[Alunos_Ano7]]</f>
        <v>0.50520833333333337</v>
      </c>
      <c r="N108" s="40">
        <f>SUBTOTAL(9,N106:N107)</f>
        <v>162</v>
      </c>
      <c r="O108" s="40">
        <f>SUBTOTAL(9,O106:O107)</f>
        <v>90</v>
      </c>
      <c r="P108" s="87">
        <f>Tabela3[[#This Row],[Neg_Ano8]]/Tabela3[[#This Row],[Alunos_Ano8]]</f>
        <v>0.55555555555555558</v>
      </c>
      <c r="Q108" s="40">
        <f>SUBTOTAL(9,Q106:Q107)</f>
        <v>143</v>
      </c>
      <c r="R108" s="40">
        <f>SUBTOTAL(9,R106:R107)</f>
        <v>57</v>
      </c>
      <c r="S108" s="87">
        <f>Tabela3[[#This Row],[Neg_Ano9]]/Tabela3[[#This Row],[Alunos_Ano9]]</f>
        <v>0.39860139860139859</v>
      </c>
      <c r="T108" s="40">
        <f>SUBTOTAL(9,T106:T107)</f>
        <v>497</v>
      </c>
      <c r="U108" s="40">
        <f>SUBTOTAL(9,U106:U107)</f>
        <v>244</v>
      </c>
      <c r="V108" s="115">
        <f t="shared" si="1"/>
        <v>0.49094567404426559</v>
      </c>
    </row>
    <row r="109" spans="1:22" outlineLevel="5" x14ac:dyDescent="0.3">
      <c r="A109" s="6">
        <v>101</v>
      </c>
      <c r="B109" s="7" t="s">
        <v>19</v>
      </c>
      <c r="C109" s="7">
        <v>10103</v>
      </c>
      <c r="D109" s="7" t="s">
        <v>29</v>
      </c>
      <c r="E109" s="7">
        <v>1308</v>
      </c>
      <c r="F109" s="7" t="s">
        <v>120</v>
      </c>
      <c r="G109" s="7">
        <v>152080</v>
      </c>
      <c r="H109" s="7" t="s">
        <v>130</v>
      </c>
      <c r="I109" s="7">
        <v>1308069</v>
      </c>
      <c r="J109" s="7" t="s">
        <v>131</v>
      </c>
      <c r="K109" s="37">
        <v>100</v>
      </c>
      <c r="L109" s="37">
        <v>52</v>
      </c>
      <c r="M109" s="108">
        <v>0.52</v>
      </c>
      <c r="N109" s="37">
        <v>103</v>
      </c>
      <c r="O109" s="37">
        <v>49</v>
      </c>
      <c r="P109" s="108">
        <v>0.475728155339806</v>
      </c>
      <c r="Q109" s="37">
        <v>107</v>
      </c>
      <c r="R109" s="37">
        <v>42</v>
      </c>
      <c r="S109" s="108">
        <v>0.39252336448598102</v>
      </c>
      <c r="T109" s="37">
        <f>Tabela3[[#This Row],[Alunos_Ano7]]+Tabela3[[#This Row],[Alunos_Ano8]]+Tabela3[[#This Row],[Alunos_Ano9]]</f>
        <v>310</v>
      </c>
      <c r="U109" s="37">
        <f>Tabela3[[#This Row],[Neg_Ano7]]+Tabela3[[#This Row],[Neg_Ano8]]+Tabela3[[#This Row],[Neg_Ano9]]</f>
        <v>143</v>
      </c>
      <c r="V109" s="114">
        <f t="shared" si="1"/>
        <v>0.46129032258064517</v>
      </c>
    </row>
    <row r="110" spans="1:22" outlineLevel="5" x14ac:dyDescent="0.3">
      <c r="A110" s="6">
        <v>101</v>
      </c>
      <c r="B110" s="7" t="s">
        <v>19</v>
      </c>
      <c r="C110" s="7">
        <v>10103</v>
      </c>
      <c r="D110" s="7" t="s">
        <v>29</v>
      </c>
      <c r="E110" s="7">
        <v>1308</v>
      </c>
      <c r="F110" s="7" t="s">
        <v>120</v>
      </c>
      <c r="G110" s="7">
        <v>152080</v>
      </c>
      <c r="H110" s="7" t="s">
        <v>130</v>
      </c>
      <c r="I110" s="7">
        <v>1308675</v>
      </c>
      <c r="J110" s="7" t="s">
        <v>318</v>
      </c>
      <c r="K110" s="37">
        <v>121</v>
      </c>
      <c r="L110" s="37">
        <v>73</v>
      </c>
      <c r="M110" s="108">
        <v>0.60330578512396704</v>
      </c>
      <c r="N110" s="37">
        <v>116</v>
      </c>
      <c r="O110" s="37">
        <v>63</v>
      </c>
      <c r="P110" s="108">
        <v>0.54310344827586199</v>
      </c>
      <c r="Q110" s="37">
        <v>120</v>
      </c>
      <c r="R110" s="37">
        <v>73</v>
      </c>
      <c r="S110" s="108">
        <v>0.60833333333333295</v>
      </c>
      <c r="T110" s="37">
        <f>Tabela3[[#This Row],[Alunos_Ano7]]+Tabela3[[#This Row],[Alunos_Ano8]]+Tabela3[[#This Row],[Alunos_Ano9]]</f>
        <v>357</v>
      </c>
      <c r="U110" s="37">
        <f>Tabela3[[#This Row],[Neg_Ano7]]+Tabela3[[#This Row],[Neg_Ano8]]+Tabela3[[#This Row],[Neg_Ano9]]</f>
        <v>209</v>
      </c>
      <c r="V110" s="114">
        <f t="shared" ref="V110:V173" si="2">U110/T110</f>
        <v>0.58543417366946782</v>
      </c>
    </row>
    <row r="111" spans="1:22" outlineLevel="4" x14ac:dyDescent="0.3">
      <c r="A111" s="6">
        <v>101</v>
      </c>
      <c r="B111" s="7" t="s">
        <v>19</v>
      </c>
      <c r="C111" s="7">
        <v>10103</v>
      </c>
      <c r="D111" s="7" t="s">
        <v>29</v>
      </c>
      <c r="E111" s="7">
        <v>1308</v>
      </c>
      <c r="F111" s="7" t="s">
        <v>120</v>
      </c>
      <c r="G111" s="7">
        <v>152080</v>
      </c>
      <c r="H111" s="7" t="s">
        <v>130</v>
      </c>
      <c r="I111" s="7">
        <v>0</v>
      </c>
      <c r="J111" s="11" t="s">
        <v>24</v>
      </c>
      <c r="K111" s="40">
        <f>SUBTOTAL(9,K109:K110)</f>
        <v>221</v>
      </c>
      <c r="L111" s="40">
        <f>SUBTOTAL(9,L109:L110)</f>
        <v>125</v>
      </c>
      <c r="M111" s="87">
        <f>Tabela3[[#This Row],[Neg_Ano7]]/Tabela3[[#This Row],[Alunos_Ano7]]</f>
        <v>0.56561085972850678</v>
      </c>
      <c r="N111" s="40">
        <f>SUBTOTAL(9,N109:N110)</f>
        <v>219</v>
      </c>
      <c r="O111" s="40">
        <f>SUBTOTAL(9,O109:O110)</f>
        <v>112</v>
      </c>
      <c r="P111" s="87">
        <f>Tabela3[[#This Row],[Neg_Ano8]]/Tabela3[[#This Row],[Alunos_Ano8]]</f>
        <v>0.51141552511415522</v>
      </c>
      <c r="Q111" s="40">
        <f>SUBTOTAL(9,Q109:Q110)</f>
        <v>227</v>
      </c>
      <c r="R111" s="40">
        <f>SUBTOTAL(9,R109:R110)</f>
        <v>115</v>
      </c>
      <c r="S111" s="87">
        <f>Tabela3[[#This Row],[Neg_Ano9]]/Tabela3[[#This Row],[Alunos_Ano9]]</f>
        <v>0.50660792951541855</v>
      </c>
      <c r="T111" s="40">
        <f>SUBTOTAL(9,T109:T110)</f>
        <v>667</v>
      </c>
      <c r="U111" s="40">
        <f>SUBTOTAL(9,U109:U110)</f>
        <v>352</v>
      </c>
      <c r="V111" s="115">
        <f t="shared" si="2"/>
        <v>0.52773613193403301</v>
      </c>
    </row>
    <row r="112" spans="1:22" outlineLevel="5" x14ac:dyDescent="0.3">
      <c r="A112" s="6">
        <v>101</v>
      </c>
      <c r="B112" s="7" t="s">
        <v>19</v>
      </c>
      <c r="C112" s="7">
        <v>10103</v>
      </c>
      <c r="D112" s="7" t="s">
        <v>29</v>
      </c>
      <c r="E112" s="7">
        <v>1308</v>
      </c>
      <c r="F112" s="7" t="s">
        <v>120</v>
      </c>
      <c r="G112" s="7">
        <v>152092</v>
      </c>
      <c r="H112" s="7" t="s">
        <v>133</v>
      </c>
      <c r="I112" s="7">
        <v>1308615</v>
      </c>
      <c r="J112" s="7" t="s">
        <v>134</v>
      </c>
      <c r="K112" s="37">
        <v>179</v>
      </c>
      <c r="L112" s="37">
        <v>76</v>
      </c>
      <c r="M112" s="108">
        <v>0.42458100558659201</v>
      </c>
      <c r="N112" s="37">
        <v>202</v>
      </c>
      <c r="O112" s="37">
        <v>93</v>
      </c>
      <c r="P112" s="108">
        <v>0.46039603960395997</v>
      </c>
      <c r="Q112" s="37">
        <v>186</v>
      </c>
      <c r="R112" s="37">
        <v>80</v>
      </c>
      <c r="S112" s="108">
        <v>0.43010752688171999</v>
      </c>
      <c r="T112" s="37">
        <f>Tabela3[[#This Row],[Alunos_Ano7]]+Tabela3[[#This Row],[Alunos_Ano8]]+Tabela3[[#This Row],[Alunos_Ano9]]</f>
        <v>567</v>
      </c>
      <c r="U112" s="37">
        <f>Tabela3[[#This Row],[Neg_Ano7]]+Tabela3[[#This Row],[Neg_Ano8]]+Tabela3[[#This Row],[Neg_Ano9]]</f>
        <v>249</v>
      </c>
      <c r="V112" s="114">
        <f t="shared" si="2"/>
        <v>0.43915343915343913</v>
      </c>
    </row>
    <row r="113" spans="1:22" outlineLevel="4" x14ac:dyDescent="0.3">
      <c r="A113" s="6">
        <v>101</v>
      </c>
      <c r="B113" s="7" t="s">
        <v>19</v>
      </c>
      <c r="C113" s="7">
        <v>10103</v>
      </c>
      <c r="D113" s="7" t="s">
        <v>29</v>
      </c>
      <c r="E113" s="7">
        <v>1308</v>
      </c>
      <c r="F113" s="7" t="s">
        <v>120</v>
      </c>
      <c r="G113" s="7">
        <v>152092</v>
      </c>
      <c r="H113" s="7" t="s">
        <v>133</v>
      </c>
      <c r="I113" s="7">
        <v>0</v>
      </c>
      <c r="J113" s="11" t="s">
        <v>24</v>
      </c>
      <c r="K113" s="40">
        <f>SUBTOTAL(9,K112:K112)</f>
        <v>179</v>
      </c>
      <c r="L113" s="40">
        <f>SUBTOTAL(9,L112:L112)</f>
        <v>76</v>
      </c>
      <c r="M113" s="87">
        <f>Tabela3[[#This Row],[Neg_Ano7]]/Tabela3[[#This Row],[Alunos_Ano7]]</f>
        <v>0.42458100558659218</v>
      </c>
      <c r="N113" s="40">
        <f>SUBTOTAL(9,N112:N112)</f>
        <v>202</v>
      </c>
      <c r="O113" s="40">
        <f>SUBTOTAL(9,O112:O112)</f>
        <v>93</v>
      </c>
      <c r="P113" s="87">
        <f>Tabela3[[#This Row],[Neg_Ano8]]/Tabela3[[#This Row],[Alunos_Ano8]]</f>
        <v>0.46039603960396042</v>
      </c>
      <c r="Q113" s="40">
        <f>SUBTOTAL(9,Q112:Q112)</f>
        <v>186</v>
      </c>
      <c r="R113" s="40">
        <f>SUBTOTAL(9,R112:R112)</f>
        <v>80</v>
      </c>
      <c r="S113" s="87">
        <f>Tabela3[[#This Row],[Neg_Ano9]]/Tabela3[[#This Row],[Alunos_Ano9]]</f>
        <v>0.43010752688172044</v>
      </c>
      <c r="T113" s="40">
        <f>SUBTOTAL(9,T112:T112)</f>
        <v>567</v>
      </c>
      <c r="U113" s="40">
        <f>SUBTOTAL(9,U112:U112)</f>
        <v>249</v>
      </c>
      <c r="V113" s="115">
        <f t="shared" si="2"/>
        <v>0.43915343915343913</v>
      </c>
    </row>
    <row r="114" spans="1:22" outlineLevel="5" x14ac:dyDescent="0.3">
      <c r="A114" s="6">
        <v>101</v>
      </c>
      <c r="B114" s="7" t="s">
        <v>19</v>
      </c>
      <c r="C114" s="7">
        <v>10103</v>
      </c>
      <c r="D114" s="7" t="s">
        <v>29</v>
      </c>
      <c r="E114" s="7">
        <v>1308</v>
      </c>
      <c r="F114" s="7" t="s">
        <v>120</v>
      </c>
      <c r="G114" s="7">
        <v>152109</v>
      </c>
      <c r="H114" s="7" t="s">
        <v>135</v>
      </c>
      <c r="I114" s="7">
        <v>1308930</v>
      </c>
      <c r="J114" s="7" t="s">
        <v>136</v>
      </c>
      <c r="K114" s="37">
        <v>74</v>
      </c>
      <c r="L114" s="37">
        <v>45</v>
      </c>
      <c r="M114" s="108">
        <v>0.608108108108108</v>
      </c>
      <c r="N114" s="37">
        <v>84</v>
      </c>
      <c r="O114" s="37">
        <v>56</v>
      </c>
      <c r="P114" s="108">
        <v>0.66666666666666696</v>
      </c>
      <c r="Q114" s="37">
        <v>96</v>
      </c>
      <c r="R114" s="37">
        <v>43</v>
      </c>
      <c r="S114" s="108">
        <v>0.44791666666666702</v>
      </c>
      <c r="T114" s="37">
        <f>Tabela3[[#This Row],[Alunos_Ano7]]+Tabela3[[#This Row],[Alunos_Ano8]]+Tabela3[[#This Row],[Alunos_Ano9]]</f>
        <v>254</v>
      </c>
      <c r="U114" s="37">
        <f>Tabela3[[#This Row],[Neg_Ano7]]+Tabela3[[#This Row],[Neg_Ano8]]+Tabela3[[#This Row],[Neg_Ano9]]</f>
        <v>144</v>
      </c>
      <c r="V114" s="114">
        <f t="shared" si="2"/>
        <v>0.56692913385826771</v>
      </c>
    </row>
    <row r="115" spans="1:22" outlineLevel="4" x14ac:dyDescent="0.3">
      <c r="A115" s="6">
        <v>101</v>
      </c>
      <c r="B115" s="7" t="s">
        <v>19</v>
      </c>
      <c r="C115" s="7">
        <v>10103</v>
      </c>
      <c r="D115" s="7" t="s">
        <v>29</v>
      </c>
      <c r="E115" s="7">
        <v>1308</v>
      </c>
      <c r="F115" s="7" t="s">
        <v>120</v>
      </c>
      <c r="G115" s="7">
        <v>152109</v>
      </c>
      <c r="H115" s="7" t="s">
        <v>135</v>
      </c>
      <c r="I115" s="7">
        <v>0</v>
      </c>
      <c r="J115" s="11" t="s">
        <v>24</v>
      </c>
      <c r="K115" s="40">
        <f>SUBTOTAL(9,K114:K114)</f>
        <v>74</v>
      </c>
      <c r="L115" s="40">
        <f>SUBTOTAL(9,L114:L114)</f>
        <v>45</v>
      </c>
      <c r="M115" s="87">
        <f>Tabela3[[#This Row],[Neg_Ano7]]/Tabela3[[#This Row],[Alunos_Ano7]]</f>
        <v>0.60810810810810811</v>
      </c>
      <c r="N115" s="40">
        <f>SUBTOTAL(9,N114:N114)</f>
        <v>84</v>
      </c>
      <c r="O115" s="40">
        <f>SUBTOTAL(9,O114:O114)</f>
        <v>56</v>
      </c>
      <c r="P115" s="87">
        <f>Tabela3[[#This Row],[Neg_Ano8]]/Tabela3[[#This Row],[Alunos_Ano8]]</f>
        <v>0.66666666666666663</v>
      </c>
      <c r="Q115" s="40">
        <f>SUBTOTAL(9,Q114:Q114)</f>
        <v>96</v>
      </c>
      <c r="R115" s="40">
        <f>SUBTOTAL(9,R114:R114)</f>
        <v>43</v>
      </c>
      <c r="S115" s="87">
        <f>Tabela3[[#This Row],[Neg_Ano9]]/Tabela3[[#This Row],[Alunos_Ano9]]</f>
        <v>0.44791666666666669</v>
      </c>
      <c r="T115" s="40">
        <f>SUBTOTAL(9,T114:T114)</f>
        <v>254</v>
      </c>
      <c r="U115" s="40">
        <f>SUBTOTAL(9,U114:U114)</f>
        <v>144</v>
      </c>
      <c r="V115" s="115">
        <f t="shared" si="2"/>
        <v>0.56692913385826771</v>
      </c>
    </row>
    <row r="116" spans="1:22" outlineLevel="5" x14ac:dyDescent="0.3">
      <c r="A116" s="6">
        <v>101</v>
      </c>
      <c r="B116" s="7" t="s">
        <v>19</v>
      </c>
      <c r="C116" s="7">
        <v>10103</v>
      </c>
      <c r="D116" s="7" t="s">
        <v>29</v>
      </c>
      <c r="E116" s="7">
        <v>1308</v>
      </c>
      <c r="F116" s="7" t="s">
        <v>120</v>
      </c>
      <c r="G116" s="7">
        <v>152110</v>
      </c>
      <c r="H116" s="7" t="s">
        <v>137</v>
      </c>
      <c r="I116" s="7">
        <v>1308589</v>
      </c>
      <c r="J116" s="7" t="s">
        <v>138</v>
      </c>
      <c r="K116" s="37">
        <v>64</v>
      </c>
      <c r="L116" s="37">
        <v>42</v>
      </c>
      <c r="M116" s="108">
        <v>0.65625</v>
      </c>
      <c r="N116" s="37">
        <v>101</v>
      </c>
      <c r="O116" s="37">
        <v>54</v>
      </c>
      <c r="P116" s="108">
        <v>0.53465346534653502</v>
      </c>
      <c r="Q116" s="37">
        <v>80</v>
      </c>
      <c r="R116" s="37">
        <v>37</v>
      </c>
      <c r="S116" s="108">
        <v>0.46250000000000002</v>
      </c>
      <c r="T116" s="37">
        <f>Tabela3[[#This Row],[Alunos_Ano7]]+Tabela3[[#This Row],[Alunos_Ano8]]+Tabela3[[#This Row],[Alunos_Ano9]]</f>
        <v>245</v>
      </c>
      <c r="U116" s="37">
        <f>Tabela3[[#This Row],[Neg_Ano7]]+Tabela3[[#This Row],[Neg_Ano8]]+Tabela3[[#This Row],[Neg_Ano9]]</f>
        <v>133</v>
      </c>
      <c r="V116" s="114">
        <f t="shared" si="2"/>
        <v>0.54285714285714282</v>
      </c>
    </row>
    <row r="117" spans="1:22" outlineLevel="5" x14ac:dyDescent="0.3">
      <c r="A117" s="6">
        <v>101</v>
      </c>
      <c r="B117" s="7" t="s">
        <v>19</v>
      </c>
      <c r="C117" s="7">
        <v>10103</v>
      </c>
      <c r="D117" s="7" t="s">
        <v>29</v>
      </c>
      <c r="E117" s="7">
        <v>1308</v>
      </c>
      <c r="F117" s="7" t="s">
        <v>120</v>
      </c>
      <c r="G117" s="7">
        <v>152110</v>
      </c>
      <c r="H117" s="7" t="s">
        <v>137</v>
      </c>
      <c r="I117" s="7">
        <v>1308641</v>
      </c>
      <c r="J117" s="7" t="s">
        <v>139</v>
      </c>
      <c r="K117" s="37">
        <v>96</v>
      </c>
      <c r="L117" s="37">
        <v>67</v>
      </c>
      <c r="M117" s="108">
        <v>0.69791666666666696</v>
      </c>
      <c r="N117" s="37">
        <v>82</v>
      </c>
      <c r="O117" s="37">
        <v>51</v>
      </c>
      <c r="P117" s="108">
        <v>0.62195121951219501</v>
      </c>
      <c r="Q117" s="37">
        <v>51</v>
      </c>
      <c r="R117" s="37">
        <v>26</v>
      </c>
      <c r="S117" s="108">
        <v>0.50980392156862697</v>
      </c>
      <c r="T117" s="37">
        <f>Tabela3[[#This Row],[Alunos_Ano7]]+Tabela3[[#This Row],[Alunos_Ano8]]+Tabela3[[#This Row],[Alunos_Ano9]]</f>
        <v>229</v>
      </c>
      <c r="U117" s="37">
        <f>Tabela3[[#This Row],[Neg_Ano7]]+Tabela3[[#This Row],[Neg_Ano8]]+Tabela3[[#This Row],[Neg_Ano9]]</f>
        <v>144</v>
      </c>
      <c r="V117" s="114">
        <f t="shared" si="2"/>
        <v>0.62882096069868998</v>
      </c>
    </row>
    <row r="118" spans="1:22" outlineLevel="4" x14ac:dyDescent="0.3">
      <c r="A118" s="6">
        <v>101</v>
      </c>
      <c r="B118" s="7" t="s">
        <v>19</v>
      </c>
      <c r="C118" s="7">
        <v>10103</v>
      </c>
      <c r="D118" s="7" t="s">
        <v>29</v>
      </c>
      <c r="E118" s="7">
        <v>1308</v>
      </c>
      <c r="F118" s="7" t="s">
        <v>120</v>
      </c>
      <c r="G118" s="7">
        <v>152110</v>
      </c>
      <c r="H118" s="7" t="s">
        <v>137</v>
      </c>
      <c r="I118" s="7">
        <v>0</v>
      </c>
      <c r="J118" s="11" t="s">
        <v>24</v>
      </c>
      <c r="K118" s="40">
        <f>SUBTOTAL(9,K116:K117)</f>
        <v>160</v>
      </c>
      <c r="L118" s="40">
        <f>SUBTOTAL(9,L116:L117)</f>
        <v>109</v>
      </c>
      <c r="M118" s="87">
        <f>Tabela3[[#This Row],[Neg_Ano7]]/Tabela3[[#This Row],[Alunos_Ano7]]</f>
        <v>0.68125000000000002</v>
      </c>
      <c r="N118" s="40">
        <f>SUBTOTAL(9,N116:N117)</f>
        <v>183</v>
      </c>
      <c r="O118" s="40">
        <f>SUBTOTAL(9,O116:O117)</f>
        <v>105</v>
      </c>
      <c r="P118" s="87">
        <f>Tabela3[[#This Row],[Neg_Ano8]]/Tabela3[[#This Row],[Alunos_Ano8]]</f>
        <v>0.57377049180327866</v>
      </c>
      <c r="Q118" s="40">
        <f>SUBTOTAL(9,Q116:Q117)</f>
        <v>131</v>
      </c>
      <c r="R118" s="40">
        <f>SUBTOTAL(9,R116:R117)</f>
        <v>63</v>
      </c>
      <c r="S118" s="87">
        <f>Tabela3[[#This Row],[Neg_Ano9]]/Tabela3[[#This Row],[Alunos_Ano9]]</f>
        <v>0.48091603053435117</v>
      </c>
      <c r="T118" s="40">
        <f>SUBTOTAL(9,T116:T117)</f>
        <v>474</v>
      </c>
      <c r="U118" s="40">
        <f>SUBTOTAL(9,U116:U117)</f>
        <v>277</v>
      </c>
      <c r="V118" s="115">
        <f t="shared" si="2"/>
        <v>0.58438818565400841</v>
      </c>
    </row>
    <row r="119" spans="1:22" outlineLevel="5" x14ac:dyDescent="0.3">
      <c r="A119" s="6">
        <v>101</v>
      </c>
      <c r="B119" s="7" t="s">
        <v>19</v>
      </c>
      <c r="C119" s="7">
        <v>10103</v>
      </c>
      <c r="D119" s="7" t="s">
        <v>29</v>
      </c>
      <c r="E119" s="7">
        <v>1308</v>
      </c>
      <c r="F119" s="7" t="s">
        <v>120</v>
      </c>
      <c r="G119" s="7">
        <v>152122</v>
      </c>
      <c r="H119" s="7" t="s">
        <v>140</v>
      </c>
      <c r="I119" s="7">
        <v>1308100</v>
      </c>
      <c r="J119" s="7" t="s">
        <v>141</v>
      </c>
      <c r="K119" s="37">
        <v>46</v>
      </c>
      <c r="L119" s="37">
        <v>36</v>
      </c>
      <c r="M119" s="108">
        <v>0.78260869565217395</v>
      </c>
      <c r="N119" s="37">
        <v>39</v>
      </c>
      <c r="O119" s="37">
        <v>26</v>
      </c>
      <c r="P119" s="108">
        <v>0.66666666666666696</v>
      </c>
      <c r="Q119" s="37">
        <v>31</v>
      </c>
      <c r="R119" s="37">
        <v>21</v>
      </c>
      <c r="S119" s="108">
        <v>0.67741935483870996</v>
      </c>
      <c r="T119" s="37">
        <f>Tabela3[[#This Row],[Alunos_Ano7]]+Tabela3[[#This Row],[Alunos_Ano8]]+Tabela3[[#This Row],[Alunos_Ano9]]</f>
        <v>116</v>
      </c>
      <c r="U119" s="37">
        <f>Tabela3[[#This Row],[Neg_Ano7]]+Tabela3[[#This Row],[Neg_Ano8]]+Tabela3[[#This Row],[Neg_Ano9]]</f>
        <v>83</v>
      </c>
      <c r="V119" s="114">
        <f t="shared" si="2"/>
        <v>0.71551724137931039</v>
      </c>
    </row>
    <row r="120" spans="1:22" outlineLevel="4" x14ac:dyDescent="0.3">
      <c r="A120" s="6">
        <v>101</v>
      </c>
      <c r="B120" s="7" t="s">
        <v>19</v>
      </c>
      <c r="C120" s="7">
        <v>10103</v>
      </c>
      <c r="D120" s="7" t="s">
        <v>29</v>
      </c>
      <c r="E120" s="7">
        <v>1308</v>
      </c>
      <c r="F120" s="7" t="s">
        <v>120</v>
      </c>
      <c r="G120" s="7">
        <v>152122</v>
      </c>
      <c r="H120" s="7" t="s">
        <v>140</v>
      </c>
      <c r="I120" s="7">
        <v>0</v>
      </c>
      <c r="J120" s="11" t="s">
        <v>24</v>
      </c>
      <c r="K120" s="40">
        <f>SUBTOTAL(9,K119:K119)</f>
        <v>46</v>
      </c>
      <c r="L120" s="40">
        <f>SUBTOTAL(9,L119:L119)</f>
        <v>36</v>
      </c>
      <c r="M120" s="87">
        <f>Tabela3[[#This Row],[Neg_Ano7]]/Tabela3[[#This Row],[Alunos_Ano7]]</f>
        <v>0.78260869565217395</v>
      </c>
      <c r="N120" s="40">
        <f>SUBTOTAL(9,N119:N119)</f>
        <v>39</v>
      </c>
      <c r="O120" s="40">
        <f>SUBTOTAL(9,O119:O119)</f>
        <v>26</v>
      </c>
      <c r="P120" s="87">
        <f>Tabela3[[#This Row],[Neg_Ano8]]/Tabela3[[#This Row],[Alunos_Ano8]]</f>
        <v>0.66666666666666663</v>
      </c>
      <c r="Q120" s="40">
        <f>SUBTOTAL(9,Q119:Q119)</f>
        <v>31</v>
      </c>
      <c r="R120" s="40">
        <f>SUBTOTAL(9,R119:R119)</f>
        <v>21</v>
      </c>
      <c r="S120" s="87">
        <f>Tabela3[[#This Row],[Neg_Ano9]]/Tabela3[[#This Row],[Alunos_Ano9]]</f>
        <v>0.67741935483870963</v>
      </c>
      <c r="T120" s="40">
        <f>SUBTOTAL(9,T119:T119)</f>
        <v>116</v>
      </c>
      <c r="U120" s="40">
        <f>SUBTOTAL(9,U119:U119)</f>
        <v>83</v>
      </c>
      <c r="V120" s="115">
        <f t="shared" si="2"/>
        <v>0.71551724137931039</v>
      </c>
    </row>
    <row r="121" spans="1:22" outlineLevel="5" x14ac:dyDescent="0.3">
      <c r="A121" s="6">
        <v>101</v>
      </c>
      <c r="B121" s="7" t="s">
        <v>19</v>
      </c>
      <c r="C121" s="7">
        <v>10103</v>
      </c>
      <c r="D121" s="7" t="s">
        <v>29</v>
      </c>
      <c r="E121" s="7">
        <v>1308</v>
      </c>
      <c r="F121" s="7" t="s">
        <v>120</v>
      </c>
      <c r="G121" s="7">
        <v>400956</v>
      </c>
      <c r="H121" s="7" t="s">
        <v>319</v>
      </c>
      <c r="I121" s="7">
        <v>1308792</v>
      </c>
      <c r="J121" s="7" t="s">
        <v>319</v>
      </c>
      <c r="K121" s="37">
        <v>148</v>
      </c>
      <c r="L121" s="37">
        <v>68</v>
      </c>
      <c r="M121" s="108">
        <v>0.45945945945945899</v>
      </c>
      <c r="N121" s="37">
        <v>89</v>
      </c>
      <c r="O121" s="37">
        <v>45</v>
      </c>
      <c r="P121" s="108">
        <v>0.50561797752809001</v>
      </c>
      <c r="Q121" s="37">
        <v>100</v>
      </c>
      <c r="R121" s="37">
        <v>35</v>
      </c>
      <c r="S121" s="108">
        <v>0.35</v>
      </c>
      <c r="T121" s="37">
        <f>Tabela3[[#This Row],[Alunos_Ano7]]+Tabela3[[#This Row],[Alunos_Ano8]]+Tabela3[[#This Row],[Alunos_Ano9]]</f>
        <v>337</v>
      </c>
      <c r="U121" s="37">
        <f>Tabela3[[#This Row],[Neg_Ano7]]+Tabela3[[#This Row],[Neg_Ano8]]+Tabela3[[#This Row],[Neg_Ano9]]</f>
        <v>148</v>
      </c>
      <c r="V121" s="114">
        <f t="shared" si="2"/>
        <v>0.43916913946587538</v>
      </c>
    </row>
    <row r="122" spans="1:22" outlineLevel="4" x14ac:dyDescent="0.3">
      <c r="A122" s="6">
        <v>101</v>
      </c>
      <c r="B122" s="7" t="s">
        <v>19</v>
      </c>
      <c r="C122" s="7">
        <v>10103</v>
      </c>
      <c r="D122" s="7" t="s">
        <v>29</v>
      </c>
      <c r="E122" s="7">
        <v>1308</v>
      </c>
      <c r="F122" s="7" t="s">
        <v>120</v>
      </c>
      <c r="G122" s="7">
        <v>400956</v>
      </c>
      <c r="H122" s="7" t="s">
        <v>319</v>
      </c>
      <c r="I122" s="7">
        <v>0</v>
      </c>
      <c r="J122" s="11" t="s">
        <v>24</v>
      </c>
      <c r="K122" s="40">
        <f>SUBTOTAL(9,K121:K121)</f>
        <v>148</v>
      </c>
      <c r="L122" s="40">
        <f>SUBTOTAL(9,L121:L121)</f>
        <v>68</v>
      </c>
      <c r="M122" s="87">
        <f>Tabela3[[#This Row],[Neg_Ano7]]/Tabela3[[#This Row],[Alunos_Ano7]]</f>
        <v>0.45945945945945948</v>
      </c>
      <c r="N122" s="40">
        <f>SUBTOTAL(9,N121:N121)</f>
        <v>89</v>
      </c>
      <c r="O122" s="40">
        <f>SUBTOTAL(9,O121:O121)</f>
        <v>45</v>
      </c>
      <c r="P122" s="87">
        <f>Tabela3[[#This Row],[Neg_Ano8]]/Tabela3[[#This Row],[Alunos_Ano8]]</f>
        <v>0.5056179775280899</v>
      </c>
      <c r="Q122" s="40">
        <f>SUBTOTAL(9,Q121:Q121)</f>
        <v>100</v>
      </c>
      <c r="R122" s="40">
        <f>SUBTOTAL(9,R121:R121)</f>
        <v>35</v>
      </c>
      <c r="S122" s="87">
        <f>Tabela3[[#This Row],[Neg_Ano9]]/Tabela3[[#This Row],[Alunos_Ano9]]</f>
        <v>0.35</v>
      </c>
      <c r="T122" s="40">
        <f>SUBTOTAL(9,T121:T121)</f>
        <v>337</v>
      </c>
      <c r="U122" s="40">
        <f>SUBTOTAL(9,U121:U121)</f>
        <v>148</v>
      </c>
      <c r="V122" s="115">
        <f t="shared" si="2"/>
        <v>0.43916913946587538</v>
      </c>
    </row>
    <row r="123" spans="1:22" outlineLevel="5" x14ac:dyDescent="0.3">
      <c r="A123" s="6">
        <v>101</v>
      </c>
      <c r="B123" s="7" t="s">
        <v>19</v>
      </c>
      <c r="C123" s="7">
        <v>10103</v>
      </c>
      <c r="D123" s="7" t="s">
        <v>29</v>
      </c>
      <c r="E123" s="7">
        <v>1308</v>
      </c>
      <c r="F123" s="7" t="s">
        <v>120</v>
      </c>
      <c r="G123" s="7">
        <v>401006</v>
      </c>
      <c r="H123" s="7" t="s">
        <v>320</v>
      </c>
      <c r="I123" s="7">
        <v>1308419</v>
      </c>
      <c r="J123" s="7" t="s">
        <v>320</v>
      </c>
      <c r="K123" s="37">
        <v>41</v>
      </c>
      <c r="L123" s="37">
        <v>12</v>
      </c>
      <c r="M123" s="108">
        <v>0.292682926829268</v>
      </c>
      <c r="N123" s="37">
        <v>46</v>
      </c>
      <c r="O123" s="37">
        <v>11</v>
      </c>
      <c r="P123" s="108">
        <v>0.23913043478260901</v>
      </c>
      <c r="Q123" s="37">
        <v>23</v>
      </c>
      <c r="R123" s="37">
        <v>11</v>
      </c>
      <c r="S123" s="108">
        <v>0.47826086956521702</v>
      </c>
      <c r="T123" s="37">
        <f>Tabela3[[#This Row],[Alunos_Ano7]]+Tabela3[[#This Row],[Alunos_Ano8]]+Tabela3[[#This Row],[Alunos_Ano9]]</f>
        <v>110</v>
      </c>
      <c r="U123" s="37">
        <f>Tabela3[[#This Row],[Neg_Ano7]]+Tabela3[[#This Row],[Neg_Ano8]]+Tabela3[[#This Row],[Neg_Ano9]]</f>
        <v>34</v>
      </c>
      <c r="V123" s="114">
        <f t="shared" si="2"/>
        <v>0.30909090909090908</v>
      </c>
    </row>
    <row r="124" spans="1:22" outlineLevel="4" x14ac:dyDescent="0.3">
      <c r="A124" s="6">
        <v>101</v>
      </c>
      <c r="B124" s="7" t="s">
        <v>19</v>
      </c>
      <c r="C124" s="7">
        <v>10103</v>
      </c>
      <c r="D124" s="7" t="s">
        <v>29</v>
      </c>
      <c r="E124" s="7">
        <v>1308</v>
      </c>
      <c r="F124" s="7" t="s">
        <v>120</v>
      </c>
      <c r="G124" s="7">
        <v>401006</v>
      </c>
      <c r="H124" s="7" t="s">
        <v>320</v>
      </c>
      <c r="I124" s="7">
        <v>0</v>
      </c>
      <c r="J124" s="11" t="s">
        <v>24</v>
      </c>
      <c r="K124" s="40">
        <f>SUBTOTAL(9,K123:K123)</f>
        <v>41</v>
      </c>
      <c r="L124" s="40">
        <f>SUBTOTAL(9,L123:L123)</f>
        <v>12</v>
      </c>
      <c r="M124" s="87">
        <f>Tabela3[[#This Row],[Neg_Ano7]]/Tabela3[[#This Row],[Alunos_Ano7]]</f>
        <v>0.29268292682926828</v>
      </c>
      <c r="N124" s="40">
        <f>SUBTOTAL(9,N123:N123)</f>
        <v>46</v>
      </c>
      <c r="O124" s="40">
        <f>SUBTOTAL(9,O123:O123)</f>
        <v>11</v>
      </c>
      <c r="P124" s="87">
        <f>Tabela3[[#This Row],[Neg_Ano8]]/Tabela3[[#This Row],[Alunos_Ano8]]</f>
        <v>0.2391304347826087</v>
      </c>
      <c r="Q124" s="40">
        <f>SUBTOTAL(9,Q123:Q123)</f>
        <v>23</v>
      </c>
      <c r="R124" s="40">
        <f>SUBTOTAL(9,R123:R123)</f>
        <v>11</v>
      </c>
      <c r="S124" s="87">
        <f>Tabela3[[#This Row],[Neg_Ano9]]/Tabela3[[#This Row],[Alunos_Ano9]]</f>
        <v>0.47826086956521741</v>
      </c>
      <c r="T124" s="40">
        <f>SUBTOTAL(9,T123:T123)</f>
        <v>110</v>
      </c>
      <c r="U124" s="40">
        <f>SUBTOTAL(9,U123:U123)</f>
        <v>34</v>
      </c>
      <c r="V124" s="115">
        <f t="shared" si="2"/>
        <v>0.30909090909090908</v>
      </c>
    </row>
    <row r="125" spans="1:22" outlineLevel="5" x14ac:dyDescent="0.3">
      <c r="A125" s="6">
        <v>101</v>
      </c>
      <c r="B125" s="7" t="s">
        <v>19</v>
      </c>
      <c r="C125" s="7">
        <v>10103</v>
      </c>
      <c r="D125" s="7" t="s">
        <v>29</v>
      </c>
      <c r="E125" s="7">
        <v>1308</v>
      </c>
      <c r="F125" s="7" t="s">
        <v>120</v>
      </c>
      <c r="G125" s="7">
        <v>402011</v>
      </c>
      <c r="H125" s="7" t="s">
        <v>321</v>
      </c>
      <c r="I125" s="7">
        <v>1308345</v>
      </c>
      <c r="J125" s="7" t="s">
        <v>321</v>
      </c>
      <c r="K125" s="37">
        <v>155</v>
      </c>
      <c r="L125" s="37">
        <v>28</v>
      </c>
      <c r="M125" s="108">
        <v>0.18064516129032299</v>
      </c>
      <c r="N125" s="37">
        <v>150</v>
      </c>
      <c r="O125" s="37">
        <v>37</v>
      </c>
      <c r="P125" s="108">
        <v>0.24666666666666701</v>
      </c>
      <c r="Q125" s="37">
        <v>180</v>
      </c>
      <c r="R125" s="37">
        <v>63</v>
      </c>
      <c r="S125" s="108">
        <v>0.35</v>
      </c>
      <c r="T125" s="37">
        <f>Tabela3[[#This Row],[Alunos_Ano7]]+Tabela3[[#This Row],[Alunos_Ano8]]+Tabela3[[#This Row],[Alunos_Ano9]]</f>
        <v>485</v>
      </c>
      <c r="U125" s="37">
        <f>Tabela3[[#This Row],[Neg_Ano7]]+Tabela3[[#This Row],[Neg_Ano8]]+Tabela3[[#This Row],[Neg_Ano9]]</f>
        <v>128</v>
      </c>
      <c r="V125" s="114">
        <f t="shared" si="2"/>
        <v>0.26391752577319588</v>
      </c>
    </row>
    <row r="126" spans="1:22" outlineLevel="4" x14ac:dyDescent="0.3">
      <c r="A126" s="6">
        <v>101</v>
      </c>
      <c r="B126" s="7" t="s">
        <v>19</v>
      </c>
      <c r="C126" s="7">
        <v>10103</v>
      </c>
      <c r="D126" s="7" t="s">
        <v>29</v>
      </c>
      <c r="E126" s="7">
        <v>1308</v>
      </c>
      <c r="F126" s="7" t="s">
        <v>120</v>
      </c>
      <c r="G126" s="7">
        <v>402011</v>
      </c>
      <c r="H126" s="7" t="s">
        <v>321</v>
      </c>
      <c r="I126" s="7">
        <v>0</v>
      </c>
      <c r="J126" s="11" t="s">
        <v>24</v>
      </c>
      <c r="K126" s="40">
        <f>SUBTOTAL(9,K125:K125)</f>
        <v>155</v>
      </c>
      <c r="L126" s="40">
        <f>SUBTOTAL(9,L125:L125)</f>
        <v>28</v>
      </c>
      <c r="M126" s="87">
        <f>Tabela3[[#This Row],[Neg_Ano7]]/Tabela3[[#This Row],[Alunos_Ano7]]</f>
        <v>0.18064516129032257</v>
      </c>
      <c r="N126" s="40">
        <f>SUBTOTAL(9,N125:N125)</f>
        <v>150</v>
      </c>
      <c r="O126" s="40">
        <f>SUBTOTAL(9,O125:O125)</f>
        <v>37</v>
      </c>
      <c r="P126" s="87">
        <f>Tabela3[[#This Row],[Neg_Ano8]]/Tabela3[[#This Row],[Alunos_Ano8]]</f>
        <v>0.24666666666666667</v>
      </c>
      <c r="Q126" s="40">
        <f>SUBTOTAL(9,Q125:Q125)</f>
        <v>180</v>
      </c>
      <c r="R126" s="40">
        <f>SUBTOTAL(9,R125:R125)</f>
        <v>63</v>
      </c>
      <c r="S126" s="87">
        <f>Tabela3[[#This Row],[Neg_Ano9]]/Tabela3[[#This Row],[Alunos_Ano9]]</f>
        <v>0.35</v>
      </c>
      <c r="T126" s="40">
        <f>SUBTOTAL(9,T125:T125)</f>
        <v>485</v>
      </c>
      <c r="U126" s="40">
        <f>SUBTOTAL(9,U125:U125)</f>
        <v>128</v>
      </c>
      <c r="V126" s="115">
        <f t="shared" si="2"/>
        <v>0.26391752577319588</v>
      </c>
    </row>
    <row r="127" spans="1:22" outlineLevel="3" x14ac:dyDescent="0.3">
      <c r="A127" s="6">
        <v>101</v>
      </c>
      <c r="B127" s="7" t="s">
        <v>19</v>
      </c>
      <c r="C127" s="7">
        <v>10103</v>
      </c>
      <c r="D127" s="7" t="s">
        <v>29</v>
      </c>
      <c r="E127" s="7">
        <v>1308</v>
      </c>
      <c r="F127" s="7" t="s">
        <v>120</v>
      </c>
      <c r="G127" s="7">
        <v>0</v>
      </c>
      <c r="H127" s="7">
        <v>0</v>
      </c>
      <c r="I127" s="7">
        <v>0</v>
      </c>
      <c r="J127" s="15" t="s">
        <v>25</v>
      </c>
      <c r="K127" s="43">
        <f>SUBTOTAL(9,K99:K125)</f>
        <v>1582</v>
      </c>
      <c r="L127" s="43">
        <f>SUBTOTAL(9,L99:L125)</f>
        <v>749</v>
      </c>
      <c r="M127" s="89">
        <f>Tabela3[[#This Row],[Neg_Ano7]]/Tabela3[[#This Row],[Alunos_Ano7]]</f>
        <v>0.47345132743362833</v>
      </c>
      <c r="N127" s="43">
        <f>SUBTOTAL(9,N99:N125)</f>
        <v>1457</v>
      </c>
      <c r="O127" s="43">
        <f>SUBTOTAL(9,O99:O125)</f>
        <v>706</v>
      </c>
      <c r="P127" s="89">
        <f>Tabela3[[#This Row],[Neg_Ano8]]/Tabela3[[#This Row],[Alunos_Ano8]]</f>
        <v>0.48455730954015097</v>
      </c>
      <c r="Q127" s="43">
        <f>SUBTOTAL(9,Q99:Q125)</f>
        <v>1473</v>
      </c>
      <c r="R127" s="43">
        <f>SUBTOTAL(9,R99:R125)</f>
        <v>660</v>
      </c>
      <c r="S127" s="89">
        <f>Tabela3[[#This Row],[Neg_Ano9]]/Tabela3[[#This Row],[Alunos_Ano9]]</f>
        <v>0.44806517311608962</v>
      </c>
      <c r="T127" s="43">
        <f>SUBTOTAL(9,T99:T125)</f>
        <v>4512</v>
      </c>
      <c r="U127" s="43">
        <f>SUBTOTAL(9,U99:U125)</f>
        <v>2115</v>
      </c>
      <c r="V127" s="116">
        <f t="shared" si="2"/>
        <v>0.46875</v>
      </c>
    </row>
    <row r="128" spans="1:22" outlineLevel="5" x14ac:dyDescent="0.3">
      <c r="A128" s="6">
        <v>101</v>
      </c>
      <c r="B128" s="7" t="s">
        <v>19</v>
      </c>
      <c r="C128" s="7">
        <v>10103</v>
      </c>
      <c r="D128" s="7" t="s">
        <v>29</v>
      </c>
      <c r="E128" s="7">
        <v>1310</v>
      </c>
      <c r="F128" s="7" t="s">
        <v>142</v>
      </c>
      <c r="G128" s="7">
        <v>150770</v>
      </c>
      <c r="H128" s="7" t="s">
        <v>143</v>
      </c>
      <c r="I128" s="7">
        <v>1310041</v>
      </c>
      <c r="J128" s="7" t="s">
        <v>144</v>
      </c>
      <c r="K128" s="37">
        <v>123</v>
      </c>
      <c r="L128" s="37">
        <v>58</v>
      </c>
      <c r="M128" s="108">
        <v>0.47154471544715398</v>
      </c>
      <c r="N128" s="37">
        <v>97</v>
      </c>
      <c r="O128" s="37">
        <v>42</v>
      </c>
      <c r="P128" s="108">
        <v>0.43298969072165</v>
      </c>
      <c r="Q128" s="37">
        <v>105</v>
      </c>
      <c r="R128" s="37">
        <v>55</v>
      </c>
      <c r="S128" s="108">
        <v>0.52380952380952395</v>
      </c>
      <c r="T128" s="37">
        <f>Tabela3[[#This Row],[Alunos_Ano7]]+Tabela3[[#This Row],[Alunos_Ano8]]+Tabela3[[#This Row],[Alunos_Ano9]]</f>
        <v>325</v>
      </c>
      <c r="U128" s="37">
        <f>Tabela3[[#This Row],[Neg_Ano7]]+Tabela3[[#This Row],[Neg_Ano8]]+Tabela3[[#This Row],[Neg_Ano9]]</f>
        <v>155</v>
      </c>
      <c r="V128" s="114">
        <f t="shared" si="2"/>
        <v>0.47692307692307695</v>
      </c>
    </row>
    <row r="129" spans="1:22" outlineLevel="4" x14ac:dyDescent="0.3">
      <c r="A129" s="6">
        <v>101</v>
      </c>
      <c r="B129" s="7" t="s">
        <v>19</v>
      </c>
      <c r="C129" s="7">
        <v>10103</v>
      </c>
      <c r="D129" s="7" t="s">
        <v>29</v>
      </c>
      <c r="E129" s="7">
        <v>1310</v>
      </c>
      <c r="F129" s="7" t="s">
        <v>142</v>
      </c>
      <c r="G129" s="7">
        <v>150770</v>
      </c>
      <c r="H129" s="7" t="s">
        <v>143</v>
      </c>
      <c r="I129" s="7">
        <v>0</v>
      </c>
      <c r="J129" s="11" t="s">
        <v>24</v>
      </c>
      <c r="K129" s="40">
        <f>SUBTOTAL(9,K128:K128)</f>
        <v>123</v>
      </c>
      <c r="L129" s="40">
        <f>SUBTOTAL(9,L128:L128)</f>
        <v>58</v>
      </c>
      <c r="M129" s="87">
        <f>Tabela3[[#This Row],[Neg_Ano7]]/Tabela3[[#This Row],[Alunos_Ano7]]</f>
        <v>0.47154471544715448</v>
      </c>
      <c r="N129" s="40">
        <f>SUBTOTAL(9,N128:N128)</f>
        <v>97</v>
      </c>
      <c r="O129" s="40">
        <f>SUBTOTAL(9,O128:O128)</f>
        <v>42</v>
      </c>
      <c r="P129" s="87">
        <f>Tabela3[[#This Row],[Neg_Ano8]]/Tabela3[[#This Row],[Alunos_Ano8]]</f>
        <v>0.4329896907216495</v>
      </c>
      <c r="Q129" s="40">
        <f>SUBTOTAL(9,Q128:Q128)</f>
        <v>105</v>
      </c>
      <c r="R129" s="40">
        <f>SUBTOTAL(9,R128:R128)</f>
        <v>55</v>
      </c>
      <c r="S129" s="87">
        <f>Tabela3[[#This Row],[Neg_Ano9]]/Tabela3[[#This Row],[Alunos_Ano9]]</f>
        <v>0.52380952380952384</v>
      </c>
      <c r="T129" s="40">
        <f>SUBTOTAL(9,T128:T128)</f>
        <v>325</v>
      </c>
      <c r="U129" s="40">
        <f>SUBTOTAL(9,U128:U128)</f>
        <v>155</v>
      </c>
      <c r="V129" s="115">
        <f t="shared" si="2"/>
        <v>0.47692307692307695</v>
      </c>
    </row>
    <row r="130" spans="1:22" outlineLevel="5" x14ac:dyDescent="0.3">
      <c r="A130" s="6">
        <v>101</v>
      </c>
      <c r="B130" s="7" t="s">
        <v>19</v>
      </c>
      <c r="C130" s="7">
        <v>10103</v>
      </c>
      <c r="D130" s="7" t="s">
        <v>29</v>
      </c>
      <c r="E130" s="7">
        <v>1310</v>
      </c>
      <c r="F130" s="7" t="s">
        <v>142</v>
      </c>
      <c r="G130" s="7">
        <v>150782</v>
      </c>
      <c r="H130" s="7" t="s">
        <v>145</v>
      </c>
      <c r="I130" s="7">
        <v>1310115</v>
      </c>
      <c r="J130" s="7" t="s">
        <v>146</v>
      </c>
      <c r="K130" s="37">
        <v>104</v>
      </c>
      <c r="L130" s="37">
        <v>62</v>
      </c>
      <c r="M130" s="108">
        <v>0.59615384615384603</v>
      </c>
      <c r="N130" s="37">
        <v>82</v>
      </c>
      <c r="O130" s="37">
        <v>42</v>
      </c>
      <c r="P130" s="108">
        <v>0.51219512195121997</v>
      </c>
      <c r="Q130" s="37">
        <v>123</v>
      </c>
      <c r="R130" s="37">
        <v>70</v>
      </c>
      <c r="S130" s="108">
        <v>0.569105691056911</v>
      </c>
      <c r="T130" s="37">
        <f>Tabela3[[#This Row],[Alunos_Ano7]]+Tabela3[[#This Row],[Alunos_Ano8]]+Tabela3[[#This Row],[Alunos_Ano9]]</f>
        <v>309</v>
      </c>
      <c r="U130" s="37">
        <f>Tabela3[[#This Row],[Neg_Ano7]]+Tabela3[[#This Row],[Neg_Ano8]]+Tabela3[[#This Row],[Neg_Ano9]]</f>
        <v>174</v>
      </c>
      <c r="V130" s="114">
        <f t="shared" si="2"/>
        <v>0.56310679611650483</v>
      </c>
    </row>
    <row r="131" spans="1:22" outlineLevel="4" x14ac:dyDescent="0.3">
      <c r="A131" s="6">
        <v>101</v>
      </c>
      <c r="B131" s="7" t="s">
        <v>19</v>
      </c>
      <c r="C131" s="7">
        <v>10103</v>
      </c>
      <c r="D131" s="7" t="s">
        <v>29</v>
      </c>
      <c r="E131" s="7">
        <v>1310</v>
      </c>
      <c r="F131" s="7" t="s">
        <v>142</v>
      </c>
      <c r="G131" s="7">
        <v>150782</v>
      </c>
      <c r="H131" s="7" t="s">
        <v>145</v>
      </c>
      <c r="I131" s="7">
        <v>0</v>
      </c>
      <c r="J131" s="11" t="s">
        <v>24</v>
      </c>
      <c r="K131" s="40">
        <f>SUBTOTAL(9,K130:K130)</f>
        <v>104</v>
      </c>
      <c r="L131" s="40">
        <f>SUBTOTAL(9,L130:L130)</f>
        <v>62</v>
      </c>
      <c r="M131" s="87">
        <f>Tabela3[[#This Row],[Neg_Ano7]]/Tabela3[[#This Row],[Alunos_Ano7]]</f>
        <v>0.59615384615384615</v>
      </c>
      <c r="N131" s="40">
        <f>SUBTOTAL(9,N130:N130)</f>
        <v>82</v>
      </c>
      <c r="O131" s="40">
        <f>SUBTOTAL(9,O130:O130)</f>
        <v>42</v>
      </c>
      <c r="P131" s="87">
        <f>Tabela3[[#This Row],[Neg_Ano8]]/Tabela3[[#This Row],[Alunos_Ano8]]</f>
        <v>0.51219512195121952</v>
      </c>
      <c r="Q131" s="40">
        <f>SUBTOTAL(9,Q130:Q130)</f>
        <v>123</v>
      </c>
      <c r="R131" s="40">
        <f>SUBTOTAL(9,R130:R130)</f>
        <v>70</v>
      </c>
      <c r="S131" s="87">
        <f>Tabela3[[#This Row],[Neg_Ano9]]/Tabela3[[#This Row],[Alunos_Ano9]]</f>
        <v>0.56910569105691056</v>
      </c>
      <c r="T131" s="40">
        <f>SUBTOTAL(9,T130:T130)</f>
        <v>309</v>
      </c>
      <c r="U131" s="40">
        <f>SUBTOTAL(9,U130:U130)</f>
        <v>174</v>
      </c>
      <c r="V131" s="115">
        <f t="shared" si="2"/>
        <v>0.56310679611650483</v>
      </c>
    </row>
    <row r="132" spans="1:22" outlineLevel="5" x14ac:dyDescent="0.3">
      <c r="A132" s="6">
        <v>101</v>
      </c>
      <c r="B132" s="7" t="s">
        <v>19</v>
      </c>
      <c r="C132" s="7">
        <v>10103</v>
      </c>
      <c r="D132" s="7" t="s">
        <v>29</v>
      </c>
      <c r="E132" s="7">
        <v>1310</v>
      </c>
      <c r="F132" s="7" t="s">
        <v>142</v>
      </c>
      <c r="G132" s="7">
        <v>150861</v>
      </c>
      <c r="H132" s="7" t="s">
        <v>147</v>
      </c>
      <c r="I132" s="7">
        <v>1310046</v>
      </c>
      <c r="J132" s="7" t="s">
        <v>148</v>
      </c>
      <c r="K132" s="37">
        <v>93</v>
      </c>
      <c r="L132" s="37">
        <v>48</v>
      </c>
      <c r="M132" s="108">
        <v>0.51612903225806495</v>
      </c>
      <c r="N132" s="37">
        <v>111</v>
      </c>
      <c r="O132" s="37">
        <v>55</v>
      </c>
      <c r="P132" s="108">
        <v>0.49549549549549499</v>
      </c>
      <c r="Q132" s="37">
        <v>95</v>
      </c>
      <c r="R132" s="37">
        <v>47</v>
      </c>
      <c r="S132" s="108">
        <v>0.49473684210526298</v>
      </c>
      <c r="T132" s="37">
        <f>Tabela3[[#This Row],[Alunos_Ano7]]+Tabela3[[#This Row],[Alunos_Ano8]]+Tabela3[[#This Row],[Alunos_Ano9]]</f>
        <v>299</v>
      </c>
      <c r="U132" s="37">
        <f>Tabela3[[#This Row],[Neg_Ano7]]+Tabela3[[#This Row],[Neg_Ano8]]+Tabela3[[#This Row],[Neg_Ano9]]</f>
        <v>150</v>
      </c>
      <c r="V132" s="114">
        <f t="shared" si="2"/>
        <v>0.50167224080267558</v>
      </c>
    </row>
    <row r="133" spans="1:22" outlineLevel="4" x14ac:dyDescent="0.3">
      <c r="A133" s="6">
        <v>101</v>
      </c>
      <c r="B133" s="7" t="s">
        <v>19</v>
      </c>
      <c r="C133" s="7">
        <v>10103</v>
      </c>
      <c r="D133" s="7" t="s">
        <v>29</v>
      </c>
      <c r="E133" s="7">
        <v>1310</v>
      </c>
      <c r="F133" s="7" t="s">
        <v>142</v>
      </c>
      <c r="G133" s="7">
        <v>150861</v>
      </c>
      <c r="H133" s="7" t="s">
        <v>147</v>
      </c>
      <c r="I133" s="7">
        <v>0</v>
      </c>
      <c r="J133" s="11" t="s">
        <v>24</v>
      </c>
      <c r="K133" s="40">
        <f>SUBTOTAL(9,K132:K132)</f>
        <v>93</v>
      </c>
      <c r="L133" s="40">
        <f>SUBTOTAL(9,L132:L132)</f>
        <v>48</v>
      </c>
      <c r="M133" s="87">
        <f>Tabela3[[#This Row],[Neg_Ano7]]/Tabela3[[#This Row],[Alunos_Ano7]]</f>
        <v>0.5161290322580645</v>
      </c>
      <c r="N133" s="40">
        <f>SUBTOTAL(9,N132:N132)</f>
        <v>111</v>
      </c>
      <c r="O133" s="40">
        <f>SUBTOTAL(9,O132:O132)</f>
        <v>55</v>
      </c>
      <c r="P133" s="87">
        <f>Tabela3[[#This Row],[Neg_Ano8]]/Tabela3[[#This Row],[Alunos_Ano8]]</f>
        <v>0.49549549549549549</v>
      </c>
      <c r="Q133" s="40">
        <f>SUBTOTAL(9,Q132:Q132)</f>
        <v>95</v>
      </c>
      <c r="R133" s="40">
        <f>SUBTOTAL(9,R132:R132)</f>
        <v>47</v>
      </c>
      <c r="S133" s="87">
        <f>Tabela3[[#This Row],[Neg_Ano9]]/Tabela3[[#This Row],[Alunos_Ano9]]</f>
        <v>0.49473684210526314</v>
      </c>
      <c r="T133" s="40">
        <f>SUBTOTAL(9,T132:T132)</f>
        <v>299</v>
      </c>
      <c r="U133" s="40">
        <f>SUBTOTAL(9,U132:U132)</f>
        <v>150</v>
      </c>
      <c r="V133" s="115">
        <f t="shared" si="2"/>
        <v>0.50167224080267558</v>
      </c>
    </row>
    <row r="134" spans="1:22" outlineLevel="5" x14ac:dyDescent="0.3">
      <c r="A134" s="6">
        <v>101</v>
      </c>
      <c r="B134" s="7" t="s">
        <v>19</v>
      </c>
      <c r="C134" s="7">
        <v>10103</v>
      </c>
      <c r="D134" s="7" t="s">
        <v>29</v>
      </c>
      <c r="E134" s="7">
        <v>1310</v>
      </c>
      <c r="F134" s="7" t="s">
        <v>142</v>
      </c>
      <c r="G134" s="7">
        <v>151452</v>
      </c>
      <c r="H134" s="7" t="s">
        <v>149</v>
      </c>
      <c r="I134" s="7">
        <v>1310527</v>
      </c>
      <c r="J134" s="7" t="s">
        <v>322</v>
      </c>
      <c r="K134" s="37">
        <v>97</v>
      </c>
      <c r="L134" s="37">
        <v>63</v>
      </c>
      <c r="M134" s="108">
        <v>0.64948453608247403</v>
      </c>
      <c r="N134" s="37">
        <v>55</v>
      </c>
      <c r="O134" s="37">
        <v>35</v>
      </c>
      <c r="P134" s="108">
        <v>0.63636363636363602</v>
      </c>
      <c r="Q134" s="37">
        <v>86</v>
      </c>
      <c r="R134" s="37">
        <v>59</v>
      </c>
      <c r="S134" s="108">
        <v>0.68604651162790697</v>
      </c>
      <c r="T134" s="37">
        <f>Tabela3[[#This Row],[Alunos_Ano7]]+Tabela3[[#This Row],[Alunos_Ano8]]+Tabela3[[#This Row],[Alunos_Ano9]]</f>
        <v>238</v>
      </c>
      <c r="U134" s="37">
        <f>Tabela3[[#This Row],[Neg_Ano7]]+Tabela3[[#This Row],[Neg_Ano8]]+Tabela3[[#This Row],[Neg_Ano9]]</f>
        <v>157</v>
      </c>
      <c r="V134" s="114">
        <f t="shared" si="2"/>
        <v>0.65966386554621848</v>
      </c>
    </row>
    <row r="135" spans="1:22" outlineLevel="5" x14ac:dyDescent="0.3">
      <c r="A135" s="6">
        <v>101</v>
      </c>
      <c r="B135" s="7" t="s">
        <v>19</v>
      </c>
      <c r="C135" s="7">
        <v>10103</v>
      </c>
      <c r="D135" s="7" t="s">
        <v>29</v>
      </c>
      <c r="E135" s="7">
        <v>1310</v>
      </c>
      <c r="F135" s="7" t="s">
        <v>142</v>
      </c>
      <c r="G135" s="7">
        <v>151452</v>
      </c>
      <c r="H135" s="7" t="s">
        <v>149</v>
      </c>
      <c r="I135" s="7">
        <v>1310869</v>
      </c>
      <c r="J135" s="7" t="s">
        <v>150</v>
      </c>
      <c r="K135" s="37">
        <v>99</v>
      </c>
      <c r="L135" s="37">
        <v>57</v>
      </c>
      <c r="M135" s="108">
        <v>0.57575757575757602</v>
      </c>
      <c r="N135" s="37">
        <v>87</v>
      </c>
      <c r="O135" s="37">
        <v>44</v>
      </c>
      <c r="P135" s="108">
        <v>0.50574712643678199</v>
      </c>
      <c r="Q135" s="37">
        <v>91</v>
      </c>
      <c r="R135" s="37">
        <v>34</v>
      </c>
      <c r="S135" s="108">
        <v>0.37362637362637402</v>
      </c>
      <c r="T135" s="37">
        <f>Tabela3[[#This Row],[Alunos_Ano7]]+Tabela3[[#This Row],[Alunos_Ano8]]+Tabela3[[#This Row],[Alunos_Ano9]]</f>
        <v>277</v>
      </c>
      <c r="U135" s="37">
        <f>Tabela3[[#This Row],[Neg_Ano7]]+Tabela3[[#This Row],[Neg_Ano8]]+Tabela3[[#This Row],[Neg_Ano9]]</f>
        <v>135</v>
      </c>
      <c r="V135" s="114">
        <f t="shared" si="2"/>
        <v>0.48736462093862815</v>
      </c>
    </row>
    <row r="136" spans="1:22" outlineLevel="4" x14ac:dyDescent="0.3">
      <c r="A136" s="6">
        <v>101</v>
      </c>
      <c r="B136" s="7" t="s">
        <v>19</v>
      </c>
      <c r="C136" s="7">
        <v>10103</v>
      </c>
      <c r="D136" s="7" t="s">
        <v>29</v>
      </c>
      <c r="E136" s="7">
        <v>1310</v>
      </c>
      <c r="F136" s="7" t="s">
        <v>142</v>
      </c>
      <c r="G136" s="7">
        <v>151452</v>
      </c>
      <c r="H136" s="7" t="s">
        <v>149</v>
      </c>
      <c r="I136" s="7">
        <v>0</v>
      </c>
      <c r="J136" s="11" t="s">
        <v>24</v>
      </c>
      <c r="K136" s="40">
        <f>SUBTOTAL(9,K134:K135)</f>
        <v>196</v>
      </c>
      <c r="L136" s="40">
        <f>SUBTOTAL(9,L134:L135)</f>
        <v>120</v>
      </c>
      <c r="M136" s="87">
        <f>Tabela3[[#This Row],[Neg_Ano7]]/Tabela3[[#This Row],[Alunos_Ano7]]</f>
        <v>0.61224489795918369</v>
      </c>
      <c r="N136" s="40">
        <f>SUBTOTAL(9,N134:N135)</f>
        <v>142</v>
      </c>
      <c r="O136" s="40">
        <f>SUBTOTAL(9,O134:O135)</f>
        <v>79</v>
      </c>
      <c r="P136" s="87">
        <f>Tabela3[[#This Row],[Neg_Ano8]]/Tabela3[[#This Row],[Alunos_Ano8]]</f>
        <v>0.55633802816901412</v>
      </c>
      <c r="Q136" s="40">
        <f>SUBTOTAL(9,Q134:Q135)</f>
        <v>177</v>
      </c>
      <c r="R136" s="40">
        <f>SUBTOTAL(9,R134:R135)</f>
        <v>93</v>
      </c>
      <c r="S136" s="87">
        <f>Tabela3[[#This Row],[Neg_Ano9]]/Tabela3[[#This Row],[Alunos_Ano9]]</f>
        <v>0.52542372881355937</v>
      </c>
      <c r="T136" s="40">
        <f>SUBTOTAL(9,T134:T135)</f>
        <v>515</v>
      </c>
      <c r="U136" s="40">
        <f>SUBTOTAL(9,U134:U135)</f>
        <v>292</v>
      </c>
      <c r="V136" s="115">
        <f t="shared" si="2"/>
        <v>0.56699029126213596</v>
      </c>
    </row>
    <row r="137" spans="1:22" outlineLevel="5" x14ac:dyDescent="0.3">
      <c r="A137" s="6">
        <v>101</v>
      </c>
      <c r="B137" s="7" t="s">
        <v>19</v>
      </c>
      <c r="C137" s="7">
        <v>10103</v>
      </c>
      <c r="D137" s="7" t="s">
        <v>29</v>
      </c>
      <c r="E137" s="7">
        <v>1310</v>
      </c>
      <c r="F137" s="7" t="s">
        <v>142</v>
      </c>
      <c r="G137" s="7">
        <v>151543</v>
      </c>
      <c r="H137" s="7" t="s">
        <v>151</v>
      </c>
      <c r="I137" s="7">
        <v>1310500</v>
      </c>
      <c r="J137" s="7" t="s">
        <v>152</v>
      </c>
      <c r="K137" s="37">
        <v>33</v>
      </c>
      <c r="L137" s="37">
        <v>14</v>
      </c>
      <c r="M137" s="108">
        <v>0.42424242424242398</v>
      </c>
      <c r="N137" s="37">
        <v>10</v>
      </c>
      <c r="O137" s="37" t="s">
        <v>23</v>
      </c>
      <c r="P137" s="109" t="s">
        <v>28</v>
      </c>
      <c r="Q137" s="37">
        <v>25</v>
      </c>
      <c r="R137" s="37">
        <v>14</v>
      </c>
      <c r="S137" s="108">
        <v>0.56000000000000005</v>
      </c>
      <c r="T137" s="37">
        <f>Tabela3[[#This Row],[Alunos_Ano7]]+Tabela3[[#This Row],[Alunos_Ano8]]+Tabela3[[#This Row],[Alunos_Ano9]]</f>
        <v>68</v>
      </c>
      <c r="U137" s="52" t="s">
        <v>28</v>
      </c>
      <c r="V137" s="121" t="s">
        <v>28</v>
      </c>
    </row>
    <row r="138" spans="1:22" outlineLevel="4" x14ac:dyDescent="0.3">
      <c r="A138" s="6">
        <v>101</v>
      </c>
      <c r="B138" s="7" t="s">
        <v>19</v>
      </c>
      <c r="C138" s="7">
        <v>10103</v>
      </c>
      <c r="D138" s="7" t="s">
        <v>29</v>
      </c>
      <c r="E138" s="7">
        <v>1310</v>
      </c>
      <c r="F138" s="7" t="s">
        <v>142</v>
      </c>
      <c r="G138" s="7">
        <v>151543</v>
      </c>
      <c r="H138" s="7" t="s">
        <v>151</v>
      </c>
      <c r="I138" s="7">
        <v>0</v>
      </c>
      <c r="J138" s="11" t="s">
        <v>24</v>
      </c>
      <c r="K138" s="40">
        <f>SUBTOTAL(9,K137:K137)</f>
        <v>33</v>
      </c>
      <c r="L138" s="40">
        <f>SUBTOTAL(9,L137:L137)</f>
        <v>14</v>
      </c>
      <c r="M138" s="87">
        <f>Tabela3[[#This Row],[Neg_Ano7]]/Tabela3[[#This Row],[Alunos_Ano7]]</f>
        <v>0.42424242424242425</v>
      </c>
      <c r="N138" s="40">
        <f>SUBTOTAL(9,N137:N137)</f>
        <v>10</v>
      </c>
      <c r="O138" s="40">
        <f>SUBTOTAL(9,O137:O137)</f>
        <v>0</v>
      </c>
      <c r="P138" s="87">
        <f>Tabela3[[#This Row],[Neg_Ano8]]/Tabela3[[#This Row],[Alunos_Ano8]]</f>
        <v>0</v>
      </c>
      <c r="Q138" s="40">
        <f>SUBTOTAL(9,Q137:Q137)</f>
        <v>25</v>
      </c>
      <c r="R138" s="40">
        <f>SUBTOTAL(9,R137:R137)</f>
        <v>14</v>
      </c>
      <c r="S138" s="87">
        <f>Tabela3[[#This Row],[Neg_Ano9]]/Tabela3[[#This Row],[Alunos_Ano9]]</f>
        <v>0.56000000000000005</v>
      </c>
      <c r="T138" s="40">
        <f>SUBTOTAL(9,T137:T137)</f>
        <v>68</v>
      </c>
      <c r="U138" s="40" t="s">
        <v>28</v>
      </c>
      <c r="V138" s="115" t="s">
        <v>28</v>
      </c>
    </row>
    <row r="139" spans="1:22" outlineLevel="5" x14ac:dyDescent="0.3">
      <c r="A139" s="6">
        <v>101</v>
      </c>
      <c r="B139" s="7" t="s">
        <v>19</v>
      </c>
      <c r="C139" s="7">
        <v>10103</v>
      </c>
      <c r="D139" s="7" t="s">
        <v>29</v>
      </c>
      <c r="E139" s="7">
        <v>1310</v>
      </c>
      <c r="F139" s="7" t="s">
        <v>142</v>
      </c>
      <c r="G139" s="7">
        <v>151555</v>
      </c>
      <c r="H139" s="7" t="s">
        <v>153</v>
      </c>
      <c r="I139" s="7">
        <v>1310758</v>
      </c>
      <c r="J139" s="7" t="s">
        <v>154</v>
      </c>
      <c r="K139" s="37">
        <v>100</v>
      </c>
      <c r="L139" s="37">
        <v>37</v>
      </c>
      <c r="M139" s="108">
        <v>0.37</v>
      </c>
      <c r="N139" s="37">
        <v>97</v>
      </c>
      <c r="O139" s="37">
        <v>44</v>
      </c>
      <c r="P139" s="108">
        <v>0.45360824742268002</v>
      </c>
      <c r="Q139" s="37">
        <v>111</v>
      </c>
      <c r="R139" s="37">
        <v>45</v>
      </c>
      <c r="S139" s="108">
        <v>0.40540540540540498</v>
      </c>
      <c r="T139" s="37">
        <f>Tabela3[[#This Row],[Alunos_Ano7]]+Tabela3[[#This Row],[Alunos_Ano8]]+Tabela3[[#This Row],[Alunos_Ano9]]</f>
        <v>308</v>
      </c>
      <c r="U139" s="37">
        <f>Tabela3[[#This Row],[Neg_Ano7]]+Tabela3[[#This Row],[Neg_Ano8]]+Tabela3[[#This Row],[Neg_Ano9]]</f>
        <v>126</v>
      </c>
      <c r="V139" s="114">
        <f t="shared" si="2"/>
        <v>0.40909090909090912</v>
      </c>
    </row>
    <row r="140" spans="1:22" outlineLevel="5" x14ac:dyDescent="0.3">
      <c r="A140" s="6">
        <v>101</v>
      </c>
      <c r="B140" s="7" t="s">
        <v>19</v>
      </c>
      <c r="C140" s="7">
        <v>10103</v>
      </c>
      <c r="D140" s="7" t="s">
        <v>29</v>
      </c>
      <c r="E140" s="7">
        <v>1310</v>
      </c>
      <c r="F140" s="7" t="s">
        <v>142</v>
      </c>
      <c r="G140" s="7">
        <v>151555</v>
      </c>
      <c r="H140" s="7" t="s">
        <v>153</v>
      </c>
      <c r="I140" s="7">
        <v>1310955</v>
      </c>
      <c r="J140" s="7" t="s">
        <v>155</v>
      </c>
      <c r="K140" s="37">
        <v>98</v>
      </c>
      <c r="L140" s="37">
        <v>44</v>
      </c>
      <c r="M140" s="108">
        <v>0.44897959183673503</v>
      </c>
      <c r="N140" s="37">
        <v>90</v>
      </c>
      <c r="O140" s="37">
        <v>31</v>
      </c>
      <c r="P140" s="108">
        <v>0.344444444444444</v>
      </c>
      <c r="Q140" s="37">
        <v>91</v>
      </c>
      <c r="R140" s="37">
        <v>60</v>
      </c>
      <c r="S140" s="108">
        <v>0.659340659340659</v>
      </c>
      <c r="T140" s="37">
        <f>Tabela3[[#This Row],[Alunos_Ano7]]+Tabela3[[#This Row],[Alunos_Ano8]]+Tabela3[[#This Row],[Alunos_Ano9]]</f>
        <v>279</v>
      </c>
      <c r="U140" s="37">
        <f>Tabela3[[#This Row],[Neg_Ano7]]+Tabela3[[#This Row],[Neg_Ano8]]+Tabela3[[#This Row],[Neg_Ano9]]</f>
        <v>135</v>
      </c>
      <c r="V140" s="114">
        <f t="shared" si="2"/>
        <v>0.4838709677419355</v>
      </c>
    </row>
    <row r="141" spans="1:22" outlineLevel="4" x14ac:dyDescent="0.3">
      <c r="A141" s="6">
        <v>101</v>
      </c>
      <c r="B141" s="7" t="s">
        <v>19</v>
      </c>
      <c r="C141" s="7">
        <v>10103</v>
      </c>
      <c r="D141" s="7" t="s">
        <v>29</v>
      </c>
      <c r="E141" s="7">
        <v>1310</v>
      </c>
      <c r="F141" s="7" t="s">
        <v>142</v>
      </c>
      <c r="G141" s="7">
        <v>151555</v>
      </c>
      <c r="H141" s="7" t="s">
        <v>153</v>
      </c>
      <c r="I141" s="7">
        <v>0</v>
      </c>
      <c r="J141" s="11" t="s">
        <v>24</v>
      </c>
      <c r="K141" s="40">
        <f>SUBTOTAL(9,K139:K140)</f>
        <v>198</v>
      </c>
      <c r="L141" s="40">
        <f>SUBTOTAL(9,L139:L140)</f>
        <v>81</v>
      </c>
      <c r="M141" s="87">
        <f>Tabela3[[#This Row],[Neg_Ano7]]/Tabela3[[#This Row],[Alunos_Ano7]]</f>
        <v>0.40909090909090912</v>
      </c>
      <c r="N141" s="40">
        <f>SUBTOTAL(9,N139:N140)</f>
        <v>187</v>
      </c>
      <c r="O141" s="40">
        <f>SUBTOTAL(9,O139:O140)</f>
        <v>75</v>
      </c>
      <c r="P141" s="87">
        <f>Tabela3[[#This Row],[Neg_Ano8]]/Tabela3[[#This Row],[Alunos_Ano8]]</f>
        <v>0.40106951871657753</v>
      </c>
      <c r="Q141" s="40">
        <f>SUBTOTAL(9,Q139:Q140)</f>
        <v>202</v>
      </c>
      <c r="R141" s="40">
        <f>SUBTOTAL(9,R139:R140)</f>
        <v>105</v>
      </c>
      <c r="S141" s="87">
        <f>Tabela3[[#This Row],[Neg_Ano9]]/Tabela3[[#This Row],[Alunos_Ano9]]</f>
        <v>0.51980198019801982</v>
      </c>
      <c r="T141" s="40">
        <f>SUBTOTAL(9,T139:T140)</f>
        <v>587</v>
      </c>
      <c r="U141" s="40">
        <f>SUBTOTAL(9,U139:U140)</f>
        <v>261</v>
      </c>
      <c r="V141" s="115">
        <f t="shared" si="2"/>
        <v>0.44463373083475299</v>
      </c>
    </row>
    <row r="142" spans="1:22" outlineLevel="5" x14ac:dyDescent="0.3">
      <c r="A142" s="6">
        <v>101</v>
      </c>
      <c r="B142" s="7" t="s">
        <v>19</v>
      </c>
      <c r="C142" s="7">
        <v>10103</v>
      </c>
      <c r="D142" s="7" t="s">
        <v>29</v>
      </c>
      <c r="E142" s="7">
        <v>1310</v>
      </c>
      <c r="F142" s="7" t="s">
        <v>142</v>
      </c>
      <c r="G142" s="7">
        <v>402424</v>
      </c>
      <c r="H142" s="7" t="s">
        <v>323</v>
      </c>
      <c r="I142" s="7">
        <v>1310582</v>
      </c>
      <c r="J142" s="7" t="s">
        <v>323</v>
      </c>
      <c r="K142" s="37">
        <v>324</v>
      </c>
      <c r="L142" s="37">
        <v>154</v>
      </c>
      <c r="M142" s="108">
        <v>0.47530864197530898</v>
      </c>
      <c r="N142" s="37">
        <v>292</v>
      </c>
      <c r="O142" s="37">
        <v>136</v>
      </c>
      <c r="P142" s="108">
        <v>0.465753424657534</v>
      </c>
      <c r="Q142" s="37">
        <v>283</v>
      </c>
      <c r="R142" s="37">
        <v>140</v>
      </c>
      <c r="S142" s="108">
        <v>0.49469964664311</v>
      </c>
      <c r="T142" s="37">
        <f>Tabela3[[#This Row],[Alunos_Ano7]]+Tabela3[[#This Row],[Alunos_Ano8]]+Tabela3[[#This Row],[Alunos_Ano9]]</f>
        <v>899</v>
      </c>
      <c r="U142" s="37">
        <f>Tabela3[[#This Row],[Neg_Ano7]]+Tabela3[[#This Row],[Neg_Ano8]]+Tabela3[[#This Row],[Neg_Ano9]]</f>
        <v>430</v>
      </c>
      <c r="V142" s="114">
        <f t="shared" si="2"/>
        <v>0.47830923248053392</v>
      </c>
    </row>
    <row r="143" spans="1:22" outlineLevel="4" x14ac:dyDescent="0.3">
      <c r="A143" s="6">
        <v>101</v>
      </c>
      <c r="B143" s="7" t="s">
        <v>19</v>
      </c>
      <c r="C143" s="7">
        <v>10103</v>
      </c>
      <c r="D143" s="7" t="s">
        <v>29</v>
      </c>
      <c r="E143" s="7">
        <v>1310</v>
      </c>
      <c r="F143" s="7" t="s">
        <v>142</v>
      </c>
      <c r="G143" s="7">
        <v>402424</v>
      </c>
      <c r="H143" s="7" t="s">
        <v>323</v>
      </c>
      <c r="I143" s="7">
        <v>0</v>
      </c>
      <c r="J143" s="11" t="s">
        <v>24</v>
      </c>
      <c r="K143" s="40">
        <f>SUBTOTAL(9,K142:K142)</f>
        <v>324</v>
      </c>
      <c r="L143" s="40">
        <f>SUBTOTAL(9,L142:L142)</f>
        <v>154</v>
      </c>
      <c r="M143" s="87">
        <f>Tabela3[[#This Row],[Neg_Ano7]]/Tabela3[[#This Row],[Alunos_Ano7]]</f>
        <v>0.47530864197530864</v>
      </c>
      <c r="N143" s="40">
        <f>SUBTOTAL(9,N142:N142)</f>
        <v>292</v>
      </c>
      <c r="O143" s="40">
        <f>SUBTOTAL(9,O142:O142)</f>
        <v>136</v>
      </c>
      <c r="P143" s="87">
        <f>Tabela3[[#This Row],[Neg_Ano8]]/Tabela3[[#This Row],[Alunos_Ano8]]</f>
        <v>0.46575342465753422</v>
      </c>
      <c r="Q143" s="40">
        <f>SUBTOTAL(9,Q142:Q142)</f>
        <v>283</v>
      </c>
      <c r="R143" s="40">
        <f>SUBTOTAL(9,R142:R142)</f>
        <v>140</v>
      </c>
      <c r="S143" s="87">
        <f>Tabela3[[#This Row],[Neg_Ano9]]/Tabela3[[#This Row],[Alunos_Ano9]]</f>
        <v>0.49469964664310956</v>
      </c>
      <c r="T143" s="40">
        <f>SUBTOTAL(9,T142:T142)</f>
        <v>899</v>
      </c>
      <c r="U143" s="40">
        <f>SUBTOTAL(9,U142:U142)</f>
        <v>430</v>
      </c>
      <c r="V143" s="115">
        <f t="shared" si="2"/>
        <v>0.47830923248053392</v>
      </c>
    </row>
    <row r="144" spans="1:22" outlineLevel="3" x14ac:dyDescent="0.3">
      <c r="A144" s="6">
        <v>101</v>
      </c>
      <c r="B144" s="7" t="s">
        <v>19</v>
      </c>
      <c r="C144" s="7">
        <v>10103</v>
      </c>
      <c r="D144" s="7" t="s">
        <v>29</v>
      </c>
      <c r="E144" s="7">
        <v>1310</v>
      </c>
      <c r="F144" s="7" t="s">
        <v>142</v>
      </c>
      <c r="G144" s="7">
        <v>0</v>
      </c>
      <c r="H144" s="7">
        <v>0</v>
      </c>
      <c r="I144" s="7">
        <v>0</v>
      </c>
      <c r="J144" s="15" t="s">
        <v>25</v>
      </c>
      <c r="K144" s="43">
        <f>SUBTOTAL(9,K128:K142)</f>
        <v>1071</v>
      </c>
      <c r="L144" s="43">
        <f>SUBTOTAL(9,L128:L142)</f>
        <v>537</v>
      </c>
      <c r="M144" s="89">
        <f>Tabela3[[#This Row],[Neg_Ano7]]/Tabela3[[#This Row],[Alunos_Ano7]]</f>
        <v>0.50140056022408963</v>
      </c>
      <c r="N144" s="43">
        <f>SUBTOTAL(9,N128:N142)</f>
        <v>921</v>
      </c>
      <c r="O144" s="43">
        <f>SUBTOTAL(9,O128:O142)</f>
        <v>429</v>
      </c>
      <c r="P144" s="89">
        <f>Tabela3[[#This Row],[Neg_Ano8]]/Tabela3[[#This Row],[Alunos_Ano8]]</f>
        <v>0.46579804560260585</v>
      </c>
      <c r="Q144" s="43">
        <f>SUBTOTAL(9,Q128:Q142)</f>
        <v>1010</v>
      </c>
      <c r="R144" s="43">
        <f>SUBTOTAL(9,R128:R142)</f>
        <v>524</v>
      </c>
      <c r="S144" s="89">
        <f>Tabela3[[#This Row],[Neg_Ano9]]/Tabela3[[#This Row],[Alunos_Ano9]]</f>
        <v>0.51881188118811883</v>
      </c>
      <c r="T144" s="43">
        <f>SUBTOTAL(9,T128:T142)</f>
        <v>3002</v>
      </c>
      <c r="U144" s="43">
        <f>SUBTOTAL(9,U128:U142)</f>
        <v>1462</v>
      </c>
      <c r="V144" s="116">
        <f t="shared" si="2"/>
        <v>0.4870086608927382</v>
      </c>
    </row>
    <row r="145" spans="1:22" outlineLevel="5" x14ac:dyDescent="0.3">
      <c r="A145" s="6">
        <v>101</v>
      </c>
      <c r="B145" s="7" t="s">
        <v>19</v>
      </c>
      <c r="C145" s="7">
        <v>10103</v>
      </c>
      <c r="D145" s="7" t="s">
        <v>29</v>
      </c>
      <c r="E145" s="7">
        <v>1312</v>
      </c>
      <c r="F145" s="7" t="s">
        <v>156</v>
      </c>
      <c r="G145" s="7">
        <v>150400</v>
      </c>
      <c r="H145" s="7" t="s">
        <v>157</v>
      </c>
      <c r="I145" s="7">
        <v>1312553</v>
      </c>
      <c r="J145" s="7" t="s">
        <v>158</v>
      </c>
      <c r="K145" s="37">
        <v>58</v>
      </c>
      <c r="L145" s="37">
        <v>34</v>
      </c>
      <c r="M145" s="108">
        <v>0.58620689655172398</v>
      </c>
      <c r="N145" s="37">
        <v>38</v>
      </c>
      <c r="O145" s="37">
        <v>19</v>
      </c>
      <c r="P145" s="108">
        <v>0.5</v>
      </c>
      <c r="Q145" s="37">
        <v>54</v>
      </c>
      <c r="R145" s="37">
        <v>32</v>
      </c>
      <c r="S145" s="108">
        <v>0.592592592592593</v>
      </c>
      <c r="T145" s="37">
        <f>Tabela3[[#This Row],[Alunos_Ano7]]+Tabela3[[#This Row],[Alunos_Ano8]]+Tabela3[[#This Row],[Alunos_Ano9]]</f>
        <v>150</v>
      </c>
      <c r="U145" s="37">
        <f>Tabela3[[#This Row],[Neg_Ano7]]+Tabela3[[#This Row],[Neg_Ano8]]+Tabela3[[#This Row],[Neg_Ano9]]</f>
        <v>85</v>
      </c>
      <c r="V145" s="114">
        <f t="shared" si="2"/>
        <v>0.56666666666666665</v>
      </c>
    </row>
    <row r="146" spans="1:22" outlineLevel="4" x14ac:dyDescent="0.3">
      <c r="A146" s="6">
        <v>101</v>
      </c>
      <c r="B146" s="7" t="s">
        <v>19</v>
      </c>
      <c r="C146" s="7">
        <v>10103</v>
      </c>
      <c r="D146" s="7" t="s">
        <v>29</v>
      </c>
      <c r="E146" s="7">
        <v>1312</v>
      </c>
      <c r="F146" s="7" t="s">
        <v>156</v>
      </c>
      <c r="G146" s="7">
        <v>150400</v>
      </c>
      <c r="H146" s="7" t="s">
        <v>157</v>
      </c>
      <c r="I146" s="7">
        <v>0</v>
      </c>
      <c r="J146" s="11" t="s">
        <v>24</v>
      </c>
      <c r="K146" s="40">
        <f>SUBTOTAL(9,K145:K145)</f>
        <v>58</v>
      </c>
      <c r="L146" s="40">
        <f>SUBTOTAL(9,L145:L145)</f>
        <v>34</v>
      </c>
      <c r="M146" s="87">
        <f>Tabela3[[#This Row],[Neg_Ano7]]/Tabela3[[#This Row],[Alunos_Ano7]]</f>
        <v>0.58620689655172409</v>
      </c>
      <c r="N146" s="40">
        <f>SUBTOTAL(9,N145:N145)</f>
        <v>38</v>
      </c>
      <c r="O146" s="40">
        <f>SUBTOTAL(9,O145:O145)</f>
        <v>19</v>
      </c>
      <c r="P146" s="87">
        <f>Tabela3[[#This Row],[Neg_Ano8]]/Tabela3[[#This Row],[Alunos_Ano8]]</f>
        <v>0.5</v>
      </c>
      <c r="Q146" s="40">
        <f>SUBTOTAL(9,Q145:Q145)</f>
        <v>54</v>
      </c>
      <c r="R146" s="40">
        <f>SUBTOTAL(9,R145:R145)</f>
        <v>32</v>
      </c>
      <c r="S146" s="87">
        <f>Tabela3[[#This Row],[Neg_Ano9]]/Tabela3[[#This Row],[Alunos_Ano9]]</f>
        <v>0.59259259259259256</v>
      </c>
      <c r="T146" s="40">
        <f>SUBTOTAL(9,T145:T145)</f>
        <v>150</v>
      </c>
      <c r="U146" s="40">
        <f>SUBTOTAL(9,U145:U145)</f>
        <v>85</v>
      </c>
      <c r="V146" s="115">
        <f t="shared" si="2"/>
        <v>0.56666666666666665</v>
      </c>
    </row>
    <row r="147" spans="1:22" outlineLevel="5" x14ac:dyDescent="0.3">
      <c r="A147" s="6">
        <v>101</v>
      </c>
      <c r="B147" s="7" t="s">
        <v>19</v>
      </c>
      <c r="C147" s="7">
        <v>10103</v>
      </c>
      <c r="D147" s="7" t="s">
        <v>29</v>
      </c>
      <c r="E147" s="7">
        <v>1312</v>
      </c>
      <c r="F147" s="7" t="s">
        <v>156</v>
      </c>
      <c r="G147" s="7">
        <v>150873</v>
      </c>
      <c r="H147" s="7" t="s">
        <v>159</v>
      </c>
      <c r="I147" s="7">
        <v>1312511</v>
      </c>
      <c r="J147" s="7" t="s">
        <v>160</v>
      </c>
      <c r="K147" s="37">
        <v>104</v>
      </c>
      <c r="L147" s="37">
        <v>39</v>
      </c>
      <c r="M147" s="108">
        <v>0.375</v>
      </c>
      <c r="N147" s="37">
        <v>103</v>
      </c>
      <c r="O147" s="37">
        <v>38</v>
      </c>
      <c r="P147" s="108">
        <v>0.36893203883495101</v>
      </c>
      <c r="Q147" s="37">
        <v>138</v>
      </c>
      <c r="R147" s="37">
        <v>48</v>
      </c>
      <c r="S147" s="108">
        <v>0.34782608695652201</v>
      </c>
      <c r="T147" s="37">
        <f>Tabela3[[#This Row],[Alunos_Ano7]]+Tabela3[[#This Row],[Alunos_Ano8]]+Tabela3[[#This Row],[Alunos_Ano9]]</f>
        <v>345</v>
      </c>
      <c r="U147" s="37">
        <f>Tabela3[[#This Row],[Neg_Ano7]]+Tabela3[[#This Row],[Neg_Ano8]]+Tabela3[[#This Row],[Neg_Ano9]]</f>
        <v>125</v>
      </c>
      <c r="V147" s="114">
        <f t="shared" si="2"/>
        <v>0.36231884057971014</v>
      </c>
    </row>
    <row r="148" spans="1:22" outlineLevel="5" x14ac:dyDescent="0.3">
      <c r="A148" s="6">
        <v>101</v>
      </c>
      <c r="B148" s="7" t="s">
        <v>19</v>
      </c>
      <c r="C148" s="7">
        <v>10103</v>
      </c>
      <c r="D148" s="7" t="s">
        <v>29</v>
      </c>
      <c r="E148" s="7">
        <v>1312</v>
      </c>
      <c r="F148" s="7" t="s">
        <v>156</v>
      </c>
      <c r="G148" s="7">
        <v>150873</v>
      </c>
      <c r="H148" s="7" t="s">
        <v>159</v>
      </c>
      <c r="I148" s="7">
        <v>1312563</v>
      </c>
      <c r="J148" s="7" t="s">
        <v>161</v>
      </c>
      <c r="K148" s="37">
        <v>51</v>
      </c>
      <c r="L148" s="37">
        <v>33</v>
      </c>
      <c r="M148" s="108">
        <v>0.64705882352941202</v>
      </c>
      <c r="N148" s="37">
        <v>46</v>
      </c>
      <c r="O148" s="37">
        <v>29</v>
      </c>
      <c r="P148" s="108">
        <v>0.63043478260869601</v>
      </c>
      <c r="Q148" s="37">
        <v>45</v>
      </c>
      <c r="R148" s="37">
        <v>31</v>
      </c>
      <c r="S148" s="108">
        <v>0.68888888888888899</v>
      </c>
      <c r="T148" s="37">
        <f>Tabela3[[#This Row],[Alunos_Ano7]]+Tabela3[[#This Row],[Alunos_Ano8]]+Tabela3[[#This Row],[Alunos_Ano9]]</f>
        <v>142</v>
      </c>
      <c r="U148" s="37">
        <f>Tabela3[[#This Row],[Neg_Ano7]]+Tabela3[[#This Row],[Neg_Ano8]]+Tabela3[[#This Row],[Neg_Ano9]]</f>
        <v>93</v>
      </c>
      <c r="V148" s="114">
        <f t="shared" si="2"/>
        <v>0.65492957746478875</v>
      </c>
    </row>
    <row r="149" spans="1:22" outlineLevel="4" x14ac:dyDescent="0.3">
      <c r="A149" s="6">
        <v>101</v>
      </c>
      <c r="B149" s="7" t="s">
        <v>19</v>
      </c>
      <c r="C149" s="7">
        <v>10103</v>
      </c>
      <c r="D149" s="7" t="s">
        <v>29</v>
      </c>
      <c r="E149" s="7">
        <v>1312</v>
      </c>
      <c r="F149" s="7" t="s">
        <v>156</v>
      </c>
      <c r="G149" s="7">
        <v>150873</v>
      </c>
      <c r="H149" s="7" t="s">
        <v>159</v>
      </c>
      <c r="I149" s="7">
        <v>0</v>
      </c>
      <c r="J149" s="11" t="s">
        <v>24</v>
      </c>
      <c r="K149" s="40">
        <f>SUBTOTAL(9,K147:K148)</f>
        <v>155</v>
      </c>
      <c r="L149" s="40">
        <f>SUBTOTAL(9,L147:L148)</f>
        <v>72</v>
      </c>
      <c r="M149" s="87">
        <f>Tabela3[[#This Row],[Neg_Ano7]]/Tabela3[[#This Row],[Alunos_Ano7]]</f>
        <v>0.46451612903225808</v>
      </c>
      <c r="N149" s="40">
        <f>SUBTOTAL(9,N147:N148)</f>
        <v>149</v>
      </c>
      <c r="O149" s="40">
        <f>SUBTOTAL(9,O147:O148)</f>
        <v>67</v>
      </c>
      <c r="P149" s="87">
        <f>Tabela3[[#This Row],[Neg_Ano8]]/Tabela3[[#This Row],[Alunos_Ano8]]</f>
        <v>0.44966442953020136</v>
      </c>
      <c r="Q149" s="40">
        <f>SUBTOTAL(9,Q147:Q148)</f>
        <v>183</v>
      </c>
      <c r="R149" s="40">
        <f>SUBTOTAL(9,R147:R148)</f>
        <v>79</v>
      </c>
      <c r="S149" s="87">
        <f>Tabela3[[#This Row],[Neg_Ano9]]/Tabela3[[#This Row],[Alunos_Ano9]]</f>
        <v>0.43169398907103823</v>
      </c>
      <c r="T149" s="40">
        <f>SUBTOTAL(9,T147:T148)</f>
        <v>487</v>
      </c>
      <c r="U149" s="40">
        <f>SUBTOTAL(9,U147:U148)</f>
        <v>218</v>
      </c>
      <c r="V149" s="115">
        <f t="shared" si="2"/>
        <v>0.44763860369609854</v>
      </c>
    </row>
    <row r="150" spans="1:22" outlineLevel="5" x14ac:dyDescent="0.3">
      <c r="A150" s="6">
        <v>101</v>
      </c>
      <c r="B150" s="7" t="s">
        <v>19</v>
      </c>
      <c r="C150" s="7">
        <v>10103</v>
      </c>
      <c r="D150" s="7" t="s">
        <v>29</v>
      </c>
      <c r="E150" s="7">
        <v>1312</v>
      </c>
      <c r="F150" s="7" t="s">
        <v>156</v>
      </c>
      <c r="G150" s="7">
        <v>151385</v>
      </c>
      <c r="H150" s="7" t="s">
        <v>162</v>
      </c>
      <c r="I150" s="7">
        <v>1312113</v>
      </c>
      <c r="J150" s="7" t="s">
        <v>163</v>
      </c>
      <c r="K150" s="37">
        <v>35</v>
      </c>
      <c r="L150" s="37">
        <v>22</v>
      </c>
      <c r="M150" s="108">
        <v>0.628571428571429</v>
      </c>
      <c r="N150" s="37">
        <v>50</v>
      </c>
      <c r="O150" s="37">
        <v>31</v>
      </c>
      <c r="P150" s="108">
        <v>0.62</v>
      </c>
      <c r="Q150" s="37">
        <v>54</v>
      </c>
      <c r="R150" s="37">
        <v>38</v>
      </c>
      <c r="S150" s="108">
        <v>0.70370370370370405</v>
      </c>
      <c r="T150" s="37">
        <f>Tabela3[[#This Row],[Alunos_Ano7]]+Tabela3[[#This Row],[Alunos_Ano8]]+Tabela3[[#This Row],[Alunos_Ano9]]</f>
        <v>139</v>
      </c>
      <c r="U150" s="37">
        <f>Tabela3[[#This Row],[Neg_Ano7]]+Tabela3[[#This Row],[Neg_Ano8]]+Tabela3[[#This Row],[Neg_Ano9]]</f>
        <v>91</v>
      </c>
      <c r="V150" s="114">
        <f t="shared" si="2"/>
        <v>0.65467625899280579</v>
      </c>
    </row>
    <row r="151" spans="1:22" outlineLevel="4" x14ac:dyDescent="0.3">
      <c r="A151" s="6">
        <v>101</v>
      </c>
      <c r="B151" s="7" t="s">
        <v>19</v>
      </c>
      <c r="C151" s="7">
        <v>10103</v>
      </c>
      <c r="D151" s="7" t="s">
        <v>29</v>
      </c>
      <c r="E151" s="7">
        <v>1312</v>
      </c>
      <c r="F151" s="7" t="s">
        <v>156</v>
      </c>
      <c r="G151" s="7">
        <v>151385</v>
      </c>
      <c r="H151" s="7" t="s">
        <v>162</v>
      </c>
      <c r="I151" s="7">
        <v>0</v>
      </c>
      <c r="J151" s="11" t="s">
        <v>24</v>
      </c>
      <c r="K151" s="40">
        <f>SUBTOTAL(9,K150:K150)</f>
        <v>35</v>
      </c>
      <c r="L151" s="40">
        <f>SUBTOTAL(9,L150:L150)</f>
        <v>22</v>
      </c>
      <c r="M151" s="87">
        <f>Tabela3[[#This Row],[Neg_Ano7]]/Tabela3[[#This Row],[Alunos_Ano7]]</f>
        <v>0.62857142857142856</v>
      </c>
      <c r="N151" s="40">
        <f>SUBTOTAL(9,N150:N150)</f>
        <v>50</v>
      </c>
      <c r="O151" s="40">
        <f>SUBTOTAL(9,O150:O150)</f>
        <v>31</v>
      </c>
      <c r="P151" s="87">
        <f>Tabela3[[#This Row],[Neg_Ano8]]/Tabela3[[#This Row],[Alunos_Ano8]]</f>
        <v>0.62</v>
      </c>
      <c r="Q151" s="40">
        <f>SUBTOTAL(9,Q150:Q150)</f>
        <v>54</v>
      </c>
      <c r="R151" s="40">
        <f>SUBTOTAL(9,R150:R150)</f>
        <v>38</v>
      </c>
      <c r="S151" s="87">
        <f>Tabela3[[#This Row],[Neg_Ano9]]/Tabela3[[#This Row],[Alunos_Ano9]]</f>
        <v>0.70370370370370372</v>
      </c>
      <c r="T151" s="40">
        <f>SUBTOTAL(9,T150:T150)</f>
        <v>139</v>
      </c>
      <c r="U151" s="40">
        <f>SUBTOTAL(9,U150:U150)</f>
        <v>91</v>
      </c>
      <c r="V151" s="115">
        <f t="shared" si="2"/>
        <v>0.65467625899280579</v>
      </c>
    </row>
    <row r="152" spans="1:22" outlineLevel="5" x14ac:dyDescent="0.3">
      <c r="A152" s="6">
        <v>101</v>
      </c>
      <c r="B152" s="7" t="s">
        <v>19</v>
      </c>
      <c r="C152" s="7">
        <v>10103</v>
      </c>
      <c r="D152" s="7" t="s">
        <v>29</v>
      </c>
      <c r="E152" s="7">
        <v>1312</v>
      </c>
      <c r="F152" s="7" t="s">
        <v>156</v>
      </c>
      <c r="G152" s="7">
        <v>152158</v>
      </c>
      <c r="H152" s="7" t="s">
        <v>164</v>
      </c>
      <c r="I152" s="7">
        <v>1312346</v>
      </c>
      <c r="J152" s="7" t="s">
        <v>165</v>
      </c>
      <c r="K152" s="37">
        <v>144</v>
      </c>
      <c r="L152" s="37">
        <v>88</v>
      </c>
      <c r="M152" s="108">
        <v>0.61111111111111105</v>
      </c>
      <c r="N152" s="37">
        <v>137</v>
      </c>
      <c r="O152" s="37">
        <v>91</v>
      </c>
      <c r="P152" s="108">
        <v>0.66423357664233595</v>
      </c>
      <c r="Q152" s="37">
        <v>91</v>
      </c>
      <c r="R152" s="37">
        <v>56</v>
      </c>
      <c r="S152" s="108">
        <v>0.61538461538461497</v>
      </c>
      <c r="T152" s="37">
        <f>Tabela3[[#This Row],[Alunos_Ano7]]+Tabela3[[#This Row],[Alunos_Ano8]]+Tabela3[[#This Row],[Alunos_Ano9]]</f>
        <v>372</v>
      </c>
      <c r="U152" s="37">
        <f>Tabela3[[#This Row],[Neg_Ano7]]+Tabela3[[#This Row],[Neg_Ano8]]+Tabela3[[#This Row],[Neg_Ano9]]</f>
        <v>235</v>
      </c>
      <c r="V152" s="114">
        <f t="shared" si="2"/>
        <v>0.63172043010752688</v>
      </c>
    </row>
    <row r="153" spans="1:22" outlineLevel="4" x14ac:dyDescent="0.3">
      <c r="A153" s="6">
        <v>101</v>
      </c>
      <c r="B153" s="7" t="s">
        <v>19</v>
      </c>
      <c r="C153" s="7">
        <v>10103</v>
      </c>
      <c r="D153" s="7" t="s">
        <v>29</v>
      </c>
      <c r="E153" s="7">
        <v>1312</v>
      </c>
      <c r="F153" s="7" t="s">
        <v>156</v>
      </c>
      <c r="G153" s="7">
        <v>152158</v>
      </c>
      <c r="H153" s="7" t="s">
        <v>164</v>
      </c>
      <c r="I153" s="7">
        <v>0</v>
      </c>
      <c r="J153" s="11" t="s">
        <v>24</v>
      </c>
      <c r="K153" s="40">
        <f>SUBTOTAL(9,K152:K152)</f>
        <v>144</v>
      </c>
      <c r="L153" s="40">
        <f>SUBTOTAL(9,L152:L152)</f>
        <v>88</v>
      </c>
      <c r="M153" s="87">
        <f>Tabela3[[#This Row],[Neg_Ano7]]/Tabela3[[#This Row],[Alunos_Ano7]]</f>
        <v>0.61111111111111116</v>
      </c>
      <c r="N153" s="40">
        <f>SUBTOTAL(9,N152:N152)</f>
        <v>137</v>
      </c>
      <c r="O153" s="40">
        <f>SUBTOTAL(9,O152:O152)</f>
        <v>91</v>
      </c>
      <c r="P153" s="87">
        <f>Tabela3[[#This Row],[Neg_Ano8]]/Tabela3[[#This Row],[Alunos_Ano8]]</f>
        <v>0.66423357664233573</v>
      </c>
      <c r="Q153" s="40">
        <f>SUBTOTAL(9,Q152:Q152)</f>
        <v>91</v>
      </c>
      <c r="R153" s="40">
        <f>SUBTOTAL(9,R152:R152)</f>
        <v>56</v>
      </c>
      <c r="S153" s="87">
        <f>Tabela3[[#This Row],[Neg_Ano9]]/Tabela3[[#This Row],[Alunos_Ano9]]</f>
        <v>0.61538461538461542</v>
      </c>
      <c r="T153" s="40">
        <f>SUBTOTAL(9,T152:T152)</f>
        <v>372</v>
      </c>
      <c r="U153" s="40">
        <f>SUBTOTAL(9,U152:U152)</f>
        <v>235</v>
      </c>
      <c r="V153" s="115">
        <f t="shared" si="2"/>
        <v>0.63172043010752688</v>
      </c>
    </row>
    <row r="154" spans="1:22" outlineLevel="5" x14ac:dyDescent="0.3">
      <c r="A154" s="6">
        <v>101</v>
      </c>
      <c r="B154" s="7" t="s">
        <v>19</v>
      </c>
      <c r="C154" s="7">
        <v>10103</v>
      </c>
      <c r="D154" s="7" t="s">
        <v>29</v>
      </c>
      <c r="E154" s="7">
        <v>1312</v>
      </c>
      <c r="F154" s="7" t="s">
        <v>156</v>
      </c>
      <c r="G154" s="7">
        <v>152160</v>
      </c>
      <c r="H154" s="7" t="s">
        <v>166</v>
      </c>
      <c r="I154" s="7">
        <v>1312811</v>
      </c>
      <c r="J154" s="7" t="s">
        <v>167</v>
      </c>
      <c r="K154" s="37">
        <v>86</v>
      </c>
      <c r="L154" s="37">
        <v>60</v>
      </c>
      <c r="M154" s="108">
        <v>0.69767441860465096</v>
      </c>
      <c r="N154" s="37">
        <v>59</v>
      </c>
      <c r="O154" s="37">
        <v>40</v>
      </c>
      <c r="P154" s="108">
        <v>0.677966101694915</v>
      </c>
      <c r="Q154" s="37">
        <v>49</v>
      </c>
      <c r="R154" s="37">
        <v>32</v>
      </c>
      <c r="S154" s="108">
        <v>0.65306122448979598</v>
      </c>
      <c r="T154" s="37">
        <f>Tabela3[[#This Row],[Alunos_Ano7]]+Tabela3[[#This Row],[Alunos_Ano8]]+Tabela3[[#This Row],[Alunos_Ano9]]</f>
        <v>194</v>
      </c>
      <c r="U154" s="37">
        <f>Tabela3[[#This Row],[Neg_Ano7]]+Tabela3[[#This Row],[Neg_Ano8]]+Tabela3[[#This Row],[Neg_Ano9]]</f>
        <v>132</v>
      </c>
      <c r="V154" s="114">
        <f t="shared" si="2"/>
        <v>0.68041237113402064</v>
      </c>
    </row>
    <row r="155" spans="1:22" outlineLevel="4" x14ac:dyDescent="0.3">
      <c r="A155" s="6">
        <v>101</v>
      </c>
      <c r="B155" s="7" t="s">
        <v>19</v>
      </c>
      <c r="C155" s="7">
        <v>10103</v>
      </c>
      <c r="D155" s="7" t="s">
        <v>29</v>
      </c>
      <c r="E155" s="7">
        <v>1312</v>
      </c>
      <c r="F155" s="7" t="s">
        <v>156</v>
      </c>
      <c r="G155" s="7">
        <v>152160</v>
      </c>
      <c r="H155" s="7" t="s">
        <v>166</v>
      </c>
      <c r="I155" s="7">
        <v>0</v>
      </c>
      <c r="J155" s="11" t="s">
        <v>24</v>
      </c>
      <c r="K155" s="40">
        <f>SUBTOTAL(9,K154:K154)</f>
        <v>86</v>
      </c>
      <c r="L155" s="40">
        <f>SUBTOTAL(9,L154:L154)</f>
        <v>60</v>
      </c>
      <c r="M155" s="87">
        <f>Tabela3[[#This Row],[Neg_Ano7]]/Tabela3[[#This Row],[Alunos_Ano7]]</f>
        <v>0.69767441860465118</v>
      </c>
      <c r="N155" s="40">
        <f>SUBTOTAL(9,N154:N154)</f>
        <v>59</v>
      </c>
      <c r="O155" s="40">
        <f>SUBTOTAL(9,O154:O154)</f>
        <v>40</v>
      </c>
      <c r="P155" s="87">
        <f>Tabela3[[#This Row],[Neg_Ano8]]/Tabela3[[#This Row],[Alunos_Ano8]]</f>
        <v>0.67796610169491522</v>
      </c>
      <c r="Q155" s="40">
        <f>SUBTOTAL(9,Q154:Q154)</f>
        <v>49</v>
      </c>
      <c r="R155" s="40">
        <f>SUBTOTAL(9,R154:R154)</f>
        <v>32</v>
      </c>
      <c r="S155" s="87">
        <f>Tabela3[[#This Row],[Neg_Ano9]]/Tabela3[[#This Row],[Alunos_Ano9]]</f>
        <v>0.65306122448979587</v>
      </c>
      <c r="T155" s="40">
        <f>SUBTOTAL(9,T154:T154)</f>
        <v>194</v>
      </c>
      <c r="U155" s="40">
        <f>SUBTOTAL(9,U154:U154)</f>
        <v>132</v>
      </c>
      <c r="V155" s="115">
        <f t="shared" si="2"/>
        <v>0.68041237113402064</v>
      </c>
    </row>
    <row r="156" spans="1:22" outlineLevel="5" x14ac:dyDescent="0.3">
      <c r="A156" s="6">
        <v>101</v>
      </c>
      <c r="B156" s="7" t="s">
        <v>19</v>
      </c>
      <c r="C156" s="7">
        <v>10103</v>
      </c>
      <c r="D156" s="7" t="s">
        <v>29</v>
      </c>
      <c r="E156" s="7">
        <v>1312</v>
      </c>
      <c r="F156" s="7" t="s">
        <v>156</v>
      </c>
      <c r="G156" s="7">
        <v>152171</v>
      </c>
      <c r="H156" s="7" t="s">
        <v>168</v>
      </c>
      <c r="I156" s="7">
        <v>1312089</v>
      </c>
      <c r="J156" s="7" t="s">
        <v>363</v>
      </c>
      <c r="K156" s="37">
        <v>0</v>
      </c>
      <c r="L156" s="37">
        <v>0</v>
      </c>
      <c r="M156" s="109" t="s">
        <v>28</v>
      </c>
      <c r="N156" s="37">
        <v>0</v>
      </c>
      <c r="O156" s="37">
        <v>0</v>
      </c>
      <c r="P156" s="108" t="s">
        <v>28</v>
      </c>
      <c r="Q156" s="37">
        <v>39</v>
      </c>
      <c r="R156" s="37">
        <v>31</v>
      </c>
      <c r="S156" s="108">
        <v>0.79487179487179505</v>
      </c>
      <c r="T156" s="37">
        <f>Tabela3[[#This Row],[Alunos_Ano7]]+Tabela3[[#This Row],[Alunos_Ano8]]+Tabela3[[#This Row],[Alunos_Ano9]]</f>
        <v>39</v>
      </c>
      <c r="U156" s="37">
        <f>Tabela3[[#This Row],[Neg_Ano7]]+Tabela3[[#This Row],[Neg_Ano8]]+Tabela3[[#This Row],[Neg_Ano9]]</f>
        <v>31</v>
      </c>
      <c r="V156" s="114">
        <f t="shared" si="2"/>
        <v>0.79487179487179482</v>
      </c>
    </row>
    <row r="157" spans="1:22" outlineLevel="5" x14ac:dyDescent="0.3">
      <c r="A157" s="6">
        <v>101</v>
      </c>
      <c r="B157" s="7" t="s">
        <v>19</v>
      </c>
      <c r="C157" s="7">
        <v>10103</v>
      </c>
      <c r="D157" s="7" t="s">
        <v>29</v>
      </c>
      <c r="E157" s="7">
        <v>1312</v>
      </c>
      <c r="F157" s="7" t="s">
        <v>156</v>
      </c>
      <c r="G157" s="7">
        <v>152171</v>
      </c>
      <c r="H157" s="7" t="s">
        <v>168</v>
      </c>
      <c r="I157" s="7">
        <v>1312414</v>
      </c>
      <c r="J157" s="7" t="s">
        <v>169</v>
      </c>
      <c r="K157" s="37">
        <v>53</v>
      </c>
      <c r="L157" s="37">
        <v>33</v>
      </c>
      <c r="M157" s="108">
        <v>0.62264150943396201</v>
      </c>
      <c r="N157" s="37">
        <v>44</v>
      </c>
      <c r="O157" s="37">
        <v>20</v>
      </c>
      <c r="P157" s="108">
        <v>0.45454545454545497</v>
      </c>
      <c r="Q157" s="37">
        <v>0</v>
      </c>
      <c r="R157" s="37">
        <v>0</v>
      </c>
      <c r="S157" s="108" t="s">
        <v>28</v>
      </c>
      <c r="T157" s="37">
        <f>Tabela3[[#This Row],[Alunos_Ano7]]+Tabela3[[#This Row],[Alunos_Ano8]]+Tabela3[[#This Row],[Alunos_Ano9]]</f>
        <v>97</v>
      </c>
      <c r="U157" s="37">
        <f>Tabela3[[#This Row],[Neg_Ano7]]+Tabela3[[#This Row],[Neg_Ano8]]+Tabela3[[#This Row],[Neg_Ano9]]</f>
        <v>53</v>
      </c>
      <c r="V157" s="114">
        <f t="shared" si="2"/>
        <v>0.54639175257731953</v>
      </c>
    </row>
    <row r="158" spans="1:22" outlineLevel="4" x14ac:dyDescent="0.3">
      <c r="A158" s="6">
        <v>101</v>
      </c>
      <c r="B158" s="7" t="s">
        <v>19</v>
      </c>
      <c r="C158" s="7">
        <v>10103</v>
      </c>
      <c r="D158" s="7" t="s">
        <v>29</v>
      </c>
      <c r="E158" s="7">
        <v>1312</v>
      </c>
      <c r="F158" s="7" t="s">
        <v>156</v>
      </c>
      <c r="G158" s="7">
        <v>152171</v>
      </c>
      <c r="H158" s="7" t="s">
        <v>168</v>
      </c>
      <c r="I158" s="7">
        <v>0</v>
      </c>
      <c r="J158" s="11" t="s">
        <v>24</v>
      </c>
      <c r="K158" s="40">
        <f>SUBTOTAL(9,K156:K157)</f>
        <v>53</v>
      </c>
      <c r="L158" s="40">
        <f>SUBTOTAL(9,L156:L157)</f>
        <v>33</v>
      </c>
      <c r="M158" s="87">
        <f>Tabela3[[#This Row],[Neg_Ano7]]/Tabela3[[#This Row],[Alunos_Ano7]]</f>
        <v>0.62264150943396224</v>
      </c>
      <c r="N158" s="40">
        <f>SUBTOTAL(9,N156:N157)</f>
        <v>44</v>
      </c>
      <c r="O158" s="40">
        <f>SUBTOTAL(9,O156:O157)</f>
        <v>20</v>
      </c>
      <c r="P158" s="87">
        <f>Tabela3[[#This Row],[Neg_Ano8]]/Tabela3[[#This Row],[Alunos_Ano8]]</f>
        <v>0.45454545454545453</v>
      </c>
      <c r="Q158" s="40">
        <f>SUBTOTAL(9,Q156:Q157)</f>
        <v>39</v>
      </c>
      <c r="R158" s="40">
        <f>SUBTOTAL(9,R156:R157)</f>
        <v>31</v>
      </c>
      <c r="S158" s="87">
        <f>Tabela3[[#This Row],[Neg_Ano9]]/Tabela3[[#This Row],[Alunos_Ano9]]</f>
        <v>0.79487179487179482</v>
      </c>
      <c r="T158" s="40">
        <f>SUBTOTAL(9,T156:T157)</f>
        <v>136</v>
      </c>
      <c r="U158" s="40">
        <f>SUBTOTAL(9,U156:U157)</f>
        <v>84</v>
      </c>
      <c r="V158" s="115">
        <f t="shared" si="2"/>
        <v>0.61764705882352944</v>
      </c>
    </row>
    <row r="159" spans="1:22" outlineLevel="5" x14ac:dyDescent="0.3">
      <c r="A159" s="6">
        <v>101</v>
      </c>
      <c r="B159" s="7" t="s">
        <v>19</v>
      </c>
      <c r="C159" s="7">
        <v>10103</v>
      </c>
      <c r="D159" s="7" t="s">
        <v>29</v>
      </c>
      <c r="E159" s="7">
        <v>1312</v>
      </c>
      <c r="F159" s="7" t="s">
        <v>156</v>
      </c>
      <c r="G159" s="7">
        <v>152183</v>
      </c>
      <c r="H159" s="7" t="s">
        <v>170</v>
      </c>
      <c r="I159" s="7">
        <v>1312054</v>
      </c>
      <c r="J159" s="7" t="s">
        <v>171</v>
      </c>
      <c r="K159" s="37">
        <v>0</v>
      </c>
      <c r="L159" s="37">
        <v>0</v>
      </c>
      <c r="M159" s="109" t="s">
        <v>28</v>
      </c>
      <c r="N159" s="37">
        <v>75</v>
      </c>
      <c r="O159" s="37" t="s">
        <v>23</v>
      </c>
      <c r="P159" s="109" t="s">
        <v>28</v>
      </c>
      <c r="Q159" s="37">
        <v>27</v>
      </c>
      <c r="R159" s="37">
        <v>16</v>
      </c>
      <c r="S159" s="108">
        <v>0.592592592592593</v>
      </c>
      <c r="T159" s="37">
        <f>Tabela3[[#This Row],[Alunos_Ano7]]+Tabela3[[#This Row],[Alunos_Ano8]]+Tabela3[[#This Row],[Alunos_Ano9]]</f>
        <v>102</v>
      </c>
      <c r="U159" s="52" t="s">
        <v>28</v>
      </c>
      <c r="V159" s="52" t="s">
        <v>28</v>
      </c>
    </row>
    <row r="160" spans="1:22" outlineLevel="5" x14ac:dyDescent="0.3">
      <c r="A160" s="6">
        <v>101</v>
      </c>
      <c r="B160" s="7" t="s">
        <v>19</v>
      </c>
      <c r="C160" s="7">
        <v>10103</v>
      </c>
      <c r="D160" s="7" t="s">
        <v>29</v>
      </c>
      <c r="E160" s="7">
        <v>1312</v>
      </c>
      <c r="F160" s="7" t="s">
        <v>156</v>
      </c>
      <c r="G160" s="7">
        <v>152183</v>
      </c>
      <c r="H160" s="7" t="s">
        <v>170</v>
      </c>
      <c r="I160" s="7">
        <v>1312840</v>
      </c>
      <c r="J160" s="7" t="s">
        <v>172</v>
      </c>
      <c r="K160" s="37">
        <v>0</v>
      </c>
      <c r="L160" s="52">
        <v>0</v>
      </c>
      <c r="M160" s="109" t="s">
        <v>28</v>
      </c>
      <c r="N160" s="37" t="s">
        <v>27</v>
      </c>
      <c r="O160" s="52" t="s">
        <v>28</v>
      </c>
      <c r="P160" s="109" t="s">
        <v>28</v>
      </c>
      <c r="Q160" s="37">
        <v>78</v>
      </c>
      <c r="R160" s="37">
        <v>31</v>
      </c>
      <c r="S160" s="108">
        <v>0.39743589743589702</v>
      </c>
      <c r="T160" s="52" t="s">
        <v>28</v>
      </c>
      <c r="U160" s="52" t="s">
        <v>28</v>
      </c>
      <c r="V160" s="52" t="s">
        <v>28</v>
      </c>
    </row>
    <row r="161" spans="1:22" outlineLevel="4" x14ac:dyDescent="0.3">
      <c r="A161" s="6">
        <v>101</v>
      </c>
      <c r="B161" s="7" t="s">
        <v>19</v>
      </c>
      <c r="C161" s="7">
        <v>10103</v>
      </c>
      <c r="D161" s="7" t="s">
        <v>29</v>
      </c>
      <c r="E161" s="7">
        <v>1312</v>
      </c>
      <c r="F161" s="7" t="s">
        <v>156</v>
      </c>
      <c r="G161" s="7">
        <v>152183</v>
      </c>
      <c r="H161" s="7" t="s">
        <v>170</v>
      </c>
      <c r="I161" s="7">
        <v>0</v>
      </c>
      <c r="J161" s="11" t="s">
        <v>24</v>
      </c>
      <c r="K161" s="40">
        <v>0</v>
      </c>
      <c r="L161" s="53">
        <v>0</v>
      </c>
      <c r="M161" s="87" t="s">
        <v>28</v>
      </c>
      <c r="N161" s="40">
        <f>SUBTOTAL(9,N159:N160)</f>
        <v>75</v>
      </c>
      <c r="O161" s="53" t="s">
        <v>28</v>
      </c>
      <c r="P161" s="77" t="s">
        <v>28</v>
      </c>
      <c r="Q161" s="40">
        <f>SUBTOTAL(9,Q159:Q160)</f>
        <v>105</v>
      </c>
      <c r="R161" s="40">
        <f>SUBTOTAL(9,R159:R160)</f>
        <v>47</v>
      </c>
      <c r="S161" s="87">
        <f>Tabela3[[#This Row],[Neg_Ano9]]/Tabela3[[#This Row],[Alunos_Ano9]]</f>
        <v>0.44761904761904764</v>
      </c>
      <c r="T161" s="40">
        <f>SUBTOTAL(9,T159:T160)</f>
        <v>102</v>
      </c>
      <c r="U161" s="53" t="s">
        <v>28</v>
      </c>
      <c r="V161" s="53" t="s">
        <v>28</v>
      </c>
    </row>
    <row r="162" spans="1:22" outlineLevel="5" x14ac:dyDescent="0.3">
      <c r="A162" s="6">
        <v>101</v>
      </c>
      <c r="B162" s="7" t="s">
        <v>19</v>
      </c>
      <c r="C162" s="7">
        <v>10103</v>
      </c>
      <c r="D162" s="7" t="s">
        <v>29</v>
      </c>
      <c r="E162" s="7">
        <v>1312</v>
      </c>
      <c r="F162" s="7" t="s">
        <v>156</v>
      </c>
      <c r="G162" s="7">
        <v>152195</v>
      </c>
      <c r="H162" s="7" t="s">
        <v>173</v>
      </c>
      <c r="I162" s="7">
        <v>1312010</v>
      </c>
      <c r="J162" s="7" t="s">
        <v>174</v>
      </c>
      <c r="K162" s="37">
        <v>63</v>
      </c>
      <c r="L162" s="37">
        <v>46</v>
      </c>
      <c r="M162" s="108">
        <v>0.73015873015873001</v>
      </c>
      <c r="N162" s="37">
        <v>35</v>
      </c>
      <c r="O162" s="37">
        <v>26</v>
      </c>
      <c r="P162" s="108">
        <v>0.74285714285714299</v>
      </c>
      <c r="Q162" s="37">
        <v>61</v>
      </c>
      <c r="R162" s="37">
        <v>41</v>
      </c>
      <c r="S162" s="108">
        <v>0.67213114754098402</v>
      </c>
      <c r="T162" s="37">
        <f>Tabela3[[#This Row],[Alunos_Ano7]]+Tabela3[[#This Row],[Alunos_Ano8]]+Tabela3[[#This Row],[Alunos_Ano9]]</f>
        <v>159</v>
      </c>
      <c r="U162" s="37">
        <f>Tabela3[[#This Row],[Neg_Ano7]]+Tabela3[[#This Row],[Neg_Ano8]]+Tabela3[[#This Row],[Neg_Ano9]]</f>
        <v>113</v>
      </c>
      <c r="V162" s="114">
        <f t="shared" si="2"/>
        <v>0.71069182389937102</v>
      </c>
    </row>
    <row r="163" spans="1:22" outlineLevel="4" x14ac:dyDescent="0.3">
      <c r="A163" s="6">
        <v>101</v>
      </c>
      <c r="B163" s="7" t="s">
        <v>19</v>
      </c>
      <c r="C163" s="7">
        <v>10103</v>
      </c>
      <c r="D163" s="7" t="s">
        <v>29</v>
      </c>
      <c r="E163" s="7">
        <v>1312</v>
      </c>
      <c r="F163" s="7" t="s">
        <v>156</v>
      </c>
      <c r="G163" s="7">
        <v>152195</v>
      </c>
      <c r="H163" s="7" t="s">
        <v>173</v>
      </c>
      <c r="I163" s="7">
        <v>0</v>
      </c>
      <c r="J163" s="11" t="s">
        <v>24</v>
      </c>
      <c r="K163" s="40">
        <f>SUBTOTAL(9,K162:K162)</f>
        <v>63</v>
      </c>
      <c r="L163" s="40">
        <f>SUBTOTAL(9,L162:L162)</f>
        <v>46</v>
      </c>
      <c r="M163" s="87">
        <f>Tabela3[[#This Row],[Neg_Ano7]]/Tabela3[[#This Row],[Alunos_Ano7]]</f>
        <v>0.73015873015873012</v>
      </c>
      <c r="N163" s="40">
        <f>SUBTOTAL(9,N162:N162)</f>
        <v>35</v>
      </c>
      <c r="O163" s="40">
        <f>SUBTOTAL(9,O162:O162)</f>
        <v>26</v>
      </c>
      <c r="P163" s="87">
        <f>Tabela3[[#This Row],[Neg_Ano8]]/Tabela3[[#This Row],[Alunos_Ano8]]</f>
        <v>0.74285714285714288</v>
      </c>
      <c r="Q163" s="40">
        <f>SUBTOTAL(9,Q162:Q162)</f>
        <v>61</v>
      </c>
      <c r="R163" s="40">
        <f>SUBTOTAL(9,R162:R162)</f>
        <v>41</v>
      </c>
      <c r="S163" s="87">
        <f>Tabela3[[#This Row],[Neg_Ano9]]/Tabela3[[#This Row],[Alunos_Ano9]]</f>
        <v>0.67213114754098358</v>
      </c>
      <c r="T163" s="40">
        <f>SUBTOTAL(9,T162:T162)</f>
        <v>159</v>
      </c>
      <c r="U163" s="40">
        <f>SUBTOTAL(9,U162:U162)</f>
        <v>113</v>
      </c>
      <c r="V163" s="115">
        <f t="shared" si="2"/>
        <v>0.71069182389937102</v>
      </c>
    </row>
    <row r="164" spans="1:22" outlineLevel="5" x14ac:dyDescent="0.3">
      <c r="A164" s="6">
        <v>101</v>
      </c>
      <c r="B164" s="7" t="s">
        <v>19</v>
      </c>
      <c r="C164" s="7">
        <v>10103</v>
      </c>
      <c r="D164" s="7" t="s">
        <v>29</v>
      </c>
      <c r="E164" s="7">
        <v>1312</v>
      </c>
      <c r="F164" s="7" t="s">
        <v>156</v>
      </c>
      <c r="G164" s="7">
        <v>152201</v>
      </c>
      <c r="H164" s="7" t="s">
        <v>175</v>
      </c>
      <c r="I164" s="7">
        <v>1312592</v>
      </c>
      <c r="J164" s="7" t="s">
        <v>176</v>
      </c>
      <c r="K164" s="37">
        <v>0</v>
      </c>
      <c r="L164" s="37">
        <v>0</v>
      </c>
      <c r="M164" s="108" t="s">
        <v>28</v>
      </c>
      <c r="N164" s="37">
        <v>0</v>
      </c>
      <c r="O164" s="37">
        <v>0</v>
      </c>
      <c r="P164" s="108" t="s">
        <v>28</v>
      </c>
      <c r="Q164" s="37">
        <v>153</v>
      </c>
      <c r="R164" s="37">
        <v>56</v>
      </c>
      <c r="S164" s="108">
        <v>0.36601307189542498</v>
      </c>
      <c r="T164" s="37">
        <f>Tabela3[[#This Row],[Alunos_Ano7]]+Tabela3[[#This Row],[Alunos_Ano8]]+Tabela3[[#This Row],[Alunos_Ano9]]</f>
        <v>153</v>
      </c>
      <c r="U164" s="37">
        <f>Tabela3[[#This Row],[Neg_Ano7]]+Tabela3[[#This Row],[Neg_Ano8]]+Tabela3[[#This Row],[Neg_Ano9]]</f>
        <v>56</v>
      </c>
      <c r="V164" s="114">
        <f t="shared" si="2"/>
        <v>0.36601307189542481</v>
      </c>
    </row>
    <row r="165" spans="1:22" outlineLevel="5" x14ac:dyDescent="0.3">
      <c r="A165" s="6">
        <v>101</v>
      </c>
      <c r="B165" s="7" t="s">
        <v>19</v>
      </c>
      <c r="C165" s="7">
        <v>10103</v>
      </c>
      <c r="D165" s="7" t="s">
        <v>29</v>
      </c>
      <c r="E165" s="7">
        <v>1312</v>
      </c>
      <c r="F165" s="7" t="s">
        <v>156</v>
      </c>
      <c r="G165" s="7">
        <v>152201</v>
      </c>
      <c r="H165" s="7" t="s">
        <v>175</v>
      </c>
      <c r="I165" s="7">
        <v>1312772</v>
      </c>
      <c r="J165" s="7" t="s">
        <v>324</v>
      </c>
      <c r="K165" s="37">
        <v>0</v>
      </c>
      <c r="L165" s="37">
        <v>0</v>
      </c>
      <c r="M165" s="108" t="s">
        <v>28</v>
      </c>
      <c r="N165" s="37">
        <v>0</v>
      </c>
      <c r="O165" s="37">
        <v>0</v>
      </c>
      <c r="P165" s="108" t="s">
        <v>28</v>
      </c>
      <c r="Q165" s="37">
        <v>108</v>
      </c>
      <c r="R165" s="37">
        <v>37</v>
      </c>
      <c r="S165" s="108">
        <v>0.342592592592593</v>
      </c>
      <c r="T165" s="37">
        <f>Tabela3[[#This Row],[Alunos_Ano7]]+Tabela3[[#This Row],[Alunos_Ano8]]+Tabela3[[#This Row],[Alunos_Ano9]]</f>
        <v>108</v>
      </c>
      <c r="U165" s="37">
        <f>Tabela3[[#This Row],[Neg_Ano7]]+Tabela3[[#This Row],[Neg_Ano8]]+Tabela3[[#This Row],[Neg_Ano9]]</f>
        <v>37</v>
      </c>
      <c r="V165" s="114">
        <f t="shared" si="2"/>
        <v>0.34259259259259262</v>
      </c>
    </row>
    <row r="166" spans="1:22" outlineLevel="4" x14ac:dyDescent="0.3">
      <c r="A166" s="6">
        <v>101</v>
      </c>
      <c r="B166" s="7" t="s">
        <v>19</v>
      </c>
      <c r="C166" s="7">
        <v>10103</v>
      </c>
      <c r="D166" s="7" t="s">
        <v>29</v>
      </c>
      <c r="E166" s="7">
        <v>1312</v>
      </c>
      <c r="F166" s="7" t="s">
        <v>156</v>
      </c>
      <c r="G166" s="7">
        <v>152201</v>
      </c>
      <c r="H166" s="7" t="s">
        <v>175</v>
      </c>
      <c r="I166" s="7">
        <v>0</v>
      </c>
      <c r="J166" s="11" t="s">
        <v>24</v>
      </c>
      <c r="K166" s="40">
        <v>0</v>
      </c>
      <c r="L166" s="40">
        <v>0</v>
      </c>
      <c r="M166" s="87" t="s">
        <v>28</v>
      </c>
      <c r="N166" s="40">
        <v>0</v>
      </c>
      <c r="O166" s="40">
        <v>0</v>
      </c>
      <c r="P166" s="87" t="s">
        <v>28</v>
      </c>
      <c r="Q166" s="40">
        <f>SUBTOTAL(9,Q164:Q165)</f>
        <v>261</v>
      </c>
      <c r="R166" s="40">
        <f>SUBTOTAL(9,R164:R165)</f>
        <v>93</v>
      </c>
      <c r="S166" s="87">
        <f>Tabela3[[#This Row],[Neg_Ano9]]/Tabela3[[#This Row],[Alunos_Ano9]]</f>
        <v>0.35632183908045978</v>
      </c>
      <c r="T166" s="40">
        <f>SUBTOTAL(9,T164:T165)</f>
        <v>261</v>
      </c>
      <c r="U166" s="40">
        <f>SUBTOTAL(9,U164:U165)</f>
        <v>93</v>
      </c>
      <c r="V166" s="115">
        <f t="shared" si="2"/>
        <v>0.35632183908045978</v>
      </c>
    </row>
    <row r="167" spans="1:22" outlineLevel="5" x14ac:dyDescent="0.3">
      <c r="A167" s="6">
        <v>101</v>
      </c>
      <c r="B167" s="7" t="s">
        <v>19</v>
      </c>
      <c r="C167" s="7">
        <v>10103</v>
      </c>
      <c r="D167" s="7" t="s">
        <v>29</v>
      </c>
      <c r="E167" s="7">
        <v>1312</v>
      </c>
      <c r="F167" s="7" t="s">
        <v>156</v>
      </c>
      <c r="G167" s="7">
        <v>152213</v>
      </c>
      <c r="H167" s="7" t="s">
        <v>177</v>
      </c>
      <c r="I167" s="7">
        <v>1312289</v>
      </c>
      <c r="J167" s="7" t="s">
        <v>178</v>
      </c>
      <c r="K167" s="37">
        <v>55</v>
      </c>
      <c r="L167" s="37">
        <v>36</v>
      </c>
      <c r="M167" s="108">
        <v>0.65454545454545499</v>
      </c>
      <c r="N167" s="37">
        <v>40</v>
      </c>
      <c r="O167" s="37">
        <v>29</v>
      </c>
      <c r="P167" s="108">
        <v>0.72499999999999998</v>
      </c>
      <c r="Q167" s="37">
        <v>46</v>
      </c>
      <c r="R167" s="37">
        <v>31</v>
      </c>
      <c r="S167" s="108">
        <v>0.67391304347826098</v>
      </c>
      <c r="T167" s="37">
        <f>Tabela3[[#This Row],[Alunos_Ano7]]+Tabela3[[#This Row],[Alunos_Ano8]]+Tabela3[[#This Row],[Alunos_Ano9]]</f>
        <v>141</v>
      </c>
      <c r="U167" s="37">
        <f>Tabela3[[#This Row],[Neg_Ano7]]+Tabela3[[#This Row],[Neg_Ano8]]+Tabela3[[#This Row],[Neg_Ano9]]</f>
        <v>96</v>
      </c>
      <c r="V167" s="114">
        <f t="shared" si="2"/>
        <v>0.68085106382978722</v>
      </c>
    </row>
    <row r="168" spans="1:22" outlineLevel="4" x14ac:dyDescent="0.3">
      <c r="A168" s="6">
        <v>101</v>
      </c>
      <c r="B168" s="7" t="s">
        <v>19</v>
      </c>
      <c r="C168" s="7">
        <v>10103</v>
      </c>
      <c r="D168" s="7" t="s">
        <v>29</v>
      </c>
      <c r="E168" s="7">
        <v>1312</v>
      </c>
      <c r="F168" s="7" t="s">
        <v>156</v>
      </c>
      <c r="G168" s="7">
        <v>152213</v>
      </c>
      <c r="H168" s="7" t="s">
        <v>177</v>
      </c>
      <c r="I168" s="7">
        <v>0</v>
      </c>
      <c r="J168" s="11" t="s">
        <v>24</v>
      </c>
      <c r="K168" s="40">
        <f>SUBTOTAL(9,K167:K167)</f>
        <v>55</v>
      </c>
      <c r="L168" s="40">
        <f>SUBTOTAL(9,L167:L167)</f>
        <v>36</v>
      </c>
      <c r="M168" s="87">
        <f>Tabela3[[#This Row],[Neg_Ano7]]/Tabela3[[#This Row],[Alunos_Ano7]]</f>
        <v>0.65454545454545454</v>
      </c>
      <c r="N168" s="40">
        <f>SUBTOTAL(9,N167:N167)</f>
        <v>40</v>
      </c>
      <c r="O168" s="40">
        <f>SUBTOTAL(9,O167:O167)</f>
        <v>29</v>
      </c>
      <c r="P168" s="87">
        <f>Tabela3[[#This Row],[Neg_Ano8]]/Tabela3[[#This Row],[Alunos_Ano8]]</f>
        <v>0.72499999999999998</v>
      </c>
      <c r="Q168" s="40">
        <f>SUBTOTAL(9,Q167:Q167)</f>
        <v>46</v>
      </c>
      <c r="R168" s="40">
        <f>SUBTOTAL(9,R167:R167)</f>
        <v>31</v>
      </c>
      <c r="S168" s="87">
        <f>Tabela3[[#This Row],[Neg_Ano9]]/Tabela3[[#This Row],[Alunos_Ano9]]</f>
        <v>0.67391304347826086</v>
      </c>
      <c r="T168" s="40">
        <f>SUBTOTAL(9,T167:T167)</f>
        <v>141</v>
      </c>
      <c r="U168" s="40">
        <f>SUBTOTAL(9,U167:U167)</f>
        <v>96</v>
      </c>
      <c r="V168" s="115">
        <f t="shared" si="2"/>
        <v>0.68085106382978722</v>
      </c>
    </row>
    <row r="169" spans="1:22" outlineLevel="5" x14ac:dyDescent="0.3">
      <c r="A169" s="6">
        <v>101</v>
      </c>
      <c r="B169" s="7" t="s">
        <v>19</v>
      </c>
      <c r="C169" s="7">
        <v>10103</v>
      </c>
      <c r="D169" s="7" t="s">
        <v>29</v>
      </c>
      <c r="E169" s="7">
        <v>1312</v>
      </c>
      <c r="F169" s="7" t="s">
        <v>156</v>
      </c>
      <c r="G169" s="7">
        <v>152225</v>
      </c>
      <c r="H169" s="7" t="s">
        <v>179</v>
      </c>
      <c r="I169" s="7">
        <v>1312351</v>
      </c>
      <c r="J169" s="7" t="s">
        <v>180</v>
      </c>
      <c r="K169" s="37">
        <v>73</v>
      </c>
      <c r="L169" s="37">
        <v>48</v>
      </c>
      <c r="M169" s="108">
        <v>0.65753424657534199</v>
      </c>
      <c r="N169" s="37">
        <v>66</v>
      </c>
      <c r="O169" s="37">
        <v>46</v>
      </c>
      <c r="P169" s="108">
        <v>0.69696969696969702</v>
      </c>
      <c r="Q169" s="37">
        <v>86</v>
      </c>
      <c r="R169" s="37">
        <v>54</v>
      </c>
      <c r="S169" s="108">
        <v>0.62790697674418605</v>
      </c>
      <c r="T169" s="37">
        <f>Tabela3[[#This Row],[Alunos_Ano7]]+Tabela3[[#This Row],[Alunos_Ano8]]+Tabela3[[#This Row],[Alunos_Ano9]]</f>
        <v>225</v>
      </c>
      <c r="U169" s="37">
        <f>Tabela3[[#This Row],[Neg_Ano7]]+Tabela3[[#This Row],[Neg_Ano8]]+Tabela3[[#This Row],[Neg_Ano9]]</f>
        <v>148</v>
      </c>
      <c r="V169" s="114">
        <f t="shared" si="2"/>
        <v>0.65777777777777779</v>
      </c>
    </row>
    <row r="170" spans="1:22" outlineLevel="5" x14ac:dyDescent="0.3">
      <c r="A170" s="6">
        <v>101</v>
      </c>
      <c r="B170" s="7" t="s">
        <v>19</v>
      </c>
      <c r="C170" s="7">
        <v>10103</v>
      </c>
      <c r="D170" s="7" t="s">
        <v>29</v>
      </c>
      <c r="E170" s="7">
        <v>1312</v>
      </c>
      <c r="F170" s="7" t="s">
        <v>156</v>
      </c>
      <c r="G170" s="7">
        <v>152225</v>
      </c>
      <c r="H170" s="7" t="s">
        <v>179</v>
      </c>
      <c r="I170" s="7">
        <v>1312593</v>
      </c>
      <c r="J170" s="7" t="s">
        <v>325</v>
      </c>
      <c r="K170" s="37">
        <v>143</v>
      </c>
      <c r="L170" s="37">
        <v>36</v>
      </c>
      <c r="M170" s="108">
        <v>0.25174825174825199</v>
      </c>
      <c r="N170" s="37">
        <v>139</v>
      </c>
      <c r="O170" s="37">
        <v>45</v>
      </c>
      <c r="P170" s="108">
        <v>0.32374100719424498</v>
      </c>
      <c r="Q170" s="37">
        <v>143</v>
      </c>
      <c r="R170" s="37">
        <v>42</v>
      </c>
      <c r="S170" s="108">
        <v>0.29370629370629397</v>
      </c>
      <c r="T170" s="37">
        <f>Tabela3[[#This Row],[Alunos_Ano7]]+Tabela3[[#This Row],[Alunos_Ano8]]+Tabela3[[#This Row],[Alunos_Ano9]]</f>
        <v>425</v>
      </c>
      <c r="U170" s="37">
        <f>Tabela3[[#This Row],[Neg_Ano7]]+Tabela3[[#This Row],[Neg_Ano8]]+Tabela3[[#This Row],[Neg_Ano9]]</f>
        <v>123</v>
      </c>
      <c r="V170" s="114">
        <f t="shared" si="2"/>
        <v>0.28941176470588237</v>
      </c>
    </row>
    <row r="171" spans="1:22" outlineLevel="4" x14ac:dyDescent="0.3">
      <c r="A171" s="6">
        <v>101</v>
      </c>
      <c r="B171" s="7" t="s">
        <v>19</v>
      </c>
      <c r="C171" s="7">
        <v>10103</v>
      </c>
      <c r="D171" s="7" t="s">
        <v>29</v>
      </c>
      <c r="E171" s="7">
        <v>1312</v>
      </c>
      <c r="F171" s="7" t="s">
        <v>156</v>
      </c>
      <c r="G171" s="7">
        <v>152225</v>
      </c>
      <c r="H171" s="7" t="s">
        <v>179</v>
      </c>
      <c r="I171" s="7">
        <v>0</v>
      </c>
      <c r="J171" s="11" t="s">
        <v>24</v>
      </c>
      <c r="K171" s="40">
        <f>SUBTOTAL(9,K169:K170)</f>
        <v>216</v>
      </c>
      <c r="L171" s="40">
        <f>SUBTOTAL(9,L169:L170)</f>
        <v>84</v>
      </c>
      <c r="M171" s="87">
        <f>Tabela3[[#This Row],[Neg_Ano7]]/Tabela3[[#This Row],[Alunos_Ano7]]</f>
        <v>0.3888888888888889</v>
      </c>
      <c r="N171" s="40">
        <f>SUBTOTAL(9,N169:N170)</f>
        <v>205</v>
      </c>
      <c r="O171" s="40">
        <f>SUBTOTAL(9,O169:O170)</f>
        <v>91</v>
      </c>
      <c r="P171" s="87">
        <f>Tabela3[[#This Row],[Neg_Ano8]]/Tabela3[[#This Row],[Alunos_Ano8]]</f>
        <v>0.44390243902439025</v>
      </c>
      <c r="Q171" s="40">
        <f>SUBTOTAL(9,Q169:Q170)</f>
        <v>229</v>
      </c>
      <c r="R171" s="40">
        <f>SUBTOTAL(9,R169:R170)</f>
        <v>96</v>
      </c>
      <c r="S171" s="87">
        <f>Tabela3[[#This Row],[Neg_Ano9]]/Tabela3[[#This Row],[Alunos_Ano9]]</f>
        <v>0.41921397379912662</v>
      </c>
      <c r="T171" s="40">
        <f>SUBTOTAL(9,T169:T170)</f>
        <v>650</v>
      </c>
      <c r="U171" s="40">
        <f>SUBTOTAL(9,U169:U170)</f>
        <v>271</v>
      </c>
      <c r="V171" s="115">
        <f t="shared" si="2"/>
        <v>0.4169230769230769</v>
      </c>
    </row>
    <row r="172" spans="1:22" outlineLevel="5" x14ac:dyDescent="0.3">
      <c r="A172" s="6">
        <v>101</v>
      </c>
      <c r="B172" s="7" t="s">
        <v>19</v>
      </c>
      <c r="C172" s="7">
        <v>10103</v>
      </c>
      <c r="D172" s="7" t="s">
        <v>29</v>
      </c>
      <c r="E172" s="7">
        <v>1312</v>
      </c>
      <c r="F172" s="7" t="s">
        <v>156</v>
      </c>
      <c r="G172" s="7">
        <v>152237</v>
      </c>
      <c r="H172" s="7" t="s">
        <v>181</v>
      </c>
      <c r="I172" s="7">
        <v>1312027</v>
      </c>
      <c r="J172" s="7" t="s">
        <v>182</v>
      </c>
      <c r="K172" s="37">
        <v>29</v>
      </c>
      <c r="L172" s="37">
        <v>18</v>
      </c>
      <c r="M172" s="108">
        <v>0.62068965517241403</v>
      </c>
      <c r="N172" s="37">
        <v>30</v>
      </c>
      <c r="O172" s="37">
        <v>16</v>
      </c>
      <c r="P172" s="108">
        <v>0.53333333333333299</v>
      </c>
      <c r="Q172" s="37">
        <v>17</v>
      </c>
      <c r="R172" s="37">
        <v>12</v>
      </c>
      <c r="S172" s="108">
        <v>0.70588235294117696</v>
      </c>
      <c r="T172" s="37">
        <f>Tabela3[[#This Row],[Alunos_Ano7]]+Tabela3[[#This Row],[Alunos_Ano8]]+Tabela3[[#This Row],[Alunos_Ano9]]</f>
        <v>76</v>
      </c>
      <c r="U172" s="37">
        <f>Tabela3[[#This Row],[Neg_Ano7]]+Tabela3[[#This Row],[Neg_Ano8]]+Tabela3[[#This Row],[Neg_Ano9]]</f>
        <v>46</v>
      </c>
      <c r="V172" s="114">
        <f t="shared" si="2"/>
        <v>0.60526315789473684</v>
      </c>
    </row>
    <row r="173" spans="1:22" outlineLevel="5" x14ac:dyDescent="0.3">
      <c r="A173" s="6">
        <v>101</v>
      </c>
      <c r="B173" s="7" t="s">
        <v>19</v>
      </c>
      <c r="C173" s="7">
        <v>10103</v>
      </c>
      <c r="D173" s="7" t="s">
        <v>29</v>
      </c>
      <c r="E173" s="7">
        <v>1312</v>
      </c>
      <c r="F173" s="7" t="s">
        <v>156</v>
      </c>
      <c r="G173" s="7">
        <v>152237</v>
      </c>
      <c r="H173" s="7" t="s">
        <v>181</v>
      </c>
      <c r="I173" s="7">
        <v>1312833</v>
      </c>
      <c r="J173" s="7" t="s">
        <v>183</v>
      </c>
      <c r="K173" s="37">
        <v>73</v>
      </c>
      <c r="L173" s="37">
        <v>43</v>
      </c>
      <c r="M173" s="108">
        <v>0.58904109589041098</v>
      </c>
      <c r="N173" s="37">
        <v>54</v>
      </c>
      <c r="O173" s="37">
        <v>36</v>
      </c>
      <c r="P173" s="108">
        <v>0.66666666666666696</v>
      </c>
      <c r="Q173" s="37">
        <v>22</v>
      </c>
      <c r="R173" s="37">
        <v>8</v>
      </c>
      <c r="S173" s="108">
        <v>0.36363636363636398</v>
      </c>
      <c r="T173" s="37">
        <f>Tabela3[[#This Row],[Alunos_Ano7]]+Tabela3[[#This Row],[Alunos_Ano8]]+Tabela3[[#This Row],[Alunos_Ano9]]</f>
        <v>149</v>
      </c>
      <c r="U173" s="37">
        <f>Tabela3[[#This Row],[Neg_Ano7]]+Tabela3[[#This Row],[Neg_Ano8]]+Tabela3[[#This Row],[Neg_Ano9]]</f>
        <v>87</v>
      </c>
      <c r="V173" s="114">
        <f t="shared" si="2"/>
        <v>0.58389261744966447</v>
      </c>
    </row>
    <row r="174" spans="1:22" outlineLevel="4" x14ac:dyDescent="0.3">
      <c r="A174" s="6">
        <v>101</v>
      </c>
      <c r="B174" s="7" t="s">
        <v>19</v>
      </c>
      <c r="C174" s="7">
        <v>10103</v>
      </c>
      <c r="D174" s="7" t="s">
        <v>29</v>
      </c>
      <c r="E174" s="7">
        <v>1312</v>
      </c>
      <c r="F174" s="7" t="s">
        <v>156</v>
      </c>
      <c r="G174" s="7">
        <v>152237</v>
      </c>
      <c r="H174" s="7" t="s">
        <v>181</v>
      </c>
      <c r="I174" s="7">
        <v>0</v>
      </c>
      <c r="J174" s="11" t="s">
        <v>24</v>
      </c>
      <c r="K174" s="40">
        <f>SUBTOTAL(9,K172:K173)</f>
        <v>102</v>
      </c>
      <c r="L174" s="40">
        <f>SUBTOTAL(9,L172:L173)</f>
        <v>61</v>
      </c>
      <c r="M174" s="87">
        <f>Tabela3[[#This Row],[Neg_Ano7]]/Tabela3[[#This Row],[Alunos_Ano7]]</f>
        <v>0.59803921568627449</v>
      </c>
      <c r="N174" s="40">
        <f>SUBTOTAL(9,N172:N173)</f>
        <v>84</v>
      </c>
      <c r="O174" s="40">
        <f>SUBTOTAL(9,O172:O173)</f>
        <v>52</v>
      </c>
      <c r="P174" s="87">
        <f>Tabela3[[#This Row],[Neg_Ano8]]/Tabela3[[#This Row],[Alunos_Ano8]]</f>
        <v>0.61904761904761907</v>
      </c>
      <c r="Q174" s="40">
        <f>SUBTOTAL(9,Q172:Q173)</f>
        <v>39</v>
      </c>
      <c r="R174" s="40">
        <f>SUBTOTAL(9,R172:R173)</f>
        <v>20</v>
      </c>
      <c r="S174" s="87">
        <f>Tabela3[[#This Row],[Neg_Ano9]]/Tabela3[[#This Row],[Alunos_Ano9]]</f>
        <v>0.51282051282051277</v>
      </c>
      <c r="T174" s="40">
        <f>SUBTOTAL(9,T172:T173)</f>
        <v>225</v>
      </c>
      <c r="U174" s="40">
        <f>SUBTOTAL(9,U172:U173)</f>
        <v>133</v>
      </c>
      <c r="V174" s="115">
        <f t="shared" ref="V174:V237" si="3">U174/T174</f>
        <v>0.59111111111111114</v>
      </c>
    </row>
    <row r="175" spans="1:22" outlineLevel="5" x14ac:dyDescent="0.3">
      <c r="A175" s="6">
        <v>101</v>
      </c>
      <c r="B175" s="7" t="s">
        <v>19</v>
      </c>
      <c r="C175" s="7">
        <v>10103</v>
      </c>
      <c r="D175" s="7" t="s">
        <v>29</v>
      </c>
      <c r="E175" s="7">
        <v>1312</v>
      </c>
      <c r="F175" s="7" t="s">
        <v>156</v>
      </c>
      <c r="G175" s="7">
        <v>152870</v>
      </c>
      <c r="H175" s="7" t="s">
        <v>184</v>
      </c>
      <c r="I175" s="7">
        <v>1312002</v>
      </c>
      <c r="J175" s="7" t="s">
        <v>185</v>
      </c>
      <c r="K175" s="37">
        <v>195</v>
      </c>
      <c r="L175" s="37">
        <v>64</v>
      </c>
      <c r="M175" s="108">
        <v>0.32820512820512798</v>
      </c>
      <c r="N175" s="37">
        <v>191</v>
      </c>
      <c r="O175" s="37">
        <v>93</v>
      </c>
      <c r="P175" s="108">
        <v>0.48691099476439798</v>
      </c>
      <c r="Q175" s="37">
        <v>176</v>
      </c>
      <c r="R175" s="37">
        <v>77</v>
      </c>
      <c r="S175" s="108">
        <v>0.4375</v>
      </c>
      <c r="T175" s="37">
        <f>Tabela3[[#This Row],[Alunos_Ano7]]+Tabela3[[#This Row],[Alunos_Ano8]]+Tabela3[[#This Row],[Alunos_Ano9]]</f>
        <v>562</v>
      </c>
      <c r="U175" s="37">
        <f>Tabela3[[#This Row],[Neg_Ano7]]+Tabela3[[#This Row],[Neg_Ano8]]+Tabela3[[#This Row],[Neg_Ano9]]</f>
        <v>234</v>
      </c>
      <c r="V175" s="114">
        <f t="shared" si="3"/>
        <v>0.41637010676156583</v>
      </c>
    </row>
    <row r="176" spans="1:22" outlineLevel="4" x14ac:dyDescent="0.3">
      <c r="A176" s="6">
        <v>101</v>
      </c>
      <c r="B176" s="7" t="s">
        <v>19</v>
      </c>
      <c r="C176" s="7">
        <v>10103</v>
      </c>
      <c r="D176" s="7" t="s">
        <v>29</v>
      </c>
      <c r="E176" s="7">
        <v>1312</v>
      </c>
      <c r="F176" s="7" t="s">
        <v>156</v>
      </c>
      <c r="G176" s="7">
        <v>152870</v>
      </c>
      <c r="H176" s="7" t="s">
        <v>184</v>
      </c>
      <c r="I176" s="7">
        <v>0</v>
      </c>
      <c r="J176" s="11" t="s">
        <v>24</v>
      </c>
      <c r="K176" s="40">
        <f>SUBTOTAL(9,K175:K175)</f>
        <v>195</v>
      </c>
      <c r="L176" s="40">
        <f>SUBTOTAL(9,L175:L175)</f>
        <v>64</v>
      </c>
      <c r="M176" s="87">
        <f>Tabela3[[#This Row],[Neg_Ano7]]/Tabela3[[#This Row],[Alunos_Ano7]]</f>
        <v>0.3282051282051282</v>
      </c>
      <c r="N176" s="40">
        <f>SUBTOTAL(9,N175:N175)</f>
        <v>191</v>
      </c>
      <c r="O176" s="40">
        <f>SUBTOTAL(9,O175:O175)</f>
        <v>93</v>
      </c>
      <c r="P176" s="87">
        <f>Tabela3[[#This Row],[Neg_Ano8]]/Tabela3[[#This Row],[Alunos_Ano8]]</f>
        <v>0.48691099476439792</v>
      </c>
      <c r="Q176" s="40">
        <f>SUBTOTAL(9,Q175:Q175)</f>
        <v>176</v>
      </c>
      <c r="R176" s="40">
        <f>SUBTOTAL(9,R175:R175)</f>
        <v>77</v>
      </c>
      <c r="S176" s="87">
        <f>Tabela3[[#This Row],[Neg_Ano9]]/Tabela3[[#This Row],[Alunos_Ano9]]</f>
        <v>0.4375</v>
      </c>
      <c r="T176" s="40">
        <f>SUBTOTAL(9,T175:T175)</f>
        <v>562</v>
      </c>
      <c r="U176" s="40">
        <f>SUBTOTAL(9,U175:U175)</f>
        <v>234</v>
      </c>
      <c r="V176" s="115">
        <f t="shared" si="3"/>
        <v>0.41637010676156583</v>
      </c>
    </row>
    <row r="177" spans="1:22" outlineLevel="5" x14ac:dyDescent="0.3">
      <c r="A177" s="6">
        <v>101</v>
      </c>
      <c r="B177" s="7" t="s">
        <v>19</v>
      </c>
      <c r="C177" s="7">
        <v>10103</v>
      </c>
      <c r="D177" s="7" t="s">
        <v>29</v>
      </c>
      <c r="E177" s="7">
        <v>1312</v>
      </c>
      <c r="F177" s="7" t="s">
        <v>156</v>
      </c>
      <c r="G177" s="7">
        <v>152950</v>
      </c>
      <c r="H177" s="7" t="s">
        <v>186</v>
      </c>
      <c r="I177" s="7">
        <v>1312128</v>
      </c>
      <c r="J177" s="7" t="s">
        <v>327</v>
      </c>
      <c r="K177" s="37">
        <v>21</v>
      </c>
      <c r="L177" s="37">
        <v>14</v>
      </c>
      <c r="M177" s="108">
        <v>0.66666666666666696</v>
      </c>
      <c r="N177" s="37">
        <v>13</v>
      </c>
      <c r="O177" s="37">
        <v>9</v>
      </c>
      <c r="P177" s="108">
        <v>0.69230769230769196</v>
      </c>
      <c r="Q177" s="37">
        <v>16</v>
      </c>
      <c r="R177" s="37">
        <v>7</v>
      </c>
      <c r="S177" s="108">
        <v>0.4375</v>
      </c>
      <c r="T177" s="37">
        <f>Tabela3[[#This Row],[Alunos_Ano7]]+Tabela3[[#This Row],[Alunos_Ano8]]+Tabela3[[#This Row],[Alunos_Ano9]]</f>
        <v>50</v>
      </c>
      <c r="U177" s="37">
        <f>Tabela3[[#This Row],[Neg_Ano7]]+Tabela3[[#This Row],[Neg_Ano8]]+Tabela3[[#This Row],[Neg_Ano9]]</f>
        <v>30</v>
      </c>
      <c r="V177" s="114">
        <f t="shared" si="3"/>
        <v>0.6</v>
      </c>
    </row>
    <row r="178" spans="1:22" outlineLevel="5" x14ac:dyDescent="0.3">
      <c r="A178" s="6">
        <v>101</v>
      </c>
      <c r="B178" s="7" t="s">
        <v>19</v>
      </c>
      <c r="C178" s="7">
        <v>10103</v>
      </c>
      <c r="D178" s="7" t="s">
        <v>29</v>
      </c>
      <c r="E178" s="7">
        <v>1312</v>
      </c>
      <c r="F178" s="7" t="s">
        <v>156</v>
      </c>
      <c r="G178" s="7">
        <v>152950</v>
      </c>
      <c r="H178" s="7" t="s">
        <v>186</v>
      </c>
      <c r="I178" s="7">
        <v>1312958</v>
      </c>
      <c r="J178" s="7" t="s">
        <v>187</v>
      </c>
      <c r="K178" s="37">
        <v>120</v>
      </c>
      <c r="L178" s="37">
        <v>50</v>
      </c>
      <c r="M178" s="108">
        <v>0.41666666666666702</v>
      </c>
      <c r="N178" s="37">
        <v>136</v>
      </c>
      <c r="O178" s="37">
        <v>69</v>
      </c>
      <c r="P178" s="108">
        <v>0.50735294117647101</v>
      </c>
      <c r="Q178" s="37">
        <v>114</v>
      </c>
      <c r="R178" s="37">
        <v>59</v>
      </c>
      <c r="S178" s="108">
        <v>0.51754385964912297</v>
      </c>
      <c r="T178" s="37">
        <f>Tabela3[[#This Row],[Alunos_Ano7]]+Tabela3[[#This Row],[Alunos_Ano8]]+Tabela3[[#This Row],[Alunos_Ano9]]</f>
        <v>370</v>
      </c>
      <c r="U178" s="37">
        <f>Tabela3[[#This Row],[Neg_Ano7]]+Tabela3[[#This Row],[Neg_Ano8]]+Tabela3[[#This Row],[Neg_Ano9]]</f>
        <v>178</v>
      </c>
      <c r="V178" s="114">
        <f t="shared" si="3"/>
        <v>0.48108108108108111</v>
      </c>
    </row>
    <row r="179" spans="1:22" outlineLevel="4" x14ac:dyDescent="0.3">
      <c r="A179" s="6">
        <v>101</v>
      </c>
      <c r="B179" s="7" t="s">
        <v>19</v>
      </c>
      <c r="C179" s="7">
        <v>10103</v>
      </c>
      <c r="D179" s="7" t="s">
        <v>29</v>
      </c>
      <c r="E179" s="7">
        <v>1312</v>
      </c>
      <c r="F179" s="7" t="s">
        <v>156</v>
      </c>
      <c r="G179" s="7">
        <v>152950</v>
      </c>
      <c r="H179" s="7" t="s">
        <v>186</v>
      </c>
      <c r="I179" s="7">
        <v>0</v>
      </c>
      <c r="J179" s="11" t="s">
        <v>24</v>
      </c>
      <c r="K179" s="40">
        <f>SUBTOTAL(9,K177:K178)</f>
        <v>141</v>
      </c>
      <c r="L179" s="40">
        <f>SUBTOTAL(9,L177:L178)</f>
        <v>64</v>
      </c>
      <c r="M179" s="87">
        <f>Tabela3[[#This Row],[Neg_Ano7]]/Tabela3[[#This Row],[Alunos_Ano7]]</f>
        <v>0.45390070921985815</v>
      </c>
      <c r="N179" s="40">
        <f>SUBTOTAL(9,N177:N178)</f>
        <v>149</v>
      </c>
      <c r="O179" s="40">
        <f>SUBTOTAL(9,O177:O178)</f>
        <v>78</v>
      </c>
      <c r="P179" s="87">
        <f>Tabela3[[#This Row],[Neg_Ano8]]/Tabela3[[#This Row],[Alunos_Ano8]]</f>
        <v>0.52348993288590606</v>
      </c>
      <c r="Q179" s="40">
        <f>SUBTOTAL(9,Q177:Q178)</f>
        <v>130</v>
      </c>
      <c r="R179" s="40">
        <f>SUBTOTAL(9,R177:R178)</f>
        <v>66</v>
      </c>
      <c r="S179" s="87">
        <f>Tabela3[[#This Row],[Neg_Ano9]]/Tabela3[[#This Row],[Alunos_Ano9]]</f>
        <v>0.50769230769230766</v>
      </c>
      <c r="T179" s="40">
        <f>SUBTOTAL(9,T177:T178)</f>
        <v>420</v>
      </c>
      <c r="U179" s="40">
        <f>SUBTOTAL(9,U177:U178)</f>
        <v>208</v>
      </c>
      <c r="V179" s="115">
        <f t="shared" si="3"/>
        <v>0.49523809523809526</v>
      </c>
    </row>
    <row r="180" spans="1:22" outlineLevel="5" x14ac:dyDescent="0.3">
      <c r="A180" s="6">
        <v>101</v>
      </c>
      <c r="B180" s="7" t="s">
        <v>19</v>
      </c>
      <c r="C180" s="7">
        <v>10103</v>
      </c>
      <c r="D180" s="7" t="s">
        <v>29</v>
      </c>
      <c r="E180" s="7">
        <v>1312</v>
      </c>
      <c r="F180" s="7" t="s">
        <v>156</v>
      </c>
      <c r="G180" s="7">
        <v>153000</v>
      </c>
      <c r="H180" s="7" t="s">
        <v>188</v>
      </c>
      <c r="I180" s="7">
        <v>1312658</v>
      </c>
      <c r="J180" s="7" t="s">
        <v>328</v>
      </c>
      <c r="K180" s="37">
        <v>0</v>
      </c>
      <c r="L180" s="37">
        <v>0</v>
      </c>
      <c r="M180" s="108" t="s">
        <v>28</v>
      </c>
      <c r="N180" s="37">
        <v>0</v>
      </c>
      <c r="O180" s="37">
        <v>0</v>
      </c>
      <c r="P180" s="108" t="s">
        <v>28</v>
      </c>
      <c r="Q180" s="37">
        <v>142</v>
      </c>
      <c r="R180" s="37">
        <v>91</v>
      </c>
      <c r="S180" s="108">
        <v>0.64084507042253502</v>
      </c>
      <c r="T180" s="37">
        <f>Tabela3[[#This Row],[Alunos_Ano7]]+Tabela3[[#This Row],[Alunos_Ano8]]+Tabela3[[#This Row],[Alunos_Ano9]]</f>
        <v>142</v>
      </c>
      <c r="U180" s="37">
        <f>Tabela3[[#This Row],[Neg_Ano7]]+Tabela3[[#This Row],[Neg_Ano8]]+Tabela3[[#This Row],[Neg_Ano9]]</f>
        <v>91</v>
      </c>
      <c r="V180" s="114">
        <f t="shared" si="3"/>
        <v>0.64084507042253525</v>
      </c>
    </row>
    <row r="181" spans="1:22" outlineLevel="5" x14ac:dyDescent="0.3">
      <c r="A181" s="6">
        <v>101</v>
      </c>
      <c r="B181" s="7" t="s">
        <v>19</v>
      </c>
      <c r="C181" s="7">
        <v>10103</v>
      </c>
      <c r="D181" s="7" t="s">
        <v>29</v>
      </c>
      <c r="E181" s="7">
        <v>1312</v>
      </c>
      <c r="F181" s="7" t="s">
        <v>156</v>
      </c>
      <c r="G181" s="7">
        <v>153000</v>
      </c>
      <c r="H181" s="7" t="s">
        <v>188</v>
      </c>
      <c r="I181" s="7">
        <v>1312694</v>
      </c>
      <c r="J181" s="7" t="s">
        <v>289</v>
      </c>
      <c r="K181" s="37">
        <v>125</v>
      </c>
      <c r="L181" s="37">
        <v>54</v>
      </c>
      <c r="M181" s="108">
        <v>0.432</v>
      </c>
      <c r="N181" s="37">
        <v>137</v>
      </c>
      <c r="O181" s="37">
        <v>84</v>
      </c>
      <c r="P181" s="108">
        <v>0.613138686131387</v>
      </c>
      <c r="Q181" s="37">
        <v>0</v>
      </c>
      <c r="R181" s="37">
        <v>0</v>
      </c>
      <c r="S181" s="108" t="s">
        <v>28</v>
      </c>
      <c r="T181" s="37">
        <f>Tabela3[[#This Row],[Alunos_Ano7]]+Tabela3[[#This Row],[Alunos_Ano8]]+Tabela3[[#This Row],[Alunos_Ano9]]</f>
        <v>262</v>
      </c>
      <c r="U181" s="37">
        <f>Tabela3[[#This Row],[Neg_Ano7]]+Tabela3[[#This Row],[Neg_Ano8]]+Tabela3[[#This Row],[Neg_Ano9]]</f>
        <v>138</v>
      </c>
      <c r="V181" s="114">
        <f t="shared" si="3"/>
        <v>0.52671755725190839</v>
      </c>
    </row>
    <row r="182" spans="1:22" outlineLevel="4" x14ac:dyDescent="0.3">
      <c r="A182" s="6">
        <v>101</v>
      </c>
      <c r="B182" s="7" t="s">
        <v>19</v>
      </c>
      <c r="C182" s="7">
        <v>10103</v>
      </c>
      <c r="D182" s="7" t="s">
        <v>29</v>
      </c>
      <c r="E182" s="7">
        <v>1312</v>
      </c>
      <c r="F182" s="7" t="s">
        <v>156</v>
      </c>
      <c r="G182" s="7">
        <v>153000</v>
      </c>
      <c r="H182" s="7" t="s">
        <v>188</v>
      </c>
      <c r="I182" s="7">
        <v>0</v>
      </c>
      <c r="J182" s="11" t="s">
        <v>24</v>
      </c>
      <c r="K182" s="40">
        <f>SUBTOTAL(9,K180:K181)</f>
        <v>125</v>
      </c>
      <c r="L182" s="40">
        <f>SUBTOTAL(9,L180:L181)</f>
        <v>54</v>
      </c>
      <c r="M182" s="87">
        <f>Tabela3[[#This Row],[Neg_Ano7]]/Tabela3[[#This Row],[Alunos_Ano7]]</f>
        <v>0.432</v>
      </c>
      <c r="N182" s="40">
        <f>SUBTOTAL(9,N180:N181)</f>
        <v>137</v>
      </c>
      <c r="O182" s="40">
        <f>SUBTOTAL(9,O180:O181)</f>
        <v>84</v>
      </c>
      <c r="P182" s="87">
        <f>Tabela3[[#This Row],[Neg_Ano8]]/Tabela3[[#This Row],[Alunos_Ano8]]</f>
        <v>0.61313868613138689</v>
      </c>
      <c r="Q182" s="40">
        <f>SUBTOTAL(9,Q180:Q181)</f>
        <v>142</v>
      </c>
      <c r="R182" s="40">
        <f>SUBTOTAL(9,R180:R181)</f>
        <v>91</v>
      </c>
      <c r="S182" s="87">
        <f>Tabela3[[#This Row],[Neg_Ano9]]/Tabela3[[#This Row],[Alunos_Ano9]]</f>
        <v>0.64084507042253525</v>
      </c>
      <c r="T182" s="40">
        <f>SUBTOTAL(9,T180:T181)</f>
        <v>404</v>
      </c>
      <c r="U182" s="40">
        <f>SUBTOTAL(9,U180:U181)</f>
        <v>229</v>
      </c>
      <c r="V182" s="115">
        <f t="shared" si="3"/>
        <v>0.56683168316831678</v>
      </c>
    </row>
    <row r="183" spans="1:22" outlineLevel="5" x14ac:dyDescent="0.3">
      <c r="A183" s="6">
        <v>101</v>
      </c>
      <c r="B183" s="7" t="s">
        <v>19</v>
      </c>
      <c r="C183" s="7">
        <v>10103</v>
      </c>
      <c r="D183" s="7" t="s">
        <v>29</v>
      </c>
      <c r="E183" s="7">
        <v>1312</v>
      </c>
      <c r="F183" s="7" t="s">
        <v>156</v>
      </c>
      <c r="G183" s="7">
        <v>401766</v>
      </c>
      <c r="H183" s="7" t="s">
        <v>329</v>
      </c>
      <c r="I183" s="7">
        <v>1312436</v>
      </c>
      <c r="J183" s="7" t="s">
        <v>329</v>
      </c>
      <c r="K183" s="37">
        <v>132</v>
      </c>
      <c r="L183" s="37">
        <v>36</v>
      </c>
      <c r="M183" s="108">
        <v>0.27272727272727298</v>
      </c>
      <c r="N183" s="37">
        <v>138</v>
      </c>
      <c r="O183" s="37">
        <v>37</v>
      </c>
      <c r="P183" s="108">
        <v>0.26811594202898598</v>
      </c>
      <c r="Q183" s="37">
        <v>139</v>
      </c>
      <c r="R183" s="37">
        <v>47</v>
      </c>
      <c r="S183" s="108">
        <v>0.33812949640287798</v>
      </c>
      <c r="T183" s="37">
        <f>Tabela3[[#This Row],[Alunos_Ano7]]+Tabela3[[#This Row],[Alunos_Ano8]]+Tabela3[[#This Row],[Alunos_Ano9]]</f>
        <v>409</v>
      </c>
      <c r="U183" s="37">
        <f>Tabela3[[#This Row],[Neg_Ano7]]+Tabela3[[#This Row],[Neg_Ano8]]+Tabela3[[#This Row],[Neg_Ano9]]</f>
        <v>120</v>
      </c>
      <c r="V183" s="114">
        <f t="shared" si="3"/>
        <v>0.29339853300733498</v>
      </c>
    </row>
    <row r="184" spans="1:22" outlineLevel="4" x14ac:dyDescent="0.3">
      <c r="A184" s="6">
        <v>101</v>
      </c>
      <c r="B184" s="7" t="s">
        <v>19</v>
      </c>
      <c r="C184" s="7">
        <v>10103</v>
      </c>
      <c r="D184" s="7" t="s">
        <v>29</v>
      </c>
      <c r="E184" s="7">
        <v>1312</v>
      </c>
      <c r="F184" s="7" t="s">
        <v>156</v>
      </c>
      <c r="G184" s="7">
        <v>401766</v>
      </c>
      <c r="H184" s="7" t="s">
        <v>329</v>
      </c>
      <c r="I184" s="7">
        <v>0</v>
      </c>
      <c r="J184" s="11" t="s">
        <v>24</v>
      </c>
      <c r="K184" s="40">
        <f>SUBTOTAL(9,K183:K183)</f>
        <v>132</v>
      </c>
      <c r="L184" s="40">
        <f>SUBTOTAL(9,L183:L183)</f>
        <v>36</v>
      </c>
      <c r="M184" s="87">
        <f>Tabela3[[#This Row],[Neg_Ano7]]/Tabela3[[#This Row],[Alunos_Ano7]]</f>
        <v>0.27272727272727271</v>
      </c>
      <c r="N184" s="40">
        <f>SUBTOTAL(9,N183:N183)</f>
        <v>138</v>
      </c>
      <c r="O184" s="40">
        <f>SUBTOTAL(9,O183:O183)</f>
        <v>37</v>
      </c>
      <c r="P184" s="87">
        <f>Tabela3[[#This Row],[Neg_Ano8]]/Tabela3[[#This Row],[Alunos_Ano8]]</f>
        <v>0.26811594202898553</v>
      </c>
      <c r="Q184" s="40">
        <f>SUBTOTAL(9,Q183:Q183)</f>
        <v>139</v>
      </c>
      <c r="R184" s="40">
        <f>SUBTOTAL(9,R183:R183)</f>
        <v>47</v>
      </c>
      <c r="S184" s="87">
        <f>Tabela3[[#This Row],[Neg_Ano9]]/Tabela3[[#This Row],[Alunos_Ano9]]</f>
        <v>0.33812949640287771</v>
      </c>
      <c r="T184" s="40">
        <f>SUBTOTAL(9,T183:T183)</f>
        <v>409</v>
      </c>
      <c r="U184" s="40">
        <f>SUBTOTAL(9,U183:U183)</f>
        <v>120</v>
      </c>
      <c r="V184" s="115">
        <f t="shared" si="3"/>
        <v>0.29339853300733498</v>
      </c>
    </row>
    <row r="185" spans="1:22" outlineLevel="3" x14ac:dyDescent="0.3">
      <c r="A185" s="6">
        <v>101</v>
      </c>
      <c r="B185" s="7" t="s">
        <v>19</v>
      </c>
      <c r="C185" s="7">
        <v>10103</v>
      </c>
      <c r="D185" s="7" t="s">
        <v>29</v>
      </c>
      <c r="E185" s="7">
        <v>1312</v>
      </c>
      <c r="F185" s="7" t="s">
        <v>156</v>
      </c>
      <c r="G185" s="7">
        <v>0</v>
      </c>
      <c r="H185" s="7">
        <v>0</v>
      </c>
      <c r="I185" s="7">
        <v>0</v>
      </c>
      <c r="J185" s="15" t="s">
        <v>25</v>
      </c>
      <c r="K185" s="43">
        <f>SUBTOTAL(9,K145:K183)</f>
        <v>1560</v>
      </c>
      <c r="L185" s="43">
        <f>SUBTOTAL(9,L145:L183)</f>
        <v>754</v>
      </c>
      <c r="M185" s="89">
        <f>Tabela3[[#This Row],[Neg_Ano7]]/Tabela3[[#This Row],[Alunos_Ano7]]</f>
        <v>0.48333333333333334</v>
      </c>
      <c r="N185" s="43">
        <f>SUBTOTAL(9,N145:N183)</f>
        <v>1531</v>
      </c>
      <c r="O185" s="43">
        <f>SUBTOTAL(9,O145:O183)</f>
        <v>758</v>
      </c>
      <c r="P185" s="89">
        <f>Tabela3[[#This Row],[Neg_Ano8]]/Tabela3[[#This Row],[Alunos_Ano8]]</f>
        <v>0.49510124101894187</v>
      </c>
      <c r="Q185" s="43">
        <f>SUBTOTAL(9,Q145:Q183)</f>
        <v>1798</v>
      </c>
      <c r="R185" s="43">
        <f>SUBTOTAL(9,R145:R183)</f>
        <v>877</v>
      </c>
      <c r="S185" s="89">
        <f>Tabela3[[#This Row],[Neg_Ano9]]/Tabela3[[#This Row],[Alunos_Ano9]]</f>
        <v>0.48776418242491659</v>
      </c>
      <c r="T185" s="43">
        <f>SUBTOTAL(9,T145:T183)</f>
        <v>4811</v>
      </c>
      <c r="U185" s="43">
        <f>SUBTOTAL(9,U145:U183)</f>
        <v>2342</v>
      </c>
      <c r="V185" s="116">
        <f t="shared" si="3"/>
        <v>0.4868010808563708</v>
      </c>
    </row>
    <row r="186" spans="1:22" outlineLevel="5" x14ac:dyDescent="0.3">
      <c r="A186" s="6">
        <v>101</v>
      </c>
      <c r="B186" s="7" t="s">
        <v>19</v>
      </c>
      <c r="C186" s="7">
        <v>10103</v>
      </c>
      <c r="D186" s="7" t="s">
        <v>29</v>
      </c>
      <c r="E186" s="7">
        <v>1313</v>
      </c>
      <c r="F186" s="7" t="s">
        <v>190</v>
      </c>
      <c r="G186" s="7">
        <v>152249</v>
      </c>
      <c r="H186" s="7" t="s">
        <v>191</v>
      </c>
      <c r="I186" s="7">
        <v>1313649</v>
      </c>
      <c r="J186" s="7" t="s">
        <v>192</v>
      </c>
      <c r="K186" s="37">
        <v>191</v>
      </c>
      <c r="L186" s="37">
        <v>92</v>
      </c>
      <c r="M186" s="108">
        <v>0.48167539267015702</v>
      </c>
      <c r="N186" s="37">
        <v>178</v>
      </c>
      <c r="O186" s="37">
        <v>90</v>
      </c>
      <c r="P186" s="108">
        <v>0.50561797752809001</v>
      </c>
      <c r="Q186" s="37">
        <v>167</v>
      </c>
      <c r="R186" s="37">
        <v>66</v>
      </c>
      <c r="S186" s="108">
        <v>0.39520958083832303</v>
      </c>
      <c r="T186" s="37">
        <f>Tabela3[[#This Row],[Alunos_Ano7]]+Tabela3[[#This Row],[Alunos_Ano8]]+Tabela3[[#This Row],[Alunos_Ano9]]</f>
        <v>536</v>
      </c>
      <c r="U186" s="37">
        <f>Tabela3[[#This Row],[Neg_Ano7]]+Tabela3[[#This Row],[Neg_Ano8]]+Tabela3[[#This Row],[Neg_Ano9]]</f>
        <v>248</v>
      </c>
      <c r="V186" s="114">
        <f t="shared" si="3"/>
        <v>0.46268656716417911</v>
      </c>
    </row>
    <row r="187" spans="1:22" outlineLevel="4" x14ac:dyDescent="0.3">
      <c r="A187" s="6">
        <v>101</v>
      </c>
      <c r="B187" s="7" t="s">
        <v>19</v>
      </c>
      <c r="C187" s="7">
        <v>10103</v>
      </c>
      <c r="D187" s="7" t="s">
        <v>29</v>
      </c>
      <c r="E187" s="7">
        <v>1313</v>
      </c>
      <c r="F187" s="7" t="s">
        <v>190</v>
      </c>
      <c r="G187" s="7">
        <v>152249</v>
      </c>
      <c r="H187" s="7" t="s">
        <v>191</v>
      </c>
      <c r="I187" s="7">
        <v>0</v>
      </c>
      <c r="J187" s="11" t="s">
        <v>24</v>
      </c>
      <c r="K187" s="40">
        <f>SUBTOTAL(9,K186:K186)</f>
        <v>191</v>
      </c>
      <c r="L187" s="40">
        <f>SUBTOTAL(9,L186:L186)</f>
        <v>92</v>
      </c>
      <c r="M187" s="87">
        <f>Tabela3[[#This Row],[Neg_Ano7]]/Tabela3[[#This Row],[Alunos_Ano7]]</f>
        <v>0.48167539267015708</v>
      </c>
      <c r="N187" s="40">
        <f>SUBTOTAL(9,N186:N186)</f>
        <v>178</v>
      </c>
      <c r="O187" s="40">
        <f>SUBTOTAL(9,O186:O186)</f>
        <v>90</v>
      </c>
      <c r="P187" s="87">
        <f>Tabela3[[#This Row],[Neg_Ano8]]/Tabela3[[#This Row],[Alunos_Ano8]]</f>
        <v>0.5056179775280899</v>
      </c>
      <c r="Q187" s="40">
        <f>SUBTOTAL(9,Q186:Q186)</f>
        <v>167</v>
      </c>
      <c r="R187" s="40">
        <f>SUBTOTAL(9,R186:R186)</f>
        <v>66</v>
      </c>
      <c r="S187" s="87">
        <f>Tabela3[[#This Row],[Neg_Ano9]]/Tabela3[[#This Row],[Alunos_Ano9]]</f>
        <v>0.39520958083832336</v>
      </c>
      <c r="T187" s="40">
        <f>SUBTOTAL(9,T186:T186)</f>
        <v>536</v>
      </c>
      <c r="U187" s="40">
        <f>SUBTOTAL(9,U186:U186)</f>
        <v>248</v>
      </c>
      <c r="V187" s="115">
        <f t="shared" si="3"/>
        <v>0.46268656716417911</v>
      </c>
    </row>
    <row r="188" spans="1:22" outlineLevel="5" x14ac:dyDescent="0.3">
      <c r="A188" s="6">
        <v>101</v>
      </c>
      <c r="B188" s="7" t="s">
        <v>19</v>
      </c>
      <c r="C188" s="7">
        <v>10103</v>
      </c>
      <c r="D188" s="7" t="s">
        <v>29</v>
      </c>
      <c r="E188" s="7">
        <v>1313</v>
      </c>
      <c r="F188" s="7" t="s">
        <v>190</v>
      </c>
      <c r="G188" s="7">
        <v>152250</v>
      </c>
      <c r="H188" s="7" t="s">
        <v>193</v>
      </c>
      <c r="I188" s="7">
        <v>1313691</v>
      </c>
      <c r="J188" s="7" t="s">
        <v>194</v>
      </c>
      <c r="K188" s="37">
        <v>0</v>
      </c>
      <c r="L188" s="37">
        <v>0</v>
      </c>
      <c r="M188" s="108" t="s">
        <v>28</v>
      </c>
      <c r="N188" s="37">
        <v>0</v>
      </c>
      <c r="O188" s="37">
        <v>0</v>
      </c>
      <c r="P188" s="108" t="s">
        <v>28</v>
      </c>
      <c r="Q188" s="37">
        <v>91</v>
      </c>
      <c r="R188" s="37">
        <v>44</v>
      </c>
      <c r="S188" s="108">
        <v>0.48351648351648402</v>
      </c>
      <c r="T188" s="37">
        <f>Tabela3[[#This Row],[Alunos_Ano7]]+Tabela3[[#This Row],[Alunos_Ano8]]+Tabela3[[#This Row],[Alunos_Ano9]]</f>
        <v>91</v>
      </c>
      <c r="U188" s="37">
        <f>Tabela3[[#This Row],[Neg_Ano7]]+Tabela3[[#This Row],[Neg_Ano8]]+Tabela3[[#This Row],[Neg_Ano9]]</f>
        <v>44</v>
      </c>
      <c r="V188" s="114">
        <f t="shared" si="3"/>
        <v>0.48351648351648352</v>
      </c>
    </row>
    <row r="189" spans="1:22" outlineLevel="4" x14ac:dyDescent="0.3">
      <c r="A189" s="6">
        <v>101</v>
      </c>
      <c r="B189" s="7" t="s">
        <v>19</v>
      </c>
      <c r="C189" s="7">
        <v>10103</v>
      </c>
      <c r="D189" s="7" t="s">
        <v>29</v>
      </c>
      <c r="E189" s="7">
        <v>1313</v>
      </c>
      <c r="F189" s="7" t="s">
        <v>190</v>
      </c>
      <c r="G189" s="7">
        <v>152250</v>
      </c>
      <c r="H189" s="7" t="s">
        <v>193</v>
      </c>
      <c r="I189" s="7">
        <v>0</v>
      </c>
      <c r="J189" s="11" t="s">
        <v>24</v>
      </c>
      <c r="K189" s="40">
        <v>0</v>
      </c>
      <c r="L189" s="40">
        <v>0</v>
      </c>
      <c r="M189" s="87" t="s">
        <v>28</v>
      </c>
      <c r="N189" s="40">
        <v>0</v>
      </c>
      <c r="O189" s="40">
        <v>0</v>
      </c>
      <c r="P189" s="87" t="s">
        <v>28</v>
      </c>
      <c r="Q189" s="40">
        <f>SUBTOTAL(9,Q188:Q188)</f>
        <v>91</v>
      </c>
      <c r="R189" s="40">
        <f>SUBTOTAL(9,R188:R188)</f>
        <v>44</v>
      </c>
      <c r="S189" s="87">
        <f>Tabela3[[#This Row],[Neg_Ano9]]/Tabela3[[#This Row],[Alunos_Ano9]]</f>
        <v>0.48351648351648352</v>
      </c>
      <c r="T189" s="40">
        <f>SUBTOTAL(9,T188:T188)</f>
        <v>91</v>
      </c>
      <c r="U189" s="40">
        <f>SUBTOTAL(9,U188:U188)</f>
        <v>44</v>
      </c>
      <c r="V189" s="115">
        <f t="shared" si="3"/>
        <v>0.48351648351648352</v>
      </c>
    </row>
    <row r="190" spans="1:22" outlineLevel="5" x14ac:dyDescent="0.3">
      <c r="A190" s="6">
        <v>101</v>
      </c>
      <c r="B190" s="7" t="s">
        <v>19</v>
      </c>
      <c r="C190" s="7">
        <v>10103</v>
      </c>
      <c r="D190" s="7" t="s">
        <v>29</v>
      </c>
      <c r="E190" s="7">
        <v>1313</v>
      </c>
      <c r="F190" s="7" t="s">
        <v>190</v>
      </c>
      <c r="G190" s="7">
        <v>152262</v>
      </c>
      <c r="H190" s="7" t="s">
        <v>195</v>
      </c>
      <c r="I190" s="7">
        <v>1313365</v>
      </c>
      <c r="J190" s="7" t="s">
        <v>196</v>
      </c>
      <c r="K190" s="37">
        <v>128</v>
      </c>
      <c r="L190" s="37">
        <v>61</v>
      </c>
      <c r="M190" s="108">
        <v>0.4765625</v>
      </c>
      <c r="N190" s="37">
        <v>107</v>
      </c>
      <c r="O190" s="37">
        <v>52</v>
      </c>
      <c r="P190" s="108">
        <v>0.48598130841121501</v>
      </c>
      <c r="Q190" s="37">
        <v>100</v>
      </c>
      <c r="R190" s="37">
        <v>43</v>
      </c>
      <c r="S190" s="108">
        <v>0.43</v>
      </c>
      <c r="T190" s="37">
        <f>Tabela3[[#This Row],[Alunos_Ano7]]+Tabela3[[#This Row],[Alunos_Ano8]]+Tabela3[[#This Row],[Alunos_Ano9]]</f>
        <v>335</v>
      </c>
      <c r="U190" s="37">
        <f>Tabela3[[#This Row],[Neg_Ano7]]+Tabela3[[#This Row],[Neg_Ano8]]+Tabela3[[#This Row],[Neg_Ano9]]</f>
        <v>156</v>
      </c>
      <c r="V190" s="114">
        <f t="shared" si="3"/>
        <v>0.46567164179104475</v>
      </c>
    </row>
    <row r="191" spans="1:22" outlineLevel="4" x14ac:dyDescent="0.3">
      <c r="A191" s="6">
        <v>101</v>
      </c>
      <c r="B191" s="7" t="s">
        <v>19</v>
      </c>
      <c r="C191" s="7">
        <v>10103</v>
      </c>
      <c r="D191" s="7" t="s">
        <v>29</v>
      </c>
      <c r="E191" s="7">
        <v>1313</v>
      </c>
      <c r="F191" s="7" t="s">
        <v>190</v>
      </c>
      <c r="G191" s="7">
        <v>152262</v>
      </c>
      <c r="H191" s="7" t="s">
        <v>195</v>
      </c>
      <c r="I191" s="7">
        <v>0</v>
      </c>
      <c r="J191" s="11" t="s">
        <v>24</v>
      </c>
      <c r="K191" s="40">
        <f>SUBTOTAL(9,K190:K190)</f>
        <v>128</v>
      </c>
      <c r="L191" s="40">
        <f>SUBTOTAL(9,L190:L190)</f>
        <v>61</v>
      </c>
      <c r="M191" s="87">
        <f>Tabela3[[#This Row],[Neg_Ano7]]/Tabela3[[#This Row],[Alunos_Ano7]]</f>
        <v>0.4765625</v>
      </c>
      <c r="N191" s="40">
        <f>SUBTOTAL(9,N190:N190)</f>
        <v>107</v>
      </c>
      <c r="O191" s="40">
        <f>SUBTOTAL(9,O190:O190)</f>
        <v>52</v>
      </c>
      <c r="P191" s="87">
        <f>Tabela3[[#This Row],[Neg_Ano8]]/Tabela3[[#This Row],[Alunos_Ano8]]</f>
        <v>0.48598130841121495</v>
      </c>
      <c r="Q191" s="40">
        <f>SUBTOTAL(9,Q190:Q190)</f>
        <v>100</v>
      </c>
      <c r="R191" s="40">
        <f>SUBTOTAL(9,R190:R190)</f>
        <v>43</v>
      </c>
      <c r="S191" s="87">
        <f>Tabela3[[#This Row],[Neg_Ano9]]/Tabela3[[#This Row],[Alunos_Ano9]]</f>
        <v>0.43</v>
      </c>
      <c r="T191" s="40">
        <f>SUBTOTAL(9,T190:T190)</f>
        <v>335</v>
      </c>
      <c r="U191" s="40">
        <f>SUBTOTAL(9,U190:U190)</f>
        <v>156</v>
      </c>
      <c r="V191" s="115">
        <f t="shared" si="3"/>
        <v>0.46567164179104475</v>
      </c>
    </row>
    <row r="192" spans="1:22" outlineLevel="5" x14ac:dyDescent="0.3">
      <c r="A192" s="6">
        <v>101</v>
      </c>
      <c r="B192" s="7" t="s">
        <v>19</v>
      </c>
      <c r="C192" s="7">
        <v>10103</v>
      </c>
      <c r="D192" s="7" t="s">
        <v>29</v>
      </c>
      <c r="E192" s="7">
        <v>1313</v>
      </c>
      <c r="F192" s="7" t="s">
        <v>190</v>
      </c>
      <c r="G192" s="7">
        <v>152274</v>
      </c>
      <c r="H192" s="7" t="s">
        <v>197</v>
      </c>
      <c r="I192" s="7">
        <v>1313186</v>
      </c>
      <c r="J192" s="7" t="s">
        <v>198</v>
      </c>
      <c r="K192" s="37">
        <v>81</v>
      </c>
      <c r="L192" s="37">
        <v>27</v>
      </c>
      <c r="M192" s="108">
        <v>0.33333333333333298</v>
      </c>
      <c r="N192" s="37">
        <v>95</v>
      </c>
      <c r="O192" s="37">
        <v>33</v>
      </c>
      <c r="P192" s="108">
        <v>0.34736842105263199</v>
      </c>
      <c r="Q192" s="37">
        <v>107</v>
      </c>
      <c r="R192" s="37">
        <v>49</v>
      </c>
      <c r="S192" s="108">
        <v>0.45794392523364502</v>
      </c>
      <c r="T192" s="37">
        <f>Tabela3[[#This Row],[Alunos_Ano7]]+Tabela3[[#This Row],[Alunos_Ano8]]+Tabela3[[#This Row],[Alunos_Ano9]]</f>
        <v>283</v>
      </c>
      <c r="U192" s="37">
        <f>Tabela3[[#This Row],[Neg_Ano7]]+Tabela3[[#This Row],[Neg_Ano8]]+Tabela3[[#This Row],[Neg_Ano9]]</f>
        <v>109</v>
      </c>
      <c r="V192" s="114">
        <f t="shared" si="3"/>
        <v>0.38515901060070673</v>
      </c>
    </row>
    <row r="193" spans="1:22" outlineLevel="4" x14ac:dyDescent="0.3">
      <c r="A193" s="6">
        <v>101</v>
      </c>
      <c r="B193" s="7" t="s">
        <v>19</v>
      </c>
      <c r="C193" s="7">
        <v>10103</v>
      </c>
      <c r="D193" s="7" t="s">
        <v>29</v>
      </c>
      <c r="E193" s="7">
        <v>1313</v>
      </c>
      <c r="F193" s="7" t="s">
        <v>190</v>
      </c>
      <c r="G193" s="7">
        <v>152274</v>
      </c>
      <c r="H193" s="7" t="s">
        <v>197</v>
      </c>
      <c r="I193" s="7">
        <v>0</v>
      </c>
      <c r="J193" s="11" t="s">
        <v>24</v>
      </c>
      <c r="K193" s="40">
        <f>SUBTOTAL(9,K192:K192)</f>
        <v>81</v>
      </c>
      <c r="L193" s="40">
        <f>SUBTOTAL(9,L192:L192)</f>
        <v>27</v>
      </c>
      <c r="M193" s="87">
        <f>Tabela3[[#This Row],[Neg_Ano7]]/Tabela3[[#This Row],[Alunos_Ano7]]</f>
        <v>0.33333333333333331</v>
      </c>
      <c r="N193" s="40">
        <f>SUBTOTAL(9,N192:N192)</f>
        <v>95</v>
      </c>
      <c r="O193" s="40">
        <f>SUBTOTAL(9,O192:O192)</f>
        <v>33</v>
      </c>
      <c r="P193" s="87">
        <f>Tabela3[[#This Row],[Neg_Ano8]]/Tabela3[[#This Row],[Alunos_Ano8]]</f>
        <v>0.3473684210526316</v>
      </c>
      <c r="Q193" s="40">
        <f>SUBTOTAL(9,Q192:Q192)</f>
        <v>107</v>
      </c>
      <c r="R193" s="40">
        <f>SUBTOTAL(9,R192:R192)</f>
        <v>49</v>
      </c>
      <c r="S193" s="87">
        <f>Tabela3[[#This Row],[Neg_Ano9]]/Tabela3[[#This Row],[Alunos_Ano9]]</f>
        <v>0.45794392523364486</v>
      </c>
      <c r="T193" s="40">
        <f>SUBTOTAL(9,T192:T192)</f>
        <v>283</v>
      </c>
      <c r="U193" s="40">
        <f>SUBTOTAL(9,U192:U192)</f>
        <v>109</v>
      </c>
      <c r="V193" s="115">
        <f t="shared" si="3"/>
        <v>0.38515901060070673</v>
      </c>
    </row>
    <row r="194" spans="1:22" outlineLevel="5" x14ac:dyDescent="0.3">
      <c r="A194" s="6">
        <v>101</v>
      </c>
      <c r="B194" s="7" t="s">
        <v>19</v>
      </c>
      <c r="C194" s="7">
        <v>10103</v>
      </c>
      <c r="D194" s="7" t="s">
        <v>29</v>
      </c>
      <c r="E194" s="7">
        <v>1313</v>
      </c>
      <c r="F194" s="7" t="s">
        <v>190</v>
      </c>
      <c r="G194" s="7">
        <v>152286</v>
      </c>
      <c r="H194" s="7" t="s">
        <v>199</v>
      </c>
      <c r="I194" s="7">
        <v>1313333</v>
      </c>
      <c r="J194" s="7" t="s">
        <v>200</v>
      </c>
      <c r="K194" s="37">
        <v>99</v>
      </c>
      <c r="L194" s="37">
        <v>37</v>
      </c>
      <c r="M194" s="108">
        <v>0.37373737373737398</v>
      </c>
      <c r="N194" s="37">
        <v>97</v>
      </c>
      <c r="O194" s="37">
        <v>45</v>
      </c>
      <c r="P194" s="108">
        <v>0.463917525773196</v>
      </c>
      <c r="Q194" s="37">
        <v>94</v>
      </c>
      <c r="R194" s="37">
        <v>48</v>
      </c>
      <c r="S194" s="108">
        <v>0.51063829787234005</v>
      </c>
      <c r="T194" s="37">
        <f>Tabela3[[#This Row],[Alunos_Ano7]]+Tabela3[[#This Row],[Alunos_Ano8]]+Tabela3[[#This Row],[Alunos_Ano9]]</f>
        <v>290</v>
      </c>
      <c r="U194" s="37">
        <f>Tabela3[[#This Row],[Neg_Ano7]]+Tabela3[[#This Row],[Neg_Ano8]]+Tabela3[[#This Row],[Neg_Ano9]]</f>
        <v>130</v>
      </c>
      <c r="V194" s="114">
        <f t="shared" si="3"/>
        <v>0.44827586206896552</v>
      </c>
    </row>
    <row r="195" spans="1:22" outlineLevel="4" x14ac:dyDescent="0.3">
      <c r="A195" s="6">
        <v>101</v>
      </c>
      <c r="B195" s="7" t="s">
        <v>19</v>
      </c>
      <c r="C195" s="7">
        <v>10103</v>
      </c>
      <c r="D195" s="7" t="s">
        <v>29</v>
      </c>
      <c r="E195" s="7">
        <v>1313</v>
      </c>
      <c r="F195" s="7" t="s">
        <v>190</v>
      </c>
      <c r="G195" s="7">
        <v>152286</v>
      </c>
      <c r="H195" s="7" t="s">
        <v>199</v>
      </c>
      <c r="I195" s="7">
        <v>0</v>
      </c>
      <c r="J195" s="11" t="s">
        <v>24</v>
      </c>
      <c r="K195" s="40">
        <f>SUBTOTAL(9,K194:K194)</f>
        <v>99</v>
      </c>
      <c r="L195" s="40">
        <f>SUBTOTAL(9,L194:L194)</f>
        <v>37</v>
      </c>
      <c r="M195" s="87">
        <f>Tabela3[[#This Row],[Neg_Ano7]]/Tabela3[[#This Row],[Alunos_Ano7]]</f>
        <v>0.37373737373737376</v>
      </c>
      <c r="N195" s="40">
        <f>SUBTOTAL(9,N194:N194)</f>
        <v>97</v>
      </c>
      <c r="O195" s="40">
        <f>SUBTOTAL(9,O194:O194)</f>
        <v>45</v>
      </c>
      <c r="P195" s="87">
        <f>Tabela3[[#This Row],[Neg_Ano8]]/Tabela3[[#This Row],[Alunos_Ano8]]</f>
        <v>0.46391752577319589</v>
      </c>
      <c r="Q195" s="40">
        <f>SUBTOTAL(9,Q194:Q194)</f>
        <v>94</v>
      </c>
      <c r="R195" s="40">
        <f>SUBTOTAL(9,R194:R194)</f>
        <v>48</v>
      </c>
      <c r="S195" s="87">
        <f>Tabela3[[#This Row],[Neg_Ano9]]/Tabela3[[#This Row],[Alunos_Ano9]]</f>
        <v>0.51063829787234039</v>
      </c>
      <c r="T195" s="40">
        <f>SUBTOTAL(9,T194:T194)</f>
        <v>290</v>
      </c>
      <c r="U195" s="40">
        <f>SUBTOTAL(9,U194:U194)</f>
        <v>130</v>
      </c>
      <c r="V195" s="115">
        <f t="shared" si="3"/>
        <v>0.44827586206896552</v>
      </c>
    </row>
    <row r="196" spans="1:22" outlineLevel="5" x14ac:dyDescent="0.3">
      <c r="A196" s="6">
        <v>101</v>
      </c>
      <c r="B196" s="7" t="s">
        <v>19</v>
      </c>
      <c r="C196" s="7">
        <v>10103</v>
      </c>
      <c r="D196" s="7" t="s">
        <v>29</v>
      </c>
      <c r="E196" s="7">
        <v>1313</v>
      </c>
      <c r="F196" s="7" t="s">
        <v>190</v>
      </c>
      <c r="G196" s="7">
        <v>401675</v>
      </c>
      <c r="H196" s="7" t="s">
        <v>330</v>
      </c>
      <c r="I196" s="7">
        <v>1313392</v>
      </c>
      <c r="J196" s="7" t="s">
        <v>330</v>
      </c>
      <c r="K196" s="37">
        <v>57</v>
      </c>
      <c r="L196" s="37">
        <v>3</v>
      </c>
      <c r="M196" s="108">
        <v>5.2631578947368397E-2</v>
      </c>
      <c r="N196" s="37">
        <v>57</v>
      </c>
      <c r="O196" s="37">
        <v>6</v>
      </c>
      <c r="P196" s="108">
        <v>0.105263157894737</v>
      </c>
      <c r="Q196" s="37">
        <v>56</v>
      </c>
      <c r="R196" s="37">
        <v>12</v>
      </c>
      <c r="S196" s="108">
        <v>0.214285714285714</v>
      </c>
      <c r="T196" s="37">
        <f>Tabela3[[#This Row],[Alunos_Ano7]]+Tabela3[[#This Row],[Alunos_Ano8]]+Tabela3[[#This Row],[Alunos_Ano9]]</f>
        <v>170</v>
      </c>
      <c r="U196" s="37">
        <f>Tabela3[[#This Row],[Neg_Ano7]]+Tabela3[[#This Row],[Neg_Ano8]]+Tabela3[[#This Row],[Neg_Ano9]]</f>
        <v>21</v>
      </c>
      <c r="V196" s="114">
        <f t="shared" si="3"/>
        <v>0.12352941176470589</v>
      </c>
    </row>
    <row r="197" spans="1:22" outlineLevel="4" x14ac:dyDescent="0.3">
      <c r="A197" s="6">
        <v>101</v>
      </c>
      <c r="B197" s="7" t="s">
        <v>19</v>
      </c>
      <c r="C197" s="7">
        <v>10103</v>
      </c>
      <c r="D197" s="7" t="s">
        <v>29</v>
      </c>
      <c r="E197" s="7">
        <v>1313</v>
      </c>
      <c r="F197" s="7" t="s">
        <v>190</v>
      </c>
      <c r="G197" s="7">
        <v>401675</v>
      </c>
      <c r="H197" s="7" t="s">
        <v>330</v>
      </c>
      <c r="I197" s="7">
        <v>0</v>
      </c>
      <c r="J197" s="11" t="s">
        <v>24</v>
      </c>
      <c r="K197" s="40">
        <f>SUBTOTAL(9,K196:K196)</f>
        <v>57</v>
      </c>
      <c r="L197" s="40">
        <f>SUBTOTAL(9,L196:L196)</f>
        <v>3</v>
      </c>
      <c r="M197" s="87">
        <f>Tabela3[[#This Row],[Neg_Ano7]]/Tabela3[[#This Row],[Alunos_Ano7]]</f>
        <v>5.2631578947368418E-2</v>
      </c>
      <c r="N197" s="40">
        <f>SUBTOTAL(9,N196:N196)</f>
        <v>57</v>
      </c>
      <c r="O197" s="40">
        <f>SUBTOTAL(9,O196:O196)</f>
        <v>6</v>
      </c>
      <c r="P197" s="87">
        <f>Tabela3[[#This Row],[Neg_Ano8]]/Tabela3[[#This Row],[Alunos_Ano8]]</f>
        <v>0.10526315789473684</v>
      </c>
      <c r="Q197" s="40">
        <f>SUBTOTAL(9,Q196:Q196)</f>
        <v>56</v>
      </c>
      <c r="R197" s="40">
        <f>SUBTOTAL(9,R196:R196)</f>
        <v>12</v>
      </c>
      <c r="S197" s="87">
        <f>Tabela3[[#This Row],[Neg_Ano9]]/Tabela3[[#This Row],[Alunos_Ano9]]</f>
        <v>0.21428571428571427</v>
      </c>
      <c r="T197" s="40">
        <f>SUBTOTAL(9,T196:T196)</f>
        <v>170</v>
      </c>
      <c r="U197" s="40">
        <f>SUBTOTAL(9,U196:U196)</f>
        <v>21</v>
      </c>
      <c r="V197" s="115">
        <f t="shared" si="3"/>
        <v>0.12352941176470589</v>
      </c>
    </row>
    <row r="198" spans="1:22" outlineLevel="5" x14ac:dyDescent="0.3">
      <c r="A198" s="6">
        <v>101</v>
      </c>
      <c r="B198" s="7" t="s">
        <v>19</v>
      </c>
      <c r="C198" s="7">
        <v>10103</v>
      </c>
      <c r="D198" s="7" t="s">
        <v>29</v>
      </c>
      <c r="E198" s="7">
        <v>1313</v>
      </c>
      <c r="F198" s="7" t="s">
        <v>190</v>
      </c>
      <c r="G198" s="7">
        <v>402680</v>
      </c>
      <c r="H198" s="7" t="s">
        <v>331</v>
      </c>
      <c r="I198" s="7">
        <v>1313003</v>
      </c>
      <c r="J198" s="7" t="s">
        <v>331</v>
      </c>
      <c r="K198" s="37">
        <v>132</v>
      </c>
      <c r="L198" s="37">
        <v>33</v>
      </c>
      <c r="M198" s="108">
        <v>0.25</v>
      </c>
      <c r="N198" s="37">
        <v>131</v>
      </c>
      <c r="O198" s="37">
        <v>43</v>
      </c>
      <c r="P198" s="108">
        <v>0.32824427480916002</v>
      </c>
      <c r="Q198" s="37">
        <v>142</v>
      </c>
      <c r="R198" s="37">
        <v>48</v>
      </c>
      <c r="S198" s="108">
        <v>0.338028169014085</v>
      </c>
      <c r="T198" s="37">
        <f>Tabela3[[#This Row],[Alunos_Ano7]]+Tabela3[[#This Row],[Alunos_Ano8]]+Tabela3[[#This Row],[Alunos_Ano9]]</f>
        <v>405</v>
      </c>
      <c r="U198" s="37">
        <f>Tabela3[[#This Row],[Neg_Ano7]]+Tabela3[[#This Row],[Neg_Ano8]]+Tabela3[[#This Row],[Neg_Ano9]]</f>
        <v>124</v>
      </c>
      <c r="V198" s="114">
        <f t="shared" si="3"/>
        <v>0.30617283950617286</v>
      </c>
    </row>
    <row r="199" spans="1:22" outlineLevel="4" x14ac:dyDescent="0.3">
      <c r="A199" s="6">
        <v>101</v>
      </c>
      <c r="B199" s="7" t="s">
        <v>19</v>
      </c>
      <c r="C199" s="7">
        <v>10103</v>
      </c>
      <c r="D199" s="7" t="s">
        <v>29</v>
      </c>
      <c r="E199" s="7">
        <v>1313</v>
      </c>
      <c r="F199" s="7" t="s">
        <v>190</v>
      </c>
      <c r="G199" s="7">
        <v>402680</v>
      </c>
      <c r="H199" s="7" t="s">
        <v>331</v>
      </c>
      <c r="I199" s="7">
        <v>0</v>
      </c>
      <c r="J199" s="11" t="s">
        <v>24</v>
      </c>
      <c r="K199" s="40">
        <f>SUBTOTAL(9,K198:K198)</f>
        <v>132</v>
      </c>
      <c r="L199" s="40">
        <f>SUBTOTAL(9,L198:L198)</f>
        <v>33</v>
      </c>
      <c r="M199" s="87">
        <f>Tabela3[[#This Row],[Neg_Ano7]]/Tabela3[[#This Row],[Alunos_Ano7]]</f>
        <v>0.25</v>
      </c>
      <c r="N199" s="40">
        <f>SUBTOTAL(9,N198:N198)</f>
        <v>131</v>
      </c>
      <c r="O199" s="40">
        <f>SUBTOTAL(9,O198:O198)</f>
        <v>43</v>
      </c>
      <c r="P199" s="87">
        <f>Tabela3[[#This Row],[Neg_Ano8]]/Tabela3[[#This Row],[Alunos_Ano8]]</f>
        <v>0.3282442748091603</v>
      </c>
      <c r="Q199" s="40">
        <f>SUBTOTAL(9,Q198:Q198)</f>
        <v>142</v>
      </c>
      <c r="R199" s="40">
        <f>SUBTOTAL(9,R198:R198)</f>
        <v>48</v>
      </c>
      <c r="S199" s="87">
        <f>Tabela3[[#This Row],[Neg_Ano9]]/Tabela3[[#This Row],[Alunos_Ano9]]</f>
        <v>0.3380281690140845</v>
      </c>
      <c r="T199" s="40">
        <f>SUBTOTAL(9,T198:T198)</f>
        <v>405</v>
      </c>
      <c r="U199" s="40">
        <f>SUBTOTAL(9,U198:U198)</f>
        <v>124</v>
      </c>
      <c r="V199" s="115">
        <f t="shared" si="3"/>
        <v>0.30617283950617286</v>
      </c>
    </row>
    <row r="200" spans="1:22" outlineLevel="3" x14ac:dyDescent="0.3">
      <c r="A200" s="6">
        <v>101</v>
      </c>
      <c r="B200" s="7" t="s">
        <v>19</v>
      </c>
      <c r="C200" s="7">
        <v>10103</v>
      </c>
      <c r="D200" s="7" t="s">
        <v>29</v>
      </c>
      <c r="E200" s="7">
        <v>1313</v>
      </c>
      <c r="F200" s="7" t="s">
        <v>190</v>
      </c>
      <c r="G200" s="7">
        <v>0</v>
      </c>
      <c r="H200" s="7">
        <v>0</v>
      </c>
      <c r="I200" s="7">
        <v>0</v>
      </c>
      <c r="J200" s="15" t="s">
        <v>25</v>
      </c>
      <c r="K200" s="43">
        <f>SUBTOTAL(9,K186:K198)</f>
        <v>688</v>
      </c>
      <c r="L200" s="43">
        <f>SUBTOTAL(9,L186:L198)</f>
        <v>253</v>
      </c>
      <c r="M200" s="89">
        <f>Tabela3[[#This Row],[Neg_Ano7]]/Tabela3[[#This Row],[Alunos_Ano7]]</f>
        <v>0.36773255813953487</v>
      </c>
      <c r="N200" s="43">
        <f>SUBTOTAL(9,N186:N198)</f>
        <v>665</v>
      </c>
      <c r="O200" s="43">
        <f>SUBTOTAL(9,O186:O198)</f>
        <v>269</v>
      </c>
      <c r="P200" s="89">
        <f>Tabela3[[#This Row],[Neg_Ano8]]/Tabela3[[#This Row],[Alunos_Ano8]]</f>
        <v>0.40451127819548871</v>
      </c>
      <c r="Q200" s="43">
        <f>SUBTOTAL(9,Q186:Q198)</f>
        <v>757</v>
      </c>
      <c r="R200" s="43">
        <f>SUBTOTAL(9,R186:R198)</f>
        <v>310</v>
      </c>
      <c r="S200" s="89">
        <f>Tabela3[[#This Row],[Neg_Ano9]]/Tabela3[[#This Row],[Alunos_Ano9]]</f>
        <v>0.4095112285336856</v>
      </c>
      <c r="T200" s="43">
        <f>SUBTOTAL(9,T186:T198)</f>
        <v>2110</v>
      </c>
      <c r="U200" s="43">
        <f>SUBTOTAL(9,U186:U198)</f>
        <v>832</v>
      </c>
      <c r="V200" s="116">
        <f t="shared" si="3"/>
        <v>0.39431279620853082</v>
      </c>
    </row>
    <row r="201" spans="1:22" outlineLevel="5" x14ac:dyDescent="0.3">
      <c r="A201" s="6">
        <v>101</v>
      </c>
      <c r="B201" s="7" t="s">
        <v>19</v>
      </c>
      <c r="C201" s="7">
        <v>10103</v>
      </c>
      <c r="D201" s="7" t="s">
        <v>29</v>
      </c>
      <c r="E201" s="7">
        <v>1314</v>
      </c>
      <c r="F201" s="7" t="s">
        <v>201</v>
      </c>
      <c r="G201" s="7">
        <v>151130</v>
      </c>
      <c r="H201" s="7" t="s">
        <v>202</v>
      </c>
      <c r="I201" s="7">
        <v>1314002</v>
      </c>
      <c r="J201" s="7" t="s">
        <v>203</v>
      </c>
      <c r="K201" s="37">
        <v>26</v>
      </c>
      <c r="L201" s="37">
        <v>7</v>
      </c>
      <c r="M201" s="108">
        <v>0.269230769230769</v>
      </c>
      <c r="N201" s="37">
        <v>67</v>
      </c>
      <c r="O201" s="37">
        <v>17</v>
      </c>
      <c r="P201" s="108">
        <v>0.25373134328358199</v>
      </c>
      <c r="Q201" s="37">
        <v>66</v>
      </c>
      <c r="R201" s="37">
        <v>15</v>
      </c>
      <c r="S201" s="108">
        <v>0.22727272727272699</v>
      </c>
      <c r="T201" s="37">
        <f>Tabela3[[#This Row],[Alunos_Ano7]]+Tabela3[[#This Row],[Alunos_Ano8]]+Tabela3[[#This Row],[Alunos_Ano9]]</f>
        <v>159</v>
      </c>
      <c r="U201" s="37">
        <f>Tabela3[[#This Row],[Neg_Ano7]]+Tabela3[[#This Row],[Neg_Ano8]]+Tabela3[[#This Row],[Neg_Ano9]]</f>
        <v>39</v>
      </c>
      <c r="V201" s="114">
        <f t="shared" si="3"/>
        <v>0.24528301886792453</v>
      </c>
    </row>
    <row r="202" spans="1:22" outlineLevel="5" x14ac:dyDescent="0.3">
      <c r="A202" s="6">
        <v>101</v>
      </c>
      <c r="B202" s="7" t="s">
        <v>19</v>
      </c>
      <c r="C202" s="7">
        <v>10103</v>
      </c>
      <c r="D202" s="7" t="s">
        <v>29</v>
      </c>
      <c r="E202" s="7">
        <v>1314</v>
      </c>
      <c r="F202" s="7" t="s">
        <v>201</v>
      </c>
      <c r="G202" s="7">
        <v>151130</v>
      </c>
      <c r="H202" s="7" t="s">
        <v>202</v>
      </c>
      <c r="I202" s="7">
        <v>1314554</v>
      </c>
      <c r="J202" s="7" t="s">
        <v>204</v>
      </c>
      <c r="K202" s="37">
        <v>67</v>
      </c>
      <c r="L202" s="37">
        <v>17</v>
      </c>
      <c r="M202" s="108">
        <v>0.25373134328358199</v>
      </c>
      <c r="N202" s="37">
        <v>64</v>
      </c>
      <c r="O202" s="37">
        <v>33</v>
      </c>
      <c r="P202" s="108">
        <v>0.515625</v>
      </c>
      <c r="Q202" s="37">
        <v>65</v>
      </c>
      <c r="R202" s="37">
        <v>25</v>
      </c>
      <c r="S202" s="108">
        <v>0.38461538461538503</v>
      </c>
      <c r="T202" s="37">
        <f>Tabela3[[#This Row],[Alunos_Ano7]]+Tabela3[[#This Row],[Alunos_Ano8]]+Tabela3[[#This Row],[Alunos_Ano9]]</f>
        <v>196</v>
      </c>
      <c r="U202" s="37">
        <f>Tabela3[[#This Row],[Neg_Ano7]]+Tabela3[[#This Row],[Neg_Ano8]]+Tabela3[[#This Row],[Neg_Ano9]]</f>
        <v>75</v>
      </c>
      <c r="V202" s="114">
        <f t="shared" si="3"/>
        <v>0.38265306122448978</v>
      </c>
    </row>
    <row r="203" spans="1:22" outlineLevel="4" x14ac:dyDescent="0.3">
      <c r="A203" s="6">
        <v>101</v>
      </c>
      <c r="B203" s="7" t="s">
        <v>19</v>
      </c>
      <c r="C203" s="7">
        <v>10103</v>
      </c>
      <c r="D203" s="7" t="s">
        <v>29</v>
      </c>
      <c r="E203" s="7">
        <v>1314</v>
      </c>
      <c r="F203" s="7" t="s">
        <v>201</v>
      </c>
      <c r="G203" s="7">
        <v>151130</v>
      </c>
      <c r="H203" s="7" t="s">
        <v>202</v>
      </c>
      <c r="I203" s="7">
        <v>0</v>
      </c>
      <c r="J203" s="11" t="s">
        <v>24</v>
      </c>
      <c r="K203" s="40">
        <f>SUBTOTAL(9,K201:K202)</f>
        <v>93</v>
      </c>
      <c r="L203" s="40">
        <f>SUBTOTAL(9,L201:L202)</f>
        <v>24</v>
      </c>
      <c r="M203" s="87">
        <f>Tabela3[[#This Row],[Neg_Ano7]]/Tabela3[[#This Row],[Alunos_Ano7]]</f>
        <v>0.25806451612903225</v>
      </c>
      <c r="N203" s="40">
        <f>SUBTOTAL(9,N201:N202)</f>
        <v>131</v>
      </c>
      <c r="O203" s="40">
        <f>SUBTOTAL(9,O201:O202)</f>
        <v>50</v>
      </c>
      <c r="P203" s="87">
        <f>Tabela3[[#This Row],[Neg_Ano8]]/Tabela3[[#This Row],[Alunos_Ano8]]</f>
        <v>0.38167938931297712</v>
      </c>
      <c r="Q203" s="40">
        <f>SUBTOTAL(9,Q201:Q202)</f>
        <v>131</v>
      </c>
      <c r="R203" s="40">
        <f>SUBTOTAL(9,R201:R202)</f>
        <v>40</v>
      </c>
      <c r="S203" s="87">
        <f>Tabela3[[#This Row],[Neg_Ano9]]/Tabela3[[#This Row],[Alunos_Ano9]]</f>
        <v>0.30534351145038169</v>
      </c>
      <c r="T203" s="40">
        <f>SUBTOTAL(9,T201:T202)</f>
        <v>355</v>
      </c>
      <c r="U203" s="40">
        <f>SUBTOTAL(9,U201:U202)</f>
        <v>114</v>
      </c>
      <c r="V203" s="115">
        <f t="shared" si="3"/>
        <v>0.3211267605633803</v>
      </c>
    </row>
    <row r="204" spans="1:22" outlineLevel="5" x14ac:dyDescent="0.3">
      <c r="A204" s="6">
        <v>101</v>
      </c>
      <c r="B204" s="7" t="s">
        <v>19</v>
      </c>
      <c r="C204" s="7">
        <v>10103</v>
      </c>
      <c r="D204" s="7" t="s">
        <v>29</v>
      </c>
      <c r="E204" s="7">
        <v>1314</v>
      </c>
      <c r="F204" s="7" t="s">
        <v>201</v>
      </c>
      <c r="G204" s="7">
        <v>151142</v>
      </c>
      <c r="H204" s="7" t="s">
        <v>205</v>
      </c>
      <c r="I204" s="7">
        <v>1314011</v>
      </c>
      <c r="J204" s="7" t="s">
        <v>206</v>
      </c>
      <c r="K204" s="37">
        <v>32</v>
      </c>
      <c r="L204" s="37">
        <v>25</v>
      </c>
      <c r="M204" s="108">
        <v>0.78125</v>
      </c>
      <c r="N204" s="37">
        <v>14</v>
      </c>
      <c r="O204" s="37">
        <v>13</v>
      </c>
      <c r="P204" s="108">
        <v>0.92857142857142905</v>
      </c>
      <c r="Q204" s="37">
        <v>15</v>
      </c>
      <c r="R204" s="37">
        <v>13</v>
      </c>
      <c r="S204" s="108">
        <v>0.86666666666666703</v>
      </c>
      <c r="T204" s="37">
        <f>Tabela3[[#This Row],[Alunos_Ano7]]+Tabela3[[#This Row],[Alunos_Ano8]]+Tabela3[[#This Row],[Alunos_Ano9]]</f>
        <v>61</v>
      </c>
      <c r="U204" s="37">
        <f>Tabela3[[#This Row],[Neg_Ano7]]+Tabela3[[#This Row],[Neg_Ano8]]+Tabela3[[#This Row],[Neg_Ano9]]</f>
        <v>51</v>
      </c>
      <c r="V204" s="114">
        <f t="shared" si="3"/>
        <v>0.83606557377049184</v>
      </c>
    </row>
    <row r="205" spans="1:22" outlineLevel="5" x14ac:dyDescent="0.3">
      <c r="A205" s="6">
        <v>101</v>
      </c>
      <c r="B205" s="7" t="s">
        <v>19</v>
      </c>
      <c r="C205" s="7">
        <v>10103</v>
      </c>
      <c r="D205" s="7" t="s">
        <v>29</v>
      </c>
      <c r="E205" s="7">
        <v>1314</v>
      </c>
      <c r="F205" s="7" t="s">
        <v>201</v>
      </c>
      <c r="G205" s="7">
        <v>151142</v>
      </c>
      <c r="H205" s="7" t="s">
        <v>205</v>
      </c>
      <c r="I205" s="7">
        <v>1314752</v>
      </c>
      <c r="J205" s="7" t="s">
        <v>332</v>
      </c>
      <c r="K205" s="37">
        <v>201</v>
      </c>
      <c r="L205" s="37">
        <v>72</v>
      </c>
      <c r="M205" s="108">
        <v>0.35820895522388102</v>
      </c>
      <c r="N205" s="37">
        <v>126</v>
      </c>
      <c r="O205" s="37">
        <v>66</v>
      </c>
      <c r="P205" s="108">
        <v>0.52380952380952395</v>
      </c>
      <c r="Q205" s="37">
        <v>155</v>
      </c>
      <c r="R205" s="37">
        <v>62</v>
      </c>
      <c r="S205" s="108">
        <v>0.4</v>
      </c>
      <c r="T205" s="37">
        <f>Tabela3[[#This Row],[Alunos_Ano7]]+Tabela3[[#This Row],[Alunos_Ano8]]+Tabela3[[#This Row],[Alunos_Ano9]]</f>
        <v>482</v>
      </c>
      <c r="U205" s="37">
        <f>Tabela3[[#This Row],[Neg_Ano7]]+Tabela3[[#This Row],[Neg_Ano8]]+Tabela3[[#This Row],[Neg_Ano9]]</f>
        <v>200</v>
      </c>
      <c r="V205" s="114">
        <f t="shared" si="3"/>
        <v>0.41493775933609961</v>
      </c>
    </row>
    <row r="206" spans="1:22" outlineLevel="4" x14ac:dyDescent="0.3">
      <c r="A206" s="6">
        <v>101</v>
      </c>
      <c r="B206" s="7" t="s">
        <v>19</v>
      </c>
      <c r="C206" s="7">
        <v>10103</v>
      </c>
      <c r="D206" s="7" t="s">
        <v>29</v>
      </c>
      <c r="E206" s="7">
        <v>1314</v>
      </c>
      <c r="F206" s="7" t="s">
        <v>201</v>
      </c>
      <c r="G206" s="7">
        <v>151142</v>
      </c>
      <c r="H206" s="7" t="s">
        <v>205</v>
      </c>
      <c r="I206" s="7">
        <v>0</v>
      </c>
      <c r="J206" s="11" t="s">
        <v>24</v>
      </c>
      <c r="K206" s="40">
        <f>SUBTOTAL(9,K204:K205)</f>
        <v>233</v>
      </c>
      <c r="L206" s="40">
        <f>SUBTOTAL(9,L204:L205)</f>
        <v>97</v>
      </c>
      <c r="M206" s="87">
        <f>Tabela3[[#This Row],[Neg_Ano7]]/Tabela3[[#This Row],[Alunos_Ano7]]</f>
        <v>0.41630901287553645</v>
      </c>
      <c r="N206" s="40">
        <f>SUBTOTAL(9,N204:N205)</f>
        <v>140</v>
      </c>
      <c r="O206" s="40">
        <f>SUBTOTAL(9,O204:O205)</f>
        <v>79</v>
      </c>
      <c r="P206" s="87">
        <f>Tabela3[[#This Row],[Neg_Ano8]]/Tabela3[[#This Row],[Alunos_Ano8]]</f>
        <v>0.56428571428571428</v>
      </c>
      <c r="Q206" s="40">
        <f>SUBTOTAL(9,Q204:Q205)</f>
        <v>170</v>
      </c>
      <c r="R206" s="40">
        <f>SUBTOTAL(9,R204:R205)</f>
        <v>75</v>
      </c>
      <c r="S206" s="87">
        <f>Tabela3[[#This Row],[Neg_Ano9]]/Tabela3[[#This Row],[Alunos_Ano9]]</f>
        <v>0.44117647058823528</v>
      </c>
      <c r="T206" s="40">
        <f>SUBTOTAL(9,T204:T205)</f>
        <v>543</v>
      </c>
      <c r="U206" s="40">
        <f>SUBTOTAL(9,U204:U205)</f>
        <v>251</v>
      </c>
      <c r="V206" s="115">
        <f t="shared" si="3"/>
        <v>0.46224677716390422</v>
      </c>
    </row>
    <row r="207" spans="1:22" outlineLevel="5" x14ac:dyDescent="0.3">
      <c r="A207" s="6">
        <v>101</v>
      </c>
      <c r="B207" s="7" t="s">
        <v>19</v>
      </c>
      <c r="C207" s="7">
        <v>10103</v>
      </c>
      <c r="D207" s="7" t="s">
        <v>29</v>
      </c>
      <c r="E207" s="7">
        <v>1314</v>
      </c>
      <c r="F207" s="7" t="s">
        <v>201</v>
      </c>
      <c r="G207" s="7">
        <v>152298</v>
      </c>
      <c r="H207" s="7" t="s">
        <v>207</v>
      </c>
      <c r="I207" s="7">
        <v>1314529</v>
      </c>
      <c r="J207" s="7" t="s">
        <v>208</v>
      </c>
      <c r="K207" s="37">
        <v>76</v>
      </c>
      <c r="L207" s="37">
        <v>35</v>
      </c>
      <c r="M207" s="108">
        <v>0.46052631578947401</v>
      </c>
      <c r="N207" s="37">
        <v>74</v>
      </c>
      <c r="O207" s="37">
        <v>38</v>
      </c>
      <c r="P207" s="108">
        <v>0.51351351351351304</v>
      </c>
      <c r="Q207" s="37">
        <v>67</v>
      </c>
      <c r="R207" s="37">
        <v>33</v>
      </c>
      <c r="S207" s="108">
        <v>0.49253731343283602</v>
      </c>
      <c r="T207" s="37">
        <f>Tabela3[[#This Row],[Alunos_Ano7]]+Tabela3[[#This Row],[Alunos_Ano8]]+Tabela3[[#This Row],[Alunos_Ano9]]</f>
        <v>217</v>
      </c>
      <c r="U207" s="37">
        <f>Tabela3[[#This Row],[Neg_Ano7]]+Tabela3[[#This Row],[Neg_Ano8]]+Tabela3[[#This Row],[Neg_Ano9]]</f>
        <v>106</v>
      </c>
      <c r="V207" s="114">
        <f t="shared" si="3"/>
        <v>0.48847926267281105</v>
      </c>
    </row>
    <row r="208" spans="1:22" outlineLevel="5" x14ac:dyDescent="0.3">
      <c r="A208" s="6">
        <v>101</v>
      </c>
      <c r="B208" s="7" t="s">
        <v>19</v>
      </c>
      <c r="C208" s="7">
        <v>10103</v>
      </c>
      <c r="D208" s="7" t="s">
        <v>29</v>
      </c>
      <c r="E208" s="7">
        <v>1314</v>
      </c>
      <c r="F208" s="7" t="s">
        <v>201</v>
      </c>
      <c r="G208" s="7">
        <v>152298</v>
      </c>
      <c r="H208" s="7" t="s">
        <v>207</v>
      </c>
      <c r="I208" s="7">
        <v>1314986</v>
      </c>
      <c r="J208" s="7" t="s">
        <v>209</v>
      </c>
      <c r="K208" s="37">
        <v>126</v>
      </c>
      <c r="L208" s="37">
        <v>47</v>
      </c>
      <c r="M208" s="108">
        <v>0.37301587301587302</v>
      </c>
      <c r="N208" s="37">
        <v>87</v>
      </c>
      <c r="O208" s="37">
        <v>38</v>
      </c>
      <c r="P208" s="108">
        <v>0.43678160919540199</v>
      </c>
      <c r="Q208" s="37">
        <v>72</v>
      </c>
      <c r="R208" s="37">
        <v>43</v>
      </c>
      <c r="S208" s="108">
        <v>0.59722222222222199</v>
      </c>
      <c r="T208" s="37">
        <f>Tabela3[[#This Row],[Alunos_Ano7]]+Tabela3[[#This Row],[Alunos_Ano8]]+Tabela3[[#This Row],[Alunos_Ano9]]</f>
        <v>285</v>
      </c>
      <c r="U208" s="37">
        <f>Tabela3[[#This Row],[Neg_Ano7]]+Tabela3[[#This Row],[Neg_Ano8]]+Tabela3[[#This Row],[Neg_Ano9]]</f>
        <v>128</v>
      </c>
      <c r="V208" s="114">
        <f t="shared" si="3"/>
        <v>0.44912280701754387</v>
      </c>
    </row>
    <row r="209" spans="1:22" outlineLevel="4" x14ac:dyDescent="0.3">
      <c r="A209" s="6">
        <v>101</v>
      </c>
      <c r="B209" s="7" t="s">
        <v>19</v>
      </c>
      <c r="C209" s="7">
        <v>10103</v>
      </c>
      <c r="D209" s="7" t="s">
        <v>29</v>
      </c>
      <c r="E209" s="7">
        <v>1314</v>
      </c>
      <c r="F209" s="7" t="s">
        <v>201</v>
      </c>
      <c r="G209" s="7">
        <v>152298</v>
      </c>
      <c r="H209" s="7" t="s">
        <v>207</v>
      </c>
      <c r="I209" s="7">
        <v>0</v>
      </c>
      <c r="J209" s="11" t="s">
        <v>24</v>
      </c>
      <c r="K209" s="40">
        <f>SUBTOTAL(9,K207:K208)</f>
        <v>202</v>
      </c>
      <c r="L209" s="40">
        <f>SUBTOTAL(9,L207:L208)</f>
        <v>82</v>
      </c>
      <c r="M209" s="87">
        <f>Tabela3[[#This Row],[Neg_Ano7]]/Tabela3[[#This Row],[Alunos_Ano7]]</f>
        <v>0.40594059405940597</v>
      </c>
      <c r="N209" s="40">
        <f>SUBTOTAL(9,N207:N208)</f>
        <v>161</v>
      </c>
      <c r="O209" s="40">
        <f>SUBTOTAL(9,O207:O208)</f>
        <v>76</v>
      </c>
      <c r="P209" s="87">
        <f>Tabela3[[#This Row],[Neg_Ano8]]/Tabela3[[#This Row],[Alunos_Ano8]]</f>
        <v>0.47204968944099379</v>
      </c>
      <c r="Q209" s="40">
        <f>SUBTOTAL(9,Q207:Q208)</f>
        <v>139</v>
      </c>
      <c r="R209" s="40">
        <f>SUBTOTAL(9,R207:R208)</f>
        <v>76</v>
      </c>
      <c r="S209" s="87">
        <f>Tabela3[[#This Row],[Neg_Ano9]]/Tabela3[[#This Row],[Alunos_Ano9]]</f>
        <v>0.5467625899280576</v>
      </c>
      <c r="T209" s="40">
        <f>SUBTOTAL(9,T207:T208)</f>
        <v>502</v>
      </c>
      <c r="U209" s="40">
        <f>SUBTOTAL(9,U207:U208)</f>
        <v>234</v>
      </c>
      <c r="V209" s="115">
        <f t="shared" si="3"/>
        <v>0.46613545816733065</v>
      </c>
    </row>
    <row r="210" spans="1:22" outlineLevel="5" x14ac:dyDescent="0.3">
      <c r="A210" s="6">
        <v>101</v>
      </c>
      <c r="B210" s="7" t="s">
        <v>19</v>
      </c>
      <c r="C210" s="7">
        <v>10103</v>
      </c>
      <c r="D210" s="7" t="s">
        <v>29</v>
      </c>
      <c r="E210" s="7">
        <v>1314</v>
      </c>
      <c r="F210" s="7" t="s">
        <v>201</v>
      </c>
      <c r="G210" s="7">
        <v>152304</v>
      </c>
      <c r="H210" s="7" t="s">
        <v>210</v>
      </c>
      <c r="I210" s="7">
        <v>1314807</v>
      </c>
      <c r="J210" s="7" t="s">
        <v>211</v>
      </c>
      <c r="K210" s="37">
        <v>0</v>
      </c>
      <c r="L210" s="37">
        <v>0</v>
      </c>
      <c r="M210" s="108" t="s">
        <v>28</v>
      </c>
      <c r="N210" s="37">
        <v>110</v>
      </c>
      <c r="O210" s="37">
        <v>0</v>
      </c>
      <c r="P210" s="108">
        <v>0</v>
      </c>
      <c r="Q210" s="37">
        <v>131</v>
      </c>
      <c r="R210" s="37">
        <v>48</v>
      </c>
      <c r="S210" s="108">
        <v>0.36641221374045801</v>
      </c>
      <c r="T210" s="37">
        <f>Tabela3[[#This Row],[Alunos_Ano7]]+Tabela3[[#This Row],[Alunos_Ano8]]+Tabela3[[#This Row],[Alunos_Ano9]]</f>
        <v>241</v>
      </c>
      <c r="U210" s="37">
        <f>Tabela3[[#This Row],[Neg_Ano7]]+Tabela3[[#This Row],[Neg_Ano8]]+Tabela3[[#This Row],[Neg_Ano9]]</f>
        <v>48</v>
      </c>
      <c r="V210" s="114">
        <f t="shared" si="3"/>
        <v>0.19917012448132779</v>
      </c>
    </row>
    <row r="211" spans="1:22" outlineLevel="4" x14ac:dyDescent="0.3">
      <c r="A211" s="6">
        <v>101</v>
      </c>
      <c r="B211" s="7" t="s">
        <v>19</v>
      </c>
      <c r="C211" s="7">
        <v>10103</v>
      </c>
      <c r="D211" s="7" t="s">
        <v>29</v>
      </c>
      <c r="E211" s="7">
        <v>1314</v>
      </c>
      <c r="F211" s="7" t="s">
        <v>201</v>
      </c>
      <c r="G211" s="7">
        <v>152304</v>
      </c>
      <c r="H211" s="7" t="s">
        <v>210</v>
      </c>
      <c r="I211" s="7">
        <v>0</v>
      </c>
      <c r="J211" s="11" t="s">
        <v>24</v>
      </c>
      <c r="K211" s="40">
        <v>0</v>
      </c>
      <c r="L211" s="40">
        <v>0</v>
      </c>
      <c r="M211" s="87" t="s">
        <v>28</v>
      </c>
      <c r="N211" s="40">
        <f>SUBTOTAL(9,N210:N210)</f>
        <v>110</v>
      </c>
      <c r="O211" s="40">
        <f>SUBTOTAL(9,O210:O210)</f>
        <v>0</v>
      </c>
      <c r="P211" s="87">
        <f>Tabela3[[#This Row],[Neg_Ano8]]/Tabela3[[#This Row],[Alunos_Ano8]]</f>
        <v>0</v>
      </c>
      <c r="Q211" s="40">
        <f>SUBTOTAL(9,Q210:Q210)</f>
        <v>131</v>
      </c>
      <c r="R211" s="40">
        <f>SUBTOTAL(9,R210:R210)</f>
        <v>48</v>
      </c>
      <c r="S211" s="87">
        <f>Tabela3[[#This Row],[Neg_Ano9]]/Tabela3[[#This Row],[Alunos_Ano9]]</f>
        <v>0.36641221374045801</v>
      </c>
      <c r="T211" s="40">
        <f>SUBTOTAL(9,T210:T210)</f>
        <v>241</v>
      </c>
      <c r="U211" s="40">
        <f>SUBTOTAL(9,U210:U210)</f>
        <v>48</v>
      </c>
      <c r="V211" s="115">
        <f t="shared" si="3"/>
        <v>0.19917012448132779</v>
      </c>
    </row>
    <row r="212" spans="1:22" outlineLevel="5" x14ac:dyDescent="0.3">
      <c r="A212" s="6">
        <v>101</v>
      </c>
      <c r="B212" s="7" t="s">
        <v>19</v>
      </c>
      <c r="C212" s="7">
        <v>10103</v>
      </c>
      <c r="D212" s="7" t="s">
        <v>29</v>
      </c>
      <c r="E212" s="7">
        <v>1314</v>
      </c>
      <c r="F212" s="7" t="s">
        <v>201</v>
      </c>
      <c r="G212" s="7">
        <v>330838</v>
      </c>
      <c r="H212" s="7" t="s">
        <v>212</v>
      </c>
      <c r="I212" s="7">
        <v>1314797</v>
      </c>
      <c r="J212" s="7" t="s">
        <v>212</v>
      </c>
      <c r="K212" s="37">
        <v>26</v>
      </c>
      <c r="L212" s="37">
        <v>18</v>
      </c>
      <c r="M212" s="108">
        <v>0.69230769230769196</v>
      </c>
      <c r="N212" s="37">
        <v>14</v>
      </c>
      <c r="O212" s="37">
        <v>13</v>
      </c>
      <c r="P212" s="108">
        <v>0.92857142857142905</v>
      </c>
      <c r="Q212" s="37">
        <v>11</v>
      </c>
      <c r="R212" s="37">
        <v>5</v>
      </c>
      <c r="S212" s="108">
        <v>0.45454545454545497</v>
      </c>
      <c r="T212" s="37">
        <f>Tabela3[[#This Row],[Alunos_Ano7]]+Tabela3[[#This Row],[Alunos_Ano8]]+Tabela3[[#This Row],[Alunos_Ano9]]</f>
        <v>51</v>
      </c>
      <c r="U212" s="37">
        <f>Tabela3[[#This Row],[Neg_Ano7]]+Tabela3[[#This Row],[Neg_Ano8]]+Tabela3[[#This Row],[Neg_Ano9]]</f>
        <v>36</v>
      </c>
      <c r="V212" s="114">
        <f t="shared" si="3"/>
        <v>0.70588235294117652</v>
      </c>
    </row>
    <row r="213" spans="1:22" outlineLevel="4" x14ac:dyDescent="0.3">
      <c r="A213" s="6">
        <v>101</v>
      </c>
      <c r="B213" s="7" t="s">
        <v>19</v>
      </c>
      <c r="C213" s="7">
        <v>10103</v>
      </c>
      <c r="D213" s="7" t="s">
        <v>29</v>
      </c>
      <c r="E213" s="7">
        <v>1314</v>
      </c>
      <c r="F213" s="7" t="s">
        <v>201</v>
      </c>
      <c r="G213" s="7">
        <v>330838</v>
      </c>
      <c r="H213" s="7" t="s">
        <v>212</v>
      </c>
      <c r="I213" s="7">
        <v>0</v>
      </c>
      <c r="J213" s="11" t="s">
        <v>24</v>
      </c>
      <c r="K213" s="40">
        <f>SUBTOTAL(9,K212:K212)</f>
        <v>26</v>
      </c>
      <c r="L213" s="40">
        <f>SUBTOTAL(9,L212:L212)</f>
        <v>18</v>
      </c>
      <c r="M213" s="87">
        <f>Tabela3[[#This Row],[Neg_Ano7]]/Tabela3[[#This Row],[Alunos_Ano7]]</f>
        <v>0.69230769230769229</v>
      </c>
      <c r="N213" s="40">
        <f>SUBTOTAL(9,N212:N212)</f>
        <v>14</v>
      </c>
      <c r="O213" s="40">
        <f>SUBTOTAL(9,O212:O212)</f>
        <v>13</v>
      </c>
      <c r="P213" s="87">
        <f>Tabela3[[#This Row],[Neg_Ano8]]/Tabela3[[#This Row],[Alunos_Ano8]]</f>
        <v>0.9285714285714286</v>
      </c>
      <c r="Q213" s="40">
        <f>SUBTOTAL(9,Q212:Q212)</f>
        <v>11</v>
      </c>
      <c r="R213" s="40">
        <f>SUBTOTAL(9,R212:R212)</f>
        <v>5</v>
      </c>
      <c r="S213" s="87">
        <f>Tabela3[[#This Row],[Neg_Ano9]]/Tabela3[[#This Row],[Alunos_Ano9]]</f>
        <v>0.45454545454545453</v>
      </c>
      <c r="T213" s="40">
        <f>SUBTOTAL(9,T212:T212)</f>
        <v>51</v>
      </c>
      <c r="U213" s="40">
        <f>SUBTOTAL(9,U212:U212)</f>
        <v>36</v>
      </c>
      <c r="V213" s="115">
        <f t="shared" si="3"/>
        <v>0.70588235294117652</v>
      </c>
    </row>
    <row r="214" spans="1:22" outlineLevel="3" x14ac:dyDescent="0.3">
      <c r="A214" s="6">
        <v>101</v>
      </c>
      <c r="B214" s="7" t="s">
        <v>19</v>
      </c>
      <c r="C214" s="7">
        <v>10103</v>
      </c>
      <c r="D214" s="7" t="s">
        <v>29</v>
      </c>
      <c r="E214" s="7">
        <v>1314</v>
      </c>
      <c r="F214" s="7" t="s">
        <v>201</v>
      </c>
      <c r="G214" s="7">
        <v>0</v>
      </c>
      <c r="H214" s="7">
        <v>0</v>
      </c>
      <c r="I214" s="7">
        <v>0</v>
      </c>
      <c r="J214" s="15" t="s">
        <v>25</v>
      </c>
      <c r="K214" s="43">
        <f>SUBTOTAL(9,K201:K212)</f>
        <v>554</v>
      </c>
      <c r="L214" s="43">
        <f>SUBTOTAL(9,L201:L212)</f>
        <v>221</v>
      </c>
      <c r="M214" s="89">
        <f>Tabela3[[#This Row],[Neg_Ano7]]/Tabela3[[#This Row],[Alunos_Ano7]]</f>
        <v>0.39891696750902528</v>
      </c>
      <c r="N214" s="43">
        <f>SUBTOTAL(9,N201:N212)</f>
        <v>556</v>
      </c>
      <c r="O214" s="43">
        <f>SUBTOTAL(9,O201:O212)</f>
        <v>218</v>
      </c>
      <c r="P214" s="89">
        <f>Tabela3[[#This Row],[Neg_Ano8]]/Tabela3[[#This Row],[Alunos_Ano8]]</f>
        <v>0.3920863309352518</v>
      </c>
      <c r="Q214" s="43">
        <f>SUBTOTAL(9,Q201:Q212)</f>
        <v>582</v>
      </c>
      <c r="R214" s="43">
        <f>SUBTOTAL(9,R201:R212)</f>
        <v>244</v>
      </c>
      <c r="S214" s="89">
        <f>Tabela3[[#This Row],[Neg_Ano9]]/Tabela3[[#This Row],[Alunos_Ano9]]</f>
        <v>0.41924398625429554</v>
      </c>
      <c r="T214" s="43">
        <f>SUBTOTAL(9,T201:T212)</f>
        <v>1692</v>
      </c>
      <c r="U214" s="43">
        <f>SUBTOTAL(9,U201:U212)</f>
        <v>683</v>
      </c>
      <c r="V214" s="116">
        <f t="shared" si="3"/>
        <v>0.40366430260047281</v>
      </c>
    </row>
    <row r="215" spans="1:22" outlineLevel="5" x14ac:dyDescent="0.3">
      <c r="A215" s="6">
        <v>101</v>
      </c>
      <c r="B215" s="7" t="s">
        <v>19</v>
      </c>
      <c r="C215" s="7">
        <v>10103</v>
      </c>
      <c r="D215" s="7" t="s">
        <v>29</v>
      </c>
      <c r="E215" s="7">
        <v>1315</v>
      </c>
      <c r="F215" s="7" t="s">
        <v>213</v>
      </c>
      <c r="G215" s="7">
        <v>152328</v>
      </c>
      <c r="H215" s="7" t="s">
        <v>214</v>
      </c>
      <c r="I215" s="7">
        <v>1315189</v>
      </c>
      <c r="J215" s="7" t="s">
        <v>215</v>
      </c>
      <c r="K215" s="37">
        <v>156</v>
      </c>
      <c r="L215" s="37">
        <v>73</v>
      </c>
      <c r="M215" s="108">
        <v>0.46794871794871801</v>
      </c>
      <c r="N215" s="37">
        <v>150</v>
      </c>
      <c r="O215" s="37">
        <v>85</v>
      </c>
      <c r="P215" s="108">
        <v>0.56666666666666698</v>
      </c>
      <c r="Q215" s="37">
        <v>146</v>
      </c>
      <c r="R215" s="37">
        <v>61</v>
      </c>
      <c r="S215" s="108">
        <v>0.41780821917808197</v>
      </c>
      <c r="T215" s="37">
        <f>Tabela3[[#This Row],[Alunos_Ano7]]+Tabela3[[#This Row],[Alunos_Ano8]]+Tabela3[[#This Row],[Alunos_Ano9]]</f>
        <v>452</v>
      </c>
      <c r="U215" s="37">
        <f>Tabela3[[#This Row],[Neg_Ano7]]+Tabela3[[#This Row],[Neg_Ano8]]+Tabela3[[#This Row],[Neg_Ano9]]</f>
        <v>219</v>
      </c>
      <c r="V215" s="114">
        <f t="shared" si="3"/>
        <v>0.48451327433628316</v>
      </c>
    </row>
    <row r="216" spans="1:22" outlineLevel="4" x14ac:dyDescent="0.3">
      <c r="A216" s="6">
        <v>101</v>
      </c>
      <c r="B216" s="7" t="s">
        <v>19</v>
      </c>
      <c r="C216" s="7">
        <v>10103</v>
      </c>
      <c r="D216" s="7" t="s">
        <v>29</v>
      </c>
      <c r="E216" s="7">
        <v>1315</v>
      </c>
      <c r="F216" s="7" t="s">
        <v>213</v>
      </c>
      <c r="G216" s="7">
        <v>152328</v>
      </c>
      <c r="H216" s="7" t="s">
        <v>214</v>
      </c>
      <c r="I216" s="7">
        <v>0</v>
      </c>
      <c r="J216" s="11" t="s">
        <v>24</v>
      </c>
      <c r="K216" s="40">
        <f>SUBTOTAL(9,K215:K215)</f>
        <v>156</v>
      </c>
      <c r="L216" s="40">
        <f>SUBTOTAL(9,L215:L215)</f>
        <v>73</v>
      </c>
      <c r="M216" s="87">
        <f>Tabela3[[#This Row],[Neg_Ano7]]/Tabela3[[#This Row],[Alunos_Ano7]]</f>
        <v>0.46794871794871795</v>
      </c>
      <c r="N216" s="40">
        <f>SUBTOTAL(9,N215:N215)</f>
        <v>150</v>
      </c>
      <c r="O216" s="40">
        <f>SUBTOTAL(9,O215:O215)</f>
        <v>85</v>
      </c>
      <c r="P216" s="87">
        <f>Tabela3[[#This Row],[Neg_Ano8]]/Tabela3[[#This Row],[Alunos_Ano8]]</f>
        <v>0.56666666666666665</v>
      </c>
      <c r="Q216" s="40">
        <f>SUBTOTAL(9,Q215:Q215)</f>
        <v>146</v>
      </c>
      <c r="R216" s="40">
        <f>SUBTOTAL(9,R215:R215)</f>
        <v>61</v>
      </c>
      <c r="S216" s="87">
        <f>Tabela3[[#This Row],[Neg_Ano9]]/Tabela3[[#This Row],[Alunos_Ano9]]</f>
        <v>0.4178082191780822</v>
      </c>
      <c r="T216" s="40">
        <f>SUBTOTAL(9,T215:T215)</f>
        <v>452</v>
      </c>
      <c r="U216" s="40">
        <f>SUBTOTAL(9,U215:U215)</f>
        <v>219</v>
      </c>
      <c r="V216" s="115">
        <f t="shared" si="3"/>
        <v>0.48451327433628316</v>
      </c>
    </row>
    <row r="217" spans="1:22" outlineLevel="5" x14ac:dyDescent="0.3">
      <c r="A217" s="6">
        <v>101</v>
      </c>
      <c r="B217" s="7" t="s">
        <v>19</v>
      </c>
      <c r="C217" s="7">
        <v>10103</v>
      </c>
      <c r="D217" s="7" t="s">
        <v>29</v>
      </c>
      <c r="E217" s="7">
        <v>1315</v>
      </c>
      <c r="F217" s="7" t="s">
        <v>213</v>
      </c>
      <c r="G217" s="7">
        <v>152330</v>
      </c>
      <c r="H217" s="7" t="s">
        <v>216</v>
      </c>
      <c r="I217" s="7">
        <v>1315595</v>
      </c>
      <c r="J217" s="7" t="s">
        <v>217</v>
      </c>
      <c r="K217" s="37">
        <v>175</v>
      </c>
      <c r="L217" s="37">
        <v>66</v>
      </c>
      <c r="M217" s="108">
        <v>0.377142857142857</v>
      </c>
      <c r="N217" s="37">
        <v>174</v>
      </c>
      <c r="O217" s="37">
        <v>85</v>
      </c>
      <c r="P217" s="108">
        <v>0.48850574712643702</v>
      </c>
      <c r="Q217" s="37">
        <v>172</v>
      </c>
      <c r="R217" s="37">
        <v>60</v>
      </c>
      <c r="S217" s="108">
        <v>0.34883720930232598</v>
      </c>
      <c r="T217" s="37">
        <f>Tabela3[[#This Row],[Alunos_Ano7]]+Tabela3[[#This Row],[Alunos_Ano8]]+Tabela3[[#This Row],[Alunos_Ano9]]</f>
        <v>521</v>
      </c>
      <c r="U217" s="37">
        <f>Tabela3[[#This Row],[Neg_Ano7]]+Tabela3[[#This Row],[Neg_Ano8]]+Tabela3[[#This Row],[Neg_Ano9]]</f>
        <v>211</v>
      </c>
      <c r="V217" s="114">
        <f t="shared" si="3"/>
        <v>0.4049904030710173</v>
      </c>
    </row>
    <row r="218" spans="1:22" outlineLevel="4" x14ac:dyDescent="0.3">
      <c r="A218" s="6">
        <v>101</v>
      </c>
      <c r="B218" s="7" t="s">
        <v>19</v>
      </c>
      <c r="C218" s="7">
        <v>10103</v>
      </c>
      <c r="D218" s="7" t="s">
        <v>29</v>
      </c>
      <c r="E218" s="7">
        <v>1315</v>
      </c>
      <c r="F218" s="7" t="s">
        <v>213</v>
      </c>
      <c r="G218" s="7">
        <v>152330</v>
      </c>
      <c r="H218" s="7" t="s">
        <v>216</v>
      </c>
      <c r="I218" s="7">
        <v>0</v>
      </c>
      <c r="J218" s="11" t="s">
        <v>24</v>
      </c>
      <c r="K218" s="40">
        <f>SUBTOTAL(9,K217:K217)</f>
        <v>175</v>
      </c>
      <c r="L218" s="40">
        <f>SUBTOTAL(9,L217:L217)</f>
        <v>66</v>
      </c>
      <c r="M218" s="87">
        <f>Tabela3[[#This Row],[Neg_Ano7]]/Tabela3[[#This Row],[Alunos_Ano7]]</f>
        <v>0.37714285714285717</v>
      </c>
      <c r="N218" s="40">
        <f>SUBTOTAL(9,N217:N217)</f>
        <v>174</v>
      </c>
      <c r="O218" s="40">
        <f>SUBTOTAL(9,O217:O217)</f>
        <v>85</v>
      </c>
      <c r="P218" s="87">
        <f>Tabela3[[#This Row],[Neg_Ano8]]/Tabela3[[#This Row],[Alunos_Ano8]]</f>
        <v>0.4885057471264368</v>
      </c>
      <c r="Q218" s="40">
        <f>SUBTOTAL(9,Q217:Q217)</f>
        <v>172</v>
      </c>
      <c r="R218" s="40">
        <f>SUBTOTAL(9,R217:R217)</f>
        <v>60</v>
      </c>
      <c r="S218" s="87">
        <f>Tabela3[[#This Row],[Neg_Ano9]]/Tabela3[[#This Row],[Alunos_Ano9]]</f>
        <v>0.34883720930232559</v>
      </c>
      <c r="T218" s="40">
        <f>SUBTOTAL(9,T217:T217)</f>
        <v>521</v>
      </c>
      <c r="U218" s="40">
        <f>SUBTOTAL(9,U217:U217)</f>
        <v>211</v>
      </c>
      <c r="V218" s="115">
        <f t="shared" si="3"/>
        <v>0.4049904030710173</v>
      </c>
    </row>
    <row r="219" spans="1:22" outlineLevel="5" x14ac:dyDescent="0.3">
      <c r="A219" s="6">
        <v>101</v>
      </c>
      <c r="B219" s="7" t="s">
        <v>19</v>
      </c>
      <c r="C219" s="7">
        <v>10103</v>
      </c>
      <c r="D219" s="7" t="s">
        <v>29</v>
      </c>
      <c r="E219" s="7">
        <v>1315</v>
      </c>
      <c r="F219" s="7" t="s">
        <v>213</v>
      </c>
      <c r="G219" s="7">
        <v>152341</v>
      </c>
      <c r="H219" s="7" t="s">
        <v>218</v>
      </c>
      <c r="I219" s="7">
        <v>1315577</v>
      </c>
      <c r="J219" s="7" t="s">
        <v>219</v>
      </c>
      <c r="K219" s="37">
        <v>21</v>
      </c>
      <c r="L219" s="37">
        <v>0</v>
      </c>
      <c r="M219" s="108">
        <v>0</v>
      </c>
      <c r="N219" s="37">
        <v>112</v>
      </c>
      <c r="O219" s="37">
        <v>9</v>
      </c>
      <c r="P219" s="108">
        <v>8.0357142857142905E-2</v>
      </c>
      <c r="Q219" s="37">
        <v>108</v>
      </c>
      <c r="R219" s="37">
        <v>41</v>
      </c>
      <c r="S219" s="108">
        <v>0.37962962962962998</v>
      </c>
      <c r="T219" s="37">
        <f>Tabela3[[#This Row],[Alunos_Ano7]]+Tabela3[[#This Row],[Alunos_Ano8]]+Tabela3[[#This Row],[Alunos_Ano9]]</f>
        <v>241</v>
      </c>
      <c r="U219" s="37">
        <f>Tabela3[[#This Row],[Neg_Ano7]]+Tabela3[[#This Row],[Neg_Ano8]]+Tabela3[[#This Row],[Neg_Ano9]]</f>
        <v>50</v>
      </c>
      <c r="V219" s="114">
        <f t="shared" si="3"/>
        <v>0.2074688796680498</v>
      </c>
    </row>
    <row r="220" spans="1:22" outlineLevel="4" x14ac:dyDescent="0.3">
      <c r="A220" s="6">
        <v>101</v>
      </c>
      <c r="B220" s="7" t="s">
        <v>19</v>
      </c>
      <c r="C220" s="7">
        <v>10103</v>
      </c>
      <c r="D220" s="7" t="s">
        <v>29</v>
      </c>
      <c r="E220" s="7">
        <v>1315</v>
      </c>
      <c r="F220" s="7" t="s">
        <v>213</v>
      </c>
      <c r="G220" s="7">
        <v>152341</v>
      </c>
      <c r="H220" s="7" t="s">
        <v>218</v>
      </c>
      <c r="I220" s="7">
        <v>0</v>
      </c>
      <c r="J220" s="11" t="s">
        <v>24</v>
      </c>
      <c r="K220" s="40">
        <f>SUBTOTAL(9,K219:K219)</f>
        <v>21</v>
      </c>
      <c r="L220" s="40">
        <f>SUBTOTAL(9,L219:L219)</f>
        <v>0</v>
      </c>
      <c r="M220" s="87">
        <f>Tabela3[[#This Row],[Neg_Ano7]]/Tabela3[[#This Row],[Alunos_Ano7]]</f>
        <v>0</v>
      </c>
      <c r="N220" s="40">
        <f>SUBTOTAL(9,N219:N219)</f>
        <v>112</v>
      </c>
      <c r="O220" s="40">
        <f>SUBTOTAL(9,O219:O219)</f>
        <v>9</v>
      </c>
      <c r="P220" s="87">
        <f>Tabela3[[#This Row],[Neg_Ano8]]/Tabela3[[#This Row],[Alunos_Ano8]]</f>
        <v>8.0357142857142863E-2</v>
      </c>
      <c r="Q220" s="40">
        <f>SUBTOTAL(9,Q219:Q219)</f>
        <v>108</v>
      </c>
      <c r="R220" s="40">
        <f>SUBTOTAL(9,R219:R219)</f>
        <v>41</v>
      </c>
      <c r="S220" s="87">
        <f>Tabela3[[#This Row],[Neg_Ano9]]/Tabela3[[#This Row],[Alunos_Ano9]]</f>
        <v>0.37962962962962965</v>
      </c>
      <c r="T220" s="40">
        <f>SUBTOTAL(9,T219:T219)</f>
        <v>241</v>
      </c>
      <c r="U220" s="40">
        <f>SUBTOTAL(9,U219:U219)</f>
        <v>50</v>
      </c>
      <c r="V220" s="115">
        <f t="shared" si="3"/>
        <v>0.2074688796680498</v>
      </c>
    </row>
    <row r="221" spans="1:22" outlineLevel="5" x14ac:dyDescent="0.3">
      <c r="A221" s="6">
        <v>101</v>
      </c>
      <c r="B221" s="7" t="s">
        <v>19</v>
      </c>
      <c r="C221" s="7">
        <v>10103</v>
      </c>
      <c r="D221" s="7" t="s">
        <v>29</v>
      </c>
      <c r="E221" s="7">
        <v>1315</v>
      </c>
      <c r="F221" s="7" t="s">
        <v>213</v>
      </c>
      <c r="G221" s="7">
        <v>152353</v>
      </c>
      <c r="H221" s="7" t="s">
        <v>220</v>
      </c>
      <c r="I221" s="7">
        <v>1315134</v>
      </c>
      <c r="J221" s="7" t="s">
        <v>333</v>
      </c>
      <c r="K221" s="37">
        <v>81</v>
      </c>
      <c r="L221" s="37">
        <v>39</v>
      </c>
      <c r="M221" s="108">
        <v>0.48148148148148101</v>
      </c>
      <c r="N221" s="37">
        <v>111</v>
      </c>
      <c r="O221" s="37">
        <v>59</v>
      </c>
      <c r="P221" s="108">
        <v>0.53153153153153199</v>
      </c>
      <c r="Q221" s="37">
        <v>97</v>
      </c>
      <c r="R221" s="37">
        <v>49</v>
      </c>
      <c r="S221" s="108">
        <v>0.50515463917525805</v>
      </c>
      <c r="T221" s="37">
        <f>Tabela3[[#This Row],[Alunos_Ano7]]+Tabela3[[#This Row],[Alunos_Ano8]]+Tabela3[[#This Row],[Alunos_Ano9]]</f>
        <v>289</v>
      </c>
      <c r="U221" s="37">
        <f>Tabela3[[#This Row],[Neg_Ano7]]+Tabela3[[#This Row],[Neg_Ano8]]+Tabela3[[#This Row],[Neg_Ano9]]</f>
        <v>147</v>
      </c>
      <c r="V221" s="114">
        <f t="shared" si="3"/>
        <v>0.50865051903114189</v>
      </c>
    </row>
    <row r="222" spans="1:22" outlineLevel="5" x14ac:dyDescent="0.3">
      <c r="A222" s="6">
        <v>101</v>
      </c>
      <c r="B222" s="7" t="s">
        <v>19</v>
      </c>
      <c r="C222" s="7">
        <v>10103</v>
      </c>
      <c r="D222" s="7" t="s">
        <v>29</v>
      </c>
      <c r="E222" s="7">
        <v>1315</v>
      </c>
      <c r="F222" s="7" t="s">
        <v>213</v>
      </c>
      <c r="G222" s="7">
        <v>152353</v>
      </c>
      <c r="H222" s="7" t="s">
        <v>220</v>
      </c>
      <c r="I222" s="7">
        <v>1315777</v>
      </c>
      <c r="J222" s="7" t="s">
        <v>221</v>
      </c>
      <c r="K222" s="37">
        <v>92</v>
      </c>
      <c r="L222" s="37">
        <v>45</v>
      </c>
      <c r="M222" s="108">
        <v>0.48913043478260898</v>
      </c>
      <c r="N222" s="37">
        <v>76</v>
      </c>
      <c r="O222" s="37">
        <v>39</v>
      </c>
      <c r="P222" s="108">
        <v>0.51315789473684204</v>
      </c>
      <c r="Q222" s="37">
        <v>78</v>
      </c>
      <c r="R222" s="37">
        <v>32</v>
      </c>
      <c r="S222" s="108">
        <v>0.41025641025641002</v>
      </c>
      <c r="T222" s="37">
        <f>Tabela3[[#This Row],[Alunos_Ano7]]+Tabela3[[#This Row],[Alunos_Ano8]]+Tabela3[[#This Row],[Alunos_Ano9]]</f>
        <v>246</v>
      </c>
      <c r="U222" s="37">
        <f>Tabela3[[#This Row],[Neg_Ano7]]+Tabela3[[#This Row],[Neg_Ano8]]+Tabela3[[#This Row],[Neg_Ano9]]</f>
        <v>116</v>
      </c>
      <c r="V222" s="114">
        <f t="shared" si="3"/>
        <v>0.47154471544715448</v>
      </c>
    </row>
    <row r="223" spans="1:22" outlineLevel="4" x14ac:dyDescent="0.3">
      <c r="A223" s="6">
        <v>101</v>
      </c>
      <c r="B223" s="7" t="s">
        <v>19</v>
      </c>
      <c r="C223" s="7">
        <v>10103</v>
      </c>
      <c r="D223" s="7" t="s">
        <v>29</v>
      </c>
      <c r="E223" s="7">
        <v>1315</v>
      </c>
      <c r="F223" s="7" t="s">
        <v>213</v>
      </c>
      <c r="G223" s="7">
        <v>152353</v>
      </c>
      <c r="H223" s="7" t="s">
        <v>220</v>
      </c>
      <c r="I223" s="7">
        <v>0</v>
      </c>
      <c r="J223" s="11" t="s">
        <v>24</v>
      </c>
      <c r="K223" s="40">
        <f>SUBTOTAL(9,K221:K222)</f>
        <v>173</v>
      </c>
      <c r="L223" s="40">
        <f>SUBTOTAL(9,L221:L222)</f>
        <v>84</v>
      </c>
      <c r="M223" s="87">
        <f>Tabela3[[#This Row],[Neg_Ano7]]/Tabela3[[#This Row],[Alunos_Ano7]]</f>
        <v>0.48554913294797686</v>
      </c>
      <c r="N223" s="40">
        <f>SUBTOTAL(9,N221:N222)</f>
        <v>187</v>
      </c>
      <c r="O223" s="40">
        <f>SUBTOTAL(9,O221:O222)</f>
        <v>98</v>
      </c>
      <c r="P223" s="87">
        <f>Tabela3[[#This Row],[Neg_Ano8]]/Tabela3[[#This Row],[Alunos_Ano8]]</f>
        <v>0.52406417112299464</v>
      </c>
      <c r="Q223" s="40">
        <f>SUBTOTAL(9,Q221:Q222)</f>
        <v>175</v>
      </c>
      <c r="R223" s="40">
        <f>SUBTOTAL(9,R221:R222)</f>
        <v>81</v>
      </c>
      <c r="S223" s="87">
        <f>Tabela3[[#This Row],[Neg_Ano9]]/Tabela3[[#This Row],[Alunos_Ano9]]</f>
        <v>0.46285714285714286</v>
      </c>
      <c r="T223" s="40">
        <f>SUBTOTAL(9,T221:T222)</f>
        <v>535</v>
      </c>
      <c r="U223" s="40">
        <f>SUBTOTAL(9,U221:U222)</f>
        <v>263</v>
      </c>
      <c r="V223" s="115">
        <f t="shared" si="3"/>
        <v>0.49158878504672898</v>
      </c>
    </row>
    <row r="224" spans="1:22" outlineLevel="5" x14ac:dyDescent="0.3">
      <c r="A224" s="6">
        <v>101</v>
      </c>
      <c r="B224" s="7" t="s">
        <v>19</v>
      </c>
      <c r="C224" s="7">
        <v>10103</v>
      </c>
      <c r="D224" s="7" t="s">
        <v>29</v>
      </c>
      <c r="E224" s="7">
        <v>1315</v>
      </c>
      <c r="F224" s="7" t="s">
        <v>213</v>
      </c>
      <c r="G224" s="7">
        <v>152365</v>
      </c>
      <c r="H224" s="7" t="s">
        <v>222</v>
      </c>
      <c r="I224" s="7">
        <v>1315153</v>
      </c>
      <c r="J224" s="7" t="s">
        <v>223</v>
      </c>
      <c r="K224" s="37">
        <v>152</v>
      </c>
      <c r="L224" s="37">
        <v>57</v>
      </c>
      <c r="M224" s="108">
        <v>0.375</v>
      </c>
      <c r="N224" s="37">
        <v>0</v>
      </c>
      <c r="O224" s="37">
        <v>0</v>
      </c>
      <c r="P224" s="108" t="s">
        <v>28</v>
      </c>
      <c r="Q224" s="37">
        <v>0</v>
      </c>
      <c r="R224" s="37">
        <v>0</v>
      </c>
      <c r="S224" s="108" t="s">
        <v>28</v>
      </c>
      <c r="T224" s="37">
        <f>Tabela3[[#This Row],[Alunos_Ano7]]+Tabela3[[#This Row],[Alunos_Ano8]]+Tabela3[[#This Row],[Alunos_Ano9]]</f>
        <v>152</v>
      </c>
      <c r="U224" s="37">
        <f>Tabela3[[#This Row],[Neg_Ano7]]+Tabela3[[#This Row],[Neg_Ano8]]+Tabela3[[#This Row],[Neg_Ano9]]</f>
        <v>57</v>
      </c>
      <c r="V224" s="114">
        <f t="shared" si="3"/>
        <v>0.375</v>
      </c>
    </row>
    <row r="225" spans="1:22" outlineLevel="5" x14ac:dyDescent="0.3">
      <c r="A225" s="6">
        <v>101</v>
      </c>
      <c r="B225" s="7" t="s">
        <v>19</v>
      </c>
      <c r="C225" s="7">
        <v>10103</v>
      </c>
      <c r="D225" s="7" t="s">
        <v>29</v>
      </c>
      <c r="E225" s="7">
        <v>1315</v>
      </c>
      <c r="F225" s="7" t="s">
        <v>213</v>
      </c>
      <c r="G225" s="7">
        <v>152365</v>
      </c>
      <c r="H225" s="7" t="s">
        <v>222</v>
      </c>
      <c r="I225" s="7">
        <v>1315926</v>
      </c>
      <c r="J225" s="7" t="s">
        <v>334</v>
      </c>
      <c r="K225" s="37">
        <v>0</v>
      </c>
      <c r="L225" s="37">
        <v>0</v>
      </c>
      <c r="M225" s="108" t="s">
        <v>28</v>
      </c>
      <c r="N225" s="37">
        <v>113</v>
      </c>
      <c r="O225" s="37">
        <v>55</v>
      </c>
      <c r="P225" s="108">
        <v>0.48672566371681403</v>
      </c>
      <c r="Q225" s="37">
        <v>134</v>
      </c>
      <c r="R225" s="37">
        <v>68</v>
      </c>
      <c r="S225" s="108">
        <v>0.50746268656716398</v>
      </c>
      <c r="T225" s="37">
        <f>Tabela3[[#This Row],[Alunos_Ano7]]+Tabela3[[#This Row],[Alunos_Ano8]]+Tabela3[[#This Row],[Alunos_Ano9]]</f>
        <v>247</v>
      </c>
      <c r="U225" s="37">
        <f>Tabela3[[#This Row],[Neg_Ano7]]+Tabela3[[#This Row],[Neg_Ano8]]+Tabela3[[#This Row],[Neg_Ano9]]</f>
        <v>123</v>
      </c>
      <c r="V225" s="114">
        <f t="shared" si="3"/>
        <v>0.49797570850202427</v>
      </c>
    </row>
    <row r="226" spans="1:22" outlineLevel="4" x14ac:dyDescent="0.3">
      <c r="A226" s="6">
        <v>101</v>
      </c>
      <c r="B226" s="7" t="s">
        <v>19</v>
      </c>
      <c r="C226" s="7">
        <v>10103</v>
      </c>
      <c r="D226" s="7" t="s">
        <v>29</v>
      </c>
      <c r="E226" s="7">
        <v>1315</v>
      </c>
      <c r="F226" s="7" t="s">
        <v>213</v>
      </c>
      <c r="G226" s="7">
        <v>152365</v>
      </c>
      <c r="H226" s="7" t="s">
        <v>222</v>
      </c>
      <c r="I226" s="7">
        <v>0</v>
      </c>
      <c r="J226" s="11" t="s">
        <v>24</v>
      </c>
      <c r="K226" s="40">
        <f>SUBTOTAL(9,K224:K225)</f>
        <v>152</v>
      </c>
      <c r="L226" s="40">
        <f>SUBTOTAL(9,L224:L225)</f>
        <v>57</v>
      </c>
      <c r="M226" s="87">
        <f>Tabela3[[#This Row],[Neg_Ano7]]/Tabela3[[#This Row],[Alunos_Ano7]]</f>
        <v>0.375</v>
      </c>
      <c r="N226" s="40">
        <f>SUBTOTAL(9,N224:N225)</f>
        <v>113</v>
      </c>
      <c r="O226" s="40">
        <f>SUBTOTAL(9,O224:O225)</f>
        <v>55</v>
      </c>
      <c r="P226" s="87">
        <f>Tabela3[[#This Row],[Neg_Ano8]]/Tabela3[[#This Row],[Alunos_Ano8]]</f>
        <v>0.48672566371681414</v>
      </c>
      <c r="Q226" s="40">
        <f>SUBTOTAL(9,Q224:Q225)</f>
        <v>134</v>
      </c>
      <c r="R226" s="40">
        <f>SUBTOTAL(9,R224:R225)</f>
        <v>68</v>
      </c>
      <c r="S226" s="87">
        <f>Tabela3[[#This Row],[Neg_Ano9]]/Tabela3[[#This Row],[Alunos_Ano9]]</f>
        <v>0.5074626865671642</v>
      </c>
      <c r="T226" s="40">
        <f>SUBTOTAL(9,T224:T225)</f>
        <v>399</v>
      </c>
      <c r="U226" s="40">
        <f>SUBTOTAL(9,U224:U225)</f>
        <v>180</v>
      </c>
      <c r="V226" s="115">
        <f t="shared" si="3"/>
        <v>0.45112781954887216</v>
      </c>
    </row>
    <row r="227" spans="1:22" outlineLevel="5" x14ac:dyDescent="0.3">
      <c r="A227" s="6">
        <v>101</v>
      </c>
      <c r="B227" s="7" t="s">
        <v>19</v>
      </c>
      <c r="C227" s="7">
        <v>10103</v>
      </c>
      <c r="D227" s="7" t="s">
        <v>29</v>
      </c>
      <c r="E227" s="7">
        <v>1315</v>
      </c>
      <c r="F227" s="7" t="s">
        <v>213</v>
      </c>
      <c r="G227" s="7">
        <v>152377</v>
      </c>
      <c r="H227" s="7" t="s">
        <v>224</v>
      </c>
      <c r="I227" s="7">
        <v>1315042</v>
      </c>
      <c r="J227" s="7" t="s">
        <v>225</v>
      </c>
      <c r="K227" s="37">
        <v>105</v>
      </c>
      <c r="L227" s="37">
        <v>47</v>
      </c>
      <c r="M227" s="108">
        <v>0.44761904761904803</v>
      </c>
      <c r="N227" s="37">
        <v>138</v>
      </c>
      <c r="O227" s="37">
        <v>75</v>
      </c>
      <c r="P227" s="108">
        <v>0.54347826086956497</v>
      </c>
      <c r="Q227" s="37">
        <v>100</v>
      </c>
      <c r="R227" s="37">
        <v>42</v>
      </c>
      <c r="S227" s="108">
        <v>0.42</v>
      </c>
      <c r="T227" s="37">
        <f>Tabela3[[#This Row],[Alunos_Ano7]]+Tabela3[[#This Row],[Alunos_Ano8]]+Tabela3[[#This Row],[Alunos_Ano9]]</f>
        <v>343</v>
      </c>
      <c r="U227" s="37">
        <f>Tabela3[[#This Row],[Neg_Ano7]]+Tabela3[[#This Row],[Neg_Ano8]]+Tabela3[[#This Row],[Neg_Ano9]]</f>
        <v>164</v>
      </c>
      <c r="V227" s="114">
        <f t="shared" si="3"/>
        <v>0.478134110787172</v>
      </c>
    </row>
    <row r="228" spans="1:22" outlineLevel="5" x14ac:dyDescent="0.3">
      <c r="A228" s="6">
        <v>101</v>
      </c>
      <c r="B228" s="7" t="s">
        <v>19</v>
      </c>
      <c r="C228" s="7">
        <v>10103</v>
      </c>
      <c r="D228" s="7" t="s">
        <v>29</v>
      </c>
      <c r="E228" s="7">
        <v>1315</v>
      </c>
      <c r="F228" s="7" t="s">
        <v>213</v>
      </c>
      <c r="G228" s="7">
        <v>152377</v>
      </c>
      <c r="H228" s="7" t="s">
        <v>224</v>
      </c>
      <c r="I228" s="7">
        <v>1315058</v>
      </c>
      <c r="J228" s="7" t="s">
        <v>226</v>
      </c>
      <c r="K228" s="37">
        <v>77</v>
      </c>
      <c r="L228" s="37">
        <v>43</v>
      </c>
      <c r="M228" s="108">
        <v>0.55844155844155796</v>
      </c>
      <c r="N228" s="37">
        <v>62</v>
      </c>
      <c r="O228" s="37">
        <v>37</v>
      </c>
      <c r="P228" s="108">
        <v>0.59677419354838701</v>
      </c>
      <c r="Q228" s="37">
        <v>71</v>
      </c>
      <c r="R228" s="37">
        <v>51</v>
      </c>
      <c r="S228" s="108">
        <v>0.71830985915492995</v>
      </c>
      <c r="T228" s="37">
        <f>Tabela3[[#This Row],[Alunos_Ano7]]+Tabela3[[#This Row],[Alunos_Ano8]]+Tabela3[[#This Row],[Alunos_Ano9]]</f>
        <v>210</v>
      </c>
      <c r="U228" s="37">
        <f>Tabela3[[#This Row],[Neg_Ano7]]+Tabela3[[#This Row],[Neg_Ano8]]+Tabela3[[#This Row],[Neg_Ano9]]</f>
        <v>131</v>
      </c>
      <c r="V228" s="114">
        <f t="shared" si="3"/>
        <v>0.62380952380952381</v>
      </c>
    </row>
    <row r="229" spans="1:22" outlineLevel="4" x14ac:dyDescent="0.3">
      <c r="A229" s="6">
        <v>101</v>
      </c>
      <c r="B229" s="7" t="s">
        <v>19</v>
      </c>
      <c r="C229" s="7">
        <v>10103</v>
      </c>
      <c r="D229" s="7" t="s">
        <v>29</v>
      </c>
      <c r="E229" s="7">
        <v>1315</v>
      </c>
      <c r="F229" s="7" t="s">
        <v>213</v>
      </c>
      <c r="G229" s="7">
        <v>152377</v>
      </c>
      <c r="H229" s="7" t="s">
        <v>224</v>
      </c>
      <c r="I229" s="7">
        <v>0</v>
      </c>
      <c r="J229" s="11" t="s">
        <v>24</v>
      </c>
      <c r="K229" s="40">
        <f>SUBTOTAL(9,K227:K228)</f>
        <v>182</v>
      </c>
      <c r="L229" s="40">
        <f>SUBTOTAL(9,L227:L228)</f>
        <v>90</v>
      </c>
      <c r="M229" s="87">
        <f>Tabela3[[#This Row],[Neg_Ano7]]/Tabela3[[#This Row],[Alunos_Ano7]]</f>
        <v>0.49450549450549453</v>
      </c>
      <c r="N229" s="40">
        <f>SUBTOTAL(9,N227:N228)</f>
        <v>200</v>
      </c>
      <c r="O229" s="40">
        <f>SUBTOTAL(9,O227:O228)</f>
        <v>112</v>
      </c>
      <c r="P229" s="87">
        <f>Tabela3[[#This Row],[Neg_Ano8]]/Tabela3[[#This Row],[Alunos_Ano8]]</f>
        <v>0.56000000000000005</v>
      </c>
      <c r="Q229" s="40">
        <f>SUBTOTAL(9,Q227:Q228)</f>
        <v>171</v>
      </c>
      <c r="R229" s="40">
        <f>SUBTOTAL(9,R227:R228)</f>
        <v>93</v>
      </c>
      <c r="S229" s="87">
        <f>Tabela3[[#This Row],[Neg_Ano9]]/Tabela3[[#This Row],[Alunos_Ano9]]</f>
        <v>0.54385964912280704</v>
      </c>
      <c r="T229" s="40">
        <f>SUBTOTAL(9,T227:T228)</f>
        <v>553</v>
      </c>
      <c r="U229" s="40">
        <f>SUBTOTAL(9,U227:U228)</f>
        <v>295</v>
      </c>
      <c r="V229" s="115">
        <f t="shared" si="3"/>
        <v>0.53345388788426762</v>
      </c>
    </row>
    <row r="230" spans="1:22" outlineLevel="3" x14ac:dyDescent="0.3">
      <c r="A230" s="6">
        <v>101</v>
      </c>
      <c r="B230" s="7" t="s">
        <v>19</v>
      </c>
      <c r="C230" s="7">
        <v>10103</v>
      </c>
      <c r="D230" s="7" t="s">
        <v>29</v>
      </c>
      <c r="E230" s="7">
        <v>1315</v>
      </c>
      <c r="F230" s="7" t="s">
        <v>213</v>
      </c>
      <c r="G230" s="7">
        <v>0</v>
      </c>
      <c r="H230" s="7">
        <v>0</v>
      </c>
      <c r="I230" s="7">
        <v>0</v>
      </c>
      <c r="J230" s="15" t="s">
        <v>25</v>
      </c>
      <c r="K230" s="43">
        <f>SUBTOTAL(9,K215:K228)</f>
        <v>859</v>
      </c>
      <c r="L230" s="43">
        <f>SUBTOTAL(9,L215:L228)</f>
        <v>370</v>
      </c>
      <c r="M230" s="89">
        <f>Tabela3[[#This Row],[Neg_Ano7]]/Tabela3[[#This Row],[Alunos_Ano7]]</f>
        <v>0.43073341094295692</v>
      </c>
      <c r="N230" s="43">
        <f>SUBTOTAL(9,N215:N228)</f>
        <v>936</v>
      </c>
      <c r="O230" s="43">
        <f>SUBTOTAL(9,O215:O228)</f>
        <v>444</v>
      </c>
      <c r="P230" s="89">
        <f>Tabela3[[#This Row],[Neg_Ano8]]/Tabela3[[#This Row],[Alunos_Ano8]]</f>
        <v>0.47435897435897434</v>
      </c>
      <c r="Q230" s="43">
        <f>SUBTOTAL(9,Q215:Q228)</f>
        <v>906</v>
      </c>
      <c r="R230" s="43">
        <f>SUBTOTAL(9,R215:R228)</f>
        <v>404</v>
      </c>
      <c r="S230" s="89">
        <f>Tabela3[[#This Row],[Neg_Ano9]]/Tabela3[[#This Row],[Alunos_Ano9]]</f>
        <v>0.44591611479028698</v>
      </c>
      <c r="T230" s="43">
        <f>SUBTOTAL(9,T215:T228)</f>
        <v>2701</v>
      </c>
      <c r="U230" s="43">
        <f>SUBTOTAL(9,U215:U228)</f>
        <v>1218</v>
      </c>
      <c r="V230" s="116">
        <f t="shared" si="3"/>
        <v>0.4509440947797112</v>
      </c>
    </row>
    <row r="231" spans="1:22" outlineLevel="5" x14ac:dyDescent="0.3">
      <c r="A231" s="6">
        <v>101</v>
      </c>
      <c r="B231" s="7" t="s">
        <v>19</v>
      </c>
      <c r="C231" s="7">
        <v>10103</v>
      </c>
      <c r="D231" s="7" t="s">
        <v>29</v>
      </c>
      <c r="E231" s="7">
        <v>1316</v>
      </c>
      <c r="F231" s="7" t="s">
        <v>227</v>
      </c>
      <c r="G231" s="7">
        <v>150411</v>
      </c>
      <c r="H231" s="7" t="s">
        <v>228</v>
      </c>
      <c r="I231" s="7">
        <v>1316922</v>
      </c>
      <c r="J231" s="7" t="s">
        <v>229</v>
      </c>
      <c r="K231" s="37">
        <v>107</v>
      </c>
      <c r="L231" s="37">
        <v>45</v>
      </c>
      <c r="M231" s="108">
        <v>0.420560747663551</v>
      </c>
      <c r="N231" s="37">
        <v>83</v>
      </c>
      <c r="O231" s="37">
        <v>30</v>
      </c>
      <c r="P231" s="108">
        <v>0.36144578313253001</v>
      </c>
      <c r="Q231" s="37">
        <v>82</v>
      </c>
      <c r="R231" s="37">
        <v>23</v>
      </c>
      <c r="S231" s="108">
        <v>0.28048780487804897</v>
      </c>
      <c r="T231" s="37">
        <f>Tabela3[[#This Row],[Alunos_Ano7]]+Tabela3[[#This Row],[Alunos_Ano8]]+Tabela3[[#This Row],[Alunos_Ano9]]</f>
        <v>272</v>
      </c>
      <c r="U231" s="37">
        <f>Tabela3[[#This Row],[Neg_Ano7]]+Tabela3[[#This Row],[Neg_Ano8]]+Tabela3[[#This Row],[Neg_Ano9]]</f>
        <v>98</v>
      </c>
      <c r="V231" s="114">
        <f t="shared" si="3"/>
        <v>0.36029411764705882</v>
      </c>
    </row>
    <row r="232" spans="1:22" outlineLevel="4" x14ac:dyDescent="0.3">
      <c r="A232" s="6">
        <v>101</v>
      </c>
      <c r="B232" s="7" t="s">
        <v>19</v>
      </c>
      <c r="C232" s="7">
        <v>10103</v>
      </c>
      <c r="D232" s="7" t="s">
        <v>29</v>
      </c>
      <c r="E232" s="7">
        <v>1316</v>
      </c>
      <c r="F232" s="7" t="s">
        <v>227</v>
      </c>
      <c r="G232" s="7">
        <v>150411</v>
      </c>
      <c r="H232" s="7" t="s">
        <v>228</v>
      </c>
      <c r="I232" s="7">
        <v>0</v>
      </c>
      <c r="J232" s="11" t="s">
        <v>24</v>
      </c>
      <c r="K232" s="40">
        <f>SUBTOTAL(9,K231:K231)</f>
        <v>107</v>
      </c>
      <c r="L232" s="40">
        <f>SUBTOTAL(9,L231:L231)</f>
        <v>45</v>
      </c>
      <c r="M232" s="87">
        <f>Tabela3[[#This Row],[Neg_Ano7]]/Tabela3[[#This Row],[Alunos_Ano7]]</f>
        <v>0.42056074766355139</v>
      </c>
      <c r="N232" s="40">
        <f>SUBTOTAL(9,N231:N231)</f>
        <v>83</v>
      </c>
      <c r="O232" s="40">
        <f>SUBTOTAL(9,O231:O231)</f>
        <v>30</v>
      </c>
      <c r="P232" s="87">
        <f>Tabela3[[#This Row],[Neg_Ano8]]/Tabela3[[#This Row],[Alunos_Ano8]]</f>
        <v>0.36144578313253012</v>
      </c>
      <c r="Q232" s="40">
        <f>SUBTOTAL(9,Q231:Q231)</f>
        <v>82</v>
      </c>
      <c r="R232" s="40">
        <f>SUBTOTAL(9,R231:R231)</f>
        <v>23</v>
      </c>
      <c r="S232" s="87">
        <f>Tabela3[[#This Row],[Neg_Ano9]]/Tabela3[[#This Row],[Alunos_Ano9]]</f>
        <v>0.28048780487804881</v>
      </c>
      <c r="T232" s="40">
        <f>SUBTOTAL(9,T231:T231)</f>
        <v>272</v>
      </c>
      <c r="U232" s="40">
        <f>SUBTOTAL(9,U231:U231)</f>
        <v>98</v>
      </c>
      <c r="V232" s="115">
        <f t="shared" si="3"/>
        <v>0.36029411764705882</v>
      </c>
    </row>
    <row r="233" spans="1:22" outlineLevel="5" x14ac:dyDescent="0.3">
      <c r="A233" s="6">
        <v>101</v>
      </c>
      <c r="B233" s="7" t="s">
        <v>19</v>
      </c>
      <c r="C233" s="7">
        <v>10103</v>
      </c>
      <c r="D233" s="7" t="s">
        <v>29</v>
      </c>
      <c r="E233" s="7">
        <v>1316</v>
      </c>
      <c r="F233" s="7" t="s">
        <v>227</v>
      </c>
      <c r="G233" s="7">
        <v>150848</v>
      </c>
      <c r="H233" s="7" t="s">
        <v>230</v>
      </c>
      <c r="I233" s="7">
        <v>1316008</v>
      </c>
      <c r="J233" s="7" t="s">
        <v>364</v>
      </c>
      <c r="K233" s="37"/>
      <c r="L233" s="37"/>
      <c r="M233" s="108"/>
      <c r="N233" s="37">
        <v>20</v>
      </c>
      <c r="O233" s="37">
        <v>13</v>
      </c>
      <c r="P233" s="108">
        <v>0.65</v>
      </c>
      <c r="Q233" s="37">
        <v>0</v>
      </c>
      <c r="R233" s="37">
        <v>0</v>
      </c>
      <c r="S233" s="108" t="s">
        <v>28</v>
      </c>
      <c r="T233" s="37">
        <f>Tabela3[[#This Row],[Alunos_Ano7]]+Tabela3[[#This Row],[Alunos_Ano8]]+Tabela3[[#This Row],[Alunos_Ano9]]</f>
        <v>20</v>
      </c>
      <c r="U233" s="37">
        <f>Tabela3[[#This Row],[Neg_Ano7]]+Tabela3[[#This Row],[Neg_Ano8]]+Tabela3[[#This Row],[Neg_Ano9]]</f>
        <v>13</v>
      </c>
      <c r="V233" s="114">
        <f t="shared" si="3"/>
        <v>0.65</v>
      </c>
    </row>
    <row r="234" spans="1:22" outlineLevel="5" x14ac:dyDescent="0.3">
      <c r="A234" s="6">
        <v>101</v>
      </c>
      <c r="B234" s="7" t="s">
        <v>19</v>
      </c>
      <c r="C234" s="7">
        <v>10103</v>
      </c>
      <c r="D234" s="7" t="s">
        <v>29</v>
      </c>
      <c r="E234" s="7">
        <v>1316</v>
      </c>
      <c r="F234" s="7" t="s">
        <v>227</v>
      </c>
      <c r="G234" s="7">
        <v>150848</v>
      </c>
      <c r="H234" s="7" t="s">
        <v>230</v>
      </c>
      <c r="I234" s="7">
        <v>1316010</v>
      </c>
      <c r="J234" s="7" t="s">
        <v>231</v>
      </c>
      <c r="K234" s="37">
        <v>112</v>
      </c>
      <c r="L234" s="37">
        <v>42</v>
      </c>
      <c r="M234" s="108">
        <v>0.375</v>
      </c>
      <c r="N234" s="37">
        <v>129</v>
      </c>
      <c r="O234" s="37">
        <v>82</v>
      </c>
      <c r="P234" s="108">
        <v>0.63565891472868197</v>
      </c>
      <c r="Q234" s="37">
        <v>116</v>
      </c>
      <c r="R234" s="37">
        <v>63</v>
      </c>
      <c r="S234" s="108">
        <v>0.54310344827586199</v>
      </c>
      <c r="T234" s="37">
        <f>Tabela3[[#This Row],[Alunos_Ano7]]+Tabela3[[#This Row],[Alunos_Ano8]]+Tabela3[[#This Row],[Alunos_Ano9]]</f>
        <v>357</v>
      </c>
      <c r="U234" s="37">
        <f>Tabela3[[#This Row],[Neg_Ano7]]+Tabela3[[#This Row],[Neg_Ano8]]+Tabela3[[#This Row],[Neg_Ano9]]</f>
        <v>187</v>
      </c>
      <c r="V234" s="114">
        <f t="shared" si="3"/>
        <v>0.52380952380952384</v>
      </c>
    </row>
    <row r="235" spans="1:22" outlineLevel="5" x14ac:dyDescent="0.3">
      <c r="A235" s="6">
        <v>101</v>
      </c>
      <c r="B235" s="7" t="s">
        <v>19</v>
      </c>
      <c r="C235" s="7">
        <v>10103</v>
      </c>
      <c r="D235" s="7" t="s">
        <v>29</v>
      </c>
      <c r="E235" s="7">
        <v>1316</v>
      </c>
      <c r="F235" s="7" t="s">
        <v>227</v>
      </c>
      <c r="G235" s="7">
        <v>150848</v>
      </c>
      <c r="H235" s="7" t="s">
        <v>230</v>
      </c>
      <c r="I235" s="7">
        <v>1316798</v>
      </c>
      <c r="J235" s="7" t="s">
        <v>232</v>
      </c>
      <c r="K235" s="37">
        <v>112</v>
      </c>
      <c r="L235" s="37">
        <v>44</v>
      </c>
      <c r="M235" s="108">
        <v>0.39285714285714302</v>
      </c>
      <c r="N235" s="37">
        <v>115</v>
      </c>
      <c r="O235" s="37">
        <v>62</v>
      </c>
      <c r="P235" s="108">
        <v>0.53913043478260902</v>
      </c>
      <c r="Q235" s="37">
        <v>134</v>
      </c>
      <c r="R235" s="37">
        <v>62</v>
      </c>
      <c r="S235" s="108">
        <v>0.462686567164179</v>
      </c>
      <c r="T235" s="37">
        <f>Tabela3[[#This Row],[Alunos_Ano7]]+Tabela3[[#This Row],[Alunos_Ano8]]+Tabela3[[#This Row],[Alunos_Ano9]]</f>
        <v>361</v>
      </c>
      <c r="U235" s="37">
        <f>Tabela3[[#This Row],[Neg_Ano7]]+Tabela3[[#This Row],[Neg_Ano8]]+Tabela3[[#This Row],[Neg_Ano9]]</f>
        <v>168</v>
      </c>
      <c r="V235" s="114">
        <f t="shared" si="3"/>
        <v>0.46537396121883656</v>
      </c>
    </row>
    <row r="236" spans="1:22" outlineLevel="4" x14ac:dyDescent="0.3">
      <c r="A236" s="6">
        <v>101</v>
      </c>
      <c r="B236" s="7" t="s">
        <v>19</v>
      </c>
      <c r="C236" s="7">
        <v>10103</v>
      </c>
      <c r="D236" s="7" t="s">
        <v>29</v>
      </c>
      <c r="E236" s="7">
        <v>1316</v>
      </c>
      <c r="F236" s="7" t="s">
        <v>227</v>
      </c>
      <c r="G236" s="7">
        <v>150848</v>
      </c>
      <c r="H236" s="7" t="s">
        <v>230</v>
      </c>
      <c r="I236" s="7">
        <v>0</v>
      </c>
      <c r="J236" s="11" t="s">
        <v>24</v>
      </c>
      <c r="K236" s="40">
        <f>SUBTOTAL(9,K233:K235)</f>
        <v>224</v>
      </c>
      <c r="L236" s="40">
        <f>SUBTOTAL(9,L233:L235)</f>
        <v>86</v>
      </c>
      <c r="M236" s="87">
        <f>Tabela3[[#This Row],[Neg_Ano7]]/Tabela3[[#This Row],[Alunos_Ano7]]</f>
        <v>0.38392857142857145</v>
      </c>
      <c r="N236" s="40">
        <f>SUBTOTAL(9,N233:N235)</f>
        <v>264</v>
      </c>
      <c r="O236" s="40">
        <f>SUBTOTAL(9,O233:O235)</f>
        <v>157</v>
      </c>
      <c r="P236" s="87">
        <f>Tabela3[[#This Row],[Neg_Ano8]]/Tabela3[[#This Row],[Alunos_Ano8]]</f>
        <v>0.59469696969696972</v>
      </c>
      <c r="Q236" s="40">
        <f>SUBTOTAL(9,Q233:Q235)</f>
        <v>250</v>
      </c>
      <c r="R236" s="40">
        <f>SUBTOTAL(9,R233:R235)</f>
        <v>125</v>
      </c>
      <c r="S236" s="87">
        <f>Tabela3[[#This Row],[Neg_Ano9]]/Tabela3[[#This Row],[Alunos_Ano9]]</f>
        <v>0.5</v>
      </c>
      <c r="T236" s="40">
        <f>SUBTOTAL(9,T233:T235)</f>
        <v>738</v>
      </c>
      <c r="U236" s="40">
        <f>SUBTOTAL(9,U233:U235)</f>
        <v>368</v>
      </c>
      <c r="V236" s="115">
        <f t="shared" si="3"/>
        <v>0.49864498644986449</v>
      </c>
    </row>
    <row r="237" spans="1:22" outlineLevel="5" x14ac:dyDescent="0.3">
      <c r="A237" s="6">
        <v>101</v>
      </c>
      <c r="B237" s="7" t="s">
        <v>19</v>
      </c>
      <c r="C237" s="7">
        <v>10103</v>
      </c>
      <c r="D237" s="7" t="s">
        <v>29</v>
      </c>
      <c r="E237" s="7">
        <v>1316</v>
      </c>
      <c r="F237" s="7" t="s">
        <v>227</v>
      </c>
      <c r="G237" s="7">
        <v>152389</v>
      </c>
      <c r="H237" s="7" t="s">
        <v>233</v>
      </c>
      <c r="I237" s="7">
        <v>1316517</v>
      </c>
      <c r="J237" s="7" t="s">
        <v>234</v>
      </c>
      <c r="K237" s="37">
        <v>174</v>
      </c>
      <c r="L237" s="37">
        <v>73</v>
      </c>
      <c r="M237" s="108">
        <v>0.41954022988505701</v>
      </c>
      <c r="N237" s="37">
        <v>213</v>
      </c>
      <c r="O237" s="37">
        <v>89</v>
      </c>
      <c r="P237" s="108">
        <v>0.417840375586854</v>
      </c>
      <c r="Q237" s="37">
        <v>125</v>
      </c>
      <c r="R237" s="37">
        <v>59</v>
      </c>
      <c r="S237" s="108">
        <v>0.47199999999999998</v>
      </c>
      <c r="T237" s="37">
        <f>Tabela3[[#This Row],[Alunos_Ano7]]+Tabela3[[#This Row],[Alunos_Ano8]]+Tabela3[[#This Row],[Alunos_Ano9]]</f>
        <v>512</v>
      </c>
      <c r="U237" s="37">
        <f>Tabela3[[#This Row],[Neg_Ano7]]+Tabela3[[#This Row],[Neg_Ano8]]+Tabela3[[#This Row],[Neg_Ano9]]</f>
        <v>221</v>
      </c>
      <c r="V237" s="114">
        <f t="shared" si="3"/>
        <v>0.431640625</v>
      </c>
    </row>
    <row r="238" spans="1:22" outlineLevel="4" x14ac:dyDescent="0.3">
      <c r="A238" s="6">
        <v>101</v>
      </c>
      <c r="B238" s="7" t="s">
        <v>19</v>
      </c>
      <c r="C238" s="7">
        <v>10103</v>
      </c>
      <c r="D238" s="7" t="s">
        <v>29</v>
      </c>
      <c r="E238" s="7">
        <v>1316</v>
      </c>
      <c r="F238" s="7" t="s">
        <v>227</v>
      </c>
      <c r="G238" s="7">
        <v>152389</v>
      </c>
      <c r="H238" s="7" t="s">
        <v>233</v>
      </c>
      <c r="I238" s="7">
        <v>0</v>
      </c>
      <c r="J238" s="11" t="s">
        <v>24</v>
      </c>
      <c r="K238" s="40">
        <f>SUBTOTAL(9,K237:K237)</f>
        <v>174</v>
      </c>
      <c r="L238" s="40">
        <f>SUBTOTAL(9,L237:L237)</f>
        <v>73</v>
      </c>
      <c r="M238" s="87">
        <f>Tabela3[[#This Row],[Neg_Ano7]]/Tabela3[[#This Row],[Alunos_Ano7]]</f>
        <v>0.41954022988505746</v>
      </c>
      <c r="N238" s="40">
        <f>SUBTOTAL(9,N237:N237)</f>
        <v>213</v>
      </c>
      <c r="O238" s="40">
        <f>SUBTOTAL(9,O237:O237)</f>
        <v>89</v>
      </c>
      <c r="P238" s="87">
        <f>Tabela3[[#This Row],[Neg_Ano8]]/Tabela3[[#This Row],[Alunos_Ano8]]</f>
        <v>0.41784037558685444</v>
      </c>
      <c r="Q238" s="40">
        <f>SUBTOTAL(9,Q237:Q237)</f>
        <v>125</v>
      </c>
      <c r="R238" s="40">
        <f>SUBTOTAL(9,R237:R237)</f>
        <v>59</v>
      </c>
      <c r="S238" s="87">
        <f>Tabela3[[#This Row],[Neg_Ano9]]/Tabela3[[#This Row],[Alunos_Ano9]]</f>
        <v>0.47199999999999998</v>
      </c>
      <c r="T238" s="40">
        <f>SUBTOTAL(9,T237:T237)</f>
        <v>512</v>
      </c>
      <c r="U238" s="40">
        <f>SUBTOTAL(9,U237:U237)</f>
        <v>221</v>
      </c>
      <c r="V238" s="115">
        <f t="shared" ref="V238:V292" si="4">U238/T238</f>
        <v>0.431640625</v>
      </c>
    </row>
    <row r="239" spans="1:22" outlineLevel="5" x14ac:dyDescent="0.3">
      <c r="A239" s="6">
        <v>101</v>
      </c>
      <c r="B239" s="7" t="s">
        <v>19</v>
      </c>
      <c r="C239" s="7">
        <v>10103</v>
      </c>
      <c r="D239" s="7" t="s">
        <v>29</v>
      </c>
      <c r="E239" s="7">
        <v>1316</v>
      </c>
      <c r="F239" s="7" t="s">
        <v>227</v>
      </c>
      <c r="G239" s="7">
        <v>152390</v>
      </c>
      <c r="H239" s="7" t="s">
        <v>291</v>
      </c>
      <c r="I239" s="7">
        <v>1316003</v>
      </c>
      <c r="J239" s="7" t="s">
        <v>335</v>
      </c>
      <c r="K239" s="37">
        <v>0</v>
      </c>
      <c r="L239" s="37">
        <v>0</v>
      </c>
      <c r="M239" s="108" t="s">
        <v>28</v>
      </c>
      <c r="N239" s="37">
        <v>0</v>
      </c>
      <c r="O239" s="37">
        <v>0</v>
      </c>
      <c r="P239" s="108" t="s">
        <v>28</v>
      </c>
      <c r="Q239" s="37">
        <v>118</v>
      </c>
      <c r="R239" s="37">
        <v>62</v>
      </c>
      <c r="S239" s="108">
        <v>0.52542372881355903</v>
      </c>
      <c r="T239" s="37">
        <f>Tabela3[[#This Row],[Alunos_Ano7]]+Tabela3[[#This Row],[Alunos_Ano8]]+Tabela3[[#This Row],[Alunos_Ano9]]</f>
        <v>118</v>
      </c>
      <c r="U239" s="37">
        <f>Tabela3[[#This Row],[Neg_Ano7]]+Tabela3[[#This Row],[Neg_Ano8]]+Tabela3[[#This Row],[Neg_Ano9]]</f>
        <v>62</v>
      </c>
      <c r="V239" s="114">
        <f t="shared" si="4"/>
        <v>0.52542372881355937</v>
      </c>
    </row>
    <row r="240" spans="1:22" outlineLevel="4" x14ac:dyDescent="0.3">
      <c r="A240" s="6">
        <v>101</v>
      </c>
      <c r="B240" s="7" t="s">
        <v>19</v>
      </c>
      <c r="C240" s="7">
        <v>10103</v>
      </c>
      <c r="D240" s="7" t="s">
        <v>29</v>
      </c>
      <c r="E240" s="7">
        <v>1316</v>
      </c>
      <c r="F240" s="7" t="s">
        <v>227</v>
      </c>
      <c r="G240" s="7">
        <v>152390</v>
      </c>
      <c r="H240" s="7" t="s">
        <v>291</v>
      </c>
      <c r="I240" s="7">
        <v>0</v>
      </c>
      <c r="J240" s="11" t="s">
        <v>24</v>
      </c>
      <c r="K240" s="40">
        <v>0</v>
      </c>
      <c r="L240" s="40">
        <v>0</v>
      </c>
      <c r="M240" s="87" t="s">
        <v>28</v>
      </c>
      <c r="N240" s="40">
        <v>0</v>
      </c>
      <c r="O240" s="40">
        <v>0</v>
      </c>
      <c r="P240" s="87" t="s">
        <v>28</v>
      </c>
      <c r="Q240" s="40">
        <f>SUBTOTAL(9,Q239:Q239)</f>
        <v>118</v>
      </c>
      <c r="R240" s="40">
        <f>SUBTOTAL(9,R239:R239)</f>
        <v>62</v>
      </c>
      <c r="S240" s="87">
        <f>Tabela3[[#This Row],[Neg_Ano9]]/Tabela3[[#This Row],[Alunos_Ano9]]</f>
        <v>0.52542372881355937</v>
      </c>
      <c r="T240" s="40">
        <f>SUBTOTAL(9,T239:T239)</f>
        <v>118</v>
      </c>
      <c r="U240" s="40">
        <f>SUBTOTAL(9,U239:U239)</f>
        <v>62</v>
      </c>
      <c r="V240" s="115">
        <f t="shared" si="4"/>
        <v>0.52542372881355937</v>
      </c>
    </row>
    <row r="241" spans="1:22" outlineLevel="5" x14ac:dyDescent="0.3">
      <c r="A241" s="6">
        <v>101</v>
      </c>
      <c r="B241" s="7" t="s">
        <v>19</v>
      </c>
      <c r="C241" s="7">
        <v>10103</v>
      </c>
      <c r="D241" s="7" t="s">
        <v>29</v>
      </c>
      <c r="E241" s="7">
        <v>1316</v>
      </c>
      <c r="F241" s="7" t="s">
        <v>227</v>
      </c>
      <c r="G241" s="7">
        <v>401997</v>
      </c>
      <c r="H241" s="7" t="s">
        <v>336</v>
      </c>
      <c r="I241" s="7">
        <v>1316007</v>
      </c>
      <c r="J241" s="7" t="s">
        <v>336</v>
      </c>
      <c r="K241" s="37">
        <v>87</v>
      </c>
      <c r="L241" s="37">
        <v>38</v>
      </c>
      <c r="M241" s="108">
        <v>0.43678160919540199</v>
      </c>
      <c r="N241" s="37">
        <v>120</v>
      </c>
      <c r="O241" s="37">
        <v>57</v>
      </c>
      <c r="P241" s="108">
        <v>0.47499999999999998</v>
      </c>
      <c r="Q241" s="37">
        <v>161</v>
      </c>
      <c r="R241" s="37">
        <v>86</v>
      </c>
      <c r="S241" s="108">
        <v>0.53416149068323004</v>
      </c>
      <c r="T241" s="37">
        <f>Tabela3[[#This Row],[Alunos_Ano7]]+Tabela3[[#This Row],[Alunos_Ano8]]+Tabela3[[#This Row],[Alunos_Ano9]]</f>
        <v>368</v>
      </c>
      <c r="U241" s="37">
        <f>Tabela3[[#This Row],[Neg_Ano7]]+Tabela3[[#This Row],[Neg_Ano8]]+Tabela3[[#This Row],[Neg_Ano9]]</f>
        <v>181</v>
      </c>
      <c r="V241" s="114">
        <f t="shared" si="4"/>
        <v>0.49184782608695654</v>
      </c>
    </row>
    <row r="242" spans="1:22" outlineLevel="4" x14ac:dyDescent="0.3">
      <c r="A242" s="6">
        <v>101</v>
      </c>
      <c r="B242" s="7" t="s">
        <v>19</v>
      </c>
      <c r="C242" s="7">
        <v>10103</v>
      </c>
      <c r="D242" s="7" t="s">
        <v>29</v>
      </c>
      <c r="E242" s="7">
        <v>1316</v>
      </c>
      <c r="F242" s="7" t="s">
        <v>227</v>
      </c>
      <c r="G242" s="7">
        <v>401997</v>
      </c>
      <c r="H242" s="7" t="s">
        <v>336</v>
      </c>
      <c r="I242" s="7">
        <v>0</v>
      </c>
      <c r="J242" s="11" t="s">
        <v>24</v>
      </c>
      <c r="K242" s="40">
        <f>SUBTOTAL(9,K241:K241)</f>
        <v>87</v>
      </c>
      <c r="L242" s="40">
        <f>SUBTOTAL(9,L241:L241)</f>
        <v>38</v>
      </c>
      <c r="M242" s="87">
        <f>Tabela3[[#This Row],[Neg_Ano7]]/Tabela3[[#This Row],[Alunos_Ano7]]</f>
        <v>0.43678160919540232</v>
      </c>
      <c r="N242" s="40">
        <f>SUBTOTAL(9,N241:N241)</f>
        <v>120</v>
      </c>
      <c r="O242" s="40">
        <f>SUBTOTAL(9,O241:O241)</f>
        <v>57</v>
      </c>
      <c r="P242" s="87">
        <f>Tabela3[[#This Row],[Neg_Ano8]]/Tabela3[[#This Row],[Alunos_Ano8]]</f>
        <v>0.47499999999999998</v>
      </c>
      <c r="Q242" s="40">
        <f>SUBTOTAL(9,Q241:Q241)</f>
        <v>161</v>
      </c>
      <c r="R242" s="40">
        <f>SUBTOTAL(9,R241:R241)</f>
        <v>86</v>
      </c>
      <c r="S242" s="87">
        <f>Tabela3[[#This Row],[Neg_Ano9]]/Tabela3[[#This Row],[Alunos_Ano9]]</f>
        <v>0.53416149068322982</v>
      </c>
      <c r="T242" s="40">
        <f>SUBTOTAL(9,T241:T241)</f>
        <v>368</v>
      </c>
      <c r="U242" s="40">
        <f>SUBTOTAL(9,U241:U241)</f>
        <v>181</v>
      </c>
      <c r="V242" s="115">
        <f t="shared" si="4"/>
        <v>0.49184782608695654</v>
      </c>
    </row>
    <row r="243" spans="1:22" outlineLevel="3" x14ac:dyDescent="0.3">
      <c r="A243" s="6">
        <v>101</v>
      </c>
      <c r="B243" s="7" t="s">
        <v>19</v>
      </c>
      <c r="C243" s="7">
        <v>10103</v>
      </c>
      <c r="D243" s="7" t="s">
        <v>29</v>
      </c>
      <c r="E243" s="7">
        <v>1316</v>
      </c>
      <c r="F243" s="7" t="s">
        <v>227</v>
      </c>
      <c r="G243" s="7">
        <v>0</v>
      </c>
      <c r="H243" s="7">
        <v>0</v>
      </c>
      <c r="I243" s="7">
        <v>0</v>
      </c>
      <c r="J243" s="15" t="s">
        <v>25</v>
      </c>
      <c r="K243" s="43">
        <f>SUBTOTAL(9,K231:K241)</f>
        <v>592</v>
      </c>
      <c r="L243" s="43">
        <f>SUBTOTAL(9,L231:L241)</f>
        <v>242</v>
      </c>
      <c r="M243" s="89">
        <f>Tabela3[[#This Row],[Neg_Ano7]]/Tabela3[[#This Row],[Alunos_Ano7]]</f>
        <v>0.40878378378378377</v>
      </c>
      <c r="N243" s="43">
        <f>SUBTOTAL(9,N231:N241)</f>
        <v>680</v>
      </c>
      <c r="O243" s="43">
        <f>SUBTOTAL(9,O231:O241)</f>
        <v>333</v>
      </c>
      <c r="P243" s="89">
        <f>Tabela3[[#This Row],[Neg_Ano8]]/Tabela3[[#This Row],[Alunos_Ano8]]</f>
        <v>0.48970588235294116</v>
      </c>
      <c r="Q243" s="43">
        <f>SUBTOTAL(9,Q231:Q241)</f>
        <v>736</v>
      </c>
      <c r="R243" s="43">
        <f>SUBTOTAL(9,R231:R241)</f>
        <v>355</v>
      </c>
      <c r="S243" s="89">
        <f>Tabela3[[#This Row],[Neg_Ano9]]/Tabela3[[#This Row],[Alunos_Ano9]]</f>
        <v>0.48233695652173914</v>
      </c>
      <c r="T243" s="43">
        <f>SUBTOTAL(9,T231:T241)</f>
        <v>2008</v>
      </c>
      <c r="U243" s="43">
        <f>SUBTOTAL(9,U231:U241)</f>
        <v>930</v>
      </c>
      <c r="V243" s="116">
        <f t="shared" si="4"/>
        <v>0.46314741035856571</v>
      </c>
    </row>
    <row r="244" spans="1:22" outlineLevel="5" x14ac:dyDescent="0.3">
      <c r="A244" s="6">
        <v>101</v>
      </c>
      <c r="B244" s="7" t="s">
        <v>19</v>
      </c>
      <c r="C244" s="7">
        <v>10103</v>
      </c>
      <c r="D244" s="7" t="s">
        <v>29</v>
      </c>
      <c r="E244" s="7">
        <v>1317</v>
      </c>
      <c r="F244" s="7" t="s">
        <v>235</v>
      </c>
      <c r="G244" s="7">
        <v>151397</v>
      </c>
      <c r="H244" s="7" t="s">
        <v>236</v>
      </c>
      <c r="I244" s="7">
        <v>1317790</v>
      </c>
      <c r="J244" s="7" t="s">
        <v>237</v>
      </c>
      <c r="K244" s="37">
        <v>111</v>
      </c>
      <c r="L244" s="37">
        <v>59</v>
      </c>
      <c r="M244" s="108">
        <v>0.53153153153153199</v>
      </c>
      <c r="N244" s="37">
        <v>92</v>
      </c>
      <c r="O244" s="37">
        <v>49</v>
      </c>
      <c r="P244" s="108">
        <v>0.53260869565217395</v>
      </c>
      <c r="Q244" s="37">
        <v>69</v>
      </c>
      <c r="R244" s="37">
        <v>37</v>
      </c>
      <c r="S244" s="108">
        <v>0.53623188405797095</v>
      </c>
      <c r="T244" s="37">
        <f>Tabela3[[#This Row],[Alunos_Ano7]]+Tabela3[[#This Row],[Alunos_Ano8]]+Tabela3[[#This Row],[Alunos_Ano9]]</f>
        <v>272</v>
      </c>
      <c r="U244" s="37">
        <f>Tabela3[[#This Row],[Neg_Ano7]]+Tabela3[[#This Row],[Neg_Ano8]]+Tabela3[[#This Row],[Neg_Ano9]]</f>
        <v>145</v>
      </c>
      <c r="V244" s="114">
        <f t="shared" si="4"/>
        <v>0.53308823529411764</v>
      </c>
    </row>
    <row r="245" spans="1:22" outlineLevel="4" x14ac:dyDescent="0.3">
      <c r="A245" s="6">
        <v>101</v>
      </c>
      <c r="B245" s="7" t="s">
        <v>19</v>
      </c>
      <c r="C245" s="7">
        <v>10103</v>
      </c>
      <c r="D245" s="7" t="s">
        <v>29</v>
      </c>
      <c r="E245" s="7">
        <v>1317</v>
      </c>
      <c r="F245" s="7" t="s">
        <v>235</v>
      </c>
      <c r="G245" s="7">
        <v>151397</v>
      </c>
      <c r="H245" s="7" t="s">
        <v>236</v>
      </c>
      <c r="I245" s="7">
        <v>0</v>
      </c>
      <c r="J245" s="11" t="s">
        <v>24</v>
      </c>
      <c r="K245" s="40">
        <f>SUBTOTAL(9,K244:K244)</f>
        <v>111</v>
      </c>
      <c r="L245" s="40">
        <f>SUBTOTAL(9,L244:L244)</f>
        <v>59</v>
      </c>
      <c r="M245" s="87">
        <f>Tabela3[[#This Row],[Neg_Ano7]]/Tabela3[[#This Row],[Alunos_Ano7]]</f>
        <v>0.53153153153153154</v>
      </c>
      <c r="N245" s="40">
        <f>SUBTOTAL(9,N244:N244)</f>
        <v>92</v>
      </c>
      <c r="O245" s="40">
        <f>SUBTOTAL(9,O244:O244)</f>
        <v>49</v>
      </c>
      <c r="P245" s="87">
        <f>Tabela3[[#This Row],[Neg_Ano8]]/Tabela3[[#This Row],[Alunos_Ano8]]</f>
        <v>0.53260869565217395</v>
      </c>
      <c r="Q245" s="40">
        <f>SUBTOTAL(9,Q244:Q244)</f>
        <v>69</v>
      </c>
      <c r="R245" s="40">
        <f>SUBTOTAL(9,R244:R244)</f>
        <v>37</v>
      </c>
      <c r="S245" s="87">
        <f>Tabela3[[#This Row],[Neg_Ano9]]/Tabela3[[#This Row],[Alunos_Ano9]]</f>
        <v>0.53623188405797106</v>
      </c>
      <c r="T245" s="40">
        <f>SUBTOTAL(9,T244:T244)</f>
        <v>272</v>
      </c>
      <c r="U245" s="40">
        <f>SUBTOTAL(9,U244:U244)</f>
        <v>145</v>
      </c>
      <c r="V245" s="115">
        <f t="shared" si="4"/>
        <v>0.53308823529411764</v>
      </c>
    </row>
    <row r="246" spans="1:22" outlineLevel="5" x14ac:dyDescent="0.3">
      <c r="A246" s="6">
        <v>101</v>
      </c>
      <c r="B246" s="7" t="s">
        <v>19</v>
      </c>
      <c r="C246" s="7">
        <v>10103</v>
      </c>
      <c r="D246" s="7" t="s">
        <v>29</v>
      </c>
      <c r="E246" s="7">
        <v>1317</v>
      </c>
      <c r="F246" s="7" t="s">
        <v>235</v>
      </c>
      <c r="G246" s="7">
        <v>151427</v>
      </c>
      <c r="H246" s="7" t="s">
        <v>238</v>
      </c>
      <c r="I246" s="7">
        <v>1317651</v>
      </c>
      <c r="J246" s="7" t="s">
        <v>239</v>
      </c>
      <c r="K246" s="37">
        <v>112</v>
      </c>
      <c r="L246" s="37">
        <v>16</v>
      </c>
      <c r="M246" s="108">
        <v>0.14285714285714299</v>
      </c>
      <c r="N246" s="37">
        <v>123</v>
      </c>
      <c r="O246" s="37">
        <v>25</v>
      </c>
      <c r="P246" s="108">
        <v>0.203252032520325</v>
      </c>
      <c r="Q246" s="37">
        <v>110</v>
      </c>
      <c r="R246" s="37">
        <v>29</v>
      </c>
      <c r="S246" s="108">
        <v>0.263636363636364</v>
      </c>
      <c r="T246" s="37">
        <f>Tabela3[[#This Row],[Alunos_Ano7]]+Tabela3[[#This Row],[Alunos_Ano8]]+Tabela3[[#This Row],[Alunos_Ano9]]</f>
        <v>345</v>
      </c>
      <c r="U246" s="37">
        <f>Tabela3[[#This Row],[Neg_Ano7]]+Tabela3[[#This Row],[Neg_Ano8]]+Tabela3[[#This Row],[Neg_Ano9]]</f>
        <v>70</v>
      </c>
      <c r="V246" s="114">
        <f t="shared" si="4"/>
        <v>0.20289855072463769</v>
      </c>
    </row>
    <row r="247" spans="1:22" outlineLevel="4" x14ac:dyDescent="0.3">
      <c r="A247" s="6">
        <v>101</v>
      </c>
      <c r="B247" s="7" t="s">
        <v>19</v>
      </c>
      <c r="C247" s="7">
        <v>10103</v>
      </c>
      <c r="D247" s="7" t="s">
        <v>29</v>
      </c>
      <c r="E247" s="7">
        <v>1317</v>
      </c>
      <c r="F247" s="7" t="s">
        <v>235</v>
      </c>
      <c r="G247" s="7">
        <v>151427</v>
      </c>
      <c r="H247" s="7" t="s">
        <v>238</v>
      </c>
      <c r="I247" s="7">
        <v>0</v>
      </c>
      <c r="J247" s="11" t="s">
        <v>24</v>
      </c>
      <c r="K247" s="40">
        <f>SUBTOTAL(9,K246:K246)</f>
        <v>112</v>
      </c>
      <c r="L247" s="40">
        <f>SUBTOTAL(9,L246:L246)</f>
        <v>16</v>
      </c>
      <c r="M247" s="87">
        <f>Tabela3[[#This Row],[Neg_Ano7]]/Tabela3[[#This Row],[Alunos_Ano7]]</f>
        <v>0.14285714285714285</v>
      </c>
      <c r="N247" s="40">
        <f>SUBTOTAL(9,N246:N246)</f>
        <v>123</v>
      </c>
      <c r="O247" s="40">
        <f>SUBTOTAL(9,O246:O246)</f>
        <v>25</v>
      </c>
      <c r="P247" s="87">
        <f>Tabela3[[#This Row],[Neg_Ano8]]/Tabela3[[#This Row],[Alunos_Ano8]]</f>
        <v>0.2032520325203252</v>
      </c>
      <c r="Q247" s="40">
        <f>SUBTOTAL(9,Q246:Q246)</f>
        <v>110</v>
      </c>
      <c r="R247" s="40">
        <f>SUBTOTAL(9,R246:R246)</f>
        <v>29</v>
      </c>
      <c r="S247" s="87">
        <f>Tabela3[[#This Row],[Neg_Ano9]]/Tabela3[[#This Row],[Alunos_Ano9]]</f>
        <v>0.26363636363636361</v>
      </c>
      <c r="T247" s="40">
        <f>SUBTOTAL(9,T246:T246)</f>
        <v>345</v>
      </c>
      <c r="U247" s="40">
        <f>SUBTOTAL(9,U246:U246)</f>
        <v>70</v>
      </c>
      <c r="V247" s="115">
        <f t="shared" si="4"/>
        <v>0.20289855072463769</v>
      </c>
    </row>
    <row r="248" spans="1:22" outlineLevel="5" x14ac:dyDescent="0.3">
      <c r="A248" s="6">
        <v>101</v>
      </c>
      <c r="B248" s="7" t="s">
        <v>19</v>
      </c>
      <c r="C248" s="7">
        <v>10103</v>
      </c>
      <c r="D248" s="7" t="s">
        <v>29</v>
      </c>
      <c r="E248" s="7">
        <v>1317</v>
      </c>
      <c r="F248" s="7" t="s">
        <v>235</v>
      </c>
      <c r="G248" s="7">
        <v>152419</v>
      </c>
      <c r="H248" s="7" t="s">
        <v>240</v>
      </c>
      <c r="I248" s="7">
        <v>1317187</v>
      </c>
      <c r="J248" s="7" t="s">
        <v>241</v>
      </c>
      <c r="K248" s="37">
        <v>88</v>
      </c>
      <c r="L248" s="37">
        <v>37</v>
      </c>
      <c r="M248" s="108">
        <v>0.42045454545454503</v>
      </c>
      <c r="N248" s="37">
        <v>51</v>
      </c>
      <c r="O248" s="37">
        <v>20</v>
      </c>
      <c r="P248" s="108">
        <v>0.39215686274509798</v>
      </c>
      <c r="Q248" s="37">
        <v>40</v>
      </c>
      <c r="R248" s="37">
        <v>20</v>
      </c>
      <c r="S248" s="108">
        <v>0.5</v>
      </c>
      <c r="T248" s="37">
        <f>Tabela3[[#This Row],[Alunos_Ano7]]+Tabela3[[#This Row],[Alunos_Ano8]]+Tabela3[[#This Row],[Alunos_Ano9]]</f>
        <v>179</v>
      </c>
      <c r="U248" s="37">
        <f>Tabela3[[#This Row],[Neg_Ano7]]+Tabela3[[#This Row],[Neg_Ano8]]+Tabela3[[#This Row],[Neg_Ano9]]</f>
        <v>77</v>
      </c>
      <c r="V248" s="114">
        <f t="shared" si="4"/>
        <v>0.43016759776536312</v>
      </c>
    </row>
    <row r="249" spans="1:22" outlineLevel="4" x14ac:dyDescent="0.3">
      <c r="A249" s="6">
        <v>101</v>
      </c>
      <c r="B249" s="7" t="s">
        <v>19</v>
      </c>
      <c r="C249" s="7">
        <v>10103</v>
      </c>
      <c r="D249" s="7" t="s">
        <v>29</v>
      </c>
      <c r="E249" s="7">
        <v>1317</v>
      </c>
      <c r="F249" s="7" t="s">
        <v>235</v>
      </c>
      <c r="G249" s="7">
        <v>152419</v>
      </c>
      <c r="H249" s="7" t="s">
        <v>240</v>
      </c>
      <c r="I249" s="7">
        <v>0</v>
      </c>
      <c r="J249" s="11" t="s">
        <v>24</v>
      </c>
      <c r="K249" s="40">
        <f>SUBTOTAL(9,K248:K248)</f>
        <v>88</v>
      </c>
      <c r="L249" s="40">
        <f>SUBTOTAL(9,L248:L248)</f>
        <v>37</v>
      </c>
      <c r="M249" s="87">
        <f>Tabela3[[#This Row],[Neg_Ano7]]/Tabela3[[#This Row],[Alunos_Ano7]]</f>
        <v>0.42045454545454547</v>
      </c>
      <c r="N249" s="40">
        <f>SUBTOTAL(9,N248:N248)</f>
        <v>51</v>
      </c>
      <c r="O249" s="40">
        <f>SUBTOTAL(9,O248:O248)</f>
        <v>20</v>
      </c>
      <c r="P249" s="87">
        <f>Tabela3[[#This Row],[Neg_Ano8]]/Tabela3[[#This Row],[Alunos_Ano8]]</f>
        <v>0.39215686274509803</v>
      </c>
      <c r="Q249" s="40">
        <f>SUBTOTAL(9,Q248:Q248)</f>
        <v>40</v>
      </c>
      <c r="R249" s="40">
        <f>SUBTOTAL(9,R248:R248)</f>
        <v>20</v>
      </c>
      <c r="S249" s="87">
        <f>Tabela3[[#This Row],[Neg_Ano9]]/Tabela3[[#This Row],[Alunos_Ano9]]</f>
        <v>0.5</v>
      </c>
      <c r="T249" s="40">
        <f>SUBTOTAL(9,T248:T248)</f>
        <v>179</v>
      </c>
      <c r="U249" s="40">
        <f>SUBTOTAL(9,U248:U248)</f>
        <v>77</v>
      </c>
      <c r="V249" s="115">
        <f t="shared" si="4"/>
        <v>0.43016759776536312</v>
      </c>
    </row>
    <row r="250" spans="1:22" outlineLevel="5" x14ac:dyDescent="0.3">
      <c r="A250" s="6">
        <v>101</v>
      </c>
      <c r="B250" s="7" t="s">
        <v>19</v>
      </c>
      <c r="C250" s="7">
        <v>10103</v>
      </c>
      <c r="D250" s="7" t="s">
        <v>29</v>
      </c>
      <c r="E250" s="7">
        <v>1317</v>
      </c>
      <c r="F250" s="7" t="s">
        <v>235</v>
      </c>
      <c r="G250" s="7">
        <v>152420</v>
      </c>
      <c r="H250" s="7" t="s">
        <v>242</v>
      </c>
      <c r="I250" s="7">
        <v>1317245</v>
      </c>
      <c r="J250" s="7" t="s">
        <v>243</v>
      </c>
      <c r="K250" s="37">
        <v>187</v>
      </c>
      <c r="L250" s="37">
        <v>82</v>
      </c>
      <c r="M250" s="108">
        <v>0.43850267379679098</v>
      </c>
      <c r="N250" s="37">
        <v>0</v>
      </c>
      <c r="O250" s="37">
        <v>0</v>
      </c>
      <c r="P250" s="108" t="s">
        <v>28</v>
      </c>
      <c r="Q250" s="37">
        <v>0</v>
      </c>
      <c r="R250" s="37">
        <v>0</v>
      </c>
      <c r="S250" s="108" t="s">
        <v>28</v>
      </c>
      <c r="T250" s="37">
        <f>Tabela3[[#This Row],[Alunos_Ano7]]+Tabela3[[#This Row],[Alunos_Ano8]]+Tabela3[[#This Row],[Alunos_Ano9]]</f>
        <v>187</v>
      </c>
      <c r="U250" s="37">
        <f>Tabela3[[#This Row],[Neg_Ano7]]+Tabela3[[#This Row],[Neg_Ano8]]+Tabela3[[#This Row],[Neg_Ano9]]</f>
        <v>82</v>
      </c>
      <c r="V250" s="114">
        <f t="shared" si="4"/>
        <v>0.43850267379679142</v>
      </c>
    </row>
    <row r="251" spans="1:22" outlineLevel="5" x14ac:dyDescent="0.3">
      <c r="A251" s="6">
        <v>101</v>
      </c>
      <c r="B251" s="7" t="s">
        <v>19</v>
      </c>
      <c r="C251" s="7">
        <v>10103</v>
      </c>
      <c r="D251" s="7" t="s">
        <v>29</v>
      </c>
      <c r="E251" s="7">
        <v>1317</v>
      </c>
      <c r="F251" s="7" t="s">
        <v>235</v>
      </c>
      <c r="G251" s="7">
        <v>152420</v>
      </c>
      <c r="H251" s="7" t="s">
        <v>242</v>
      </c>
      <c r="I251" s="7">
        <v>1317341</v>
      </c>
      <c r="J251" s="7" t="s">
        <v>337</v>
      </c>
      <c r="K251" s="37">
        <v>0</v>
      </c>
      <c r="L251" s="37">
        <v>0</v>
      </c>
      <c r="M251" s="108" t="s">
        <v>28</v>
      </c>
      <c r="N251" s="37">
        <v>171</v>
      </c>
      <c r="O251" s="37">
        <v>61</v>
      </c>
      <c r="P251" s="108">
        <v>0.35672514619883</v>
      </c>
      <c r="Q251" s="37">
        <v>162</v>
      </c>
      <c r="R251" s="37">
        <v>73</v>
      </c>
      <c r="S251" s="108">
        <v>0.45061728395061701</v>
      </c>
      <c r="T251" s="37">
        <f>Tabela3[[#This Row],[Alunos_Ano7]]+Tabela3[[#This Row],[Alunos_Ano8]]+Tabela3[[#This Row],[Alunos_Ano9]]</f>
        <v>333</v>
      </c>
      <c r="U251" s="37">
        <f>Tabela3[[#This Row],[Neg_Ano7]]+Tabela3[[#This Row],[Neg_Ano8]]+Tabela3[[#This Row],[Neg_Ano9]]</f>
        <v>134</v>
      </c>
      <c r="V251" s="114">
        <f t="shared" si="4"/>
        <v>0.40240240240240238</v>
      </c>
    </row>
    <row r="252" spans="1:22" outlineLevel="4" x14ac:dyDescent="0.3">
      <c r="A252" s="6">
        <v>101</v>
      </c>
      <c r="B252" s="7" t="s">
        <v>19</v>
      </c>
      <c r="C252" s="7">
        <v>10103</v>
      </c>
      <c r="D252" s="7" t="s">
        <v>29</v>
      </c>
      <c r="E252" s="7">
        <v>1317</v>
      </c>
      <c r="F252" s="7" t="s">
        <v>235</v>
      </c>
      <c r="G252" s="7">
        <v>152420</v>
      </c>
      <c r="H252" s="7" t="s">
        <v>242</v>
      </c>
      <c r="I252" s="7">
        <v>0</v>
      </c>
      <c r="J252" s="11" t="s">
        <v>24</v>
      </c>
      <c r="K252" s="40">
        <f>SUBTOTAL(9,K250:K251)</f>
        <v>187</v>
      </c>
      <c r="L252" s="40">
        <f>SUBTOTAL(9,L250:L251)</f>
        <v>82</v>
      </c>
      <c r="M252" s="87">
        <f>Tabela3[[#This Row],[Neg_Ano7]]/Tabela3[[#This Row],[Alunos_Ano7]]</f>
        <v>0.43850267379679142</v>
      </c>
      <c r="N252" s="40">
        <f>SUBTOTAL(9,N250:N251)</f>
        <v>171</v>
      </c>
      <c r="O252" s="40">
        <f>SUBTOTAL(9,O250:O251)</f>
        <v>61</v>
      </c>
      <c r="P252" s="87">
        <f>Tabela3[[#This Row],[Neg_Ano8]]/Tabela3[[#This Row],[Alunos_Ano8]]</f>
        <v>0.35672514619883039</v>
      </c>
      <c r="Q252" s="40">
        <f>SUBTOTAL(9,Q250:Q251)</f>
        <v>162</v>
      </c>
      <c r="R252" s="40">
        <f>SUBTOTAL(9,R250:R251)</f>
        <v>73</v>
      </c>
      <c r="S252" s="87">
        <f>Tabela3[[#This Row],[Neg_Ano9]]/Tabela3[[#This Row],[Alunos_Ano9]]</f>
        <v>0.45061728395061729</v>
      </c>
      <c r="T252" s="40">
        <f>SUBTOTAL(9,T250:T251)</f>
        <v>520</v>
      </c>
      <c r="U252" s="40">
        <f>SUBTOTAL(9,U250:U251)</f>
        <v>216</v>
      </c>
      <c r="V252" s="115">
        <f t="shared" si="4"/>
        <v>0.41538461538461541</v>
      </c>
    </row>
    <row r="253" spans="1:22" outlineLevel="5" x14ac:dyDescent="0.3">
      <c r="A253" s="6">
        <v>101</v>
      </c>
      <c r="B253" s="7" t="s">
        <v>19</v>
      </c>
      <c r="C253" s="7">
        <v>10103</v>
      </c>
      <c r="D253" s="7" t="s">
        <v>29</v>
      </c>
      <c r="E253" s="7">
        <v>1317</v>
      </c>
      <c r="F253" s="7" t="s">
        <v>235</v>
      </c>
      <c r="G253" s="7">
        <v>152432</v>
      </c>
      <c r="H253" s="7" t="s">
        <v>244</v>
      </c>
      <c r="I253" s="7">
        <v>1317689</v>
      </c>
      <c r="J253" s="7" t="s">
        <v>245</v>
      </c>
      <c r="K253" s="37">
        <v>93</v>
      </c>
      <c r="L253" s="37">
        <v>50</v>
      </c>
      <c r="M253" s="108">
        <v>0.53763440860215095</v>
      </c>
      <c r="N253" s="37">
        <v>115</v>
      </c>
      <c r="O253" s="37">
        <v>71</v>
      </c>
      <c r="P253" s="108">
        <v>0.61739130434782596</v>
      </c>
      <c r="Q253" s="37">
        <v>66</v>
      </c>
      <c r="R253" s="37">
        <v>43</v>
      </c>
      <c r="S253" s="108">
        <v>0.65151515151515105</v>
      </c>
      <c r="T253" s="37">
        <f>Tabela3[[#This Row],[Alunos_Ano7]]+Tabela3[[#This Row],[Alunos_Ano8]]+Tabela3[[#This Row],[Alunos_Ano9]]</f>
        <v>274</v>
      </c>
      <c r="U253" s="37">
        <f>Tabela3[[#This Row],[Neg_Ano7]]+Tabela3[[#This Row],[Neg_Ano8]]+Tabela3[[#This Row],[Neg_Ano9]]</f>
        <v>164</v>
      </c>
      <c r="V253" s="114">
        <f t="shared" si="4"/>
        <v>0.59854014598540151</v>
      </c>
    </row>
    <row r="254" spans="1:22" outlineLevel="4" x14ac:dyDescent="0.3">
      <c r="A254" s="6">
        <v>101</v>
      </c>
      <c r="B254" s="7" t="s">
        <v>19</v>
      </c>
      <c r="C254" s="7">
        <v>10103</v>
      </c>
      <c r="D254" s="7" t="s">
        <v>29</v>
      </c>
      <c r="E254" s="7">
        <v>1317</v>
      </c>
      <c r="F254" s="7" t="s">
        <v>235</v>
      </c>
      <c r="G254" s="7">
        <v>152432</v>
      </c>
      <c r="H254" s="7" t="s">
        <v>244</v>
      </c>
      <c r="I254" s="7">
        <v>0</v>
      </c>
      <c r="J254" s="11" t="s">
        <v>24</v>
      </c>
      <c r="K254" s="40">
        <f>SUBTOTAL(9,K253:K253)</f>
        <v>93</v>
      </c>
      <c r="L254" s="40">
        <f>SUBTOTAL(9,L253:L253)</f>
        <v>50</v>
      </c>
      <c r="M254" s="87">
        <f>Tabela3[[#This Row],[Neg_Ano7]]/Tabela3[[#This Row],[Alunos_Ano7]]</f>
        <v>0.5376344086021505</v>
      </c>
      <c r="N254" s="40">
        <f>SUBTOTAL(9,N253:N253)</f>
        <v>115</v>
      </c>
      <c r="O254" s="40">
        <f>SUBTOTAL(9,O253:O253)</f>
        <v>71</v>
      </c>
      <c r="P254" s="87">
        <f>Tabela3[[#This Row],[Neg_Ano8]]/Tabela3[[#This Row],[Alunos_Ano8]]</f>
        <v>0.61739130434782608</v>
      </c>
      <c r="Q254" s="40">
        <f>SUBTOTAL(9,Q253:Q253)</f>
        <v>66</v>
      </c>
      <c r="R254" s="40">
        <f>SUBTOTAL(9,R253:R253)</f>
        <v>43</v>
      </c>
      <c r="S254" s="87">
        <f>Tabela3[[#This Row],[Neg_Ano9]]/Tabela3[[#This Row],[Alunos_Ano9]]</f>
        <v>0.65151515151515149</v>
      </c>
      <c r="T254" s="40">
        <f>SUBTOTAL(9,T253:T253)</f>
        <v>274</v>
      </c>
      <c r="U254" s="40">
        <f>SUBTOTAL(9,U253:U253)</f>
        <v>164</v>
      </c>
      <c r="V254" s="115">
        <f t="shared" si="4"/>
        <v>0.59854014598540151</v>
      </c>
    </row>
    <row r="255" spans="1:22" outlineLevel="5" x14ac:dyDescent="0.3">
      <c r="A255" s="6">
        <v>101</v>
      </c>
      <c r="B255" s="7" t="s">
        <v>19</v>
      </c>
      <c r="C255" s="7">
        <v>10103</v>
      </c>
      <c r="D255" s="7" t="s">
        <v>29</v>
      </c>
      <c r="E255" s="7">
        <v>1317</v>
      </c>
      <c r="F255" s="7" t="s">
        <v>235</v>
      </c>
      <c r="G255" s="7">
        <v>152444</v>
      </c>
      <c r="H255" s="7" t="s">
        <v>246</v>
      </c>
      <c r="I255" s="7">
        <v>1317573</v>
      </c>
      <c r="J255" s="7" t="s">
        <v>247</v>
      </c>
      <c r="K255" s="37">
        <v>55</v>
      </c>
      <c r="L255" s="37">
        <v>35</v>
      </c>
      <c r="M255" s="108">
        <v>0.63636363636363602</v>
      </c>
      <c r="N255" s="37">
        <v>60</v>
      </c>
      <c r="O255" s="37">
        <v>42</v>
      </c>
      <c r="P255" s="108">
        <v>0.7</v>
      </c>
      <c r="Q255" s="37">
        <v>58</v>
      </c>
      <c r="R255" s="37">
        <v>39</v>
      </c>
      <c r="S255" s="108">
        <v>0.67241379310344795</v>
      </c>
      <c r="T255" s="37">
        <f>Tabela3[[#This Row],[Alunos_Ano7]]+Tabela3[[#This Row],[Alunos_Ano8]]+Tabela3[[#This Row],[Alunos_Ano9]]</f>
        <v>173</v>
      </c>
      <c r="U255" s="37">
        <f>Tabela3[[#This Row],[Neg_Ano7]]+Tabela3[[#This Row],[Neg_Ano8]]+Tabela3[[#This Row],[Neg_Ano9]]</f>
        <v>116</v>
      </c>
      <c r="V255" s="114">
        <f t="shared" si="4"/>
        <v>0.67052023121387283</v>
      </c>
    </row>
    <row r="256" spans="1:22" outlineLevel="5" x14ac:dyDescent="0.3">
      <c r="A256" s="6">
        <v>101</v>
      </c>
      <c r="B256" s="7" t="s">
        <v>19</v>
      </c>
      <c r="C256" s="7">
        <v>10103</v>
      </c>
      <c r="D256" s="7" t="s">
        <v>29</v>
      </c>
      <c r="E256" s="7">
        <v>1317</v>
      </c>
      <c r="F256" s="7" t="s">
        <v>235</v>
      </c>
      <c r="G256" s="7">
        <v>152444</v>
      </c>
      <c r="H256" s="7" t="s">
        <v>246</v>
      </c>
      <c r="I256" s="7">
        <v>1317671</v>
      </c>
      <c r="J256" s="7" t="s">
        <v>338</v>
      </c>
      <c r="K256" s="37">
        <v>64</v>
      </c>
      <c r="L256" s="37">
        <v>41</v>
      </c>
      <c r="M256" s="108">
        <v>0.640625</v>
      </c>
      <c r="N256" s="37">
        <v>78</v>
      </c>
      <c r="O256" s="37">
        <v>59</v>
      </c>
      <c r="P256" s="108">
        <v>0.75641025641025605</v>
      </c>
      <c r="Q256" s="37">
        <v>105</v>
      </c>
      <c r="R256" s="37">
        <v>69</v>
      </c>
      <c r="S256" s="108">
        <v>0.65714285714285703</v>
      </c>
      <c r="T256" s="37">
        <f>Tabela3[[#This Row],[Alunos_Ano7]]+Tabela3[[#This Row],[Alunos_Ano8]]+Tabela3[[#This Row],[Alunos_Ano9]]</f>
        <v>247</v>
      </c>
      <c r="U256" s="37">
        <f>Tabela3[[#This Row],[Neg_Ano7]]+Tabela3[[#This Row],[Neg_Ano8]]+Tabela3[[#This Row],[Neg_Ano9]]</f>
        <v>169</v>
      </c>
      <c r="V256" s="114">
        <f t="shared" si="4"/>
        <v>0.68421052631578949</v>
      </c>
    </row>
    <row r="257" spans="1:22" outlineLevel="4" x14ac:dyDescent="0.3">
      <c r="A257" s="6">
        <v>101</v>
      </c>
      <c r="B257" s="7" t="s">
        <v>19</v>
      </c>
      <c r="C257" s="7">
        <v>10103</v>
      </c>
      <c r="D257" s="7" t="s">
        <v>29</v>
      </c>
      <c r="E257" s="7">
        <v>1317</v>
      </c>
      <c r="F257" s="7" t="s">
        <v>235</v>
      </c>
      <c r="G257" s="7">
        <v>152444</v>
      </c>
      <c r="H257" s="7" t="s">
        <v>246</v>
      </c>
      <c r="I257" s="7">
        <v>0</v>
      </c>
      <c r="J257" s="11" t="s">
        <v>24</v>
      </c>
      <c r="K257" s="40">
        <f>SUBTOTAL(9,K255:K256)</f>
        <v>119</v>
      </c>
      <c r="L257" s="40">
        <f>SUBTOTAL(9,L255:L256)</f>
        <v>76</v>
      </c>
      <c r="M257" s="87">
        <f>Tabela3[[#This Row],[Neg_Ano7]]/Tabela3[[#This Row],[Alunos_Ano7]]</f>
        <v>0.6386554621848739</v>
      </c>
      <c r="N257" s="40">
        <f>SUBTOTAL(9,N255:N256)</f>
        <v>138</v>
      </c>
      <c r="O257" s="40">
        <f>SUBTOTAL(9,O255:O256)</f>
        <v>101</v>
      </c>
      <c r="P257" s="87">
        <f>Tabela3[[#This Row],[Neg_Ano8]]/Tabela3[[#This Row],[Alunos_Ano8]]</f>
        <v>0.73188405797101452</v>
      </c>
      <c r="Q257" s="40">
        <f>SUBTOTAL(9,Q255:Q256)</f>
        <v>163</v>
      </c>
      <c r="R257" s="40">
        <f>SUBTOTAL(9,R255:R256)</f>
        <v>108</v>
      </c>
      <c r="S257" s="87">
        <f>Tabela3[[#This Row],[Neg_Ano9]]/Tabela3[[#This Row],[Alunos_Ano9]]</f>
        <v>0.66257668711656437</v>
      </c>
      <c r="T257" s="40">
        <f>SUBTOTAL(9,T255:T256)</f>
        <v>420</v>
      </c>
      <c r="U257" s="40">
        <f>SUBTOTAL(9,U255:U256)</f>
        <v>285</v>
      </c>
      <c r="V257" s="115">
        <f t="shared" si="4"/>
        <v>0.6785714285714286</v>
      </c>
    </row>
    <row r="258" spans="1:22" outlineLevel="5" x14ac:dyDescent="0.3">
      <c r="A258" s="6">
        <v>101</v>
      </c>
      <c r="B258" s="7" t="s">
        <v>19</v>
      </c>
      <c r="C258" s="7">
        <v>10103</v>
      </c>
      <c r="D258" s="7" t="s">
        <v>29</v>
      </c>
      <c r="E258" s="7">
        <v>1317</v>
      </c>
      <c r="F258" s="7" t="s">
        <v>235</v>
      </c>
      <c r="G258" s="7">
        <v>152456</v>
      </c>
      <c r="H258" s="7" t="s">
        <v>248</v>
      </c>
      <c r="I258" s="7">
        <v>1317256</v>
      </c>
      <c r="J258" s="7" t="s">
        <v>249</v>
      </c>
      <c r="K258" s="37">
        <v>99</v>
      </c>
      <c r="L258" s="37">
        <v>63</v>
      </c>
      <c r="M258" s="108">
        <v>0.63636363636363602</v>
      </c>
      <c r="N258" s="37">
        <v>122</v>
      </c>
      <c r="O258" s="37">
        <v>78</v>
      </c>
      <c r="P258" s="108">
        <v>0.63934426229508201</v>
      </c>
      <c r="Q258" s="37">
        <v>87</v>
      </c>
      <c r="R258" s="37">
        <v>49</v>
      </c>
      <c r="S258" s="108">
        <v>0.56321839080459801</v>
      </c>
      <c r="T258" s="37">
        <f>Tabela3[[#This Row],[Alunos_Ano7]]+Tabela3[[#This Row],[Alunos_Ano8]]+Tabela3[[#This Row],[Alunos_Ano9]]</f>
        <v>308</v>
      </c>
      <c r="U258" s="37">
        <f>Tabela3[[#This Row],[Neg_Ano7]]+Tabela3[[#This Row],[Neg_Ano8]]+Tabela3[[#This Row],[Neg_Ano9]]</f>
        <v>190</v>
      </c>
      <c r="V258" s="114">
        <f t="shared" si="4"/>
        <v>0.61688311688311692</v>
      </c>
    </row>
    <row r="259" spans="1:22" outlineLevel="4" x14ac:dyDescent="0.3">
      <c r="A259" s="6">
        <v>101</v>
      </c>
      <c r="B259" s="7" t="s">
        <v>19</v>
      </c>
      <c r="C259" s="7">
        <v>10103</v>
      </c>
      <c r="D259" s="7" t="s">
        <v>29</v>
      </c>
      <c r="E259" s="7">
        <v>1317</v>
      </c>
      <c r="F259" s="7" t="s">
        <v>235</v>
      </c>
      <c r="G259" s="7">
        <v>152456</v>
      </c>
      <c r="H259" s="7" t="s">
        <v>248</v>
      </c>
      <c r="I259" s="7">
        <v>0</v>
      </c>
      <c r="J259" s="11" t="s">
        <v>24</v>
      </c>
      <c r="K259" s="40">
        <f>SUBTOTAL(9,K258:K258)</f>
        <v>99</v>
      </c>
      <c r="L259" s="40">
        <f>SUBTOTAL(9,L258:L258)</f>
        <v>63</v>
      </c>
      <c r="M259" s="87">
        <f>Tabela3[[#This Row],[Neg_Ano7]]/Tabela3[[#This Row],[Alunos_Ano7]]</f>
        <v>0.63636363636363635</v>
      </c>
      <c r="N259" s="40">
        <f>SUBTOTAL(9,N258:N258)</f>
        <v>122</v>
      </c>
      <c r="O259" s="40">
        <f>SUBTOTAL(9,O258:O258)</f>
        <v>78</v>
      </c>
      <c r="P259" s="87">
        <f>Tabela3[[#This Row],[Neg_Ano8]]/Tabela3[[#This Row],[Alunos_Ano8]]</f>
        <v>0.63934426229508201</v>
      </c>
      <c r="Q259" s="40">
        <f>SUBTOTAL(9,Q258:Q258)</f>
        <v>87</v>
      </c>
      <c r="R259" s="40">
        <f>SUBTOTAL(9,R258:R258)</f>
        <v>49</v>
      </c>
      <c r="S259" s="87">
        <f>Tabela3[[#This Row],[Neg_Ano9]]/Tabela3[[#This Row],[Alunos_Ano9]]</f>
        <v>0.56321839080459768</v>
      </c>
      <c r="T259" s="40">
        <f>SUBTOTAL(9,T258:T258)</f>
        <v>308</v>
      </c>
      <c r="U259" s="40">
        <f>SUBTOTAL(9,U258:U258)</f>
        <v>190</v>
      </c>
      <c r="V259" s="115">
        <f t="shared" si="4"/>
        <v>0.61688311688311692</v>
      </c>
    </row>
    <row r="260" spans="1:22" outlineLevel="5" x14ac:dyDescent="0.3">
      <c r="A260" s="6">
        <v>101</v>
      </c>
      <c r="B260" s="7" t="s">
        <v>19</v>
      </c>
      <c r="C260" s="7">
        <v>10103</v>
      </c>
      <c r="D260" s="7" t="s">
        <v>29</v>
      </c>
      <c r="E260" s="7">
        <v>1317</v>
      </c>
      <c r="F260" s="7" t="s">
        <v>235</v>
      </c>
      <c r="G260" s="7">
        <v>152468</v>
      </c>
      <c r="H260" s="7" t="s">
        <v>250</v>
      </c>
      <c r="I260" s="7">
        <v>1317553</v>
      </c>
      <c r="J260" s="7" t="s">
        <v>251</v>
      </c>
      <c r="K260" s="37">
        <v>77</v>
      </c>
      <c r="L260" s="37">
        <v>40</v>
      </c>
      <c r="M260" s="108">
        <v>0.51948051948051899</v>
      </c>
      <c r="N260" s="37">
        <v>47</v>
      </c>
      <c r="O260" s="37">
        <v>29</v>
      </c>
      <c r="P260" s="108">
        <v>0.61702127659574502</v>
      </c>
      <c r="Q260" s="37">
        <v>79</v>
      </c>
      <c r="R260" s="37">
        <v>38</v>
      </c>
      <c r="S260" s="108">
        <v>0.481012658227848</v>
      </c>
      <c r="T260" s="37">
        <f>Tabela3[[#This Row],[Alunos_Ano7]]+Tabela3[[#This Row],[Alunos_Ano8]]+Tabela3[[#This Row],[Alunos_Ano9]]</f>
        <v>203</v>
      </c>
      <c r="U260" s="37">
        <f>Tabela3[[#This Row],[Neg_Ano7]]+Tabela3[[#This Row],[Neg_Ano8]]+Tabela3[[#This Row],[Neg_Ano9]]</f>
        <v>107</v>
      </c>
      <c r="V260" s="114">
        <f t="shared" si="4"/>
        <v>0.52709359605911332</v>
      </c>
    </row>
    <row r="261" spans="1:22" outlineLevel="5" x14ac:dyDescent="0.3">
      <c r="A261" s="6">
        <v>101</v>
      </c>
      <c r="B261" s="7" t="s">
        <v>19</v>
      </c>
      <c r="C261" s="7">
        <v>10103</v>
      </c>
      <c r="D261" s="7" t="s">
        <v>29</v>
      </c>
      <c r="E261" s="7">
        <v>1317</v>
      </c>
      <c r="F261" s="7" t="s">
        <v>235</v>
      </c>
      <c r="G261" s="7">
        <v>152468</v>
      </c>
      <c r="H261" s="7" t="s">
        <v>250</v>
      </c>
      <c r="I261" s="7">
        <v>1317570</v>
      </c>
      <c r="J261" s="7" t="s">
        <v>339</v>
      </c>
      <c r="K261" s="37">
        <v>144</v>
      </c>
      <c r="L261" s="37">
        <v>70</v>
      </c>
      <c r="M261" s="108">
        <v>0.48611111111111099</v>
      </c>
      <c r="N261" s="37">
        <v>124</v>
      </c>
      <c r="O261" s="37">
        <v>63</v>
      </c>
      <c r="P261" s="108">
        <v>0.50806451612903203</v>
      </c>
      <c r="Q261" s="37">
        <v>93</v>
      </c>
      <c r="R261" s="37">
        <v>43</v>
      </c>
      <c r="S261" s="108">
        <v>0.462365591397849</v>
      </c>
      <c r="T261" s="37">
        <f>Tabela3[[#This Row],[Alunos_Ano7]]+Tabela3[[#This Row],[Alunos_Ano8]]+Tabela3[[#This Row],[Alunos_Ano9]]</f>
        <v>361</v>
      </c>
      <c r="U261" s="37">
        <f>Tabela3[[#This Row],[Neg_Ano7]]+Tabela3[[#This Row],[Neg_Ano8]]+Tabela3[[#This Row],[Neg_Ano9]]</f>
        <v>176</v>
      </c>
      <c r="V261" s="114">
        <f t="shared" si="4"/>
        <v>0.48753462603878117</v>
      </c>
    </row>
    <row r="262" spans="1:22" outlineLevel="4" x14ac:dyDescent="0.3">
      <c r="A262" s="6">
        <v>101</v>
      </c>
      <c r="B262" s="7" t="s">
        <v>19</v>
      </c>
      <c r="C262" s="7">
        <v>10103</v>
      </c>
      <c r="D262" s="7" t="s">
        <v>29</v>
      </c>
      <c r="E262" s="7">
        <v>1317</v>
      </c>
      <c r="F262" s="7" t="s">
        <v>235</v>
      </c>
      <c r="G262" s="7">
        <v>152468</v>
      </c>
      <c r="H262" s="7" t="s">
        <v>250</v>
      </c>
      <c r="I262" s="7">
        <v>0</v>
      </c>
      <c r="J262" s="11" t="s">
        <v>24</v>
      </c>
      <c r="K262" s="40">
        <f>SUBTOTAL(9,K260:K261)</f>
        <v>221</v>
      </c>
      <c r="L262" s="40">
        <f>SUBTOTAL(9,L260:L261)</f>
        <v>110</v>
      </c>
      <c r="M262" s="87">
        <f>Tabela3[[#This Row],[Neg_Ano7]]/Tabela3[[#This Row],[Alunos_Ano7]]</f>
        <v>0.49773755656108598</v>
      </c>
      <c r="N262" s="40">
        <f>SUBTOTAL(9,N260:N261)</f>
        <v>171</v>
      </c>
      <c r="O262" s="40">
        <f>SUBTOTAL(9,O260:O261)</f>
        <v>92</v>
      </c>
      <c r="P262" s="87">
        <f>Tabela3[[#This Row],[Neg_Ano8]]/Tabela3[[#This Row],[Alunos_Ano8]]</f>
        <v>0.53801169590643272</v>
      </c>
      <c r="Q262" s="40">
        <f>SUBTOTAL(9,Q260:Q261)</f>
        <v>172</v>
      </c>
      <c r="R262" s="40">
        <f>SUBTOTAL(9,R260:R261)</f>
        <v>81</v>
      </c>
      <c r="S262" s="87">
        <f>Tabela3[[#This Row],[Neg_Ano9]]/Tabela3[[#This Row],[Alunos_Ano9]]</f>
        <v>0.47093023255813954</v>
      </c>
      <c r="T262" s="40">
        <f>SUBTOTAL(9,T260:T261)</f>
        <v>564</v>
      </c>
      <c r="U262" s="40">
        <f>SUBTOTAL(9,U260:U261)</f>
        <v>283</v>
      </c>
      <c r="V262" s="115">
        <f t="shared" si="4"/>
        <v>0.50177304964539005</v>
      </c>
    </row>
    <row r="263" spans="1:22" outlineLevel="5" x14ac:dyDescent="0.3">
      <c r="A263" s="6">
        <v>101</v>
      </c>
      <c r="B263" s="7" t="s">
        <v>19</v>
      </c>
      <c r="C263" s="7">
        <v>10103</v>
      </c>
      <c r="D263" s="7" t="s">
        <v>29</v>
      </c>
      <c r="E263" s="7">
        <v>1317</v>
      </c>
      <c r="F263" s="7" t="s">
        <v>235</v>
      </c>
      <c r="G263" s="7">
        <v>152470</v>
      </c>
      <c r="H263" s="7" t="s">
        <v>252</v>
      </c>
      <c r="I263" s="7">
        <v>1317742</v>
      </c>
      <c r="J263" s="7" t="s">
        <v>253</v>
      </c>
      <c r="K263" s="37">
        <v>131</v>
      </c>
      <c r="L263" s="37">
        <v>20</v>
      </c>
      <c r="M263" s="108">
        <v>0.15267175572519101</v>
      </c>
      <c r="N263" s="37">
        <v>165</v>
      </c>
      <c r="O263" s="37">
        <v>7</v>
      </c>
      <c r="P263" s="108">
        <v>4.2424242424242399E-2</v>
      </c>
      <c r="Q263" s="37">
        <v>150</v>
      </c>
      <c r="R263" s="37">
        <v>59</v>
      </c>
      <c r="S263" s="108">
        <v>0.39333333333333298</v>
      </c>
      <c r="T263" s="37">
        <f>Tabela3[[#This Row],[Alunos_Ano7]]+Tabela3[[#This Row],[Alunos_Ano8]]+Tabela3[[#This Row],[Alunos_Ano9]]</f>
        <v>446</v>
      </c>
      <c r="U263" s="37">
        <f>Tabela3[[#This Row],[Neg_Ano7]]+Tabela3[[#This Row],[Neg_Ano8]]+Tabela3[[#This Row],[Neg_Ano9]]</f>
        <v>86</v>
      </c>
      <c r="V263" s="114">
        <f t="shared" si="4"/>
        <v>0.19282511210762332</v>
      </c>
    </row>
    <row r="264" spans="1:22" outlineLevel="4" x14ac:dyDescent="0.3">
      <c r="A264" s="6">
        <v>101</v>
      </c>
      <c r="B264" s="7" t="s">
        <v>19</v>
      </c>
      <c r="C264" s="7">
        <v>10103</v>
      </c>
      <c r="D264" s="7" t="s">
        <v>29</v>
      </c>
      <c r="E264" s="7">
        <v>1317</v>
      </c>
      <c r="F264" s="7" t="s">
        <v>235</v>
      </c>
      <c r="G264" s="7">
        <v>152470</v>
      </c>
      <c r="H264" s="7" t="s">
        <v>252</v>
      </c>
      <c r="I264" s="7">
        <v>0</v>
      </c>
      <c r="J264" s="11" t="s">
        <v>24</v>
      </c>
      <c r="K264" s="40">
        <f>SUBTOTAL(9,K263:K263)</f>
        <v>131</v>
      </c>
      <c r="L264" s="40">
        <f>SUBTOTAL(9,L263:L263)</f>
        <v>20</v>
      </c>
      <c r="M264" s="87">
        <f>Tabela3[[#This Row],[Neg_Ano7]]/Tabela3[[#This Row],[Alunos_Ano7]]</f>
        <v>0.15267175572519084</v>
      </c>
      <c r="N264" s="40">
        <f>SUBTOTAL(9,N263:N263)</f>
        <v>165</v>
      </c>
      <c r="O264" s="40">
        <f>SUBTOTAL(9,O263:O263)</f>
        <v>7</v>
      </c>
      <c r="P264" s="87">
        <f>Tabela3[[#This Row],[Neg_Ano8]]/Tabela3[[#This Row],[Alunos_Ano8]]</f>
        <v>4.2424242424242427E-2</v>
      </c>
      <c r="Q264" s="40">
        <f>SUBTOTAL(9,Q263:Q263)</f>
        <v>150</v>
      </c>
      <c r="R264" s="40">
        <f>SUBTOTAL(9,R263:R263)</f>
        <v>59</v>
      </c>
      <c r="S264" s="87">
        <f>Tabela3[[#This Row],[Neg_Ano9]]/Tabela3[[#This Row],[Alunos_Ano9]]</f>
        <v>0.39333333333333331</v>
      </c>
      <c r="T264" s="40">
        <f>SUBTOTAL(9,T263:T263)</f>
        <v>446</v>
      </c>
      <c r="U264" s="40">
        <f>SUBTOTAL(9,U263:U263)</f>
        <v>86</v>
      </c>
      <c r="V264" s="115">
        <f t="shared" si="4"/>
        <v>0.19282511210762332</v>
      </c>
    </row>
    <row r="265" spans="1:22" outlineLevel="5" x14ac:dyDescent="0.3">
      <c r="A265" s="6">
        <v>101</v>
      </c>
      <c r="B265" s="7" t="s">
        <v>19</v>
      </c>
      <c r="C265" s="7">
        <v>10103</v>
      </c>
      <c r="D265" s="7" t="s">
        <v>29</v>
      </c>
      <c r="E265" s="7">
        <v>1317</v>
      </c>
      <c r="F265" s="7" t="s">
        <v>235</v>
      </c>
      <c r="G265" s="7">
        <v>152481</v>
      </c>
      <c r="H265" s="7" t="s">
        <v>254</v>
      </c>
      <c r="I265" s="7">
        <v>1317562</v>
      </c>
      <c r="J265" s="7" t="s">
        <v>255</v>
      </c>
      <c r="K265" s="37">
        <v>176</v>
      </c>
      <c r="L265" s="37">
        <v>100</v>
      </c>
      <c r="M265" s="108">
        <v>0.56818181818181801</v>
      </c>
      <c r="N265" s="37">
        <v>180</v>
      </c>
      <c r="O265" s="37">
        <v>110</v>
      </c>
      <c r="P265" s="108">
        <v>0.61111111111111105</v>
      </c>
      <c r="Q265" s="37">
        <v>183</v>
      </c>
      <c r="R265" s="37">
        <v>108</v>
      </c>
      <c r="S265" s="108">
        <v>0.59016393442623005</v>
      </c>
      <c r="T265" s="37">
        <f>Tabela3[[#This Row],[Alunos_Ano7]]+Tabela3[[#This Row],[Alunos_Ano8]]+Tabela3[[#This Row],[Alunos_Ano9]]</f>
        <v>539</v>
      </c>
      <c r="U265" s="37">
        <f>Tabela3[[#This Row],[Neg_Ano7]]+Tabela3[[#This Row],[Neg_Ano8]]+Tabela3[[#This Row],[Neg_Ano9]]</f>
        <v>318</v>
      </c>
      <c r="V265" s="114">
        <f t="shared" si="4"/>
        <v>0.58998144712430423</v>
      </c>
    </row>
    <row r="266" spans="1:22" outlineLevel="4" x14ac:dyDescent="0.3">
      <c r="A266" s="6">
        <v>101</v>
      </c>
      <c r="B266" s="7" t="s">
        <v>19</v>
      </c>
      <c r="C266" s="7">
        <v>10103</v>
      </c>
      <c r="D266" s="7" t="s">
        <v>29</v>
      </c>
      <c r="E266" s="7">
        <v>1317</v>
      </c>
      <c r="F266" s="7" t="s">
        <v>235</v>
      </c>
      <c r="G266" s="7">
        <v>152481</v>
      </c>
      <c r="H266" s="7" t="s">
        <v>254</v>
      </c>
      <c r="I266" s="7">
        <v>0</v>
      </c>
      <c r="J266" s="11" t="s">
        <v>24</v>
      </c>
      <c r="K266" s="40">
        <f>SUBTOTAL(9,K265:K265)</f>
        <v>176</v>
      </c>
      <c r="L266" s="40">
        <f>SUBTOTAL(9,L265:L265)</f>
        <v>100</v>
      </c>
      <c r="M266" s="87">
        <f>Tabela3[[#This Row],[Neg_Ano7]]/Tabela3[[#This Row],[Alunos_Ano7]]</f>
        <v>0.56818181818181823</v>
      </c>
      <c r="N266" s="40">
        <f>SUBTOTAL(9,N265:N265)</f>
        <v>180</v>
      </c>
      <c r="O266" s="40">
        <f>SUBTOTAL(9,O265:O265)</f>
        <v>110</v>
      </c>
      <c r="P266" s="87">
        <f>Tabela3[[#This Row],[Neg_Ano8]]/Tabela3[[#This Row],[Alunos_Ano8]]</f>
        <v>0.61111111111111116</v>
      </c>
      <c r="Q266" s="40">
        <f>SUBTOTAL(9,Q265:Q265)</f>
        <v>183</v>
      </c>
      <c r="R266" s="40">
        <f>SUBTOTAL(9,R265:R265)</f>
        <v>108</v>
      </c>
      <c r="S266" s="87">
        <f>Tabela3[[#This Row],[Neg_Ano9]]/Tabela3[[#This Row],[Alunos_Ano9]]</f>
        <v>0.5901639344262295</v>
      </c>
      <c r="T266" s="40">
        <f>SUBTOTAL(9,T265:T265)</f>
        <v>539</v>
      </c>
      <c r="U266" s="40">
        <f>SUBTOTAL(9,U265:U265)</f>
        <v>318</v>
      </c>
      <c r="V266" s="115">
        <f t="shared" si="4"/>
        <v>0.58998144712430423</v>
      </c>
    </row>
    <row r="267" spans="1:22" outlineLevel="5" x14ac:dyDescent="0.3">
      <c r="A267" s="6">
        <v>101</v>
      </c>
      <c r="B267" s="7" t="s">
        <v>19</v>
      </c>
      <c r="C267" s="7">
        <v>10103</v>
      </c>
      <c r="D267" s="7" t="s">
        <v>29</v>
      </c>
      <c r="E267" s="7">
        <v>1317</v>
      </c>
      <c r="F267" s="7" t="s">
        <v>235</v>
      </c>
      <c r="G267" s="7">
        <v>152493</v>
      </c>
      <c r="H267" s="7" t="s">
        <v>256</v>
      </c>
      <c r="I267" s="7">
        <v>1317564</v>
      </c>
      <c r="J267" s="7" t="s">
        <v>257</v>
      </c>
      <c r="K267" s="37">
        <v>114</v>
      </c>
      <c r="L267" s="37">
        <v>59</v>
      </c>
      <c r="M267" s="108">
        <v>0.51754385964912297</v>
      </c>
      <c r="N267" s="37">
        <v>80</v>
      </c>
      <c r="O267" s="37">
        <v>45</v>
      </c>
      <c r="P267" s="108">
        <v>0.5625</v>
      </c>
      <c r="Q267" s="37">
        <v>94</v>
      </c>
      <c r="R267" s="37">
        <v>38</v>
      </c>
      <c r="S267" s="108">
        <v>0.40425531914893598</v>
      </c>
      <c r="T267" s="37">
        <f>Tabela3[[#This Row],[Alunos_Ano7]]+Tabela3[[#This Row],[Alunos_Ano8]]+Tabela3[[#This Row],[Alunos_Ano9]]</f>
        <v>288</v>
      </c>
      <c r="U267" s="37">
        <f>Tabela3[[#This Row],[Neg_Ano7]]+Tabela3[[#This Row],[Neg_Ano8]]+Tabela3[[#This Row],[Neg_Ano9]]</f>
        <v>142</v>
      </c>
      <c r="V267" s="114">
        <f t="shared" si="4"/>
        <v>0.49305555555555558</v>
      </c>
    </row>
    <row r="268" spans="1:22" outlineLevel="4" x14ac:dyDescent="0.3">
      <c r="A268" s="6">
        <v>101</v>
      </c>
      <c r="B268" s="7" t="s">
        <v>19</v>
      </c>
      <c r="C268" s="7">
        <v>10103</v>
      </c>
      <c r="D268" s="7" t="s">
        <v>29</v>
      </c>
      <c r="E268" s="7">
        <v>1317</v>
      </c>
      <c r="F268" s="7" t="s">
        <v>235</v>
      </c>
      <c r="G268" s="7">
        <v>152493</v>
      </c>
      <c r="H268" s="7" t="s">
        <v>256</v>
      </c>
      <c r="I268" s="7">
        <v>0</v>
      </c>
      <c r="J268" s="11" t="s">
        <v>24</v>
      </c>
      <c r="K268" s="40">
        <f>SUBTOTAL(9,K267:K267)</f>
        <v>114</v>
      </c>
      <c r="L268" s="40">
        <f>SUBTOTAL(9,L267:L267)</f>
        <v>59</v>
      </c>
      <c r="M268" s="87">
        <f>Tabela3[[#This Row],[Neg_Ano7]]/Tabela3[[#This Row],[Alunos_Ano7]]</f>
        <v>0.51754385964912286</v>
      </c>
      <c r="N268" s="40">
        <f>SUBTOTAL(9,N267:N267)</f>
        <v>80</v>
      </c>
      <c r="O268" s="40">
        <f>SUBTOTAL(9,O267:O267)</f>
        <v>45</v>
      </c>
      <c r="P268" s="87">
        <f>Tabela3[[#This Row],[Neg_Ano8]]/Tabela3[[#This Row],[Alunos_Ano8]]</f>
        <v>0.5625</v>
      </c>
      <c r="Q268" s="40">
        <f>SUBTOTAL(9,Q267:Q267)</f>
        <v>94</v>
      </c>
      <c r="R268" s="40">
        <f>SUBTOTAL(9,R267:R267)</f>
        <v>38</v>
      </c>
      <c r="S268" s="87">
        <f>Tabela3[[#This Row],[Neg_Ano9]]/Tabela3[[#This Row],[Alunos_Ano9]]</f>
        <v>0.40425531914893614</v>
      </c>
      <c r="T268" s="40">
        <f>SUBTOTAL(9,T267:T267)</f>
        <v>288</v>
      </c>
      <c r="U268" s="40">
        <f>SUBTOTAL(9,U267:U267)</f>
        <v>142</v>
      </c>
      <c r="V268" s="115">
        <f t="shared" si="4"/>
        <v>0.49305555555555558</v>
      </c>
    </row>
    <row r="269" spans="1:22" outlineLevel="5" x14ac:dyDescent="0.3">
      <c r="A269" s="6">
        <v>101</v>
      </c>
      <c r="B269" s="7" t="s">
        <v>19</v>
      </c>
      <c r="C269" s="7">
        <v>10103</v>
      </c>
      <c r="D269" s="7" t="s">
        <v>29</v>
      </c>
      <c r="E269" s="7">
        <v>1317</v>
      </c>
      <c r="F269" s="7" t="s">
        <v>235</v>
      </c>
      <c r="G269" s="7">
        <v>152500</v>
      </c>
      <c r="H269" s="7" t="s">
        <v>258</v>
      </c>
      <c r="I269" s="7">
        <v>1317811</v>
      </c>
      <c r="J269" s="7" t="s">
        <v>259</v>
      </c>
      <c r="K269" s="37">
        <v>146</v>
      </c>
      <c r="L269" s="37">
        <v>38</v>
      </c>
      <c r="M269" s="108">
        <v>0.26027397260273999</v>
      </c>
      <c r="N269" s="37">
        <v>114</v>
      </c>
      <c r="O269" s="37">
        <v>17</v>
      </c>
      <c r="P269" s="108">
        <v>0.14912280701754399</v>
      </c>
      <c r="Q269" s="37">
        <v>100</v>
      </c>
      <c r="R269" s="37">
        <v>21</v>
      </c>
      <c r="S269" s="108">
        <v>0.21</v>
      </c>
      <c r="T269" s="37">
        <f>Tabela3[[#This Row],[Alunos_Ano7]]+Tabela3[[#This Row],[Alunos_Ano8]]+Tabela3[[#This Row],[Alunos_Ano9]]</f>
        <v>360</v>
      </c>
      <c r="U269" s="37">
        <f>Tabela3[[#This Row],[Neg_Ano7]]+Tabela3[[#This Row],[Neg_Ano8]]+Tabela3[[#This Row],[Neg_Ano9]]</f>
        <v>76</v>
      </c>
      <c r="V269" s="114">
        <f t="shared" si="4"/>
        <v>0.21111111111111111</v>
      </c>
    </row>
    <row r="270" spans="1:22" outlineLevel="4" x14ac:dyDescent="0.3">
      <c r="A270" s="6">
        <v>101</v>
      </c>
      <c r="B270" s="7" t="s">
        <v>19</v>
      </c>
      <c r="C270" s="7">
        <v>10103</v>
      </c>
      <c r="D270" s="7" t="s">
        <v>29</v>
      </c>
      <c r="E270" s="7">
        <v>1317</v>
      </c>
      <c r="F270" s="7" t="s">
        <v>235</v>
      </c>
      <c r="G270" s="7">
        <v>152500</v>
      </c>
      <c r="H270" s="7" t="s">
        <v>258</v>
      </c>
      <c r="I270" s="7">
        <v>0</v>
      </c>
      <c r="J270" s="11" t="s">
        <v>24</v>
      </c>
      <c r="K270" s="40">
        <f>SUBTOTAL(9,K269:K269)</f>
        <v>146</v>
      </c>
      <c r="L270" s="40">
        <f>SUBTOTAL(9,L269:L269)</f>
        <v>38</v>
      </c>
      <c r="M270" s="87">
        <f>Tabela3[[#This Row],[Neg_Ano7]]/Tabela3[[#This Row],[Alunos_Ano7]]</f>
        <v>0.26027397260273971</v>
      </c>
      <c r="N270" s="40">
        <f>SUBTOTAL(9,N269:N269)</f>
        <v>114</v>
      </c>
      <c r="O270" s="40">
        <f>SUBTOTAL(9,O269:O269)</f>
        <v>17</v>
      </c>
      <c r="P270" s="87">
        <f>Tabela3[[#This Row],[Neg_Ano8]]/Tabela3[[#This Row],[Alunos_Ano8]]</f>
        <v>0.14912280701754385</v>
      </c>
      <c r="Q270" s="40">
        <f>SUBTOTAL(9,Q269:Q269)</f>
        <v>100</v>
      </c>
      <c r="R270" s="40">
        <f>SUBTOTAL(9,R269:R269)</f>
        <v>21</v>
      </c>
      <c r="S270" s="87">
        <f>Tabela3[[#This Row],[Neg_Ano9]]/Tabela3[[#This Row],[Alunos_Ano9]]</f>
        <v>0.21</v>
      </c>
      <c r="T270" s="40">
        <f>SUBTOTAL(9,T269:T269)</f>
        <v>360</v>
      </c>
      <c r="U270" s="40">
        <f>SUBTOTAL(9,U269:U269)</f>
        <v>76</v>
      </c>
      <c r="V270" s="115">
        <f t="shared" si="4"/>
        <v>0.21111111111111111</v>
      </c>
    </row>
    <row r="271" spans="1:22" outlineLevel="5" x14ac:dyDescent="0.3">
      <c r="A271" s="6">
        <v>101</v>
      </c>
      <c r="B271" s="7" t="s">
        <v>19</v>
      </c>
      <c r="C271" s="7">
        <v>10103</v>
      </c>
      <c r="D271" s="7" t="s">
        <v>29</v>
      </c>
      <c r="E271" s="7">
        <v>1317</v>
      </c>
      <c r="F271" s="7" t="s">
        <v>235</v>
      </c>
      <c r="G271" s="7">
        <v>152511</v>
      </c>
      <c r="H271" s="7" t="s">
        <v>260</v>
      </c>
      <c r="I271" s="7">
        <v>1317697</v>
      </c>
      <c r="J271" s="7" t="s">
        <v>261</v>
      </c>
      <c r="K271" s="37">
        <v>191</v>
      </c>
      <c r="L271" s="37">
        <v>82</v>
      </c>
      <c r="M271" s="108">
        <v>0.42931937172774898</v>
      </c>
      <c r="N271" s="37">
        <v>154</v>
      </c>
      <c r="O271" s="37">
        <v>84</v>
      </c>
      <c r="P271" s="108">
        <v>0.54545454545454497</v>
      </c>
      <c r="Q271" s="37">
        <v>109</v>
      </c>
      <c r="R271" s="37">
        <v>48</v>
      </c>
      <c r="S271" s="108">
        <v>0.44036697247706402</v>
      </c>
      <c r="T271" s="37">
        <f>Tabela3[[#This Row],[Alunos_Ano7]]+Tabela3[[#This Row],[Alunos_Ano8]]+Tabela3[[#This Row],[Alunos_Ano9]]</f>
        <v>454</v>
      </c>
      <c r="U271" s="37">
        <f>Tabela3[[#This Row],[Neg_Ano7]]+Tabela3[[#This Row],[Neg_Ano8]]+Tabela3[[#This Row],[Neg_Ano9]]</f>
        <v>214</v>
      </c>
      <c r="V271" s="114">
        <f t="shared" si="4"/>
        <v>0.47136563876651982</v>
      </c>
    </row>
    <row r="272" spans="1:22" outlineLevel="4" x14ac:dyDescent="0.3">
      <c r="A272" s="6">
        <v>101</v>
      </c>
      <c r="B272" s="7" t="s">
        <v>19</v>
      </c>
      <c r="C272" s="7">
        <v>10103</v>
      </c>
      <c r="D272" s="7" t="s">
        <v>29</v>
      </c>
      <c r="E272" s="7">
        <v>1317</v>
      </c>
      <c r="F272" s="7" t="s">
        <v>235</v>
      </c>
      <c r="G272" s="7">
        <v>152511</v>
      </c>
      <c r="H272" s="7" t="s">
        <v>260</v>
      </c>
      <c r="I272" s="7">
        <v>0</v>
      </c>
      <c r="J272" s="11" t="s">
        <v>24</v>
      </c>
      <c r="K272" s="40">
        <f>SUBTOTAL(9,K271:K271)</f>
        <v>191</v>
      </c>
      <c r="L272" s="40">
        <f>SUBTOTAL(9,L271:L271)</f>
        <v>82</v>
      </c>
      <c r="M272" s="87">
        <f>Tabela3[[#This Row],[Neg_Ano7]]/Tabela3[[#This Row],[Alunos_Ano7]]</f>
        <v>0.4293193717277487</v>
      </c>
      <c r="N272" s="40">
        <f>SUBTOTAL(9,N271:N271)</f>
        <v>154</v>
      </c>
      <c r="O272" s="40">
        <f>SUBTOTAL(9,O271:O271)</f>
        <v>84</v>
      </c>
      <c r="P272" s="87">
        <f>Tabela3[[#This Row],[Neg_Ano8]]/Tabela3[[#This Row],[Alunos_Ano8]]</f>
        <v>0.54545454545454541</v>
      </c>
      <c r="Q272" s="40">
        <f>SUBTOTAL(9,Q271:Q271)</f>
        <v>109</v>
      </c>
      <c r="R272" s="40">
        <f>SUBTOTAL(9,R271:R271)</f>
        <v>48</v>
      </c>
      <c r="S272" s="87">
        <f>Tabela3[[#This Row],[Neg_Ano9]]/Tabela3[[#This Row],[Alunos_Ano9]]</f>
        <v>0.44036697247706424</v>
      </c>
      <c r="T272" s="40">
        <f>SUBTOTAL(9,T271:T271)</f>
        <v>454</v>
      </c>
      <c r="U272" s="40">
        <f>SUBTOTAL(9,U271:U271)</f>
        <v>214</v>
      </c>
      <c r="V272" s="115">
        <f t="shared" si="4"/>
        <v>0.47136563876651982</v>
      </c>
    </row>
    <row r="273" spans="1:22" outlineLevel="5" x14ac:dyDescent="0.3">
      <c r="A273" s="6">
        <v>101</v>
      </c>
      <c r="B273" s="7" t="s">
        <v>19</v>
      </c>
      <c r="C273" s="7">
        <v>10103</v>
      </c>
      <c r="D273" s="7" t="s">
        <v>29</v>
      </c>
      <c r="E273" s="7">
        <v>1317</v>
      </c>
      <c r="F273" s="7" t="s">
        <v>235</v>
      </c>
      <c r="G273" s="7">
        <v>153011</v>
      </c>
      <c r="H273" s="7" t="s">
        <v>295</v>
      </c>
      <c r="I273" s="7">
        <v>1317163</v>
      </c>
      <c r="J273" s="7" t="s">
        <v>296</v>
      </c>
      <c r="K273" s="37">
        <v>0</v>
      </c>
      <c r="L273" s="37">
        <v>0</v>
      </c>
      <c r="M273" s="108" t="s">
        <v>28</v>
      </c>
      <c r="N273" s="37">
        <v>0</v>
      </c>
      <c r="O273" s="37">
        <v>0</v>
      </c>
      <c r="P273" s="108" t="s">
        <v>28</v>
      </c>
      <c r="Q273" s="37">
        <v>96</v>
      </c>
      <c r="R273" s="37">
        <v>37</v>
      </c>
      <c r="S273" s="108">
        <v>0.38541666666666702</v>
      </c>
      <c r="T273" s="37">
        <f>Tabela3[[#This Row],[Alunos_Ano7]]+Tabela3[[#This Row],[Alunos_Ano8]]+Tabela3[[#This Row],[Alunos_Ano9]]</f>
        <v>96</v>
      </c>
      <c r="U273" s="37">
        <f>Tabela3[[#This Row],[Neg_Ano7]]+Tabela3[[#This Row],[Neg_Ano8]]+Tabela3[[#This Row],[Neg_Ano9]]</f>
        <v>37</v>
      </c>
      <c r="V273" s="114">
        <f t="shared" si="4"/>
        <v>0.38541666666666669</v>
      </c>
    </row>
    <row r="274" spans="1:22" outlineLevel="5" x14ac:dyDescent="0.3">
      <c r="A274" s="6">
        <v>101</v>
      </c>
      <c r="B274" s="7" t="s">
        <v>19</v>
      </c>
      <c r="C274" s="7">
        <v>10103</v>
      </c>
      <c r="D274" s="7" t="s">
        <v>29</v>
      </c>
      <c r="E274" s="7">
        <v>1317</v>
      </c>
      <c r="F274" s="7" t="s">
        <v>235</v>
      </c>
      <c r="G274" s="7">
        <v>153011</v>
      </c>
      <c r="H274" s="7" t="s">
        <v>295</v>
      </c>
      <c r="I274" s="7">
        <v>1317178</v>
      </c>
      <c r="J274" s="7" t="s">
        <v>297</v>
      </c>
      <c r="K274" s="37">
        <v>0</v>
      </c>
      <c r="L274" s="37">
        <v>0</v>
      </c>
      <c r="M274" s="108" t="s">
        <v>28</v>
      </c>
      <c r="N274" s="37">
        <v>0</v>
      </c>
      <c r="O274" s="37">
        <v>0</v>
      </c>
      <c r="P274" s="108" t="s">
        <v>28</v>
      </c>
      <c r="Q274" s="37">
        <v>75</v>
      </c>
      <c r="R274" s="37">
        <v>50</v>
      </c>
      <c r="S274" s="108">
        <v>0.66666666666666696</v>
      </c>
      <c r="T274" s="37">
        <f>Tabela3[[#This Row],[Alunos_Ano7]]+Tabela3[[#This Row],[Alunos_Ano8]]+Tabela3[[#This Row],[Alunos_Ano9]]</f>
        <v>75</v>
      </c>
      <c r="U274" s="37">
        <f>Tabela3[[#This Row],[Neg_Ano7]]+Tabela3[[#This Row],[Neg_Ano8]]+Tabela3[[#This Row],[Neg_Ano9]]</f>
        <v>50</v>
      </c>
      <c r="V274" s="114">
        <f t="shared" si="4"/>
        <v>0.66666666666666663</v>
      </c>
    </row>
    <row r="275" spans="1:22" outlineLevel="5" x14ac:dyDescent="0.3">
      <c r="A275" s="6">
        <v>101</v>
      </c>
      <c r="B275" s="7" t="s">
        <v>19</v>
      </c>
      <c r="C275" s="7">
        <v>10103</v>
      </c>
      <c r="D275" s="7" t="s">
        <v>29</v>
      </c>
      <c r="E275" s="7">
        <v>1317</v>
      </c>
      <c r="F275" s="7" t="s">
        <v>235</v>
      </c>
      <c r="G275" s="7">
        <v>153011</v>
      </c>
      <c r="H275" s="7" t="s">
        <v>295</v>
      </c>
      <c r="I275" s="7">
        <v>1317380</v>
      </c>
      <c r="J275" s="7" t="s">
        <v>360</v>
      </c>
      <c r="K275" s="37">
        <v>0</v>
      </c>
      <c r="L275" s="37">
        <v>0</v>
      </c>
      <c r="M275" s="108" t="s">
        <v>28</v>
      </c>
      <c r="N275" s="37">
        <v>0</v>
      </c>
      <c r="O275" s="37">
        <v>0</v>
      </c>
      <c r="P275" s="108" t="s">
        <v>28</v>
      </c>
      <c r="Q275" s="37">
        <v>17</v>
      </c>
      <c r="R275" s="37">
        <v>12</v>
      </c>
      <c r="S275" s="108">
        <v>0.70588235294117696</v>
      </c>
      <c r="T275" s="37">
        <f>Tabela3[[#This Row],[Alunos_Ano7]]+Tabela3[[#This Row],[Alunos_Ano8]]+Tabela3[[#This Row],[Alunos_Ano9]]</f>
        <v>17</v>
      </c>
      <c r="U275" s="37">
        <f>Tabela3[[#This Row],[Neg_Ano7]]+Tabela3[[#This Row],[Neg_Ano8]]+Tabela3[[#This Row],[Neg_Ano9]]</f>
        <v>12</v>
      </c>
      <c r="V275" s="114">
        <f t="shared" si="4"/>
        <v>0.70588235294117652</v>
      </c>
    </row>
    <row r="276" spans="1:22" outlineLevel="4" x14ac:dyDescent="0.3">
      <c r="A276" s="6">
        <v>101</v>
      </c>
      <c r="B276" s="7" t="s">
        <v>19</v>
      </c>
      <c r="C276" s="7">
        <v>10103</v>
      </c>
      <c r="D276" s="7" t="s">
        <v>29</v>
      </c>
      <c r="E276" s="7">
        <v>1317</v>
      </c>
      <c r="F276" s="7" t="s">
        <v>235</v>
      </c>
      <c r="G276" s="7">
        <v>153011</v>
      </c>
      <c r="H276" s="7" t="s">
        <v>295</v>
      </c>
      <c r="I276" s="7">
        <v>0</v>
      </c>
      <c r="J276" s="11" t="s">
        <v>24</v>
      </c>
      <c r="K276" s="40">
        <v>0</v>
      </c>
      <c r="L276" s="40">
        <v>0</v>
      </c>
      <c r="M276" s="87" t="s">
        <v>28</v>
      </c>
      <c r="N276" s="40">
        <v>0</v>
      </c>
      <c r="O276" s="40">
        <v>0</v>
      </c>
      <c r="P276" s="87" t="s">
        <v>28</v>
      </c>
      <c r="Q276" s="40">
        <f>SUBTOTAL(9,Q273:Q275)</f>
        <v>188</v>
      </c>
      <c r="R276" s="40">
        <f>SUBTOTAL(9,R273:R275)</f>
        <v>99</v>
      </c>
      <c r="S276" s="87">
        <f>Tabela3[[#This Row],[Neg_Ano9]]/Tabela3[[#This Row],[Alunos_Ano9]]</f>
        <v>0.52659574468085102</v>
      </c>
      <c r="T276" s="40">
        <f>SUBTOTAL(9,T273:T275)</f>
        <v>188</v>
      </c>
      <c r="U276" s="40">
        <f>SUBTOTAL(9,U273:U275)</f>
        <v>99</v>
      </c>
      <c r="V276" s="115">
        <f t="shared" si="4"/>
        <v>0.52659574468085102</v>
      </c>
    </row>
    <row r="277" spans="1:22" outlineLevel="5" x14ac:dyDescent="0.3">
      <c r="A277" s="6">
        <v>101</v>
      </c>
      <c r="B277" s="7" t="s">
        <v>19</v>
      </c>
      <c r="C277" s="7">
        <v>10103</v>
      </c>
      <c r="D277" s="7" t="s">
        <v>29</v>
      </c>
      <c r="E277" s="7">
        <v>1317</v>
      </c>
      <c r="F277" s="7" t="s">
        <v>235</v>
      </c>
      <c r="G277" s="7">
        <v>400798</v>
      </c>
      <c r="H277" s="7" t="s">
        <v>340</v>
      </c>
      <c r="I277" s="7">
        <v>1317738</v>
      </c>
      <c r="J277" s="7" t="s">
        <v>340</v>
      </c>
      <c r="K277" s="37">
        <v>195</v>
      </c>
      <c r="L277" s="37">
        <v>55</v>
      </c>
      <c r="M277" s="108">
        <v>0.28205128205128199</v>
      </c>
      <c r="N277" s="37">
        <v>207</v>
      </c>
      <c r="O277" s="37">
        <v>48</v>
      </c>
      <c r="P277" s="108">
        <v>0.231884057971014</v>
      </c>
      <c r="Q277" s="37">
        <v>201</v>
      </c>
      <c r="R277" s="37">
        <v>36</v>
      </c>
      <c r="S277" s="108">
        <v>0.17910447761194001</v>
      </c>
      <c r="T277" s="37">
        <f>Tabela3[[#This Row],[Alunos_Ano7]]+Tabela3[[#This Row],[Alunos_Ano8]]+Tabela3[[#This Row],[Alunos_Ano9]]</f>
        <v>603</v>
      </c>
      <c r="U277" s="37">
        <f>Tabela3[[#This Row],[Neg_Ano7]]+Tabela3[[#This Row],[Neg_Ano8]]+Tabela3[[#This Row],[Neg_Ano9]]</f>
        <v>139</v>
      </c>
      <c r="V277" s="114">
        <f t="shared" si="4"/>
        <v>0.23051409618573798</v>
      </c>
    </row>
    <row r="278" spans="1:22" outlineLevel="4" x14ac:dyDescent="0.3">
      <c r="A278" s="6">
        <v>101</v>
      </c>
      <c r="B278" s="7" t="s">
        <v>19</v>
      </c>
      <c r="C278" s="7">
        <v>10103</v>
      </c>
      <c r="D278" s="7" t="s">
        <v>29</v>
      </c>
      <c r="E278" s="7">
        <v>1317</v>
      </c>
      <c r="F278" s="7" t="s">
        <v>235</v>
      </c>
      <c r="G278" s="7">
        <v>400798</v>
      </c>
      <c r="H278" s="7" t="s">
        <v>340</v>
      </c>
      <c r="I278" s="7">
        <v>0</v>
      </c>
      <c r="J278" s="11" t="s">
        <v>24</v>
      </c>
      <c r="K278" s="40">
        <f>SUBTOTAL(9,K277:K277)</f>
        <v>195</v>
      </c>
      <c r="L278" s="40">
        <f>SUBTOTAL(9,L277:L277)</f>
        <v>55</v>
      </c>
      <c r="M278" s="87">
        <f>Tabela3[[#This Row],[Neg_Ano7]]/Tabela3[[#This Row],[Alunos_Ano7]]</f>
        <v>0.28205128205128205</v>
      </c>
      <c r="N278" s="40">
        <f>SUBTOTAL(9,N277:N277)</f>
        <v>207</v>
      </c>
      <c r="O278" s="40">
        <f>SUBTOTAL(9,O277:O277)</f>
        <v>48</v>
      </c>
      <c r="P278" s="87">
        <f>Tabela3[[#This Row],[Neg_Ano8]]/Tabela3[[#This Row],[Alunos_Ano8]]</f>
        <v>0.2318840579710145</v>
      </c>
      <c r="Q278" s="40">
        <f>SUBTOTAL(9,Q277:Q277)</f>
        <v>201</v>
      </c>
      <c r="R278" s="40">
        <f>SUBTOTAL(9,R277:R277)</f>
        <v>36</v>
      </c>
      <c r="S278" s="87">
        <f>Tabela3[[#This Row],[Neg_Ano9]]/Tabela3[[#This Row],[Alunos_Ano9]]</f>
        <v>0.17910447761194029</v>
      </c>
      <c r="T278" s="40">
        <f>SUBTOTAL(9,T277:T277)</f>
        <v>603</v>
      </c>
      <c r="U278" s="40">
        <f>SUBTOTAL(9,U277:U277)</f>
        <v>139</v>
      </c>
      <c r="V278" s="115">
        <f t="shared" si="4"/>
        <v>0.23051409618573798</v>
      </c>
    </row>
    <row r="279" spans="1:22" outlineLevel="5" x14ac:dyDescent="0.3">
      <c r="A279" s="6">
        <v>101</v>
      </c>
      <c r="B279" s="7" t="s">
        <v>19</v>
      </c>
      <c r="C279" s="7">
        <v>10103</v>
      </c>
      <c r="D279" s="7" t="s">
        <v>29</v>
      </c>
      <c r="E279" s="7">
        <v>1317</v>
      </c>
      <c r="F279" s="7" t="s">
        <v>235</v>
      </c>
      <c r="G279" s="7">
        <v>401468</v>
      </c>
      <c r="H279" s="7" t="s">
        <v>262</v>
      </c>
      <c r="I279" s="7">
        <v>1317381</v>
      </c>
      <c r="J279" s="7" t="s">
        <v>262</v>
      </c>
      <c r="K279" s="37">
        <v>178</v>
      </c>
      <c r="L279" s="37">
        <v>38</v>
      </c>
      <c r="M279" s="108">
        <v>0.213483146067416</v>
      </c>
      <c r="N279" s="37">
        <v>233</v>
      </c>
      <c r="O279" s="37">
        <v>82</v>
      </c>
      <c r="P279" s="108">
        <v>0.35193133047210301</v>
      </c>
      <c r="Q279" s="37">
        <v>224</v>
      </c>
      <c r="R279" s="37">
        <v>78</v>
      </c>
      <c r="S279" s="108">
        <v>0.34821428571428598</v>
      </c>
      <c r="T279" s="37">
        <f>Tabela3[[#This Row],[Alunos_Ano7]]+Tabela3[[#This Row],[Alunos_Ano8]]+Tabela3[[#This Row],[Alunos_Ano9]]</f>
        <v>635</v>
      </c>
      <c r="U279" s="37">
        <f>Tabela3[[#This Row],[Neg_Ano7]]+Tabela3[[#This Row],[Neg_Ano8]]+Tabela3[[#This Row],[Neg_Ano9]]</f>
        <v>198</v>
      </c>
      <c r="V279" s="114">
        <f t="shared" si="4"/>
        <v>0.31181102362204727</v>
      </c>
    </row>
    <row r="280" spans="1:22" outlineLevel="4" x14ac:dyDescent="0.3">
      <c r="A280" s="6">
        <v>101</v>
      </c>
      <c r="B280" s="7" t="s">
        <v>19</v>
      </c>
      <c r="C280" s="7">
        <v>10103</v>
      </c>
      <c r="D280" s="7" t="s">
        <v>29</v>
      </c>
      <c r="E280" s="7">
        <v>1317</v>
      </c>
      <c r="F280" s="7" t="s">
        <v>235</v>
      </c>
      <c r="G280" s="7">
        <v>401468</v>
      </c>
      <c r="H280" s="7" t="s">
        <v>262</v>
      </c>
      <c r="I280" s="7">
        <v>0</v>
      </c>
      <c r="J280" s="11" t="s">
        <v>24</v>
      </c>
      <c r="K280" s="40">
        <f>SUBTOTAL(9,K279:K279)</f>
        <v>178</v>
      </c>
      <c r="L280" s="40">
        <f>SUBTOTAL(9,L279:L279)</f>
        <v>38</v>
      </c>
      <c r="M280" s="87">
        <f>Tabela3[[#This Row],[Neg_Ano7]]/Tabela3[[#This Row],[Alunos_Ano7]]</f>
        <v>0.21348314606741572</v>
      </c>
      <c r="N280" s="40">
        <f>SUBTOTAL(9,N279:N279)</f>
        <v>233</v>
      </c>
      <c r="O280" s="40">
        <f>SUBTOTAL(9,O279:O279)</f>
        <v>82</v>
      </c>
      <c r="P280" s="87">
        <f>Tabela3[[#This Row],[Neg_Ano8]]/Tabela3[[#This Row],[Alunos_Ano8]]</f>
        <v>0.35193133047210301</v>
      </c>
      <c r="Q280" s="40">
        <f>SUBTOTAL(9,Q279:Q279)</f>
        <v>224</v>
      </c>
      <c r="R280" s="40">
        <f>SUBTOTAL(9,R279:R279)</f>
        <v>78</v>
      </c>
      <c r="S280" s="87">
        <f>Tabela3[[#This Row],[Neg_Ano9]]/Tabela3[[#This Row],[Alunos_Ano9]]</f>
        <v>0.3482142857142857</v>
      </c>
      <c r="T280" s="40">
        <f>SUBTOTAL(9,T279:T279)</f>
        <v>635</v>
      </c>
      <c r="U280" s="40">
        <f>SUBTOTAL(9,U279:U279)</f>
        <v>198</v>
      </c>
      <c r="V280" s="115">
        <f t="shared" si="4"/>
        <v>0.31181102362204727</v>
      </c>
    </row>
    <row r="281" spans="1:22" outlineLevel="5" x14ac:dyDescent="0.3">
      <c r="A281" s="6">
        <v>101</v>
      </c>
      <c r="B281" s="7" t="s">
        <v>19</v>
      </c>
      <c r="C281" s="7">
        <v>10103</v>
      </c>
      <c r="D281" s="7" t="s">
        <v>29</v>
      </c>
      <c r="E281" s="7">
        <v>1317</v>
      </c>
      <c r="F281" s="7" t="s">
        <v>235</v>
      </c>
      <c r="G281" s="7">
        <v>401936</v>
      </c>
      <c r="H281" s="7" t="s">
        <v>341</v>
      </c>
      <c r="I281" s="7">
        <v>1317837</v>
      </c>
      <c r="J281" s="7" t="s">
        <v>341</v>
      </c>
      <c r="K281" s="37">
        <v>164</v>
      </c>
      <c r="L281" s="37">
        <v>108</v>
      </c>
      <c r="M281" s="108">
        <v>0.65853658536585402</v>
      </c>
      <c r="N281" s="37">
        <v>206</v>
      </c>
      <c r="O281" s="37">
        <v>125</v>
      </c>
      <c r="P281" s="108">
        <v>0.60679611650485399</v>
      </c>
      <c r="Q281" s="37">
        <v>206</v>
      </c>
      <c r="R281" s="37">
        <v>106</v>
      </c>
      <c r="S281" s="108">
        <v>0.51456310679611705</v>
      </c>
      <c r="T281" s="37">
        <f>Tabela3[[#This Row],[Alunos_Ano7]]+Tabela3[[#This Row],[Alunos_Ano8]]+Tabela3[[#This Row],[Alunos_Ano9]]</f>
        <v>576</v>
      </c>
      <c r="U281" s="37">
        <f>Tabela3[[#This Row],[Neg_Ano7]]+Tabela3[[#This Row],[Neg_Ano8]]+Tabela3[[#This Row],[Neg_Ano9]]</f>
        <v>339</v>
      </c>
      <c r="V281" s="114">
        <f t="shared" si="4"/>
        <v>0.58854166666666663</v>
      </c>
    </row>
    <row r="282" spans="1:22" outlineLevel="4" x14ac:dyDescent="0.3">
      <c r="A282" s="6">
        <v>101</v>
      </c>
      <c r="B282" s="7" t="s">
        <v>19</v>
      </c>
      <c r="C282" s="7">
        <v>10103</v>
      </c>
      <c r="D282" s="7" t="s">
        <v>29</v>
      </c>
      <c r="E282" s="7">
        <v>1317</v>
      </c>
      <c r="F282" s="7" t="s">
        <v>235</v>
      </c>
      <c r="G282" s="7">
        <v>401936</v>
      </c>
      <c r="H282" s="7" t="s">
        <v>341</v>
      </c>
      <c r="I282" s="7">
        <v>0</v>
      </c>
      <c r="J282" s="11" t="s">
        <v>24</v>
      </c>
      <c r="K282" s="40">
        <f>SUBTOTAL(9,K281:K281)</f>
        <v>164</v>
      </c>
      <c r="L282" s="40">
        <f>SUBTOTAL(9,L281:L281)</f>
        <v>108</v>
      </c>
      <c r="M282" s="87">
        <f>Tabela3[[#This Row],[Neg_Ano7]]/Tabela3[[#This Row],[Alunos_Ano7]]</f>
        <v>0.65853658536585369</v>
      </c>
      <c r="N282" s="40">
        <f>SUBTOTAL(9,N281:N281)</f>
        <v>206</v>
      </c>
      <c r="O282" s="40">
        <f>SUBTOTAL(9,O281:O281)</f>
        <v>125</v>
      </c>
      <c r="P282" s="87">
        <f>Tabela3[[#This Row],[Neg_Ano8]]/Tabela3[[#This Row],[Alunos_Ano8]]</f>
        <v>0.60679611650485432</v>
      </c>
      <c r="Q282" s="40">
        <f>SUBTOTAL(9,Q281:Q281)</f>
        <v>206</v>
      </c>
      <c r="R282" s="40">
        <f>SUBTOTAL(9,R281:R281)</f>
        <v>106</v>
      </c>
      <c r="S282" s="87">
        <f>Tabela3[[#This Row],[Neg_Ano9]]/Tabela3[[#This Row],[Alunos_Ano9]]</f>
        <v>0.5145631067961165</v>
      </c>
      <c r="T282" s="40">
        <f>SUBTOTAL(9,T281:T281)</f>
        <v>576</v>
      </c>
      <c r="U282" s="40">
        <f>SUBTOTAL(9,U281:U281)</f>
        <v>339</v>
      </c>
      <c r="V282" s="115">
        <f t="shared" si="4"/>
        <v>0.58854166666666663</v>
      </c>
    </row>
    <row r="283" spans="1:22" outlineLevel="5" x14ac:dyDescent="0.3">
      <c r="A283" s="6">
        <v>101</v>
      </c>
      <c r="B283" s="7" t="s">
        <v>19</v>
      </c>
      <c r="C283" s="7">
        <v>10103</v>
      </c>
      <c r="D283" s="7" t="s">
        <v>29</v>
      </c>
      <c r="E283" s="7">
        <v>1317</v>
      </c>
      <c r="F283" s="7" t="s">
        <v>235</v>
      </c>
      <c r="G283" s="7">
        <v>403337</v>
      </c>
      <c r="H283" s="7" t="s">
        <v>342</v>
      </c>
      <c r="I283" s="7">
        <v>1317975</v>
      </c>
      <c r="J283" s="7" t="s">
        <v>342</v>
      </c>
      <c r="K283" s="37">
        <v>119</v>
      </c>
      <c r="L283" s="37">
        <v>69</v>
      </c>
      <c r="M283" s="108">
        <v>0.57983193277310896</v>
      </c>
      <c r="N283" s="37">
        <v>105</v>
      </c>
      <c r="O283" s="37">
        <v>65</v>
      </c>
      <c r="P283" s="108">
        <v>0.61904761904761896</v>
      </c>
      <c r="Q283" s="37">
        <v>143</v>
      </c>
      <c r="R283" s="37">
        <v>91</v>
      </c>
      <c r="S283" s="108">
        <v>0.63636363636363602</v>
      </c>
      <c r="T283" s="37">
        <f>Tabela3[[#This Row],[Alunos_Ano7]]+Tabela3[[#This Row],[Alunos_Ano8]]+Tabela3[[#This Row],[Alunos_Ano9]]</f>
        <v>367</v>
      </c>
      <c r="U283" s="37">
        <f>Tabela3[[#This Row],[Neg_Ano7]]+Tabela3[[#This Row],[Neg_Ano8]]+Tabela3[[#This Row],[Neg_Ano9]]</f>
        <v>225</v>
      </c>
      <c r="V283" s="114">
        <f t="shared" si="4"/>
        <v>0.61307901907356943</v>
      </c>
    </row>
    <row r="284" spans="1:22" outlineLevel="4" x14ac:dyDescent="0.3">
      <c r="A284" s="6">
        <v>101</v>
      </c>
      <c r="B284" s="7" t="s">
        <v>19</v>
      </c>
      <c r="C284" s="7">
        <v>10103</v>
      </c>
      <c r="D284" s="7" t="s">
        <v>29</v>
      </c>
      <c r="E284" s="7">
        <v>1317</v>
      </c>
      <c r="F284" s="7" t="s">
        <v>235</v>
      </c>
      <c r="G284" s="7">
        <v>403337</v>
      </c>
      <c r="H284" s="7" t="s">
        <v>342</v>
      </c>
      <c r="I284" s="7">
        <v>0</v>
      </c>
      <c r="J284" s="11" t="s">
        <v>24</v>
      </c>
      <c r="K284" s="40">
        <f>SUBTOTAL(9,K283:K283)</f>
        <v>119</v>
      </c>
      <c r="L284" s="40">
        <f>SUBTOTAL(9,L283:L283)</f>
        <v>69</v>
      </c>
      <c r="M284" s="87">
        <f>Tabela3[[#This Row],[Neg_Ano7]]/Tabela3[[#This Row],[Alunos_Ano7]]</f>
        <v>0.57983193277310929</v>
      </c>
      <c r="N284" s="40">
        <f>SUBTOTAL(9,N283:N283)</f>
        <v>105</v>
      </c>
      <c r="O284" s="40">
        <f>SUBTOTAL(9,O283:O283)</f>
        <v>65</v>
      </c>
      <c r="P284" s="87">
        <f>Tabela3[[#This Row],[Neg_Ano8]]/Tabela3[[#This Row],[Alunos_Ano8]]</f>
        <v>0.61904761904761907</v>
      </c>
      <c r="Q284" s="40">
        <f>SUBTOTAL(9,Q283:Q283)</f>
        <v>143</v>
      </c>
      <c r="R284" s="40">
        <f>SUBTOTAL(9,R283:R283)</f>
        <v>91</v>
      </c>
      <c r="S284" s="87">
        <f>Tabela3[[#This Row],[Neg_Ano9]]/Tabela3[[#This Row],[Alunos_Ano9]]</f>
        <v>0.63636363636363635</v>
      </c>
      <c r="T284" s="40">
        <f>SUBTOTAL(9,T283:T283)</f>
        <v>367</v>
      </c>
      <c r="U284" s="40">
        <f>SUBTOTAL(9,U283:U283)</f>
        <v>225</v>
      </c>
      <c r="V284" s="115">
        <f t="shared" si="4"/>
        <v>0.61307901907356943</v>
      </c>
    </row>
    <row r="285" spans="1:22" outlineLevel="3" x14ac:dyDescent="0.3">
      <c r="A285" s="6">
        <v>101</v>
      </c>
      <c r="B285" s="7" t="s">
        <v>19</v>
      </c>
      <c r="C285" s="7">
        <v>10103</v>
      </c>
      <c r="D285" s="7" t="s">
        <v>29</v>
      </c>
      <c r="E285" s="7">
        <v>1317</v>
      </c>
      <c r="F285" s="7" t="s">
        <v>235</v>
      </c>
      <c r="G285" s="7">
        <v>0</v>
      </c>
      <c r="H285" s="7">
        <v>0</v>
      </c>
      <c r="I285" s="7">
        <v>0</v>
      </c>
      <c r="J285" s="15" t="s">
        <v>25</v>
      </c>
      <c r="K285" s="43">
        <f>SUBTOTAL(9,K244:K283)</f>
        <v>2444</v>
      </c>
      <c r="L285" s="43">
        <f>SUBTOTAL(9,L244:L283)</f>
        <v>1062</v>
      </c>
      <c r="M285" s="89">
        <f>Tabela3[[#This Row],[Neg_Ano7]]/Tabela3[[#This Row],[Alunos_Ano7]]</f>
        <v>0.43453355155482815</v>
      </c>
      <c r="N285" s="43">
        <f>SUBTOTAL(9,N244:N283)</f>
        <v>2427</v>
      </c>
      <c r="O285" s="43">
        <f>SUBTOTAL(9,O244:O283)</f>
        <v>1080</v>
      </c>
      <c r="P285" s="89">
        <f>Tabela3[[#This Row],[Neg_Ano8]]/Tabela3[[#This Row],[Alunos_Ano8]]</f>
        <v>0.44499381953028433</v>
      </c>
      <c r="Q285" s="43">
        <f>SUBTOTAL(9,Q244:Q283)</f>
        <v>2467</v>
      </c>
      <c r="R285" s="43">
        <f>SUBTOTAL(9,R244:R283)</f>
        <v>1124</v>
      </c>
      <c r="S285" s="89">
        <f>Tabela3[[#This Row],[Neg_Ano9]]/Tabela3[[#This Row],[Alunos_Ano9]]</f>
        <v>0.4556141062018646</v>
      </c>
      <c r="T285" s="43">
        <f>SUBTOTAL(9,T244:T283)</f>
        <v>7338</v>
      </c>
      <c r="U285" s="43">
        <f>SUBTOTAL(9,U244:U283)</f>
        <v>3266</v>
      </c>
      <c r="V285" s="116">
        <f t="shared" si="4"/>
        <v>0.44508040337966748</v>
      </c>
    </row>
    <row r="286" spans="1:22" outlineLevel="5" x14ac:dyDescent="0.3">
      <c r="A286" s="6">
        <v>101</v>
      </c>
      <c r="B286" s="7" t="s">
        <v>19</v>
      </c>
      <c r="C286" s="7">
        <v>10103</v>
      </c>
      <c r="D286" s="7" t="s">
        <v>29</v>
      </c>
      <c r="E286" s="7">
        <v>1318</v>
      </c>
      <c r="F286" s="7" t="s">
        <v>263</v>
      </c>
      <c r="G286" s="7">
        <v>151154</v>
      </c>
      <c r="H286" s="7" t="s">
        <v>264</v>
      </c>
      <c r="I286" s="7">
        <v>1314179</v>
      </c>
      <c r="J286" s="7" t="s">
        <v>265</v>
      </c>
      <c r="K286" s="37">
        <v>78</v>
      </c>
      <c r="L286" s="37">
        <v>37</v>
      </c>
      <c r="M286" s="108">
        <v>0.47435897435897401</v>
      </c>
      <c r="N286" s="37">
        <v>53</v>
      </c>
      <c r="O286" s="37">
        <v>18</v>
      </c>
      <c r="P286" s="108">
        <v>0.339622641509434</v>
      </c>
      <c r="Q286" s="37">
        <v>82</v>
      </c>
      <c r="R286" s="37">
        <v>37</v>
      </c>
      <c r="S286" s="108">
        <v>0.45121951219512202</v>
      </c>
      <c r="T286" s="37">
        <f>Tabela3[[#This Row],[Alunos_Ano7]]+Tabela3[[#This Row],[Alunos_Ano8]]+Tabela3[[#This Row],[Alunos_Ano9]]</f>
        <v>213</v>
      </c>
      <c r="U286" s="37">
        <f>Tabela3[[#This Row],[Neg_Ano7]]+Tabela3[[#This Row],[Neg_Ano8]]+Tabela3[[#This Row],[Neg_Ano9]]</f>
        <v>92</v>
      </c>
      <c r="V286" s="114">
        <f t="shared" si="4"/>
        <v>0.431924882629108</v>
      </c>
    </row>
    <row r="287" spans="1:22" outlineLevel="5" x14ac:dyDescent="0.3">
      <c r="A287" s="6">
        <v>101</v>
      </c>
      <c r="B287" s="7" t="s">
        <v>19</v>
      </c>
      <c r="C287" s="7">
        <v>10103</v>
      </c>
      <c r="D287" s="7" t="s">
        <v>29</v>
      </c>
      <c r="E287" s="7">
        <v>1318</v>
      </c>
      <c r="F287" s="7" t="s">
        <v>263</v>
      </c>
      <c r="G287" s="7">
        <v>151154</v>
      </c>
      <c r="H287" s="7" t="s">
        <v>264</v>
      </c>
      <c r="I287" s="7">
        <v>1314556</v>
      </c>
      <c r="J287" s="7" t="s">
        <v>266</v>
      </c>
      <c r="K287" s="37">
        <v>93</v>
      </c>
      <c r="L287" s="37">
        <v>40</v>
      </c>
      <c r="M287" s="108">
        <v>0.43010752688171999</v>
      </c>
      <c r="N287" s="37">
        <v>93</v>
      </c>
      <c r="O287" s="37">
        <v>61</v>
      </c>
      <c r="P287" s="108">
        <v>0.65591397849462396</v>
      </c>
      <c r="Q287" s="37">
        <v>112</v>
      </c>
      <c r="R287" s="37">
        <v>62</v>
      </c>
      <c r="S287" s="108">
        <v>0.55357142857142905</v>
      </c>
      <c r="T287" s="37">
        <f>Tabela3[[#This Row],[Alunos_Ano7]]+Tabela3[[#This Row],[Alunos_Ano8]]+Tabela3[[#This Row],[Alunos_Ano9]]</f>
        <v>298</v>
      </c>
      <c r="U287" s="37">
        <f>Tabela3[[#This Row],[Neg_Ano7]]+Tabela3[[#This Row],[Neg_Ano8]]+Tabela3[[#This Row],[Neg_Ano9]]</f>
        <v>163</v>
      </c>
      <c r="V287" s="114">
        <f t="shared" si="4"/>
        <v>0.54697986577181212</v>
      </c>
    </row>
    <row r="288" spans="1:22" outlineLevel="4" x14ac:dyDescent="0.3">
      <c r="A288" s="6">
        <v>101</v>
      </c>
      <c r="B288" s="7" t="s">
        <v>19</v>
      </c>
      <c r="C288" s="7">
        <v>10103</v>
      </c>
      <c r="D288" s="7" t="s">
        <v>29</v>
      </c>
      <c r="E288" s="7">
        <v>1318</v>
      </c>
      <c r="F288" s="7" t="s">
        <v>263</v>
      </c>
      <c r="G288" s="7">
        <v>151154</v>
      </c>
      <c r="H288" s="7" t="s">
        <v>264</v>
      </c>
      <c r="I288" s="7">
        <v>0</v>
      </c>
      <c r="J288" s="11" t="s">
        <v>24</v>
      </c>
      <c r="K288" s="40">
        <f>SUBTOTAL(9,K286:K287)</f>
        <v>171</v>
      </c>
      <c r="L288" s="40">
        <f>SUBTOTAL(9,L286:L287)</f>
        <v>77</v>
      </c>
      <c r="M288" s="87">
        <f>Tabela3[[#This Row],[Neg_Ano7]]/Tabela3[[#This Row],[Alunos_Ano7]]</f>
        <v>0.45029239766081869</v>
      </c>
      <c r="N288" s="40">
        <f>SUBTOTAL(9,N286:N287)</f>
        <v>146</v>
      </c>
      <c r="O288" s="40">
        <f>SUBTOTAL(9,O286:O287)</f>
        <v>79</v>
      </c>
      <c r="P288" s="87">
        <f>Tabela3[[#This Row],[Neg_Ano8]]/Tabela3[[#This Row],[Alunos_Ano8]]</f>
        <v>0.54109589041095896</v>
      </c>
      <c r="Q288" s="40">
        <f>SUBTOTAL(9,Q286:Q287)</f>
        <v>194</v>
      </c>
      <c r="R288" s="40">
        <f>SUBTOTAL(9,R286:R287)</f>
        <v>99</v>
      </c>
      <c r="S288" s="87">
        <f>Tabela3[[#This Row],[Neg_Ano9]]/Tabela3[[#This Row],[Alunos_Ano9]]</f>
        <v>0.51030927835051543</v>
      </c>
      <c r="T288" s="40">
        <f>SUBTOTAL(9,T286:T287)</f>
        <v>511</v>
      </c>
      <c r="U288" s="40">
        <f>SUBTOTAL(9,U286:U287)</f>
        <v>255</v>
      </c>
      <c r="V288" s="115">
        <f t="shared" si="4"/>
        <v>0.49902152641878667</v>
      </c>
    </row>
    <row r="289" spans="1:22" outlineLevel="5" x14ac:dyDescent="0.3">
      <c r="A289" s="6">
        <v>101</v>
      </c>
      <c r="B289" s="7" t="s">
        <v>19</v>
      </c>
      <c r="C289" s="7">
        <v>10103</v>
      </c>
      <c r="D289" s="7" t="s">
        <v>29</v>
      </c>
      <c r="E289" s="7">
        <v>1318</v>
      </c>
      <c r="F289" s="7" t="s">
        <v>263</v>
      </c>
      <c r="G289" s="7">
        <v>152316</v>
      </c>
      <c r="H289" s="7" t="s">
        <v>267</v>
      </c>
      <c r="I289" s="7">
        <v>1314466</v>
      </c>
      <c r="J289" s="7" t="s">
        <v>343</v>
      </c>
      <c r="K289" s="37">
        <v>196</v>
      </c>
      <c r="L289" s="37">
        <v>104</v>
      </c>
      <c r="M289" s="108">
        <v>0.530612244897959</v>
      </c>
      <c r="N289" s="37">
        <v>198</v>
      </c>
      <c r="O289" s="37">
        <v>92</v>
      </c>
      <c r="P289" s="108">
        <v>0.46464646464646497</v>
      </c>
      <c r="Q289" s="37">
        <v>165</v>
      </c>
      <c r="R289" s="37">
        <v>71</v>
      </c>
      <c r="S289" s="108">
        <v>0.43030303030303002</v>
      </c>
      <c r="T289" s="37">
        <f>Tabela3[[#This Row],[Alunos_Ano7]]+Tabela3[[#This Row],[Alunos_Ano8]]+Tabela3[[#This Row],[Alunos_Ano9]]</f>
        <v>559</v>
      </c>
      <c r="U289" s="37">
        <f>Tabela3[[#This Row],[Neg_Ano7]]+Tabela3[[#This Row],[Neg_Ano8]]+Tabela3[[#This Row],[Neg_Ano9]]</f>
        <v>267</v>
      </c>
      <c r="V289" s="114">
        <f t="shared" si="4"/>
        <v>0.47763864042933812</v>
      </c>
    </row>
    <row r="290" spans="1:22" outlineLevel="4" x14ac:dyDescent="0.3">
      <c r="A290" s="6">
        <v>101</v>
      </c>
      <c r="B290" s="7" t="s">
        <v>19</v>
      </c>
      <c r="C290" s="7">
        <v>10103</v>
      </c>
      <c r="D290" s="7" t="s">
        <v>29</v>
      </c>
      <c r="E290" s="7">
        <v>1318</v>
      </c>
      <c r="F290" s="7" t="s">
        <v>263</v>
      </c>
      <c r="G290" s="7">
        <v>152316</v>
      </c>
      <c r="H290" s="7" t="s">
        <v>267</v>
      </c>
      <c r="I290" s="7">
        <v>0</v>
      </c>
      <c r="J290" s="11" t="s">
        <v>24</v>
      </c>
      <c r="K290" s="40">
        <f>SUBTOTAL(9,K289:K289)</f>
        <v>196</v>
      </c>
      <c r="L290" s="40">
        <f>SUBTOTAL(9,L289:L289)</f>
        <v>104</v>
      </c>
      <c r="M290" s="87">
        <f>Tabela3[[#This Row],[Neg_Ano7]]/Tabela3[[#This Row],[Alunos_Ano7]]</f>
        <v>0.53061224489795922</v>
      </c>
      <c r="N290" s="40">
        <f>SUBTOTAL(9,N289:N289)</f>
        <v>198</v>
      </c>
      <c r="O290" s="40">
        <f>SUBTOTAL(9,O289:O289)</f>
        <v>92</v>
      </c>
      <c r="P290" s="87">
        <f>Tabela3[[#This Row],[Neg_Ano8]]/Tabela3[[#This Row],[Alunos_Ano8]]</f>
        <v>0.46464646464646464</v>
      </c>
      <c r="Q290" s="40">
        <f>SUBTOTAL(9,Q289:Q289)</f>
        <v>165</v>
      </c>
      <c r="R290" s="40">
        <f>SUBTOTAL(9,R289:R289)</f>
        <v>71</v>
      </c>
      <c r="S290" s="87">
        <f>Tabela3[[#This Row],[Neg_Ano9]]/Tabela3[[#This Row],[Alunos_Ano9]]</f>
        <v>0.4303030303030303</v>
      </c>
      <c r="T290" s="40">
        <f>SUBTOTAL(9,T289:T289)</f>
        <v>559</v>
      </c>
      <c r="U290" s="40">
        <f>SUBTOTAL(9,U289:U289)</f>
        <v>267</v>
      </c>
      <c r="V290" s="115">
        <f t="shared" si="4"/>
        <v>0.47763864042933812</v>
      </c>
    </row>
    <row r="291" spans="1:22" outlineLevel="3" x14ac:dyDescent="0.3">
      <c r="A291" s="6">
        <v>101</v>
      </c>
      <c r="B291" s="7" t="s">
        <v>19</v>
      </c>
      <c r="C291" s="7">
        <v>10103</v>
      </c>
      <c r="D291" s="7" t="s">
        <v>29</v>
      </c>
      <c r="E291" s="7">
        <v>1318</v>
      </c>
      <c r="F291" s="7" t="s">
        <v>263</v>
      </c>
      <c r="G291" s="7">
        <v>0</v>
      </c>
      <c r="H291" s="7">
        <v>0</v>
      </c>
      <c r="I291" s="7">
        <v>0</v>
      </c>
      <c r="J291" s="15" t="s">
        <v>25</v>
      </c>
      <c r="K291" s="43">
        <f>SUBTOTAL(9,K286:K289)</f>
        <v>367</v>
      </c>
      <c r="L291" s="43">
        <f>SUBTOTAL(9,L286:L289)</f>
        <v>181</v>
      </c>
      <c r="M291" s="89">
        <f>Tabela3[[#This Row],[Neg_Ano7]]/Tabela3[[#This Row],[Alunos_Ano7]]</f>
        <v>0.49318801089918257</v>
      </c>
      <c r="N291" s="43">
        <f>SUBTOTAL(9,N286:N289)</f>
        <v>344</v>
      </c>
      <c r="O291" s="43">
        <f>SUBTOTAL(9,O286:O289)</f>
        <v>171</v>
      </c>
      <c r="P291" s="89">
        <f>Tabela3[[#This Row],[Neg_Ano8]]/Tabela3[[#This Row],[Alunos_Ano8]]</f>
        <v>0.49709302325581395</v>
      </c>
      <c r="Q291" s="43">
        <f>SUBTOTAL(9,Q286:Q289)</f>
        <v>359</v>
      </c>
      <c r="R291" s="43">
        <f>SUBTOTAL(9,R286:R289)</f>
        <v>170</v>
      </c>
      <c r="S291" s="89">
        <f>Tabela3[[#This Row],[Neg_Ano9]]/Tabela3[[#This Row],[Alunos_Ano9]]</f>
        <v>0.47353760445682452</v>
      </c>
      <c r="T291" s="43">
        <f>SUBTOTAL(9,T286:T289)</f>
        <v>1070</v>
      </c>
      <c r="U291" s="43">
        <f>SUBTOTAL(9,U286:U289)</f>
        <v>522</v>
      </c>
      <c r="V291" s="116">
        <f t="shared" si="4"/>
        <v>0.48785046728971965</v>
      </c>
    </row>
    <row r="292" spans="1:22" outlineLevel="2" x14ac:dyDescent="0.3">
      <c r="A292" s="6">
        <v>101</v>
      </c>
      <c r="B292" s="7" t="s">
        <v>19</v>
      </c>
      <c r="C292" s="7">
        <v>10103</v>
      </c>
      <c r="D292" s="7" t="s">
        <v>29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19" t="s">
        <v>26</v>
      </c>
      <c r="K292" s="46">
        <f>SUBTOTAL(9,K2:K289)</f>
        <v>15355</v>
      </c>
      <c r="L292" s="46">
        <f>SUBTOTAL(9,L2:L289)</f>
        <v>6694</v>
      </c>
      <c r="M292" s="91">
        <f>Tabela3[[#This Row],[Neg_Ano7]]/Tabela3[[#This Row],[Alunos_Ano7]]</f>
        <v>0.43594920221426248</v>
      </c>
      <c r="N292" s="46">
        <f>SUBTOTAL(9,N2:N289)</f>
        <v>14786</v>
      </c>
      <c r="O292" s="46">
        <f>SUBTOTAL(9,O2:O289)</f>
        <v>6706</v>
      </c>
      <c r="P292" s="91">
        <f>Tabela3[[#This Row],[Neg_Ano8]]/Tabela3[[#This Row],[Alunos_Ano8]]</f>
        <v>0.45353712971730015</v>
      </c>
      <c r="Q292" s="46">
        <f>SUBTOTAL(9,Q2:Q289)</f>
        <v>15608</v>
      </c>
      <c r="R292" s="46">
        <f>SUBTOTAL(9,R2:R289)</f>
        <v>7057</v>
      </c>
      <c r="S292" s="91">
        <f>Tabela3[[#This Row],[Neg_Ano9]]/Tabela3[[#This Row],[Alunos_Ano9]]</f>
        <v>0.45213992824192722</v>
      </c>
      <c r="T292" s="46">
        <f>SUBTOTAL(9,T2:T289)</f>
        <v>45671</v>
      </c>
      <c r="U292" s="46">
        <f>SUBTOTAL(9,U2:U289)</f>
        <v>20382</v>
      </c>
      <c r="V292" s="117">
        <f t="shared" si="4"/>
        <v>0.44627882025793175</v>
      </c>
    </row>
    <row r="293" spans="1:22" outlineLevel="1" x14ac:dyDescent="0.3">
      <c r="A293" s="6">
        <v>101</v>
      </c>
      <c r="B293" s="7" t="s">
        <v>19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23" t="s">
        <v>269</v>
      </c>
      <c r="K293" s="49">
        <f>SUBTOTAL(9,K2:K292)</f>
        <v>15355</v>
      </c>
      <c r="L293" s="49">
        <f>SUBTOTAL(9,L2:L292)</f>
        <v>6694</v>
      </c>
      <c r="M293" s="50">
        <f>Tabela3[[#This Row],[Neg_Ano7]]/Tabela3[[#This Row],[Alunos_Ano7]]</f>
        <v>0.43594920221426248</v>
      </c>
      <c r="N293" s="49">
        <f>SUBTOTAL(9,N2:N292)</f>
        <v>14786</v>
      </c>
      <c r="O293" s="49">
        <f>SUBTOTAL(9,O2:O292)</f>
        <v>6706</v>
      </c>
      <c r="P293" s="50">
        <f>Tabela3[[#This Row],[Neg_Ano8]]/Tabela3[[#This Row],[Alunos_Ano8]]</f>
        <v>0.45353712971730015</v>
      </c>
      <c r="Q293" s="49">
        <f>SUBTOTAL(9,Q2:Q292)</f>
        <v>15608</v>
      </c>
      <c r="R293" s="49">
        <f>SUBTOTAL(9,R2:R292)</f>
        <v>7057</v>
      </c>
      <c r="S293" s="50">
        <f>Tabela3[[#This Row],[Neg_Ano9]]/Tabela3[[#This Row],[Alunos_Ano9]]</f>
        <v>0.45213992824192722</v>
      </c>
      <c r="T293" s="49">
        <f>SUBTOTAL(9,T2:T292)</f>
        <v>45671</v>
      </c>
      <c r="U293" s="49">
        <f>SUBTOTAL(9,U2:U292)</f>
        <v>20382</v>
      </c>
      <c r="V293" s="118">
        <f t="shared" ref="V293" si="5">U293/T293</f>
        <v>0.44627882025793175</v>
      </c>
    </row>
    <row r="294" spans="1:22" x14ac:dyDescent="0.3">
      <c r="K294" s="119"/>
      <c r="L294" s="119"/>
      <c r="M294" s="120"/>
      <c r="N294" s="119"/>
      <c r="O294" s="119"/>
      <c r="P294" s="120"/>
      <c r="Q294" s="119"/>
      <c r="R294" s="119"/>
      <c r="S294" s="120"/>
    </row>
    <row r="295" spans="1:22" x14ac:dyDescent="0.3">
      <c r="A295" s="31" t="s">
        <v>270</v>
      </c>
    </row>
    <row r="296" spans="1:22" x14ac:dyDescent="0.3">
      <c r="A296" s="32" t="s">
        <v>271</v>
      </c>
    </row>
    <row r="297" spans="1:22" x14ac:dyDescent="0.3">
      <c r="A297" s="33" t="s">
        <v>272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661b91-8de8-46fe-92c3-c1bbdbb3a9c2">
      <Terms xmlns="http://schemas.microsoft.com/office/infopath/2007/PartnerControls"/>
    </lcf76f155ced4ddcb4097134ff3c332f>
    <TaxCatchAll xmlns="d7a72ff6-be9b-4ce2-a2c8-491815ca9bc2" xsi:nil="true"/>
  </documentManagement>
</p:properties>
</file>

<file path=customXml/itemProps1.xml><?xml version="1.0" encoding="utf-8"?>
<ds:datastoreItem xmlns:ds="http://schemas.openxmlformats.org/officeDocument/2006/customXml" ds:itemID="{B9F8035A-A40E-4365-870C-3ACC2C5AE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61b91-8de8-46fe-92c3-c1bbdbb3a9c2"/>
    <ds:schemaRef ds:uri="d7a72ff6-be9b-4ce2-a2c8-491815ca9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1EB76-D43D-4EF0-95C5-F819C2786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ADE3DD-3020-4763-B26B-10774BA2231C}">
  <ds:schemaRefs>
    <ds:schemaRef ds:uri="http://schemas.microsoft.com/office/2006/metadata/properties"/>
    <ds:schemaRef ds:uri="http://schemas.microsoft.com/office/infopath/2007/PartnerControls"/>
    <ds:schemaRef ds:uri="97661b91-8de8-46fe-92c3-c1bbdbb3a9c2"/>
    <ds:schemaRef ds:uri="d7a72ff6-be9b-4ce2-a2c8-491815ca9b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Metodologia</vt:lpstr>
      <vt:lpstr>1415_2C</vt:lpstr>
      <vt:lpstr>1516_2C</vt:lpstr>
      <vt:lpstr>1617_2C</vt:lpstr>
      <vt:lpstr>1718_2C</vt:lpstr>
      <vt:lpstr>1819_2C</vt:lpstr>
      <vt:lpstr>1415_3C</vt:lpstr>
      <vt:lpstr>1516_3C</vt:lpstr>
      <vt:lpstr>1617_3C</vt:lpstr>
      <vt:lpstr>1718_3C</vt:lpstr>
      <vt:lpstr>1819_3C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Tavares</dc:creator>
  <cp:lastModifiedBy>Hidelbrando Rodrigues</cp:lastModifiedBy>
  <dcterms:created xsi:type="dcterms:W3CDTF">2021-04-13T23:54:11Z</dcterms:created>
  <dcterms:modified xsi:type="dcterms:W3CDTF">2022-09-03T18:02:22Z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