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nuria\Downloads\"/>
    </mc:Choice>
  </mc:AlternateContent>
  <xr:revisionPtr revIDLastSave="0" documentId="13_ncr:1_{CADBC9BB-9CBE-45DA-A188-120B7892150B}" xr6:coauthVersionLast="47" xr6:coauthVersionMax="47" xr10:uidLastSave="{00000000-0000-0000-0000-000000000000}"/>
  <bookViews>
    <workbookView xWindow="-110" yWindow="-110" windowWidth="19420" windowHeight="11500" xr2:uid="{00000000-000D-0000-FFFF-FFFF00000000}"/>
  </bookViews>
  <sheets>
    <sheet name="Project schedule" sheetId="11" r:id="rId1"/>
  </sheets>
  <definedNames>
    <definedName name="Display_Week">'Project schedule'!$Q$2</definedName>
    <definedName name="_xlnm.Print_Titles" localSheetId="0">'Project schedule'!$5:$7</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11" l="1"/>
  <c r="E20" i="11"/>
  <c r="F20" i="11" s="1"/>
  <c r="F41" i="11"/>
  <c r="F39" i="11"/>
  <c r="E40" i="11" s="1"/>
  <c r="F40" i="11" s="1"/>
  <c r="F32" i="11"/>
  <c r="F35" i="11"/>
  <c r="E36" i="11" s="1"/>
  <c r="F27" i="11"/>
  <c r="E33" i="11" s="1"/>
  <c r="F33" i="11" s="1"/>
  <c r="F25" i="11"/>
  <c r="E31" i="11" s="1"/>
  <c r="F31" i="11" s="1"/>
  <c r="F23" i="11"/>
  <c r="E23" i="11"/>
  <c r="F18" i="11"/>
  <c r="F17" i="11"/>
  <c r="F14" i="11"/>
  <c r="E14" i="11"/>
  <c r="H37" i="11"/>
  <c r="H29" i="11"/>
  <c r="H8" i="11"/>
  <c r="E28" i="11" l="1"/>
  <c r="F36" i="11"/>
  <c r="E10" i="11"/>
  <c r="E34" i="11" l="1"/>
  <c r="F34" i="11" s="1"/>
  <c r="F28" i="11"/>
  <c r="E21" i="11"/>
  <c r="F21" i="11" s="1"/>
  <c r="E24" i="11" s="1"/>
  <c r="F24" i="11" s="1"/>
  <c r="E30" i="11" s="1"/>
  <c r="F30" i="11" s="1"/>
  <c r="F10" i="11"/>
  <c r="E11" i="11"/>
  <c r="F11" i="11" s="1"/>
  <c r="E13" i="11" s="1"/>
  <c r="I6" i="11"/>
  <c r="H26" i="11"/>
  <c r="H19" i="11"/>
  <c r="H15" i="11"/>
  <c r="H9" i="11"/>
  <c r="H42" i="11" l="1"/>
  <c r="E12" i="11"/>
  <c r="F12" i="11" s="1"/>
  <c r="F16" i="11"/>
  <c r="H33" i="11"/>
  <c r="H20" i="11"/>
  <c r="H21" i="11"/>
  <c r="H10" i="11"/>
  <c r="I7" i="11"/>
  <c r="H41" i="11" l="1"/>
  <c r="H30" i="11"/>
  <c r="H28" i="11"/>
  <c r="H25" i="11"/>
  <c r="H36" i="11"/>
  <c r="H27" i="11"/>
  <c r="H11" i="11"/>
  <c r="H22" i="11"/>
  <c r="H16" i="11"/>
  <c r="H14" i="11"/>
  <c r="J6" i="11"/>
  <c r="K6" i="11" s="1"/>
  <c r="L6" i="11" s="1"/>
  <c r="M6" i="11" s="1"/>
  <c r="N6" i="11" s="1"/>
  <c r="O6" i="11" s="1"/>
  <c r="P6" i="11" s="1"/>
  <c r="I5" i="11"/>
  <c r="H40" i="11" l="1"/>
  <c r="H38" i="11"/>
  <c r="H31" i="11"/>
  <c r="H32" i="11"/>
  <c r="H23" i="11"/>
  <c r="H17" i="11"/>
  <c r="H12" i="11"/>
  <c r="P5" i="11"/>
  <c r="Q6" i="11"/>
  <c r="R6" i="11" s="1"/>
  <c r="S6" i="11" s="1"/>
  <c r="T6" i="11" s="1"/>
  <c r="U6" i="11" s="1"/>
  <c r="V6" i="11" s="1"/>
  <c r="W6" i="11" s="1"/>
  <c r="J7" i="11"/>
  <c r="H39" i="11" l="1"/>
  <c r="H18" i="11"/>
  <c r="W5" i="11"/>
  <c r="X6" i="11"/>
  <c r="Y6" i="11" s="1"/>
  <c r="Z6" i="11" s="1"/>
  <c r="AA6" i="11" s="1"/>
  <c r="AB6" i="11" s="1"/>
  <c r="AC6" i="11" s="1"/>
  <c r="AD6" i="11" s="1"/>
  <c r="K7" i="11"/>
  <c r="AE6" i="11" l="1"/>
  <c r="AF6" i="11" s="1"/>
  <c r="AG6" i="11" s="1"/>
  <c r="AH6" i="11" s="1"/>
  <c r="AI6" i="11" s="1"/>
  <c r="AJ6" i="11" s="1"/>
  <c r="AD5" i="11"/>
  <c r="L7" i="11"/>
  <c r="AK6" i="11" l="1"/>
  <c r="AL6" i="11" s="1"/>
  <c r="AM6" i="11" s="1"/>
  <c r="AN6" i="11" s="1"/>
  <c r="AO6" i="11" s="1"/>
  <c r="AP6" i="11" s="1"/>
  <c r="AQ6" i="11" s="1"/>
  <c r="M7" i="11"/>
  <c r="AR6" i="11" l="1"/>
  <c r="AS6" i="11" s="1"/>
  <c r="AK5" i="11"/>
  <c r="N7" i="11"/>
  <c r="AT6" i="11" l="1"/>
  <c r="AS7" i="11"/>
  <c r="AR5" i="11"/>
  <c r="O7" i="11"/>
  <c r="AU6" i="11" l="1"/>
  <c r="AT7" i="11"/>
  <c r="AV6" i="11" l="1"/>
  <c r="AU7" i="11"/>
  <c r="P7" i="11"/>
  <c r="Q7" i="11"/>
  <c r="AW6" i="11" l="1"/>
  <c r="AV7" i="11"/>
  <c r="R7" i="11"/>
  <c r="AX6" i="11" l="1"/>
  <c r="AY6" i="11" s="1"/>
  <c r="AW7" i="11"/>
  <c r="S7" i="11"/>
  <c r="AY7" i="11" l="1"/>
  <c r="AZ6" i="11"/>
  <c r="AY5" i="11"/>
  <c r="AX7" i="11"/>
  <c r="T7" i="11"/>
  <c r="BA6" i="11" l="1"/>
  <c r="AZ7" i="11"/>
  <c r="U7" i="11"/>
  <c r="BA7" i="11" l="1"/>
  <c r="BB6" i="11"/>
  <c r="V7" i="11"/>
  <c r="BB7" i="11" l="1"/>
  <c r="BC6" i="11"/>
  <c r="W7" i="11"/>
  <c r="BC7" i="11" l="1"/>
  <c r="BD6" i="11"/>
  <c r="X7" i="11"/>
  <c r="BE6" i="11" l="1"/>
  <c r="BD7" i="11"/>
  <c r="Y7" i="11"/>
  <c r="BE7" i="11" l="1"/>
  <c r="BF6" i="11"/>
  <c r="Z7" i="11"/>
  <c r="BF7" i="11" l="1"/>
  <c r="BG6" i="11"/>
  <c r="BF5" i="11"/>
  <c r="AA7" i="11"/>
  <c r="BG7" i="11" l="1"/>
  <c r="BH6" i="11"/>
  <c r="AB7" i="11"/>
  <c r="BI6" i="11" l="1"/>
  <c r="BH7" i="11"/>
  <c r="AC7" i="11"/>
  <c r="BJ6" i="11" l="1"/>
  <c r="BI7" i="11"/>
  <c r="AD7" i="11"/>
  <c r="BK6" i="11" l="1"/>
  <c r="BJ7" i="11"/>
  <c r="AE7" i="11"/>
  <c r="BL6" i="11" l="1"/>
  <c r="BK7" i="11"/>
  <c r="AF7" i="11"/>
  <c r="BL7" i="11" l="1"/>
  <c r="AG7" i="11"/>
  <c r="AH7" i="11" l="1"/>
  <c r="AI7" i="11" l="1"/>
  <c r="AJ7" i="11" l="1"/>
  <c r="AK7" i="11" l="1"/>
  <c r="AL7" i="11" l="1"/>
  <c r="AM7" i="11" l="1"/>
  <c r="AN7" i="11" l="1"/>
  <c r="AO7" i="11" l="1"/>
  <c r="AP7" i="11" l="1"/>
  <c r="AQ7" i="11" l="1"/>
  <c r="AR7" i="11" l="1"/>
</calcChain>
</file>

<file path=xl/sharedStrings.xml><?xml version="1.0" encoding="utf-8"?>
<sst xmlns="http://schemas.openxmlformats.org/spreadsheetml/2006/main" count="74" uniqueCount="47">
  <si>
    <t>PROGRESS</t>
  </si>
  <si>
    <t>START</t>
  </si>
  <si>
    <t>END</t>
  </si>
  <si>
    <t>TASK</t>
  </si>
  <si>
    <t xml:space="preserve">Do not delete this row. This row is hidden to preserve a formula that is used to highlight the current day within the project schedule. </t>
  </si>
  <si>
    <t>Display week:</t>
  </si>
  <si>
    <t>ASSIGNED TO</t>
  </si>
  <si>
    <t>Gantt Chart TFG</t>
  </si>
  <si>
    <t>Tasques de gestió del projecte</t>
  </si>
  <si>
    <t>Núria Bosch</t>
  </si>
  <si>
    <t>Tasques de desenvolupament pràctic I</t>
  </si>
  <si>
    <t>TDP1: Preparació de l'entorn: Preparar entorn d'execució per als algoismes</t>
  </si>
  <si>
    <t>TDP2.1: Buscar bases de dades</t>
  </si>
  <si>
    <t>TDP2.2: Entrenar els models 1, 2 i 3</t>
  </si>
  <si>
    <t>Tasques de desenvolupament pràctic II: DeepXplore</t>
  </si>
  <si>
    <t>TDP3.1: Testatges i avaluació de DeepXplore amb MNIST</t>
  </si>
  <si>
    <t>TDP3.2: Testatges i avaluació de DeepXplore amb ImageNet</t>
  </si>
  <si>
    <t>TDP3.3: Testatges i avaluació de DeepXplore amb GTSRB models LeNet</t>
  </si>
  <si>
    <t>TDP3.4: Testatges i avaluació de DeepXplore amb GTSRB models 1, 2 i 3</t>
  </si>
  <si>
    <t>TDP4.1: Testatge i avaluació de DLFuzz ImageNet</t>
  </si>
  <si>
    <t>TDP4.2: Testatge i avaluació de DLFuzz GTSRB models 1, 2 i 3</t>
  </si>
  <si>
    <t>TDP3.5: Reentrenament models LeNet amb imatges adversàries de DeepXplore</t>
  </si>
  <si>
    <t>TDP3.6: Reentrenament models 1, 2 i 3 amb imatges adversàries de DeepXplore</t>
  </si>
  <si>
    <t>Tasques de desenvolupament pràctic III: DLFuzz</t>
  </si>
  <si>
    <t>Tasques de desenvolupament pràctic IV: Comparacions</t>
  </si>
  <si>
    <t>Tasques de desenvolupament pràctic V: Exploració mètodes alternatius I explicabilitat</t>
  </si>
  <si>
    <t>TDP5.1: Comparació models LeNet abans i després de reentrenar</t>
  </si>
  <si>
    <t>TDP5.2: Comparació models 1, 2 i 3 abans i després de reentrenar</t>
  </si>
  <si>
    <t>TDP5.4: Comparació resultats DLFuzz  i DeepXplore ImageNet</t>
  </si>
  <si>
    <t>TDP5.3: Comparació estratègies DLFuzz</t>
  </si>
  <si>
    <t>TDP5.5: Comparació resultats DLFuzz  i DeepXplore GTSRB</t>
  </si>
  <si>
    <t>TDP5.6: Comparació cobertura neuronal entre DLFuzz  i DeepXplore GTSRB</t>
  </si>
  <si>
    <t>TDP5.7: Experiments justificació de resultats TDP5.6</t>
  </si>
  <si>
    <t>TDP6: Exploració mètodes alternatius (Prototypical Networks)</t>
  </si>
  <si>
    <t>TDP7.1: Grad-CAM ImageNet</t>
  </si>
  <si>
    <t>TDP7.2: Grad-CAM GTSRB</t>
  </si>
  <si>
    <t>TDP7.4: Grad-CAM MultiSignDB</t>
  </si>
  <si>
    <t>TDP7.3: Avaluació models GTSRB amb dades mai vistes (MultiSignDB)</t>
  </si>
  <si>
    <t>Inici del projecte:</t>
  </si>
  <si>
    <t>TGP1: Estudi de l'estat de l'art</t>
  </si>
  <si>
    <t>TGP2: Definició dels objectius del projecte</t>
  </si>
  <si>
    <t>TGP3: Planificació temporal del projecte</t>
  </si>
  <si>
    <t>TGP5: Documentar el projecte</t>
  </si>
  <si>
    <t>TGP7: Preparar la presentació oral</t>
  </si>
  <si>
    <t>Autora TFG: Núria Bosch</t>
  </si>
  <si>
    <t>Ponent TFG: Caroline König</t>
  </si>
  <si>
    <t>Tutor TFG: Jaume Abella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</si>
</sst>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
  </numFmts>
  <fonts count="2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40"/>
      <color theme="9" tint="-0.249977111117893"/>
      <name val="Arial Black"/>
      <family val="2"/>
      <scheme val="major"/>
    </font>
    <font>
      <b/>
      <sz val="16"/>
      <color theme="9" tint="-0.249977111117893"/>
      <name val="Arial"/>
      <family val="2"/>
      <scheme val="minor"/>
    </font>
    <font>
      <sz val="11"/>
      <color theme="9" tint="-0.249977111117893"/>
      <name val="Arial"/>
      <family val="2"/>
      <scheme val="minor"/>
    </font>
    <font>
      <sz val="16"/>
      <color theme="9" tint="-0.249977111117893"/>
      <name val="Arial"/>
      <family val="2"/>
      <scheme val="minor"/>
    </font>
    <font>
      <b/>
      <sz val="16"/>
      <color theme="9" tint="-0.249977111117893"/>
      <name val="Arial Black"/>
      <family val="2"/>
      <scheme val="major"/>
    </font>
    <font>
      <sz val="11"/>
      <color theme="9" tint="-0.249977111117893"/>
      <name val="Arial Black"/>
      <family val="2"/>
      <scheme val="major"/>
    </font>
    <font>
      <sz val="8"/>
      <name val="Arial"/>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1EBFF"/>
        <bgColor indexed="64"/>
      </patternFill>
    </fill>
    <fill>
      <patternFill patternType="solid">
        <fgColor rgb="FFFFD1D1"/>
        <bgColor indexed="64"/>
      </patternFill>
    </fill>
    <fill>
      <patternFill patternType="solid">
        <fgColor rgb="FFFFABAB"/>
        <bgColor indexed="64"/>
      </patternFill>
    </fill>
    <fill>
      <patternFill patternType="solid">
        <fgColor theme="9" tint="0.79998168889431442"/>
        <bgColor indexed="64"/>
      </patternFill>
    </fill>
    <fill>
      <patternFill patternType="solid">
        <fgColor rgb="FFE9F1FD"/>
        <bgColor indexed="64"/>
      </patternFill>
    </fill>
    <fill>
      <patternFill patternType="solid">
        <fgColor rgb="FFFFEBFA"/>
        <bgColor indexed="64"/>
      </patternFill>
    </fill>
    <fill>
      <patternFill patternType="solid">
        <fgColor rgb="FFFFD1F4"/>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7"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1">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7" fillId="0" borderId="0" xfId="3"/>
    <xf numFmtId="0" fontId="7" fillId="0" borderId="0" xfId="3" applyAlignment="1">
      <alignment wrapText="1"/>
    </xf>
    <xf numFmtId="0" fontId="3" fillId="0" borderId="0" xfId="0" applyFont="1" applyAlignment="1">
      <alignment horizontal="center" vertical="center"/>
    </xf>
    <xf numFmtId="0" fontId="9" fillId="0" borderId="0" xfId="0" applyFont="1"/>
    <xf numFmtId="0" fontId="8" fillId="0" borderId="0" xfId="0" applyFont="1"/>
    <xf numFmtId="0" fontId="8" fillId="0" borderId="0" xfId="0" applyFont="1" applyAlignment="1">
      <alignment horizontal="center"/>
    </xf>
    <xf numFmtId="0" fontId="8" fillId="0" borderId="0" xfId="0" applyFont="1" applyAlignment="1">
      <alignment horizontal="center" vertical="center"/>
    </xf>
    <xf numFmtId="0" fontId="10" fillId="0" borderId="0" xfId="0" applyFont="1"/>
    <xf numFmtId="0" fontId="10" fillId="0" borderId="0" xfId="0" applyFont="1" applyAlignment="1">
      <alignment horizontal="center"/>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3" fillId="9" borderId="20" xfId="0" applyNumberFormat="1" applyFont="1" applyFill="1" applyBorder="1" applyAlignment="1">
      <alignment horizontal="center" vertical="center"/>
    </xf>
    <xf numFmtId="168" fontId="13" fillId="9" borderId="18" xfId="0" applyNumberFormat="1" applyFont="1" applyFill="1" applyBorder="1" applyAlignment="1">
      <alignment horizontal="center" vertical="center"/>
    </xf>
    <xf numFmtId="168" fontId="13" fillId="9" borderId="19" xfId="0" applyNumberFormat="1" applyFont="1" applyFill="1" applyBorder="1" applyAlignment="1">
      <alignment horizontal="center" vertical="center"/>
    </xf>
    <xf numFmtId="0" fontId="14" fillId="2" borderId="17" xfId="0" applyFont="1" applyFill="1" applyBorder="1" applyAlignment="1">
      <alignment horizontal="center" vertical="center" shrinkToFit="1"/>
    </xf>
    <xf numFmtId="0" fontId="14" fillId="2" borderId="14" xfId="0" applyFont="1" applyFill="1" applyBorder="1" applyAlignment="1">
      <alignment horizontal="center" vertical="center" shrinkToFit="1"/>
    </xf>
    <xf numFmtId="0" fontId="14" fillId="2" borderId="15" xfId="0" applyFont="1" applyFill="1" applyBorder="1" applyAlignment="1">
      <alignment horizontal="center" vertical="center" shrinkToFit="1"/>
    </xf>
    <xf numFmtId="0" fontId="11" fillId="0" borderId="0" xfId="0" applyFont="1"/>
    <xf numFmtId="0" fontId="11" fillId="0" borderId="0" xfId="0" applyFont="1" applyAlignment="1">
      <alignment wrapText="1"/>
    </xf>
    <xf numFmtId="0" fontId="4" fillId="0" borderId="3" xfId="0" applyFont="1" applyBorder="1" applyAlignment="1">
      <alignment vertical="center"/>
    </xf>
    <xf numFmtId="0" fontId="4" fillId="0" borderId="12" xfId="0" applyFont="1" applyBorder="1" applyAlignment="1">
      <alignment vertical="center"/>
    </xf>
    <xf numFmtId="0" fontId="4" fillId="0" borderId="0" xfId="0" applyFont="1" applyAlignment="1">
      <alignment vertical="center"/>
    </xf>
    <xf numFmtId="0" fontId="4" fillId="0" borderId="4" xfId="0" applyFont="1" applyBorder="1" applyAlignment="1">
      <alignment vertical="center"/>
    </xf>
    <xf numFmtId="0" fontId="4" fillId="0" borderId="4" xfId="0" applyFont="1" applyBorder="1" applyAlignment="1">
      <alignment horizontal="right" vertical="center"/>
    </xf>
    <xf numFmtId="0" fontId="15" fillId="5" borderId="0" xfId="0" applyFont="1" applyFill="1" applyAlignment="1">
      <alignment horizontal="left" vertical="center" indent="1"/>
    </xf>
    <xf numFmtId="0" fontId="11" fillId="5" borderId="0" xfId="11" applyFont="1" applyFill="1" applyBorder="1" applyAlignment="1">
      <alignment vertical="center"/>
    </xf>
    <xf numFmtId="9" fontId="1" fillId="5" borderId="0" xfId="2" applyFont="1" applyFill="1" applyBorder="1" applyAlignment="1">
      <alignment horizontal="center" vertical="center"/>
    </xf>
    <xf numFmtId="165" fontId="11" fillId="5" borderId="0" xfId="0" applyNumberFormat="1" applyFont="1" applyFill="1" applyAlignment="1">
      <alignment horizontal="center" vertical="center"/>
    </xf>
    <xf numFmtId="165" fontId="1" fillId="5" borderId="0" xfId="0" applyNumberFormat="1" applyFont="1" applyFill="1" applyAlignment="1">
      <alignment horizontal="center" vertical="center"/>
    </xf>
    <xf numFmtId="0" fontId="4" fillId="0" borderId="11" xfId="0" applyFont="1" applyBorder="1" applyAlignment="1">
      <alignment vertical="center"/>
    </xf>
    <xf numFmtId="0" fontId="11" fillId="4" borderId="8" xfId="11" applyFont="1" applyFill="1" applyBorder="1" applyAlignment="1">
      <alignment vertical="center"/>
    </xf>
    <xf numFmtId="9" fontId="1" fillId="4" borderId="8" xfId="2" applyFont="1" applyFill="1" applyBorder="1" applyAlignment="1">
      <alignment horizontal="center" vertical="center"/>
    </xf>
    <xf numFmtId="0" fontId="15" fillId="6" borderId="0" xfId="0" applyFont="1" applyFill="1" applyAlignment="1">
      <alignment horizontal="left" vertical="center" indent="1"/>
    </xf>
    <xf numFmtId="0" fontId="11" fillId="6" borderId="0" xfId="11" applyFont="1" applyFill="1" applyBorder="1" applyAlignment="1">
      <alignment vertical="center"/>
    </xf>
    <xf numFmtId="9" fontId="1" fillId="6" borderId="0" xfId="2" applyFont="1" applyFill="1" applyBorder="1" applyAlignment="1">
      <alignment horizontal="center" vertical="center"/>
    </xf>
    <xf numFmtId="165" fontId="11"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0" xfId="0" applyFont="1" applyBorder="1" applyAlignment="1">
      <alignment vertical="center"/>
    </xf>
    <xf numFmtId="0" fontId="11" fillId="7" borderId="9" xfId="11" applyFont="1" applyFill="1" applyBorder="1" applyAlignment="1">
      <alignment vertical="center"/>
    </xf>
    <xf numFmtId="9" fontId="1" fillId="7" borderId="9" xfId="2" applyFont="1" applyFill="1" applyBorder="1" applyAlignment="1">
      <alignment horizontal="center" vertical="center"/>
    </xf>
    <xf numFmtId="0" fontId="16" fillId="0" borderId="0" xfId="5" applyFont="1" applyAlignment="1">
      <alignment horizontal="left"/>
    </xf>
    <xf numFmtId="0" fontId="19" fillId="0" borderId="0" xfId="0" applyFont="1"/>
    <xf numFmtId="0" fontId="17" fillId="0" borderId="0" xfId="6" applyFont="1" applyAlignment="1">
      <alignment horizontal="left" vertical="center" indent="1"/>
    </xf>
    <xf numFmtId="0" fontId="17" fillId="0" borderId="0" xfId="7" applyFont="1" applyAlignment="1">
      <alignment horizontal="left" vertical="center" indent="1"/>
    </xf>
    <xf numFmtId="0" fontId="15" fillId="3" borderId="0" xfId="0" applyFont="1" applyFill="1" applyAlignment="1">
      <alignment horizontal="left" vertical="center" indent="1"/>
    </xf>
    <xf numFmtId="0" fontId="11" fillId="3" borderId="0" xfId="11" applyFont="1" applyFill="1" applyBorder="1" applyAlignment="1">
      <alignment vertical="center"/>
    </xf>
    <xf numFmtId="9" fontId="1" fillId="3" borderId="0" xfId="2" applyFont="1" applyFill="1" applyBorder="1" applyAlignment="1">
      <alignment horizontal="center" vertical="center"/>
    </xf>
    <xf numFmtId="165" fontId="11" fillId="3" borderId="0" xfId="0" applyNumberFormat="1" applyFont="1" applyFill="1" applyAlignment="1">
      <alignment horizontal="center" vertical="center"/>
    </xf>
    <xf numFmtId="165" fontId="1" fillId="3" borderId="0" xfId="0" applyNumberFormat="1" applyFont="1" applyFill="1" applyAlignment="1">
      <alignment horizontal="center" vertical="center"/>
    </xf>
    <xf numFmtId="0" fontId="11" fillId="10" borderId="6" xfId="11" applyFont="1" applyFill="1" applyBorder="1" applyAlignment="1">
      <alignment vertical="center"/>
    </xf>
    <xf numFmtId="9" fontId="1" fillId="10" borderId="6" xfId="2" applyFont="1" applyFill="1" applyBorder="1" applyAlignment="1">
      <alignment horizontal="center" vertical="center"/>
    </xf>
    <xf numFmtId="9" fontId="1" fillId="10" borderId="7" xfId="2" applyFont="1" applyFill="1" applyBorder="1" applyAlignment="1">
      <alignment horizontal="center" vertical="center"/>
    </xf>
    <xf numFmtId="0" fontId="11" fillId="11" borderId="5" xfId="11" applyFont="1" applyFill="1" applyBorder="1" applyAlignment="1">
      <alignment vertical="center"/>
    </xf>
    <xf numFmtId="9" fontId="1" fillId="11" borderId="5" xfId="2" applyFont="1" applyFill="1" applyBorder="1" applyAlignment="1">
      <alignment horizontal="center" vertical="center"/>
    </xf>
    <xf numFmtId="0" fontId="15" fillId="12" borderId="0" xfId="0" applyFont="1" applyFill="1" applyAlignment="1">
      <alignment horizontal="left" vertical="center" indent="1"/>
    </xf>
    <xf numFmtId="0" fontId="11" fillId="12" borderId="0" xfId="11" applyFont="1" applyFill="1" applyBorder="1" applyAlignment="1">
      <alignment vertical="center"/>
    </xf>
    <xf numFmtId="9" fontId="1" fillId="12" borderId="0" xfId="2" applyFont="1" applyFill="1" applyBorder="1" applyAlignment="1">
      <alignment horizontal="center" vertical="center"/>
    </xf>
    <xf numFmtId="0" fontId="11" fillId="10" borderId="7" xfId="12" applyFont="1" applyFill="1" applyBorder="1" applyAlignment="1">
      <alignment horizontal="left" vertical="center" wrapText="1" indent="2"/>
    </xf>
    <xf numFmtId="0" fontId="11" fillId="10" borderId="6" xfId="12" applyFont="1" applyFill="1" applyBorder="1" applyAlignment="1">
      <alignment horizontal="left" vertical="center" wrapText="1" indent="2"/>
    </xf>
    <xf numFmtId="0" fontId="11" fillId="11" borderId="5" xfId="12" applyFont="1" applyFill="1" applyBorder="1" applyAlignment="1">
      <alignment horizontal="left" vertical="center" wrapText="1" indent="2"/>
    </xf>
    <xf numFmtId="0" fontId="11" fillId="4" borderId="8" xfId="12" applyFont="1" applyFill="1" applyBorder="1" applyAlignment="1">
      <alignment horizontal="left" vertical="center" wrapText="1" indent="2"/>
    </xf>
    <xf numFmtId="0" fontId="11" fillId="7" borderId="9" xfId="12" applyFont="1" applyFill="1" applyBorder="1" applyAlignment="1">
      <alignment horizontal="left" vertical="center" wrapText="1" indent="2"/>
    </xf>
    <xf numFmtId="0" fontId="15" fillId="13" borderId="0" xfId="0" applyFont="1" applyFill="1" applyAlignment="1">
      <alignment horizontal="left" vertical="center" indent="1"/>
    </xf>
    <xf numFmtId="0" fontId="11" fillId="13" borderId="0" xfId="11" applyFont="1" applyFill="1" applyBorder="1" applyAlignment="1">
      <alignment vertical="center"/>
    </xf>
    <xf numFmtId="9" fontId="1" fillId="13" borderId="0" xfId="2" applyFont="1" applyFill="1" applyBorder="1" applyAlignment="1">
      <alignment horizontal="center" vertical="center"/>
    </xf>
    <xf numFmtId="0" fontId="11" fillId="14" borderId="9" xfId="12" applyFont="1" applyFill="1" applyBorder="1" applyAlignment="1">
      <alignment horizontal="left" vertical="center" wrapText="1" indent="2"/>
    </xf>
    <xf numFmtId="0" fontId="11" fillId="14" borderId="9" xfId="11" applyFont="1" applyFill="1" applyBorder="1" applyAlignment="1">
      <alignment vertical="center"/>
    </xf>
    <xf numFmtId="9" fontId="1" fillId="14" borderId="9" xfId="2" applyFont="1" applyFill="1" applyBorder="1" applyAlignment="1">
      <alignment horizontal="center" vertical="center"/>
    </xf>
    <xf numFmtId="0" fontId="11" fillId="15" borderId="9" xfId="12" applyFont="1" applyFill="1" applyBorder="1" applyAlignment="1">
      <alignment horizontal="left" vertical="center" wrapText="1" indent="2"/>
    </xf>
    <xf numFmtId="0" fontId="11" fillId="15" borderId="9" xfId="11" applyFont="1" applyFill="1" applyBorder="1" applyAlignment="1">
      <alignment vertical="center"/>
    </xf>
    <xf numFmtId="9" fontId="1" fillId="15" borderId="9" xfId="2" applyFont="1" applyFill="1" applyBorder="1" applyAlignment="1">
      <alignment horizontal="center" vertical="center"/>
    </xf>
    <xf numFmtId="169" fontId="11" fillId="15" borderId="9" xfId="10" applyNumberFormat="1" applyFont="1" applyFill="1" applyBorder="1">
      <alignment horizontal="center" vertical="center"/>
    </xf>
    <xf numFmtId="169" fontId="11" fillId="7" borderId="9" xfId="10" applyNumberFormat="1" applyFont="1" applyFill="1" applyBorder="1">
      <alignment horizontal="center" vertical="center"/>
    </xf>
    <xf numFmtId="169" fontId="11" fillId="4" borderId="8" xfId="10" applyNumberFormat="1" applyFont="1" applyFill="1" applyBorder="1">
      <alignment horizontal="center" vertical="center"/>
    </xf>
    <xf numFmtId="169" fontId="11" fillId="13" borderId="0" xfId="0" applyNumberFormat="1" applyFont="1" applyFill="1" applyAlignment="1">
      <alignment horizontal="center" vertical="center"/>
    </xf>
    <xf numFmtId="169" fontId="1" fillId="13" borderId="0" xfId="0" applyNumberFormat="1" applyFont="1" applyFill="1" applyAlignment="1">
      <alignment horizontal="center" vertical="center"/>
    </xf>
    <xf numFmtId="169" fontId="11" fillId="14" borderId="9" xfId="10" applyNumberFormat="1" applyFont="1" applyFill="1" applyBorder="1">
      <alignment horizontal="center" vertical="center"/>
    </xf>
    <xf numFmtId="169" fontId="11" fillId="10" borderId="6" xfId="10" applyNumberFormat="1" applyFont="1" applyFill="1" applyBorder="1">
      <alignment horizontal="center" vertical="center"/>
    </xf>
    <xf numFmtId="169" fontId="11" fillId="10" borderId="7" xfId="10" applyNumberFormat="1" applyFont="1" applyFill="1" applyBorder="1">
      <alignment horizontal="center" vertical="center"/>
    </xf>
    <xf numFmtId="169" fontId="11" fillId="12" borderId="0" xfId="0" applyNumberFormat="1" applyFont="1" applyFill="1" applyAlignment="1">
      <alignment horizontal="center" vertical="center"/>
    </xf>
    <xf numFmtId="169" fontId="1" fillId="12" borderId="0" xfId="0" applyNumberFormat="1" applyFont="1" applyFill="1" applyAlignment="1">
      <alignment horizontal="center" vertical="center"/>
    </xf>
    <xf numFmtId="169" fontId="11" fillId="11" borderId="5" xfId="10" applyNumberFormat="1" applyFont="1" applyFill="1" applyBorder="1">
      <alignment horizontal="center" vertical="center"/>
    </xf>
    <xf numFmtId="0" fontId="17" fillId="0" borderId="0" xfId="8" applyFont="1" applyAlignment="1">
      <alignment horizontal="left"/>
    </xf>
    <xf numFmtId="0" fontId="18" fillId="0" borderId="0" xfId="0" applyFont="1"/>
    <xf numFmtId="0" fontId="20" fillId="0" borderId="0" xfId="0" applyFont="1" applyAlignment="1">
      <alignment horizontal="left"/>
    </xf>
    <xf numFmtId="0" fontId="21" fillId="0" borderId="0" xfId="0" applyFont="1"/>
    <xf numFmtId="0" fontId="15" fillId="16" borderId="9" xfId="0" applyFont="1" applyFill="1" applyBorder="1" applyAlignment="1">
      <alignment horizontal="left" vertical="center" wrapText="1"/>
    </xf>
    <xf numFmtId="167" fontId="11" fillId="2" borderId="13" xfId="0" applyNumberFormat="1" applyFont="1" applyFill="1" applyBorder="1" applyAlignment="1">
      <alignment horizontal="center" vertical="center" wrapText="1"/>
    </xf>
    <xf numFmtId="167" fontId="11" fillId="2" borderId="19" xfId="0" applyNumberFormat="1" applyFont="1" applyFill="1" applyBorder="1" applyAlignment="1">
      <alignment horizontal="center" vertical="center" wrapText="1"/>
    </xf>
    <xf numFmtId="167" fontId="11" fillId="2" borderId="18" xfId="0" applyNumberFormat="1" applyFont="1" applyFill="1" applyBorder="1" applyAlignment="1">
      <alignment horizontal="center" vertical="center" wrapText="1"/>
    </xf>
    <xf numFmtId="0" fontId="12" fillId="8" borderId="16" xfId="0" applyFont="1" applyFill="1" applyBorder="1" applyAlignment="1">
      <alignment horizontal="center" vertical="center"/>
    </xf>
    <xf numFmtId="0" fontId="4" fillId="2" borderId="21" xfId="0" applyFont="1" applyFill="1" applyBorder="1"/>
    <xf numFmtId="0" fontId="20" fillId="0" borderId="0" xfId="0" applyFont="1" applyAlignment="1">
      <alignment horizontal="left"/>
    </xf>
    <xf numFmtId="0" fontId="21" fillId="0" borderId="0" xfId="0" applyFont="1"/>
    <xf numFmtId="169" fontId="20" fillId="0" borderId="0" xfId="9" applyNumberFormat="1" applyFont="1" applyBorder="1" applyAlignment="1">
      <alignment horizontal="left" vertical="center"/>
    </xf>
    <xf numFmtId="169" fontId="21" fillId="0" borderId="0" xfId="0" applyNumberFormat="1" applyFont="1" applyAlignment="1">
      <alignment vertical="center"/>
    </xf>
    <xf numFmtId="0" fontId="17" fillId="0" borderId="0" xfId="8" applyFont="1" applyAlignment="1">
      <alignment horizontal="center" wrapText="1"/>
    </xf>
    <xf numFmtId="0" fontId="18" fillId="0" borderId="0" xfId="0" applyFont="1" applyAlignment="1">
      <alignment horizontal="center" wrapText="1"/>
    </xf>
    <xf numFmtId="0" fontId="17" fillId="0" borderId="0" xfId="8" applyFont="1" applyAlignment="1">
      <alignment horizontal="left"/>
    </xf>
    <xf numFmtId="0" fontId="18" fillId="0" borderId="0" xfId="0" applyFont="1"/>
    <xf numFmtId="0" fontId="7" fillId="0" borderId="0" xfId="3" applyAlignment="1">
      <alignment wrapText="1"/>
    </xf>
    <xf numFmtId="0" fontId="12" fillId="8" borderId="16" xfId="0" applyFont="1" applyFill="1" applyBorder="1" applyAlignment="1">
      <alignment horizontal="left" vertical="center" indent="1"/>
    </xf>
    <xf numFmtId="0" fontId="4" fillId="2" borderId="21" xfId="0" applyFont="1" applyFill="1" applyBorder="1" applyAlignment="1">
      <alignment horizontal="left" indent="1"/>
    </xf>
    <xf numFmtId="0" fontId="12" fillId="8"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3">
    <dxf>
      <fill>
        <patternFill>
          <bgColor rgb="FFFFD1F4"/>
        </patternFill>
      </fill>
      <border>
        <left/>
        <right/>
      </border>
    </dxf>
    <dxf>
      <fill>
        <patternFill>
          <bgColor rgb="FFFFEBFA"/>
        </patternFill>
      </fill>
      <border>
        <left/>
        <right/>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rgb="FFCCDFFB"/>
        </patternFill>
      </fill>
      <border>
        <left/>
        <right/>
      </border>
    </dxf>
    <dxf>
      <fill>
        <patternFill>
          <bgColor rgb="FFE4ECF8"/>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rgb="FFFEAAAA"/>
        </patternFill>
      </fill>
      <border>
        <left/>
        <right/>
        <top style="thin">
          <color theme="0" tint="-4.9989318521683403E-2"/>
        </top>
        <bottom style="thin">
          <color theme="0" tint="-4.9989318521683403E-2"/>
        </bottom>
      </border>
    </dxf>
    <dxf>
      <fill>
        <patternFill>
          <bgColor rgb="FFF1C6C6"/>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rgb="FFF1EBFF"/>
        </patternFill>
      </fill>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2"/>
      <tableStyleElement type="headerRow" dxfId="21"/>
      <tableStyleElement type="totalRow" dxfId="20"/>
      <tableStyleElement type="firstColumn" dxfId="19"/>
      <tableStyleElement type="lastColumn" dxfId="18"/>
      <tableStyleElement type="firstRowStripe" dxfId="17"/>
      <tableStyleElement type="secondRowStripe" dxfId="16"/>
      <tableStyleElement type="firstColumnStripe" dxfId="15"/>
      <tableStyleElement type="secondColumnStripe" dxfId="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1EBFF"/>
      <color rgb="FFFFD1F4"/>
      <color rgb="FFFFEBFA"/>
      <color rgb="FFCCDFFB"/>
      <color rgb="FFE4ECF8"/>
      <color rgb="FFFEAAAA"/>
      <color rgb="FFF1C6C6"/>
      <color rgb="FFFFD9F6"/>
      <color rgb="FF00D3DE"/>
      <color rgb="FF00F2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2"/>
  <sheetViews>
    <sheetView showGridLines="0" tabSelected="1" showRuler="0" zoomScale="76" zoomScaleNormal="100" zoomScalePageLayoutView="70" workbookViewId="0">
      <selection activeCell="E4" sqref="E4"/>
    </sheetView>
  </sheetViews>
  <sheetFormatPr defaultColWidth="8.6640625" defaultRowHeight="30" customHeight="1" x14ac:dyDescent="0.3"/>
  <cols>
    <col min="1" max="1" width="2.6640625" style="4" customWidth="1"/>
    <col min="2" max="2" width="32.58203125"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65" width="2.6640625" customWidth="1"/>
  </cols>
  <sheetData>
    <row r="1" spans="1:64" ht="90" customHeight="1" x14ac:dyDescent="1.7">
      <c r="A1" s="5"/>
      <c r="B1" s="47" t="s">
        <v>7</v>
      </c>
      <c r="C1" s="7"/>
      <c r="D1" s="8"/>
      <c r="E1" s="9"/>
      <c r="F1" s="10"/>
      <c r="H1" s="1"/>
      <c r="I1" s="103" t="s">
        <v>38</v>
      </c>
      <c r="J1" s="104"/>
      <c r="K1" s="104"/>
      <c r="L1" s="104"/>
      <c r="M1" s="104"/>
      <c r="N1" s="104"/>
      <c r="O1" s="104"/>
      <c r="P1" s="48"/>
      <c r="Q1" s="101">
        <v>45674</v>
      </c>
      <c r="R1" s="102"/>
      <c r="S1" s="102"/>
      <c r="T1" s="102"/>
      <c r="U1" s="102"/>
      <c r="V1" s="102"/>
      <c r="W1" s="102"/>
      <c r="X1" s="102"/>
      <c r="Y1" s="102"/>
      <c r="Z1" s="102"/>
    </row>
    <row r="2" spans="1:64" ht="30" customHeight="1" x14ac:dyDescent="0.7">
      <c r="B2" s="49" t="s">
        <v>44</v>
      </c>
      <c r="C2" s="50"/>
      <c r="D2" s="11"/>
      <c r="E2" s="12"/>
      <c r="F2" s="11"/>
      <c r="I2" s="105" t="s">
        <v>5</v>
      </c>
      <c r="J2" s="106"/>
      <c r="K2" s="106"/>
      <c r="L2" s="106"/>
      <c r="M2" s="106"/>
      <c r="N2" s="106"/>
      <c r="O2" s="106"/>
      <c r="P2" s="48"/>
      <c r="Q2" s="99">
        <v>1</v>
      </c>
      <c r="R2" s="100"/>
      <c r="S2" s="100"/>
      <c r="T2" s="100"/>
      <c r="U2" s="100"/>
      <c r="V2" s="100"/>
      <c r="W2" s="100"/>
      <c r="X2" s="100"/>
      <c r="Y2" s="100"/>
      <c r="Z2" s="100"/>
    </row>
    <row r="3" spans="1:64" ht="30" customHeight="1" x14ac:dyDescent="0.7">
      <c r="B3" s="49" t="s">
        <v>46</v>
      </c>
      <c r="C3" s="50"/>
      <c r="D3" s="11"/>
      <c r="E3" s="12"/>
      <c r="F3" s="11"/>
      <c r="I3" s="89"/>
      <c r="J3" s="90"/>
      <c r="K3" s="90"/>
      <c r="L3" s="90"/>
      <c r="M3" s="90"/>
      <c r="N3" s="90"/>
      <c r="O3" s="90"/>
      <c r="P3" s="48"/>
      <c r="Q3" s="91"/>
      <c r="R3" s="92"/>
      <c r="S3" s="92"/>
      <c r="T3" s="92"/>
      <c r="U3" s="92"/>
      <c r="V3" s="92"/>
      <c r="W3" s="92"/>
      <c r="X3" s="92"/>
      <c r="Y3" s="92"/>
      <c r="Z3" s="92"/>
    </row>
    <row r="4" spans="1:64" s="13" customFormat="1" ht="30" customHeight="1" x14ac:dyDescent="0.3">
      <c r="A4" s="4"/>
      <c r="B4" s="49" t="s">
        <v>45</v>
      </c>
      <c r="D4" s="14"/>
      <c r="E4" s="15"/>
    </row>
    <row r="5" spans="1:64" s="13" customFormat="1" ht="30" customHeight="1" x14ac:dyDescent="0.3">
      <c r="A5" s="5"/>
      <c r="B5" s="16"/>
      <c r="E5" s="17"/>
      <c r="I5" s="96">
        <f>I6</f>
        <v>45670</v>
      </c>
      <c r="J5" s="94"/>
      <c r="K5" s="94"/>
      <c r="L5" s="94"/>
      <c r="M5" s="94"/>
      <c r="N5" s="94"/>
      <c r="O5" s="94"/>
      <c r="P5" s="94">
        <f>P6</f>
        <v>45677</v>
      </c>
      <c r="Q5" s="94"/>
      <c r="R5" s="94"/>
      <c r="S5" s="94"/>
      <c r="T5" s="94"/>
      <c r="U5" s="94"/>
      <c r="V5" s="94"/>
      <c r="W5" s="94">
        <f>W6</f>
        <v>45684</v>
      </c>
      <c r="X5" s="94"/>
      <c r="Y5" s="94"/>
      <c r="Z5" s="94"/>
      <c r="AA5" s="94"/>
      <c r="AB5" s="94"/>
      <c r="AC5" s="94"/>
      <c r="AD5" s="94">
        <f>AD6</f>
        <v>45691</v>
      </c>
      <c r="AE5" s="94"/>
      <c r="AF5" s="94"/>
      <c r="AG5" s="94"/>
      <c r="AH5" s="94"/>
      <c r="AI5" s="94"/>
      <c r="AJ5" s="94"/>
      <c r="AK5" s="94">
        <f>AK6</f>
        <v>45698</v>
      </c>
      <c r="AL5" s="94"/>
      <c r="AM5" s="94"/>
      <c r="AN5" s="94"/>
      <c r="AO5" s="94"/>
      <c r="AP5" s="94"/>
      <c r="AQ5" s="94"/>
      <c r="AR5" s="94">
        <f>AR6</f>
        <v>45705</v>
      </c>
      <c r="AS5" s="94"/>
      <c r="AT5" s="94"/>
      <c r="AU5" s="94"/>
      <c r="AV5" s="94"/>
      <c r="AW5" s="94"/>
      <c r="AX5" s="94"/>
      <c r="AY5" s="94">
        <f>AY6</f>
        <v>45712</v>
      </c>
      <c r="AZ5" s="94"/>
      <c r="BA5" s="94"/>
      <c r="BB5" s="94"/>
      <c r="BC5" s="94"/>
      <c r="BD5" s="94"/>
      <c r="BE5" s="94"/>
      <c r="BF5" s="94">
        <f>BF6</f>
        <v>45719</v>
      </c>
      <c r="BG5" s="94"/>
      <c r="BH5" s="94"/>
      <c r="BI5" s="94"/>
      <c r="BJ5" s="94"/>
      <c r="BK5" s="94"/>
      <c r="BL5" s="95"/>
    </row>
    <row r="6" spans="1:64" s="13" customFormat="1" ht="15" customHeight="1" x14ac:dyDescent="0.3">
      <c r="A6" s="107"/>
      <c r="B6" s="108" t="s">
        <v>3</v>
      </c>
      <c r="C6" s="110" t="s">
        <v>6</v>
      </c>
      <c r="D6" s="97" t="s">
        <v>0</v>
      </c>
      <c r="E6" s="97" t="s">
        <v>1</v>
      </c>
      <c r="F6" s="97" t="s">
        <v>2</v>
      </c>
      <c r="I6" s="18">
        <f>Project_Start-WEEKDAY(Project_Start,1)+2+7*(Display_Week-1)</f>
        <v>45670</v>
      </c>
      <c r="J6" s="18">
        <f>I6+1</f>
        <v>45671</v>
      </c>
      <c r="K6" s="18">
        <f t="shared" ref="K6:AX6" si="0">J6+1</f>
        <v>45672</v>
      </c>
      <c r="L6" s="18">
        <f t="shared" si="0"/>
        <v>45673</v>
      </c>
      <c r="M6" s="18">
        <f t="shared" si="0"/>
        <v>45674</v>
      </c>
      <c r="N6" s="18">
        <f t="shared" si="0"/>
        <v>45675</v>
      </c>
      <c r="O6" s="19">
        <f t="shared" si="0"/>
        <v>45676</v>
      </c>
      <c r="P6" s="20">
        <f>O6+1</f>
        <v>45677</v>
      </c>
      <c r="Q6" s="18">
        <f>P6+1</f>
        <v>45678</v>
      </c>
      <c r="R6" s="18">
        <f t="shared" si="0"/>
        <v>45679</v>
      </c>
      <c r="S6" s="18">
        <f t="shared" si="0"/>
        <v>45680</v>
      </c>
      <c r="T6" s="18">
        <f t="shared" si="0"/>
        <v>45681</v>
      </c>
      <c r="U6" s="18">
        <f t="shared" si="0"/>
        <v>45682</v>
      </c>
      <c r="V6" s="19">
        <f t="shared" si="0"/>
        <v>45683</v>
      </c>
      <c r="W6" s="20">
        <f>V6+1</f>
        <v>45684</v>
      </c>
      <c r="X6" s="18">
        <f>W6+1</f>
        <v>45685</v>
      </c>
      <c r="Y6" s="18">
        <f t="shared" si="0"/>
        <v>45686</v>
      </c>
      <c r="Z6" s="18">
        <f t="shared" si="0"/>
        <v>45687</v>
      </c>
      <c r="AA6" s="18">
        <f t="shared" si="0"/>
        <v>45688</v>
      </c>
      <c r="AB6" s="18">
        <f t="shared" si="0"/>
        <v>45689</v>
      </c>
      <c r="AC6" s="19">
        <f t="shared" si="0"/>
        <v>45690</v>
      </c>
      <c r="AD6" s="20">
        <f>AC6+1</f>
        <v>45691</v>
      </c>
      <c r="AE6" s="18">
        <f>AD6+1</f>
        <v>45692</v>
      </c>
      <c r="AF6" s="18">
        <f t="shared" si="0"/>
        <v>45693</v>
      </c>
      <c r="AG6" s="18">
        <f t="shared" si="0"/>
        <v>45694</v>
      </c>
      <c r="AH6" s="18">
        <f t="shared" si="0"/>
        <v>45695</v>
      </c>
      <c r="AI6" s="18">
        <f t="shared" si="0"/>
        <v>45696</v>
      </c>
      <c r="AJ6" s="19">
        <f t="shared" si="0"/>
        <v>45697</v>
      </c>
      <c r="AK6" s="20">
        <f>AJ6+1</f>
        <v>45698</v>
      </c>
      <c r="AL6" s="18">
        <f>AK6+1</f>
        <v>45699</v>
      </c>
      <c r="AM6" s="18">
        <f t="shared" si="0"/>
        <v>45700</v>
      </c>
      <c r="AN6" s="18">
        <f t="shared" si="0"/>
        <v>45701</v>
      </c>
      <c r="AO6" s="18">
        <f t="shared" si="0"/>
        <v>45702</v>
      </c>
      <c r="AP6" s="18">
        <f t="shared" si="0"/>
        <v>45703</v>
      </c>
      <c r="AQ6" s="19">
        <f t="shared" si="0"/>
        <v>45704</v>
      </c>
      <c r="AR6" s="20">
        <f>AQ6+1</f>
        <v>45705</v>
      </c>
      <c r="AS6" s="18">
        <f>AR6+1</f>
        <v>45706</v>
      </c>
      <c r="AT6" s="18">
        <f t="shared" si="0"/>
        <v>45707</v>
      </c>
      <c r="AU6" s="18">
        <f t="shared" si="0"/>
        <v>45708</v>
      </c>
      <c r="AV6" s="18">
        <f t="shared" si="0"/>
        <v>45709</v>
      </c>
      <c r="AW6" s="18">
        <f t="shared" si="0"/>
        <v>45710</v>
      </c>
      <c r="AX6" s="19">
        <f t="shared" si="0"/>
        <v>45711</v>
      </c>
      <c r="AY6" s="20">
        <f>AX6+1</f>
        <v>45712</v>
      </c>
      <c r="AZ6" s="18">
        <f>AY6+1</f>
        <v>45713</v>
      </c>
      <c r="BA6" s="18">
        <f t="shared" ref="BA6:BE6" si="1">AZ6+1</f>
        <v>45714</v>
      </c>
      <c r="BB6" s="18">
        <f t="shared" si="1"/>
        <v>45715</v>
      </c>
      <c r="BC6" s="18">
        <f t="shared" si="1"/>
        <v>45716</v>
      </c>
      <c r="BD6" s="18">
        <f t="shared" si="1"/>
        <v>45717</v>
      </c>
      <c r="BE6" s="19">
        <f t="shared" si="1"/>
        <v>45718</v>
      </c>
      <c r="BF6" s="20">
        <f>BE6+1</f>
        <v>45719</v>
      </c>
      <c r="BG6" s="18">
        <f>BF6+1</f>
        <v>45720</v>
      </c>
      <c r="BH6" s="18">
        <f t="shared" ref="BH6:BL6" si="2">BG6+1</f>
        <v>45721</v>
      </c>
      <c r="BI6" s="18">
        <f t="shared" si="2"/>
        <v>45722</v>
      </c>
      <c r="BJ6" s="18">
        <f t="shared" si="2"/>
        <v>45723</v>
      </c>
      <c r="BK6" s="18">
        <f t="shared" si="2"/>
        <v>45724</v>
      </c>
      <c r="BL6" s="18">
        <f t="shared" si="2"/>
        <v>45725</v>
      </c>
    </row>
    <row r="7" spans="1:64" s="13" customFormat="1" ht="15" customHeight="1" thickBot="1" x14ac:dyDescent="0.35">
      <c r="A7" s="107"/>
      <c r="B7" s="109"/>
      <c r="C7" s="98"/>
      <c r="D7" s="98"/>
      <c r="E7" s="98"/>
      <c r="F7" s="98"/>
      <c r="I7" s="21" t="str">
        <f t="shared" ref="I7:AN7" si="3">LEFT(TEXT(I6,"ddd"),1)</f>
        <v>M</v>
      </c>
      <c r="J7" s="22" t="str">
        <f t="shared" si="3"/>
        <v>T</v>
      </c>
      <c r="K7" s="22" t="str">
        <f t="shared" si="3"/>
        <v>W</v>
      </c>
      <c r="L7" s="22" t="str">
        <f t="shared" si="3"/>
        <v>T</v>
      </c>
      <c r="M7" s="22" t="str">
        <f t="shared" si="3"/>
        <v>F</v>
      </c>
      <c r="N7" s="22" t="str">
        <f t="shared" si="3"/>
        <v>S</v>
      </c>
      <c r="O7" s="22" t="str">
        <f t="shared" si="3"/>
        <v>S</v>
      </c>
      <c r="P7" s="22" t="str">
        <f t="shared" si="3"/>
        <v>M</v>
      </c>
      <c r="Q7" s="22" t="str">
        <f t="shared" si="3"/>
        <v>T</v>
      </c>
      <c r="R7" s="22" t="str">
        <f t="shared" si="3"/>
        <v>W</v>
      </c>
      <c r="S7" s="22" t="str">
        <f t="shared" si="3"/>
        <v>T</v>
      </c>
      <c r="T7" s="22" t="str">
        <f t="shared" si="3"/>
        <v>F</v>
      </c>
      <c r="U7" s="22" t="str">
        <f t="shared" si="3"/>
        <v>S</v>
      </c>
      <c r="V7" s="22" t="str">
        <f t="shared" si="3"/>
        <v>S</v>
      </c>
      <c r="W7" s="22" t="str">
        <f t="shared" si="3"/>
        <v>M</v>
      </c>
      <c r="X7" s="22" t="str">
        <f t="shared" si="3"/>
        <v>T</v>
      </c>
      <c r="Y7" s="22" t="str">
        <f t="shared" si="3"/>
        <v>W</v>
      </c>
      <c r="Z7" s="22" t="str">
        <f t="shared" si="3"/>
        <v>T</v>
      </c>
      <c r="AA7" s="22" t="str">
        <f t="shared" si="3"/>
        <v>F</v>
      </c>
      <c r="AB7" s="22" t="str">
        <f t="shared" si="3"/>
        <v>S</v>
      </c>
      <c r="AC7" s="22" t="str">
        <f t="shared" si="3"/>
        <v>S</v>
      </c>
      <c r="AD7" s="22" t="str">
        <f t="shared" si="3"/>
        <v>M</v>
      </c>
      <c r="AE7" s="22" t="str">
        <f t="shared" si="3"/>
        <v>T</v>
      </c>
      <c r="AF7" s="22" t="str">
        <f t="shared" si="3"/>
        <v>W</v>
      </c>
      <c r="AG7" s="22" t="str">
        <f t="shared" si="3"/>
        <v>T</v>
      </c>
      <c r="AH7" s="22" t="str">
        <f t="shared" si="3"/>
        <v>F</v>
      </c>
      <c r="AI7" s="22" t="str">
        <f t="shared" si="3"/>
        <v>S</v>
      </c>
      <c r="AJ7" s="22" t="str">
        <f t="shared" si="3"/>
        <v>S</v>
      </c>
      <c r="AK7" s="22" t="str">
        <f t="shared" si="3"/>
        <v>M</v>
      </c>
      <c r="AL7" s="22" t="str">
        <f t="shared" si="3"/>
        <v>T</v>
      </c>
      <c r="AM7" s="22" t="str">
        <f t="shared" si="3"/>
        <v>W</v>
      </c>
      <c r="AN7" s="22" t="str">
        <f t="shared" si="3"/>
        <v>T</v>
      </c>
      <c r="AO7" s="22" t="str">
        <f t="shared" ref="AO7:BL7" si="4">LEFT(TEXT(AO6,"ddd"),1)</f>
        <v>F</v>
      </c>
      <c r="AP7" s="22" t="str">
        <f t="shared" si="4"/>
        <v>S</v>
      </c>
      <c r="AQ7" s="22" t="str">
        <f t="shared" si="4"/>
        <v>S</v>
      </c>
      <c r="AR7" s="22" t="str">
        <f t="shared" si="4"/>
        <v>M</v>
      </c>
      <c r="AS7" s="22" t="str">
        <f t="shared" si="4"/>
        <v>T</v>
      </c>
      <c r="AT7" s="22" t="str">
        <f t="shared" si="4"/>
        <v>W</v>
      </c>
      <c r="AU7" s="22" t="str">
        <f t="shared" si="4"/>
        <v>T</v>
      </c>
      <c r="AV7" s="22" t="str">
        <f t="shared" si="4"/>
        <v>F</v>
      </c>
      <c r="AW7" s="22" t="str">
        <f t="shared" si="4"/>
        <v>S</v>
      </c>
      <c r="AX7" s="22" t="str">
        <f t="shared" si="4"/>
        <v>S</v>
      </c>
      <c r="AY7" s="22" t="str">
        <f t="shared" si="4"/>
        <v>M</v>
      </c>
      <c r="AZ7" s="22" t="str">
        <f t="shared" si="4"/>
        <v>T</v>
      </c>
      <c r="BA7" s="22" t="str">
        <f t="shared" si="4"/>
        <v>W</v>
      </c>
      <c r="BB7" s="22" t="str">
        <f t="shared" si="4"/>
        <v>T</v>
      </c>
      <c r="BC7" s="22" t="str">
        <f t="shared" si="4"/>
        <v>F</v>
      </c>
      <c r="BD7" s="22" t="str">
        <f t="shared" si="4"/>
        <v>S</v>
      </c>
      <c r="BE7" s="22" t="str">
        <f t="shared" si="4"/>
        <v>S</v>
      </c>
      <c r="BF7" s="22" t="str">
        <f t="shared" si="4"/>
        <v>M</v>
      </c>
      <c r="BG7" s="22" t="str">
        <f t="shared" si="4"/>
        <v>T</v>
      </c>
      <c r="BH7" s="22" t="str">
        <f t="shared" si="4"/>
        <v>W</v>
      </c>
      <c r="BI7" s="22" t="str">
        <f t="shared" si="4"/>
        <v>T</v>
      </c>
      <c r="BJ7" s="22" t="str">
        <f t="shared" si="4"/>
        <v>F</v>
      </c>
      <c r="BK7" s="22" t="str">
        <f t="shared" si="4"/>
        <v>S</v>
      </c>
      <c r="BL7" s="23" t="str">
        <f t="shared" si="4"/>
        <v>S</v>
      </c>
    </row>
    <row r="8" spans="1:64" s="13" customFormat="1" ht="30" hidden="1" customHeight="1" thickBot="1" x14ac:dyDescent="0.35">
      <c r="A8" s="4" t="s">
        <v>4</v>
      </c>
      <c r="B8" s="24"/>
      <c r="C8" s="25"/>
      <c r="D8" s="24"/>
      <c r="E8" s="24"/>
      <c r="F8" s="24"/>
      <c r="H8" s="13" t="str">
        <f>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pans="1:64" s="28" customFormat="1" ht="30" customHeight="1" thickBot="1" x14ac:dyDescent="0.35">
      <c r="A9" s="5"/>
      <c r="B9" s="51" t="s">
        <v>8</v>
      </c>
      <c r="C9" s="52"/>
      <c r="D9" s="53"/>
      <c r="E9" s="54"/>
      <c r="F9" s="55"/>
      <c r="G9" s="6"/>
      <c r="H9" s="3" t="str">
        <f t="shared" ref="H9:H42" si="5">IF(OR(ISBLANK(task_start),ISBLANK(task_end)),"",task_end-task_start+1)</f>
        <v/>
      </c>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row>
    <row r="10" spans="1:64" s="28" customFormat="1" ht="30" customHeight="1" thickBot="1" x14ac:dyDescent="0.35">
      <c r="A10" s="5"/>
      <c r="B10" s="65" t="s">
        <v>39</v>
      </c>
      <c r="C10" s="56" t="s">
        <v>9</v>
      </c>
      <c r="D10" s="57">
        <v>1</v>
      </c>
      <c r="E10" s="84">
        <f>Project_Start</f>
        <v>45674</v>
      </c>
      <c r="F10" s="84">
        <f>E10+10</f>
        <v>45684</v>
      </c>
      <c r="G10" s="6"/>
      <c r="H10" s="3">
        <f t="shared" si="5"/>
        <v>11</v>
      </c>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row>
    <row r="11" spans="1:64" s="28" customFormat="1" ht="30" customHeight="1" thickBot="1" x14ac:dyDescent="0.35">
      <c r="A11" s="5"/>
      <c r="B11" s="64" t="s">
        <v>40</v>
      </c>
      <c r="C11" s="56" t="s">
        <v>9</v>
      </c>
      <c r="D11" s="57">
        <v>1</v>
      </c>
      <c r="E11" s="85">
        <f>F10</f>
        <v>45684</v>
      </c>
      <c r="F11" s="85">
        <f>E11</f>
        <v>45684</v>
      </c>
      <c r="G11" s="6"/>
      <c r="H11" s="3">
        <f t="shared" si="5"/>
        <v>1</v>
      </c>
      <c r="I11" s="29"/>
      <c r="J11" s="29"/>
      <c r="K11" s="29"/>
      <c r="L11" s="29"/>
      <c r="M11" s="29"/>
      <c r="N11" s="29"/>
      <c r="O11" s="29"/>
      <c r="P11" s="29"/>
      <c r="Q11" s="29"/>
      <c r="R11" s="29"/>
      <c r="S11" s="29"/>
      <c r="T11" s="29"/>
      <c r="U11" s="30"/>
      <c r="V11" s="30"/>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64" s="28" customFormat="1" ht="30" customHeight="1" thickBot="1" x14ac:dyDescent="0.35">
      <c r="A12" s="4"/>
      <c r="B12" s="64" t="s">
        <v>41</v>
      </c>
      <c r="C12" s="56" t="s">
        <v>9</v>
      </c>
      <c r="D12" s="57">
        <v>1</v>
      </c>
      <c r="E12" s="85">
        <f>F11+1</f>
        <v>45685</v>
      </c>
      <c r="F12" s="85">
        <f>E12+1</f>
        <v>45686</v>
      </c>
      <c r="G12" s="6"/>
      <c r="H12" s="3">
        <f t="shared" si="5"/>
        <v>2</v>
      </c>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row>
    <row r="13" spans="1:64" s="28" customFormat="1" ht="30" customHeight="1" thickBot="1" x14ac:dyDescent="0.35">
      <c r="A13" s="4"/>
      <c r="B13" s="64" t="s">
        <v>42</v>
      </c>
      <c r="C13" s="56" t="s">
        <v>9</v>
      </c>
      <c r="D13" s="57">
        <v>1</v>
      </c>
      <c r="E13" s="85">
        <f>F11</f>
        <v>45684</v>
      </c>
      <c r="F13" s="85">
        <v>45826</v>
      </c>
      <c r="G13" s="6"/>
      <c r="H13" s="3"/>
      <c r="I13" s="29"/>
      <c r="J13" s="29"/>
      <c r="K13" s="29"/>
      <c r="L13" s="29"/>
      <c r="M13" s="29"/>
      <c r="N13" s="29"/>
      <c r="O13" s="29"/>
      <c r="P13" s="29"/>
      <c r="Q13" s="29"/>
      <c r="R13" s="29"/>
      <c r="S13" s="29"/>
      <c r="T13" s="29"/>
      <c r="U13" s="29"/>
      <c r="V13" s="29"/>
      <c r="W13" s="29"/>
      <c r="X13" s="29"/>
      <c r="Y13" s="30"/>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64" s="28" customFormat="1" ht="30" customHeight="1" thickBot="1" x14ac:dyDescent="0.35">
      <c r="A14" s="4"/>
      <c r="B14" s="64" t="s">
        <v>43</v>
      </c>
      <c r="C14" s="56" t="s">
        <v>9</v>
      </c>
      <c r="D14" s="58">
        <v>1</v>
      </c>
      <c r="E14" s="85">
        <f>F13</f>
        <v>45826</v>
      </c>
      <c r="F14" s="85">
        <f>E14+8</f>
        <v>45834</v>
      </c>
      <c r="G14" s="6"/>
      <c r="H14" s="3">
        <f t="shared" si="5"/>
        <v>9</v>
      </c>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row>
    <row r="15" spans="1:64" s="28" customFormat="1" ht="30" customHeight="1" thickBot="1" x14ac:dyDescent="0.35">
      <c r="A15" s="5"/>
      <c r="B15" s="61" t="s">
        <v>10</v>
      </c>
      <c r="C15" s="62"/>
      <c r="D15" s="63"/>
      <c r="E15" s="86"/>
      <c r="F15" s="87"/>
      <c r="G15" s="6"/>
      <c r="H15" s="3" t="str">
        <f t="shared" si="5"/>
        <v/>
      </c>
    </row>
    <row r="16" spans="1:64" s="28" customFormat="1" ht="30" customHeight="1" thickBot="1" x14ac:dyDescent="0.35">
      <c r="A16" s="5"/>
      <c r="B16" s="66" t="s">
        <v>11</v>
      </c>
      <c r="C16" s="59" t="s">
        <v>9</v>
      </c>
      <c r="D16" s="60">
        <v>1</v>
      </c>
      <c r="E16" s="88">
        <v>45693</v>
      </c>
      <c r="F16" s="88">
        <f>E16+8</f>
        <v>45701</v>
      </c>
      <c r="G16" s="6"/>
      <c r="H16" s="3">
        <f t="shared" si="5"/>
        <v>9</v>
      </c>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row>
    <row r="17" spans="1:64" s="28" customFormat="1" ht="30" customHeight="1" thickBot="1" x14ac:dyDescent="0.35">
      <c r="A17" s="4"/>
      <c r="B17" s="66" t="s">
        <v>12</v>
      </c>
      <c r="C17" s="59" t="s">
        <v>9</v>
      </c>
      <c r="D17" s="60">
        <v>1</v>
      </c>
      <c r="E17" s="88">
        <v>45728</v>
      </c>
      <c r="F17" s="88">
        <f>E17+6</f>
        <v>45734</v>
      </c>
      <c r="G17" s="6"/>
      <c r="H17" s="3">
        <f t="shared" si="5"/>
        <v>7</v>
      </c>
      <c r="I17" s="29"/>
      <c r="J17" s="29"/>
      <c r="K17" s="29"/>
      <c r="L17" s="29"/>
      <c r="M17" s="29"/>
      <c r="N17" s="29"/>
      <c r="O17" s="29"/>
      <c r="P17" s="29"/>
      <c r="Q17" s="29"/>
      <c r="R17" s="29"/>
      <c r="S17" s="29"/>
      <c r="T17" s="29"/>
      <c r="U17" s="30"/>
      <c r="V17" s="30"/>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s="28" customFormat="1" ht="30" customHeight="1" thickBot="1" x14ac:dyDescent="0.35">
      <c r="A18" s="4"/>
      <c r="B18" s="66" t="s">
        <v>13</v>
      </c>
      <c r="C18" s="59" t="s">
        <v>9</v>
      </c>
      <c r="D18" s="60">
        <v>1</v>
      </c>
      <c r="E18" s="88">
        <v>45744</v>
      </c>
      <c r="F18" s="88">
        <f>E18+4</f>
        <v>45748</v>
      </c>
      <c r="G18" s="6"/>
      <c r="H18" s="3">
        <f t="shared" si="5"/>
        <v>5</v>
      </c>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row>
    <row r="19" spans="1:64" s="28" customFormat="1" ht="30" customHeight="1" thickBot="1" x14ac:dyDescent="0.35">
      <c r="A19" s="4"/>
      <c r="B19" s="31" t="s">
        <v>14</v>
      </c>
      <c r="C19" s="32"/>
      <c r="D19" s="33"/>
      <c r="E19" s="34"/>
      <c r="F19" s="35"/>
      <c r="G19" s="6"/>
      <c r="H19" s="3" t="str">
        <f t="shared" si="5"/>
        <v/>
      </c>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row>
    <row r="20" spans="1:64" s="28" customFormat="1" ht="30" customHeight="1" thickBot="1" x14ac:dyDescent="0.35">
      <c r="A20" s="4"/>
      <c r="B20" s="67" t="s">
        <v>15</v>
      </c>
      <c r="C20" s="37" t="s">
        <v>9</v>
      </c>
      <c r="D20" s="38">
        <v>1</v>
      </c>
      <c r="E20" s="80">
        <f>E16+3</f>
        <v>45696</v>
      </c>
      <c r="F20" s="80">
        <f>E20+6</f>
        <v>45702</v>
      </c>
      <c r="G20" s="6"/>
      <c r="H20" s="3">
        <f t="shared" si="5"/>
        <v>7</v>
      </c>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row>
    <row r="21" spans="1:64" s="28" customFormat="1" ht="30" customHeight="1" thickBot="1" x14ac:dyDescent="0.35">
      <c r="A21" s="4"/>
      <c r="B21" s="67" t="s">
        <v>16</v>
      </c>
      <c r="C21" s="37" t="s">
        <v>9</v>
      </c>
      <c r="D21" s="38">
        <v>1</v>
      </c>
      <c r="E21" s="80">
        <f>F20+1</f>
        <v>45703</v>
      </c>
      <c r="F21" s="80">
        <f>E21+28</f>
        <v>45731</v>
      </c>
      <c r="G21" s="6"/>
      <c r="H21" s="3">
        <f t="shared" si="5"/>
        <v>29</v>
      </c>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row>
    <row r="22" spans="1:64" s="28" customFormat="1" ht="39" customHeight="1" thickBot="1" x14ac:dyDescent="0.35">
      <c r="A22" s="4"/>
      <c r="B22" s="67" t="s">
        <v>17</v>
      </c>
      <c r="C22" s="37" t="s">
        <v>9</v>
      </c>
      <c r="D22" s="38">
        <v>1</v>
      </c>
      <c r="E22" s="80">
        <v>45721</v>
      </c>
      <c r="F22" s="80">
        <v>45748</v>
      </c>
      <c r="G22" s="6"/>
      <c r="H22" s="3">
        <f t="shared" si="5"/>
        <v>28</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row>
    <row r="23" spans="1:64" s="28" customFormat="1" ht="43" customHeight="1" thickBot="1" x14ac:dyDescent="0.35">
      <c r="A23" s="4"/>
      <c r="B23" s="67" t="s">
        <v>18</v>
      </c>
      <c r="C23" s="37" t="s">
        <v>9</v>
      </c>
      <c r="D23" s="38">
        <v>1</v>
      </c>
      <c r="E23" s="80">
        <f>F22</f>
        <v>45748</v>
      </c>
      <c r="F23" s="80">
        <f>E23+20</f>
        <v>45768</v>
      </c>
      <c r="G23" s="6"/>
      <c r="H23" s="3">
        <f t="shared" si="5"/>
        <v>21</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row>
    <row r="24" spans="1:64" s="28" customFormat="1" ht="43" customHeight="1" thickBot="1" x14ac:dyDescent="0.35">
      <c r="A24" s="4"/>
      <c r="B24" s="67" t="s">
        <v>21</v>
      </c>
      <c r="C24" s="37" t="s">
        <v>9</v>
      </c>
      <c r="D24" s="38">
        <v>1</v>
      </c>
      <c r="E24" s="80">
        <f>E22+15</f>
        <v>45736</v>
      </c>
      <c r="F24" s="80">
        <f>E24+8</f>
        <v>45744</v>
      </c>
      <c r="G24" s="6"/>
      <c r="H24" s="3"/>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row>
    <row r="25" spans="1:64" s="28" customFormat="1" ht="44" customHeight="1" thickBot="1" x14ac:dyDescent="0.35">
      <c r="A25" s="4"/>
      <c r="B25" s="67" t="s">
        <v>22</v>
      </c>
      <c r="C25" s="37" t="s">
        <v>9</v>
      </c>
      <c r="D25" s="38">
        <v>1</v>
      </c>
      <c r="E25" s="80">
        <f>E23+5</f>
        <v>45753</v>
      </c>
      <c r="F25" s="80">
        <f>E25+10</f>
        <v>45763</v>
      </c>
      <c r="G25" s="6"/>
      <c r="H25" s="3">
        <f t="shared" si="5"/>
        <v>11</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row>
    <row r="26" spans="1:64" s="28" customFormat="1" ht="30" customHeight="1" thickBot="1" x14ac:dyDescent="0.35">
      <c r="A26" s="4"/>
      <c r="B26" s="69" t="s">
        <v>23</v>
      </c>
      <c r="C26" s="70"/>
      <c r="D26" s="71"/>
      <c r="E26" s="81"/>
      <c r="F26" s="82"/>
      <c r="G26" s="6"/>
      <c r="H26" s="3" t="str">
        <f t="shared" si="5"/>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28" customFormat="1" ht="30" customHeight="1" thickBot="1" x14ac:dyDescent="0.35">
      <c r="A27" s="4"/>
      <c r="B27" s="72" t="s">
        <v>19</v>
      </c>
      <c r="C27" s="73" t="s">
        <v>9</v>
      </c>
      <c r="D27" s="74">
        <v>1</v>
      </c>
      <c r="E27" s="83">
        <v>45721</v>
      </c>
      <c r="F27" s="83">
        <f>E27+20</f>
        <v>45741</v>
      </c>
      <c r="G27" s="6"/>
      <c r="H27" s="3">
        <f t="shared" si="5"/>
        <v>21</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row>
    <row r="28" spans="1:64" s="28" customFormat="1" ht="30" customHeight="1" thickBot="1" x14ac:dyDescent="0.35">
      <c r="A28" s="4"/>
      <c r="B28" s="72" t="s">
        <v>20</v>
      </c>
      <c r="C28" s="73" t="s">
        <v>9</v>
      </c>
      <c r="D28" s="74">
        <v>1</v>
      </c>
      <c r="E28" s="83">
        <f>F27-3</f>
        <v>45738</v>
      </c>
      <c r="F28" s="83">
        <f>E28+15</f>
        <v>45753</v>
      </c>
      <c r="G28" s="6"/>
      <c r="H28" s="3">
        <f t="shared" si="5"/>
        <v>16</v>
      </c>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row>
    <row r="29" spans="1:64" s="28" customFormat="1" ht="30" customHeight="1" thickBot="1" x14ac:dyDescent="0.35">
      <c r="A29" s="4"/>
      <c r="B29" s="39" t="s">
        <v>24</v>
      </c>
      <c r="C29" s="40"/>
      <c r="D29" s="41"/>
      <c r="E29" s="42"/>
      <c r="F29" s="43"/>
      <c r="G29" s="6"/>
      <c r="H29" s="3" t="str">
        <f t="shared" si="5"/>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28" customFormat="1" ht="30" customHeight="1" thickBot="1" x14ac:dyDescent="0.35">
      <c r="A30" s="4"/>
      <c r="B30" s="68" t="s">
        <v>26</v>
      </c>
      <c r="C30" s="45" t="s">
        <v>9</v>
      </c>
      <c r="D30" s="46">
        <v>1</v>
      </c>
      <c r="E30" s="79">
        <f>F24</f>
        <v>45744</v>
      </c>
      <c r="F30" s="79">
        <f>E30+5</f>
        <v>45749</v>
      </c>
      <c r="G30" s="6"/>
      <c r="H30" s="3">
        <f t="shared" si="5"/>
        <v>6</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row>
    <row r="31" spans="1:64" s="28" customFormat="1" ht="30" customHeight="1" thickBot="1" x14ac:dyDescent="0.35">
      <c r="A31" s="4"/>
      <c r="B31" s="68" t="s">
        <v>27</v>
      </c>
      <c r="C31" s="45" t="s">
        <v>9</v>
      </c>
      <c r="D31" s="46">
        <v>1</v>
      </c>
      <c r="E31" s="79">
        <f>F25</f>
        <v>45763</v>
      </c>
      <c r="F31" s="79">
        <f>E31+5</f>
        <v>45768</v>
      </c>
      <c r="G31" s="6"/>
      <c r="H31" s="3">
        <f t="shared" si="5"/>
        <v>6</v>
      </c>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row>
    <row r="32" spans="1:64" s="28" customFormat="1" ht="30" customHeight="1" thickBot="1" x14ac:dyDescent="0.35">
      <c r="A32" s="4"/>
      <c r="B32" s="68" t="s">
        <v>29</v>
      </c>
      <c r="C32" s="45" t="s">
        <v>9</v>
      </c>
      <c r="D32" s="46">
        <v>1</v>
      </c>
      <c r="E32" s="79">
        <v>45771</v>
      </c>
      <c r="F32" s="79">
        <f>E32+6</f>
        <v>45777</v>
      </c>
      <c r="G32" s="6"/>
      <c r="H32" s="3">
        <f t="shared" si="5"/>
        <v>7</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row>
    <row r="33" spans="1:64" s="28" customFormat="1" ht="30" customHeight="1" thickBot="1" x14ac:dyDescent="0.35">
      <c r="A33" s="4"/>
      <c r="B33" s="68" t="s">
        <v>28</v>
      </c>
      <c r="C33" s="45" t="s">
        <v>9</v>
      </c>
      <c r="D33" s="46">
        <v>1</v>
      </c>
      <c r="E33" s="79">
        <f>F27-5</f>
        <v>45736</v>
      </c>
      <c r="F33" s="79">
        <f>E33+15</f>
        <v>45751</v>
      </c>
      <c r="G33" s="6"/>
      <c r="H33" s="3">
        <f t="shared" si="5"/>
        <v>16</v>
      </c>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row>
    <row r="34" spans="1:64" s="28" customFormat="1" ht="30" customHeight="1" thickBot="1" x14ac:dyDescent="0.35">
      <c r="A34" s="4"/>
      <c r="B34" s="68" t="s">
        <v>30</v>
      </c>
      <c r="C34" s="45" t="s">
        <v>9</v>
      </c>
      <c r="D34" s="46">
        <v>1</v>
      </c>
      <c r="E34" s="79">
        <f>E28+9</f>
        <v>45747</v>
      </c>
      <c r="F34" s="79">
        <f>E34+10</f>
        <v>45757</v>
      </c>
      <c r="G34" s="6"/>
      <c r="H34" s="3"/>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row>
    <row r="35" spans="1:64" s="28" customFormat="1" ht="41.5" customHeight="1" thickBot="1" x14ac:dyDescent="0.35">
      <c r="A35" s="4"/>
      <c r="B35" s="68" t="s">
        <v>31</v>
      </c>
      <c r="C35" s="45" t="s">
        <v>9</v>
      </c>
      <c r="D35" s="46">
        <v>1</v>
      </c>
      <c r="E35" s="79">
        <v>45769</v>
      </c>
      <c r="F35" s="79">
        <f>E35+10</f>
        <v>45779</v>
      </c>
      <c r="G35" s="6"/>
      <c r="H35" s="3"/>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row>
    <row r="36" spans="1:64" s="28" customFormat="1" ht="30" customHeight="1" thickBot="1" x14ac:dyDescent="0.35">
      <c r="A36" s="4"/>
      <c r="B36" s="68" t="s">
        <v>32</v>
      </c>
      <c r="C36" s="45" t="s">
        <v>9</v>
      </c>
      <c r="D36" s="46">
        <v>1</v>
      </c>
      <c r="E36" s="79">
        <f>F35+5</f>
        <v>45784</v>
      </c>
      <c r="F36" s="79">
        <f>E36+20</f>
        <v>45804</v>
      </c>
      <c r="G36" s="6"/>
      <c r="H36" s="3">
        <f t="shared" si="5"/>
        <v>21</v>
      </c>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row>
    <row r="37" spans="1:64" s="28" customFormat="1" ht="35" customHeight="1" thickBot="1" x14ac:dyDescent="0.35">
      <c r="A37" s="4"/>
      <c r="B37" s="93" t="s">
        <v>25</v>
      </c>
      <c r="C37" s="93"/>
      <c r="D37" s="93"/>
      <c r="E37" s="93"/>
      <c r="F37" s="93"/>
      <c r="G37" s="6"/>
      <c r="H37" s="3" t="str">
        <f t="shared" si="5"/>
        <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28" customFormat="1" ht="30" customHeight="1" thickBot="1" x14ac:dyDescent="0.35">
      <c r="A38" s="4"/>
      <c r="B38" s="75" t="s">
        <v>33</v>
      </c>
      <c r="C38" s="76" t="s">
        <v>9</v>
      </c>
      <c r="D38" s="77">
        <v>1</v>
      </c>
      <c r="E38" s="78">
        <v>45756</v>
      </c>
      <c r="F38" s="78">
        <v>45778</v>
      </c>
      <c r="G38" s="6"/>
      <c r="H38" s="3">
        <f t="shared" si="5"/>
        <v>23</v>
      </c>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row>
    <row r="39" spans="1:64" s="28" customFormat="1" ht="30" customHeight="1" thickBot="1" x14ac:dyDescent="0.35">
      <c r="A39" s="4"/>
      <c r="B39" s="75" t="s">
        <v>34</v>
      </c>
      <c r="C39" s="76" t="s">
        <v>9</v>
      </c>
      <c r="D39" s="77">
        <v>1</v>
      </c>
      <c r="E39" s="78">
        <v>45769</v>
      </c>
      <c r="F39" s="78">
        <f>E39+8</f>
        <v>45777</v>
      </c>
      <c r="G39" s="6"/>
      <c r="H39" s="3">
        <f t="shared" si="5"/>
        <v>9</v>
      </c>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row>
    <row r="40" spans="1:64" s="28" customFormat="1" ht="30" customHeight="1" thickBot="1" x14ac:dyDescent="0.35">
      <c r="A40" s="4"/>
      <c r="B40" s="75" t="s">
        <v>35</v>
      </c>
      <c r="C40" s="76" t="s">
        <v>9</v>
      </c>
      <c r="D40" s="77">
        <v>1</v>
      </c>
      <c r="E40" s="78">
        <f>F39+1</f>
        <v>45778</v>
      </c>
      <c r="F40" s="78">
        <f>E40+25</f>
        <v>45803</v>
      </c>
      <c r="G40" s="6"/>
      <c r="H40" s="3">
        <f t="shared" si="5"/>
        <v>26</v>
      </c>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row>
    <row r="41" spans="1:64" s="28" customFormat="1" ht="30" customHeight="1" thickBot="1" x14ac:dyDescent="0.35">
      <c r="A41" s="4"/>
      <c r="B41" s="75" t="s">
        <v>37</v>
      </c>
      <c r="C41" s="76" t="s">
        <v>9</v>
      </c>
      <c r="D41" s="77">
        <v>1</v>
      </c>
      <c r="E41" s="78">
        <v>45754</v>
      </c>
      <c r="F41" s="78">
        <f>E41+5</f>
        <v>45759</v>
      </c>
      <c r="G41" s="6"/>
      <c r="H41" s="3">
        <f t="shared" si="5"/>
        <v>6</v>
      </c>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row>
    <row r="42" spans="1:64" s="28" customFormat="1" ht="30" customHeight="1" thickBot="1" x14ac:dyDescent="0.35">
      <c r="A42" s="4"/>
      <c r="B42" s="75" t="s">
        <v>36</v>
      </c>
      <c r="C42" s="76" t="s">
        <v>9</v>
      </c>
      <c r="D42" s="77">
        <v>1</v>
      </c>
      <c r="E42" s="78">
        <v>45786</v>
      </c>
      <c r="F42" s="78">
        <v>45812</v>
      </c>
      <c r="G42" s="6"/>
      <c r="H42" s="3">
        <f t="shared" si="5"/>
        <v>27</v>
      </c>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row>
  </sheetData>
  <mergeCells count="19">
    <mergeCell ref="Q2:Z2"/>
    <mergeCell ref="Q1:Z1"/>
    <mergeCell ref="I1:O1"/>
    <mergeCell ref="I2:O2"/>
    <mergeCell ref="A6:A7"/>
    <mergeCell ref="B6:B7"/>
    <mergeCell ref="C6:C7"/>
    <mergeCell ref="D6:D7"/>
    <mergeCell ref="E6:E7"/>
    <mergeCell ref="B37:F37"/>
    <mergeCell ref="BF5:BL5"/>
    <mergeCell ref="I5:O5"/>
    <mergeCell ref="P5:V5"/>
    <mergeCell ref="W5:AC5"/>
    <mergeCell ref="AD5:AJ5"/>
    <mergeCell ref="AK5:AQ5"/>
    <mergeCell ref="AR5:AX5"/>
    <mergeCell ref="AY5:BE5"/>
    <mergeCell ref="F6:F7"/>
  </mergeCells>
  <phoneticPr fontId="22" type="noConversion"/>
  <conditionalFormatting sqref="D38:D42 D8:D36">
    <cfRule type="dataBar" priority="29">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5:BL28">
    <cfRule type="expression" dxfId="13" priority="7">
      <formula>OR(D$1=DATE(2025,6,2), D$1=DATE(2025,6,4))</formula>
    </cfRule>
  </conditionalFormatting>
  <conditionalFormatting sqref="I10:BL14">
    <cfRule type="expression" dxfId="12" priority="12">
      <formula>AND(task_start&lt;=I$6,ROUNDDOWN((task_end-task_start+1)*task_progress,0)+task_start-1&gt;=I$6)</formula>
    </cfRule>
    <cfRule type="expression" dxfId="11" priority="13" stopIfTrue="1">
      <formula>AND(task_end&gt;=I$6,task_start&lt;J$6)</formula>
    </cfRule>
  </conditionalFormatting>
  <conditionalFormatting sqref="I16:BL18">
    <cfRule type="expression" dxfId="10" priority="10">
      <formula>AND(task_start&lt;=I$6,ROUNDDOWN((task_end-task_start+1)*task_progress,0)+task_start-1&gt;=I$6)</formula>
    </cfRule>
    <cfRule type="expression" dxfId="9" priority="11" stopIfTrue="1">
      <formula>AND(task_end&gt;=I$6,task_start&lt;J$6)</formula>
    </cfRule>
  </conditionalFormatting>
  <conditionalFormatting sqref="I20:BL25">
    <cfRule type="expression" dxfId="8" priority="8">
      <formula>AND(task_start&lt;=I$6,ROUNDDOWN((task_end-task_start+1)*task_progress,0)+task_start-1&gt;=I$6)</formula>
    </cfRule>
    <cfRule type="expression" dxfId="7" priority="9" stopIfTrue="1">
      <formula>AND(task_end&gt;=I$6,task_start&lt;J$6)</formula>
    </cfRule>
  </conditionalFormatting>
  <conditionalFormatting sqref="I27:BL28">
    <cfRule type="expression" dxfId="6" priority="42">
      <formula>AND(task_start&lt;=I$6,ROUNDDOWN((task_end-task_start+1)*task_progress,0)+task_start-1&gt;=I$6)</formula>
    </cfRule>
    <cfRule type="expression" dxfId="5" priority="43" stopIfTrue="1">
      <formula>AND(task_end&gt;=I$6,task_start&lt;J$6)</formula>
    </cfRule>
  </conditionalFormatting>
  <conditionalFormatting sqref="I29:BL42">
    <cfRule type="expression" dxfId="4" priority="1">
      <formula>AND(TODAY()&gt;=I$6, TODAY()&lt;J$6)</formula>
    </cfRule>
  </conditionalFormatting>
  <conditionalFormatting sqref="I30:BL36">
    <cfRule type="expression" dxfId="3" priority="5">
      <formula>AND(task_start&lt;=I$6,ROUNDDOWN((task_end-task_start+1)*task_progress,0)+task_start-1&gt;=I$6)</formula>
    </cfRule>
    <cfRule type="expression" dxfId="2" priority="6" stopIfTrue="1">
      <formula>AND(task_end&gt;=I$6,task_start&lt;J$6)</formula>
    </cfRule>
  </conditionalFormatting>
  <conditionalFormatting sqref="I38:BL42">
    <cfRule type="expression" dxfId="1" priority="2">
      <formula>AND(task_start&lt;=I$6,ROUNDDOWN((task_end-task_start+1)*task_progress,0)+task_start-1&gt;=I$6)</formula>
    </cfRule>
    <cfRule type="expression" dxfId="0" priority="3" stopIfTrue="1">
      <formula>AND(task_end&gt;=I$6,task_start&lt;J$6)</formula>
    </cfRule>
  </conditionalFormatting>
  <dataValidations count="12">
    <dataValidation type="whole" operator="greaterThanOrEqual" allowBlank="1" showInputMessage="1" promptTitle="Display Week" prompt="Changing this number will scroll the Gantt Chart view." sqref="Q2:Q3"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3" xr:uid="{75F274B0-5B30-4CC0-A53C-C012C0845179}"/>
    <dataValidation allowBlank="1" showInputMessage="1" showErrorMessage="1" prompt="Enter the name of the Project Lead in cell C3. Enter the Project Start date in cell Q1. Project Start: label is in cell I1." sqref="A4"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5"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6:A7" xr:uid="{7A3789A6-A3FB-43B6-A4F7-8C0AC564F67E}"/>
    <dataValidation allowBlank="1" showInputMessage="1" showErrorMessage="1" prompt="Cell B8 contains the Phase 1 sample title. Enter a new title in cell B8._x000a_To delete the phase and work only from tasks, simply delete this row." sqref="A9"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0"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5" xr:uid="{4F48FC41-E335-47F1-87AA-3333A52AD81C}"/>
    <dataValidation allowBlank="1" showInputMessage="1" showErrorMessage="1" prompt="Phase 3's sample block starts in cell B20." sqref="A19" xr:uid="{956902D1-D3B5-416D-BB69-9362D193BC0A}"/>
    <dataValidation allowBlank="1" showInputMessage="1" showErrorMessage="1" prompt="Phase 4's sample block starts in cell B26." sqref="A26 A29 A37" xr:uid="{DE54E5DE-526D-4D71-8D03-E99B4AB2FEE5}"/>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E1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D38:D42 D8:D36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 schedule</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Núria Bosch Martínez</cp:lastModifiedBy>
  <dcterms:created xsi:type="dcterms:W3CDTF">2022-03-11T22:41:12Z</dcterms:created>
  <dcterms:modified xsi:type="dcterms:W3CDTF">2025-06-10T19:34:34Z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