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0A35180C-BD22-4859-93D7-0A38B6CBDE95}" xr6:coauthVersionLast="41" xr6:coauthVersionMax="41" xr10:uidLastSave="{00000000-0000-0000-0000-000000000000}"/>
  <workbookProtection workbookAlgorithmName="SHA-512" workbookHashValue="f1vqUy2yrw/6iAmw72+h5HCuvI6ggiMFMxG6MTi3+syx9fVps9+OKMBzr/GaaX/K0fHXHPywZc/Jq0pGwpfeVA==" workbookSaltValue="CYPgyxh9k6RU1nje/P0L7g==" workbookSpinCount="100000" lockStructure="1"/>
  <bookViews>
    <workbookView xWindow="-120" yWindow="-120" windowWidth="29040" windowHeight="15840" tabRatio="110" xr2:uid="{00000000-000D-0000-FFFF-FFFF00000000}"/>
  </bookViews>
  <sheets>
    <sheet name="BTA" sheetId="58" r:id="rId1"/>
    <sheet name="Takip Listesi" sheetId="55" r:id="rId2"/>
    <sheet name="Tüm - Sektör" sheetId="38" r:id="rId3"/>
    <sheet name="Sayfa1" sheetId="11" r:id="rId4"/>
    <sheet name="Yıldız Liste" sheetId="62" r:id="rId5"/>
    <sheet name="Ana Pazar Liste" sheetId="61" r:id="rId6"/>
    <sheet name="Alt Pazar Liste" sheetId="63" r:id="rId7"/>
    <sheet name="Değişiklikler" sheetId="52" r:id="rId8"/>
    <sheet name="Alt Pazar Sermaye" sheetId="23" r:id="rId9"/>
    <sheet name="Ana Pazar - Sektör" sheetId="43" r:id="rId10"/>
    <sheet name="CSV_Tani" sheetId="66" r:id="rId11"/>
    <sheet name="BTA Tarama" sheetId="64" r:id="rId12"/>
    <sheet name="Tarama" sheetId="35" r:id="rId13"/>
    <sheet name="Yıldız Pazar Sermaye" sheetId="22" r:id="rId14"/>
    <sheet name="5dk Tavan Adayı" sheetId="36" r:id="rId15"/>
    <sheet name="Temel veriler" sheetId="20" r:id="rId16"/>
    <sheet name="Tüm - Sermaye" sheetId="37" r:id="rId17"/>
    <sheet name="Zirve Kırılım" sheetId="65" r:id="rId18"/>
  </sheets>
  <functionGroups builtInGroupCount="19"/>
  <externalReferences>
    <externalReference r:id="rId19"/>
  </externalReferences>
  <definedNames>
    <definedName name="_xlnm._FilterDatabase" localSheetId="9" hidden="1">'Ana Pazar - Sektör'!$A$1:$V$268</definedName>
    <definedName name="_xlnm._FilterDatabase" localSheetId="0" hidden="1">BTA!$A$1:$X$818</definedName>
    <definedName name="_xlnm._FilterDatabase" localSheetId="2" hidden="1">'Tüm - Sektör'!$A$1:$Q$622</definedName>
    <definedName name="_xlnm._FilterDatabase" localSheetId="16"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2" i="58" l="1"/>
  <c r="V3" i="58"/>
  <c r="V4" i="58" l="1"/>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X39" i="58" l="1"/>
  <c r="X610" i="58" l="1"/>
  <c r="X609" i="58"/>
  <c r="E603" i="58"/>
  <c r="X4" i="58"/>
  <c r="X5" i="58"/>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3" i="58"/>
  <c r="X2" i="58"/>
  <c r="Q647" i="58" l="1"/>
  <c r="H665" i="58"/>
  <c r="H654" i="58"/>
  <c r="G655" i="58"/>
  <c r="G656" i="58"/>
  <c r="G657" i="58"/>
  <c r="G658" i="58"/>
  <c r="G659" i="58"/>
  <c r="G660" i="58"/>
  <c r="G661" i="58"/>
  <c r="G662" i="58"/>
  <c r="G663" i="58"/>
  <c r="G664" i="58"/>
  <c r="G665" i="58"/>
  <c r="G666" i="58"/>
  <c r="G667" i="58"/>
  <c r="G668" i="58"/>
  <c r="G669" i="58"/>
  <c r="G670" i="58"/>
  <c r="G671" i="58"/>
  <c r="G672" i="58"/>
  <c r="G673" i="58"/>
  <c r="G674" i="58"/>
  <c r="F655" i="58"/>
  <c r="F656" i="58"/>
  <c r="F657" i="58"/>
  <c r="F658" i="58"/>
  <c r="F659" i="58"/>
  <c r="F660" i="58"/>
  <c r="F661" i="58"/>
  <c r="F662" i="58"/>
  <c r="F663" i="58"/>
  <c r="F664" i="58"/>
  <c r="F665" i="58"/>
  <c r="F666" i="58"/>
  <c r="F667" i="58"/>
  <c r="F668" i="58"/>
  <c r="F669" i="58"/>
  <c r="F670" i="58"/>
  <c r="F671" i="58"/>
  <c r="F672" i="58"/>
  <c r="F673" i="58"/>
  <c r="F674" i="58"/>
  <c r="E655" i="58"/>
  <c r="E656" i="58"/>
  <c r="E657" i="58"/>
  <c r="E658" i="58"/>
  <c r="E659" i="58"/>
  <c r="E660" i="58"/>
  <c r="E661" i="58"/>
  <c r="E662" i="58"/>
  <c r="E663" i="58"/>
  <c r="E664" i="58"/>
  <c r="E665" i="58"/>
  <c r="E666" i="58"/>
  <c r="E667" i="58"/>
  <c r="E668" i="58"/>
  <c r="E669" i="58"/>
  <c r="E670" i="58"/>
  <c r="E671" i="58"/>
  <c r="E672" i="58"/>
  <c r="E673" i="58"/>
  <c r="E674" i="58"/>
  <c r="E654" i="58"/>
  <c r="F654" i="58"/>
  <c r="G654" i="58"/>
  <c r="R647" i="58" l="1"/>
  <c r="V31" i="43" l="1"/>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68" i="58"/>
  <c r="Q669" i="58"/>
  <c r="Q670" i="58"/>
  <c r="Q671" i="58"/>
  <c r="Q672" i="58"/>
  <c r="Q673" i="58"/>
  <c r="Q674" i="58"/>
  <c r="R672" i="58" l="1"/>
  <c r="R668" i="58"/>
  <c r="R671" i="58"/>
  <c r="R674" i="58"/>
  <c r="R670" i="58"/>
  <c r="R673" i="58"/>
  <c r="R669" i="58"/>
  <c r="I666" i="58"/>
  <c r="J666" i="58"/>
  <c r="K666" i="58"/>
  <c r="L666" i="58"/>
  <c r="M666" i="58"/>
  <c r="N666" i="58"/>
  <c r="O666" i="58"/>
  <c r="P666" i="58"/>
  <c r="I667" i="58"/>
  <c r="J667" i="58"/>
  <c r="K667" i="58"/>
  <c r="L667" i="58"/>
  <c r="M667" i="58"/>
  <c r="N667" i="58"/>
  <c r="O667" i="58"/>
  <c r="P667" i="58"/>
  <c r="I663" i="58"/>
  <c r="J663" i="58"/>
  <c r="K663" i="58"/>
  <c r="L663" i="58"/>
  <c r="M663" i="58"/>
  <c r="N663" i="58"/>
  <c r="O663" i="58"/>
  <c r="P663" i="58"/>
  <c r="I664" i="58"/>
  <c r="J664" i="58"/>
  <c r="K664" i="58"/>
  <c r="L664" i="58"/>
  <c r="M664" i="58"/>
  <c r="N664" i="58"/>
  <c r="O664" i="58"/>
  <c r="P664" i="58"/>
  <c r="I665" i="58"/>
  <c r="J665" i="58"/>
  <c r="K665" i="58"/>
  <c r="L665" i="58"/>
  <c r="M665" i="58"/>
  <c r="N665" i="58"/>
  <c r="O665" i="58"/>
  <c r="P665" i="58"/>
  <c r="Q666" i="58" l="1"/>
  <c r="Q665" i="58"/>
  <c r="Q663" i="58"/>
  <c r="Q667" i="58"/>
  <c r="Q664" i="58"/>
  <c r="P662" i="58"/>
  <c r="O662" i="58"/>
  <c r="N662" i="58"/>
  <c r="M662" i="58"/>
  <c r="L662" i="58"/>
  <c r="K662" i="58"/>
  <c r="J662" i="58"/>
  <c r="I662" i="58"/>
  <c r="P661" i="58"/>
  <c r="O661" i="58"/>
  <c r="N661" i="58"/>
  <c r="M661" i="58"/>
  <c r="L661" i="58"/>
  <c r="K661" i="58"/>
  <c r="J661" i="58"/>
  <c r="I661" i="58"/>
  <c r="P660" i="58"/>
  <c r="O660" i="58"/>
  <c r="N660" i="58"/>
  <c r="M660" i="58"/>
  <c r="L660" i="58"/>
  <c r="K660" i="58"/>
  <c r="J660" i="58"/>
  <c r="I660" i="58"/>
  <c r="P659" i="58"/>
  <c r="O659" i="58"/>
  <c r="N659" i="58"/>
  <c r="M659" i="58"/>
  <c r="L659" i="58"/>
  <c r="K659" i="58"/>
  <c r="J659" i="58"/>
  <c r="I659" i="58"/>
  <c r="P658" i="58"/>
  <c r="O658" i="58"/>
  <c r="N658" i="58"/>
  <c r="M658" i="58"/>
  <c r="L658" i="58"/>
  <c r="K658" i="58"/>
  <c r="J658" i="58"/>
  <c r="I658" i="58"/>
  <c r="P657" i="58"/>
  <c r="O657" i="58"/>
  <c r="N657" i="58"/>
  <c r="M657" i="58"/>
  <c r="L657" i="58"/>
  <c r="K657" i="58"/>
  <c r="J657" i="58"/>
  <c r="I657" i="58"/>
  <c r="P656" i="58"/>
  <c r="O656" i="58"/>
  <c r="N656" i="58"/>
  <c r="M656" i="58"/>
  <c r="L656" i="58"/>
  <c r="K656" i="58"/>
  <c r="J656" i="58"/>
  <c r="I656" i="58"/>
  <c r="P655" i="58"/>
  <c r="O655" i="58"/>
  <c r="N655" i="58"/>
  <c r="M655" i="58"/>
  <c r="L655" i="58"/>
  <c r="K655" i="58"/>
  <c r="J655" i="58"/>
  <c r="I655" i="58"/>
  <c r="P654" i="58"/>
  <c r="O654" i="58"/>
  <c r="N654" i="58"/>
  <c r="M654" i="58"/>
  <c r="L654" i="58"/>
  <c r="K654" i="58"/>
  <c r="J654" i="58"/>
  <c r="I654" i="58"/>
  <c r="P652" i="58"/>
  <c r="O652" i="58"/>
  <c r="N652" i="58"/>
  <c r="M652" i="58"/>
  <c r="L652" i="58"/>
  <c r="K652" i="58"/>
  <c r="J652" i="58"/>
  <c r="I652" i="58"/>
  <c r="G652" i="58"/>
  <c r="F652" i="58"/>
  <c r="E652" i="58"/>
  <c r="P651" i="58"/>
  <c r="O651" i="58"/>
  <c r="N651" i="58"/>
  <c r="M651" i="58"/>
  <c r="L651" i="58"/>
  <c r="K651" i="58"/>
  <c r="J651" i="58"/>
  <c r="I651" i="58"/>
  <c r="G651" i="58"/>
  <c r="F651" i="58"/>
  <c r="E651" i="58"/>
  <c r="P649" i="58"/>
  <c r="O649" i="58"/>
  <c r="N649" i="58"/>
  <c r="M649" i="58"/>
  <c r="L649" i="58"/>
  <c r="K649" i="58"/>
  <c r="J649" i="58"/>
  <c r="I649" i="58"/>
  <c r="G649" i="58"/>
  <c r="F649" i="58"/>
  <c r="E649" i="58"/>
  <c r="P648" i="58"/>
  <c r="O648" i="58"/>
  <c r="N648" i="58"/>
  <c r="M648" i="58"/>
  <c r="L648" i="58"/>
  <c r="K648" i="58"/>
  <c r="J648" i="58"/>
  <c r="I648" i="58"/>
  <c r="G648" i="58"/>
  <c r="F648" i="58"/>
  <c r="E648" i="58"/>
  <c r="P646" i="58"/>
  <c r="O646" i="58"/>
  <c r="N646" i="58"/>
  <c r="M646" i="58"/>
  <c r="L646" i="58"/>
  <c r="K646" i="58"/>
  <c r="J646" i="58"/>
  <c r="I646" i="58"/>
  <c r="G646" i="58"/>
  <c r="F646" i="58"/>
  <c r="E646" i="58"/>
  <c r="P644" i="58"/>
  <c r="O644" i="58"/>
  <c r="N644" i="58"/>
  <c r="M644" i="58"/>
  <c r="L644" i="58"/>
  <c r="K644" i="58"/>
  <c r="J644" i="58"/>
  <c r="I644" i="58"/>
  <c r="G644" i="58"/>
  <c r="F644" i="58"/>
  <c r="E644" i="58"/>
  <c r="P642" i="58"/>
  <c r="O642" i="58"/>
  <c r="N642" i="58"/>
  <c r="M642" i="58"/>
  <c r="L642" i="58"/>
  <c r="K642" i="58"/>
  <c r="J642" i="58"/>
  <c r="I642" i="58"/>
  <c r="G642" i="58"/>
  <c r="F642" i="58"/>
  <c r="E642" i="58"/>
  <c r="P639" i="58"/>
  <c r="O639" i="58"/>
  <c r="N639" i="58"/>
  <c r="M639" i="58"/>
  <c r="L639" i="58"/>
  <c r="K639" i="58"/>
  <c r="J639" i="58"/>
  <c r="I639" i="58"/>
  <c r="G639" i="58"/>
  <c r="F639" i="58"/>
  <c r="E639" i="58"/>
  <c r="P640" i="58"/>
  <c r="O640" i="58"/>
  <c r="N640" i="58"/>
  <c r="M640" i="58"/>
  <c r="L640" i="58"/>
  <c r="K640" i="58"/>
  <c r="J640" i="58"/>
  <c r="I640" i="58"/>
  <c r="G640" i="58"/>
  <c r="F640" i="58"/>
  <c r="E640" i="58"/>
  <c r="P638" i="58"/>
  <c r="O638" i="58"/>
  <c r="N638" i="58"/>
  <c r="M638" i="58"/>
  <c r="L638" i="58"/>
  <c r="K638" i="58"/>
  <c r="J638" i="58"/>
  <c r="I638" i="58"/>
  <c r="G638" i="58"/>
  <c r="F638" i="58"/>
  <c r="E638" i="58"/>
  <c r="P637" i="58"/>
  <c r="O637" i="58"/>
  <c r="N637" i="58"/>
  <c r="M637" i="58"/>
  <c r="L637" i="58"/>
  <c r="K637" i="58"/>
  <c r="J637" i="58"/>
  <c r="I637" i="58"/>
  <c r="G637" i="58"/>
  <c r="F637" i="58"/>
  <c r="E637" i="58"/>
  <c r="P636" i="58"/>
  <c r="O636" i="58"/>
  <c r="N636" i="58"/>
  <c r="M636" i="58"/>
  <c r="L636" i="58"/>
  <c r="K636" i="58"/>
  <c r="J636" i="58"/>
  <c r="I636" i="58"/>
  <c r="G636" i="58"/>
  <c r="F636" i="58"/>
  <c r="E636" i="58"/>
  <c r="P635" i="58"/>
  <c r="O635" i="58"/>
  <c r="N635" i="58"/>
  <c r="M635" i="58"/>
  <c r="L635" i="58"/>
  <c r="K635" i="58"/>
  <c r="J635" i="58"/>
  <c r="I635" i="58"/>
  <c r="G635" i="58"/>
  <c r="F635" i="58"/>
  <c r="E635" i="58"/>
  <c r="P634" i="58"/>
  <c r="O634" i="58"/>
  <c r="N634" i="58"/>
  <c r="M634" i="58"/>
  <c r="L634" i="58"/>
  <c r="K634" i="58"/>
  <c r="J634" i="58"/>
  <c r="I634" i="58"/>
  <c r="G634" i="58"/>
  <c r="F634" i="58"/>
  <c r="E634" i="58"/>
  <c r="P633" i="58"/>
  <c r="O633" i="58"/>
  <c r="N633" i="58"/>
  <c r="M633" i="58"/>
  <c r="L633" i="58"/>
  <c r="K633" i="58"/>
  <c r="J633" i="58"/>
  <c r="I633" i="58"/>
  <c r="G633" i="58"/>
  <c r="F633" i="58"/>
  <c r="E633" i="58"/>
  <c r="P631" i="58"/>
  <c r="O631" i="58"/>
  <c r="N631" i="58"/>
  <c r="M631" i="58"/>
  <c r="L631" i="58"/>
  <c r="K631" i="58"/>
  <c r="J631" i="58"/>
  <c r="I631" i="58"/>
  <c r="G631" i="58"/>
  <c r="F631" i="58"/>
  <c r="E631" i="58"/>
  <c r="P630" i="58"/>
  <c r="O630" i="58"/>
  <c r="N630" i="58"/>
  <c r="M630" i="58"/>
  <c r="L630" i="58"/>
  <c r="K630" i="58"/>
  <c r="J630" i="58"/>
  <c r="I630" i="58"/>
  <c r="G630" i="58"/>
  <c r="F630" i="58"/>
  <c r="E630" i="58"/>
  <c r="P629" i="58"/>
  <c r="O629" i="58"/>
  <c r="N629" i="58"/>
  <c r="M629" i="58"/>
  <c r="L629" i="58"/>
  <c r="K629" i="58"/>
  <c r="J629" i="58"/>
  <c r="I629" i="58"/>
  <c r="G629" i="58"/>
  <c r="F629" i="58"/>
  <c r="E629" i="58"/>
  <c r="P628" i="58"/>
  <c r="O628" i="58"/>
  <c r="N628" i="58"/>
  <c r="M628" i="58"/>
  <c r="L628" i="58"/>
  <c r="K628" i="58"/>
  <c r="J628" i="58"/>
  <c r="I628" i="58"/>
  <c r="G628" i="58"/>
  <c r="F628" i="58"/>
  <c r="E628" i="58"/>
  <c r="P627" i="58"/>
  <c r="O627" i="58"/>
  <c r="N627" i="58"/>
  <c r="M627" i="58"/>
  <c r="L627" i="58"/>
  <c r="K627" i="58"/>
  <c r="J627" i="58"/>
  <c r="I627" i="58"/>
  <c r="G627" i="58"/>
  <c r="F627" i="58"/>
  <c r="E627" i="58"/>
  <c r="P626" i="58"/>
  <c r="O626" i="58"/>
  <c r="N626" i="58"/>
  <c r="M626" i="58"/>
  <c r="L626" i="58"/>
  <c r="K626" i="58"/>
  <c r="J626" i="58"/>
  <c r="I626" i="58"/>
  <c r="G626" i="58"/>
  <c r="F626" i="58"/>
  <c r="E626" i="58"/>
  <c r="P624" i="58"/>
  <c r="O624" i="58"/>
  <c r="N624" i="58"/>
  <c r="M624" i="58"/>
  <c r="L624" i="58"/>
  <c r="K624" i="58"/>
  <c r="J624" i="58"/>
  <c r="I624" i="58"/>
  <c r="G624" i="58"/>
  <c r="F624" i="58"/>
  <c r="E624" i="58"/>
  <c r="P625" i="58"/>
  <c r="O625" i="58"/>
  <c r="N625" i="58"/>
  <c r="M625" i="58"/>
  <c r="L625" i="58"/>
  <c r="K625" i="58"/>
  <c r="J625" i="58"/>
  <c r="I625" i="58"/>
  <c r="G625" i="58"/>
  <c r="F625" i="58"/>
  <c r="E625" i="58"/>
  <c r="P623" i="58"/>
  <c r="O623" i="58"/>
  <c r="N623" i="58"/>
  <c r="M623" i="58"/>
  <c r="L623" i="58"/>
  <c r="K623" i="58"/>
  <c r="J623" i="58"/>
  <c r="I623" i="58"/>
  <c r="G623" i="58"/>
  <c r="F623" i="58"/>
  <c r="E623" i="58"/>
  <c r="P622" i="58"/>
  <c r="O622" i="58"/>
  <c r="N622" i="58"/>
  <c r="M622" i="58"/>
  <c r="L622" i="58"/>
  <c r="K622" i="58"/>
  <c r="J622" i="58"/>
  <c r="I622" i="58"/>
  <c r="G622" i="58"/>
  <c r="F622" i="58"/>
  <c r="E622" i="58"/>
  <c r="P621" i="58"/>
  <c r="O621" i="58"/>
  <c r="N621" i="58"/>
  <c r="M621" i="58"/>
  <c r="L621" i="58"/>
  <c r="K621" i="58"/>
  <c r="J621" i="58"/>
  <c r="I621" i="58"/>
  <c r="G621" i="58"/>
  <c r="F621" i="58"/>
  <c r="E621" i="58"/>
  <c r="P620" i="58"/>
  <c r="O620" i="58"/>
  <c r="N620" i="58"/>
  <c r="M620" i="58"/>
  <c r="L620" i="58"/>
  <c r="K620" i="58"/>
  <c r="J620" i="58"/>
  <c r="I620" i="58"/>
  <c r="G620" i="58"/>
  <c r="F620" i="58"/>
  <c r="E620" i="58"/>
  <c r="P619" i="58"/>
  <c r="O619" i="58"/>
  <c r="N619" i="58"/>
  <c r="M619" i="58"/>
  <c r="L619" i="58"/>
  <c r="K619" i="58"/>
  <c r="J619" i="58"/>
  <c r="I619" i="58"/>
  <c r="G619" i="58"/>
  <c r="F619" i="58"/>
  <c r="E619" i="58"/>
  <c r="P618" i="58"/>
  <c r="O618" i="58"/>
  <c r="N618" i="58"/>
  <c r="M618" i="58"/>
  <c r="L618" i="58"/>
  <c r="K618" i="58"/>
  <c r="J618" i="58"/>
  <c r="I618" i="58"/>
  <c r="G618" i="58"/>
  <c r="F618" i="58"/>
  <c r="E618" i="58"/>
  <c r="P617" i="58"/>
  <c r="O617" i="58"/>
  <c r="N617" i="58"/>
  <c r="M617" i="58"/>
  <c r="L617" i="58"/>
  <c r="K617" i="58"/>
  <c r="J617" i="58"/>
  <c r="I617" i="58"/>
  <c r="G617" i="58"/>
  <c r="F617" i="58"/>
  <c r="E617" i="58"/>
  <c r="P616" i="58"/>
  <c r="O616" i="58"/>
  <c r="N616" i="58"/>
  <c r="M616" i="58"/>
  <c r="L616" i="58"/>
  <c r="K616" i="58"/>
  <c r="J616" i="58"/>
  <c r="I616" i="58"/>
  <c r="G616" i="58"/>
  <c r="F616" i="58"/>
  <c r="E616" i="58"/>
  <c r="P613" i="58"/>
  <c r="O613" i="58"/>
  <c r="N613" i="58"/>
  <c r="M613" i="58"/>
  <c r="L613" i="58"/>
  <c r="K613" i="58"/>
  <c r="J613" i="58"/>
  <c r="I613" i="58"/>
  <c r="G613" i="58"/>
  <c r="F613" i="58"/>
  <c r="E613" i="58"/>
  <c r="P614" i="58"/>
  <c r="O614" i="58"/>
  <c r="N614" i="58"/>
  <c r="M614" i="58"/>
  <c r="L614" i="58"/>
  <c r="K614" i="58"/>
  <c r="J614" i="58"/>
  <c r="I614" i="58"/>
  <c r="G614" i="58"/>
  <c r="F614" i="58"/>
  <c r="E614" i="58"/>
  <c r="P612" i="58"/>
  <c r="O612" i="58"/>
  <c r="N612" i="58"/>
  <c r="M612" i="58"/>
  <c r="L612" i="58"/>
  <c r="K612" i="58"/>
  <c r="J612" i="58"/>
  <c r="I612" i="58"/>
  <c r="G612" i="58"/>
  <c r="F612" i="58"/>
  <c r="E612" i="58"/>
  <c r="P611" i="58"/>
  <c r="O611" i="58"/>
  <c r="N611" i="58"/>
  <c r="M611" i="58"/>
  <c r="L611" i="58"/>
  <c r="K611" i="58"/>
  <c r="J611" i="58"/>
  <c r="I611" i="58"/>
  <c r="G611" i="58"/>
  <c r="F611" i="58"/>
  <c r="E611" i="58"/>
  <c r="P610" i="58"/>
  <c r="O610" i="58"/>
  <c r="N610" i="58"/>
  <c r="M610" i="58"/>
  <c r="L610" i="58"/>
  <c r="K610" i="58"/>
  <c r="J610" i="58"/>
  <c r="I610" i="58"/>
  <c r="G610" i="58"/>
  <c r="F610" i="58"/>
  <c r="E610" i="58"/>
  <c r="P608" i="58"/>
  <c r="O608" i="58"/>
  <c r="N608" i="58"/>
  <c r="M608" i="58"/>
  <c r="L608" i="58"/>
  <c r="K608" i="58"/>
  <c r="J608" i="58"/>
  <c r="I608" i="58"/>
  <c r="G608" i="58"/>
  <c r="F608" i="58"/>
  <c r="E608" i="58"/>
  <c r="P607" i="58"/>
  <c r="O607" i="58"/>
  <c r="N607" i="58"/>
  <c r="M607" i="58"/>
  <c r="L607" i="58"/>
  <c r="K607" i="58"/>
  <c r="J607" i="58"/>
  <c r="I607" i="58"/>
  <c r="G607" i="58"/>
  <c r="F607" i="58"/>
  <c r="E607" i="58"/>
  <c r="P606" i="58"/>
  <c r="O606" i="58"/>
  <c r="N606" i="58"/>
  <c r="M606" i="58"/>
  <c r="L606" i="58"/>
  <c r="K606" i="58"/>
  <c r="J606" i="58"/>
  <c r="I606" i="58"/>
  <c r="G606" i="58"/>
  <c r="F606" i="58"/>
  <c r="E606" i="58"/>
  <c r="P604" i="58"/>
  <c r="O604" i="58"/>
  <c r="N604" i="58"/>
  <c r="M604" i="58"/>
  <c r="L604" i="58"/>
  <c r="K604" i="58"/>
  <c r="J604" i="58"/>
  <c r="I604" i="58"/>
  <c r="G604" i="58"/>
  <c r="F604" i="58"/>
  <c r="E604" i="58"/>
  <c r="P603" i="58"/>
  <c r="O603" i="58"/>
  <c r="N603" i="58"/>
  <c r="M603" i="58"/>
  <c r="L603" i="58"/>
  <c r="K603" i="58"/>
  <c r="J603" i="58"/>
  <c r="I603" i="58"/>
  <c r="G603" i="58"/>
  <c r="F603" i="58"/>
  <c r="P602" i="58"/>
  <c r="O602" i="58"/>
  <c r="N602" i="58"/>
  <c r="M602" i="58"/>
  <c r="L602" i="58"/>
  <c r="K602" i="58"/>
  <c r="J602" i="58"/>
  <c r="I602" i="58"/>
  <c r="G602" i="58"/>
  <c r="F602" i="58"/>
  <c r="E602" i="58"/>
  <c r="P600" i="58"/>
  <c r="O600" i="58"/>
  <c r="N600" i="58"/>
  <c r="M600" i="58"/>
  <c r="L600" i="58"/>
  <c r="K600" i="58"/>
  <c r="J600" i="58"/>
  <c r="I600" i="58"/>
  <c r="G600" i="58"/>
  <c r="F600" i="58"/>
  <c r="E600" i="58"/>
  <c r="P599" i="58"/>
  <c r="O599" i="58"/>
  <c r="N599" i="58"/>
  <c r="M599" i="58"/>
  <c r="L599" i="58"/>
  <c r="K599" i="58"/>
  <c r="J599" i="58"/>
  <c r="I599" i="58"/>
  <c r="G599" i="58"/>
  <c r="F599" i="58"/>
  <c r="E599" i="58"/>
  <c r="P598" i="58"/>
  <c r="O598" i="58"/>
  <c r="N598" i="58"/>
  <c r="M598" i="58"/>
  <c r="L598" i="58"/>
  <c r="K598" i="58"/>
  <c r="J598" i="58"/>
  <c r="I598" i="58"/>
  <c r="G598" i="58"/>
  <c r="F598" i="58"/>
  <c r="E598" i="58"/>
  <c r="P597" i="58"/>
  <c r="O597" i="58"/>
  <c r="N597" i="58"/>
  <c r="M597" i="58"/>
  <c r="L597" i="58"/>
  <c r="K597" i="58"/>
  <c r="J597" i="58"/>
  <c r="I597" i="58"/>
  <c r="G597" i="58"/>
  <c r="F597" i="58"/>
  <c r="E597" i="58"/>
  <c r="P596" i="58"/>
  <c r="O596" i="58"/>
  <c r="N596" i="58"/>
  <c r="M596" i="58"/>
  <c r="L596" i="58"/>
  <c r="K596" i="58"/>
  <c r="J596" i="58"/>
  <c r="I596" i="58"/>
  <c r="G596" i="58"/>
  <c r="F596" i="58"/>
  <c r="E596" i="58"/>
  <c r="P595" i="58"/>
  <c r="O595" i="58"/>
  <c r="N595" i="58"/>
  <c r="M595" i="58"/>
  <c r="L595" i="58"/>
  <c r="K595" i="58"/>
  <c r="J595" i="58"/>
  <c r="I595" i="58"/>
  <c r="G595" i="58"/>
  <c r="F595" i="58"/>
  <c r="E595" i="58"/>
  <c r="P594" i="58"/>
  <c r="O594" i="58"/>
  <c r="N594" i="58"/>
  <c r="M594" i="58"/>
  <c r="L594" i="58"/>
  <c r="K594" i="58"/>
  <c r="J594" i="58"/>
  <c r="I594" i="58"/>
  <c r="G594" i="58"/>
  <c r="F594" i="58"/>
  <c r="E594" i="58"/>
  <c r="P593" i="58"/>
  <c r="O593" i="58"/>
  <c r="N593" i="58"/>
  <c r="M593" i="58"/>
  <c r="L593" i="58"/>
  <c r="K593" i="58"/>
  <c r="J593" i="58"/>
  <c r="I593" i="58"/>
  <c r="G593" i="58"/>
  <c r="F593" i="58"/>
  <c r="E593" i="58"/>
  <c r="P592" i="58"/>
  <c r="O592" i="58"/>
  <c r="N592" i="58"/>
  <c r="M592" i="58"/>
  <c r="L592" i="58"/>
  <c r="K592" i="58"/>
  <c r="J592" i="58"/>
  <c r="I592" i="58"/>
  <c r="G592" i="58"/>
  <c r="F592" i="58"/>
  <c r="E592" i="58"/>
  <c r="P591" i="58"/>
  <c r="O591" i="58"/>
  <c r="N591" i="58"/>
  <c r="M591" i="58"/>
  <c r="L591" i="58"/>
  <c r="K591" i="58"/>
  <c r="J591" i="58"/>
  <c r="I591" i="58"/>
  <c r="G591" i="58"/>
  <c r="F591" i="58"/>
  <c r="E591" i="58"/>
  <c r="P590" i="58"/>
  <c r="O590" i="58"/>
  <c r="N590" i="58"/>
  <c r="M590" i="58"/>
  <c r="L590" i="58"/>
  <c r="K590" i="58"/>
  <c r="J590" i="58"/>
  <c r="I590" i="58"/>
  <c r="G590" i="58"/>
  <c r="F590" i="58"/>
  <c r="E590" i="58"/>
  <c r="P589" i="58"/>
  <c r="O589" i="58"/>
  <c r="N589" i="58"/>
  <c r="M589" i="58"/>
  <c r="L589" i="58"/>
  <c r="K589" i="58"/>
  <c r="J589" i="58"/>
  <c r="I589" i="58"/>
  <c r="G589" i="58"/>
  <c r="F589" i="58"/>
  <c r="E589" i="58"/>
  <c r="P587" i="58"/>
  <c r="O587" i="58"/>
  <c r="N587" i="58"/>
  <c r="M587" i="58"/>
  <c r="L587" i="58"/>
  <c r="K587" i="58"/>
  <c r="J587" i="58"/>
  <c r="I587" i="58"/>
  <c r="G587" i="58"/>
  <c r="F587" i="58"/>
  <c r="E587" i="58"/>
  <c r="P586" i="58"/>
  <c r="O586" i="58"/>
  <c r="N586" i="58"/>
  <c r="M586" i="58"/>
  <c r="L586" i="58"/>
  <c r="K586" i="58"/>
  <c r="J586" i="58"/>
  <c r="I586" i="58"/>
  <c r="G586" i="58"/>
  <c r="F586" i="58"/>
  <c r="E586" i="58"/>
  <c r="P585" i="58"/>
  <c r="O585" i="58"/>
  <c r="N585" i="58"/>
  <c r="M585" i="58"/>
  <c r="L585" i="58"/>
  <c r="K585" i="58"/>
  <c r="J585" i="58"/>
  <c r="I585" i="58"/>
  <c r="G585" i="58"/>
  <c r="F585" i="58"/>
  <c r="E585" i="58"/>
  <c r="P584" i="58"/>
  <c r="O584" i="58"/>
  <c r="N584" i="58"/>
  <c r="M584" i="58"/>
  <c r="L584" i="58"/>
  <c r="K584" i="58"/>
  <c r="J584" i="58"/>
  <c r="I584" i="58"/>
  <c r="G584" i="58"/>
  <c r="F584" i="58"/>
  <c r="E584" i="58"/>
  <c r="P582" i="58"/>
  <c r="O582" i="58"/>
  <c r="N582" i="58"/>
  <c r="M582" i="58"/>
  <c r="L582" i="58"/>
  <c r="K582" i="58"/>
  <c r="J582" i="58"/>
  <c r="I582" i="58"/>
  <c r="G582" i="58"/>
  <c r="F582" i="58"/>
  <c r="E582" i="58"/>
  <c r="P583" i="58"/>
  <c r="O583" i="58"/>
  <c r="N583" i="58"/>
  <c r="M583" i="58"/>
  <c r="L583" i="58"/>
  <c r="K583" i="58"/>
  <c r="J583" i="58"/>
  <c r="I583" i="58"/>
  <c r="G583" i="58"/>
  <c r="F583" i="58"/>
  <c r="E583" i="58"/>
  <c r="P581" i="58"/>
  <c r="O581" i="58"/>
  <c r="N581" i="58"/>
  <c r="M581" i="58"/>
  <c r="L581" i="58"/>
  <c r="K581" i="58"/>
  <c r="J581" i="58"/>
  <c r="I581" i="58"/>
  <c r="G581" i="58"/>
  <c r="F581" i="58"/>
  <c r="E581" i="58"/>
  <c r="P579" i="58"/>
  <c r="O579" i="58"/>
  <c r="N579" i="58"/>
  <c r="M579" i="58"/>
  <c r="L579" i="58"/>
  <c r="K579" i="58"/>
  <c r="J579" i="58"/>
  <c r="I579" i="58"/>
  <c r="G579" i="58"/>
  <c r="F579" i="58"/>
  <c r="E579" i="58"/>
  <c r="P580" i="58"/>
  <c r="O580" i="58"/>
  <c r="N580" i="58"/>
  <c r="M580" i="58"/>
  <c r="L580" i="58"/>
  <c r="K580" i="58"/>
  <c r="J580" i="58"/>
  <c r="I580" i="58"/>
  <c r="G580" i="58"/>
  <c r="F580" i="58"/>
  <c r="E580" i="58"/>
  <c r="P578" i="58"/>
  <c r="O578" i="58"/>
  <c r="N578" i="58"/>
  <c r="M578" i="58"/>
  <c r="L578" i="58"/>
  <c r="K578" i="58"/>
  <c r="J578" i="58"/>
  <c r="I578" i="58"/>
  <c r="G578" i="58"/>
  <c r="F578" i="58"/>
  <c r="E578" i="58"/>
  <c r="P577" i="58"/>
  <c r="O577" i="58"/>
  <c r="N577" i="58"/>
  <c r="M577" i="58"/>
  <c r="L577" i="58"/>
  <c r="K577" i="58"/>
  <c r="J577" i="58"/>
  <c r="I577" i="58"/>
  <c r="G577" i="58"/>
  <c r="F577" i="58"/>
  <c r="E577" i="58"/>
  <c r="P576" i="58"/>
  <c r="O576" i="58"/>
  <c r="N576" i="58"/>
  <c r="M576" i="58"/>
  <c r="L576" i="58"/>
  <c r="K576" i="58"/>
  <c r="J576" i="58"/>
  <c r="I576" i="58"/>
  <c r="G576" i="58"/>
  <c r="F576" i="58"/>
  <c r="E576" i="58"/>
  <c r="P574" i="58"/>
  <c r="O574" i="58"/>
  <c r="N574" i="58"/>
  <c r="M574" i="58"/>
  <c r="L574" i="58"/>
  <c r="K574" i="58"/>
  <c r="J574" i="58"/>
  <c r="I574" i="58"/>
  <c r="G574" i="58"/>
  <c r="F574" i="58"/>
  <c r="E574" i="58"/>
  <c r="P573" i="58"/>
  <c r="O573" i="58"/>
  <c r="N573" i="58"/>
  <c r="M573" i="58"/>
  <c r="L573" i="58"/>
  <c r="K573" i="58"/>
  <c r="J573" i="58"/>
  <c r="I573" i="58"/>
  <c r="G573" i="58"/>
  <c r="F573" i="58"/>
  <c r="E573" i="58"/>
  <c r="P571" i="58"/>
  <c r="O571" i="58"/>
  <c r="N571" i="58"/>
  <c r="M571" i="58"/>
  <c r="L571" i="58"/>
  <c r="K571" i="58"/>
  <c r="J571" i="58"/>
  <c r="I571" i="58"/>
  <c r="G571" i="58"/>
  <c r="F571" i="58"/>
  <c r="E571" i="58"/>
  <c r="P570" i="58"/>
  <c r="O570" i="58"/>
  <c r="N570" i="58"/>
  <c r="M570" i="58"/>
  <c r="L570" i="58"/>
  <c r="K570" i="58"/>
  <c r="J570" i="58"/>
  <c r="I570" i="58"/>
  <c r="G570" i="58"/>
  <c r="F570" i="58"/>
  <c r="E570" i="58"/>
  <c r="P569" i="58"/>
  <c r="O569" i="58"/>
  <c r="N569" i="58"/>
  <c r="M569" i="58"/>
  <c r="L569" i="58"/>
  <c r="K569" i="58"/>
  <c r="J569" i="58"/>
  <c r="I569" i="58"/>
  <c r="G569" i="58"/>
  <c r="F569" i="58"/>
  <c r="E569" i="58"/>
  <c r="P568" i="58"/>
  <c r="O568" i="58"/>
  <c r="N568" i="58"/>
  <c r="M568" i="58"/>
  <c r="L568" i="58"/>
  <c r="K568" i="58"/>
  <c r="J568" i="58"/>
  <c r="I568" i="58"/>
  <c r="G568" i="58"/>
  <c r="F568" i="58"/>
  <c r="E568" i="58"/>
  <c r="P567" i="58"/>
  <c r="O567" i="58"/>
  <c r="N567" i="58"/>
  <c r="M567" i="58"/>
  <c r="L567" i="58"/>
  <c r="K567" i="58"/>
  <c r="J567" i="58"/>
  <c r="I567" i="58"/>
  <c r="G567" i="58"/>
  <c r="F567" i="58"/>
  <c r="E567" i="58"/>
  <c r="P566" i="58"/>
  <c r="O566" i="58"/>
  <c r="N566" i="58"/>
  <c r="M566" i="58"/>
  <c r="L566" i="58"/>
  <c r="K566" i="58"/>
  <c r="J566" i="58"/>
  <c r="I566" i="58"/>
  <c r="G566" i="58"/>
  <c r="F566" i="58"/>
  <c r="E566" i="58"/>
  <c r="P565" i="58"/>
  <c r="O565" i="58"/>
  <c r="N565" i="58"/>
  <c r="M565" i="58"/>
  <c r="L565" i="58"/>
  <c r="K565" i="58"/>
  <c r="J565" i="58"/>
  <c r="I565" i="58"/>
  <c r="G565" i="58"/>
  <c r="F565" i="58"/>
  <c r="E565" i="58"/>
  <c r="P564" i="58"/>
  <c r="O564" i="58"/>
  <c r="N564" i="58"/>
  <c r="M564" i="58"/>
  <c r="L564" i="58"/>
  <c r="K564" i="58"/>
  <c r="J564" i="58"/>
  <c r="I564" i="58"/>
  <c r="G564" i="58"/>
  <c r="F564" i="58"/>
  <c r="E564" i="58"/>
  <c r="P563" i="58"/>
  <c r="O563" i="58"/>
  <c r="N563" i="58"/>
  <c r="M563" i="58"/>
  <c r="L563" i="58"/>
  <c r="K563" i="58"/>
  <c r="J563" i="58"/>
  <c r="I563" i="58"/>
  <c r="G563" i="58"/>
  <c r="F563" i="58"/>
  <c r="E563" i="58"/>
  <c r="P562" i="58"/>
  <c r="O562" i="58"/>
  <c r="N562" i="58"/>
  <c r="M562" i="58"/>
  <c r="L562" i="58"/>
  <c r="K562" i="58"/>
  <c r="J562" i="58"/>
  <c r="I562" i="58"/>
  <c r="G562" i="58"/>
  <c r="F562" i="58"/>
  <c r="E562" i="58"/>
  <c r="P561" i="58"/>
  <c r="O561" i="58"/>
  <c r="N561" i="58"/>
  <c r="M561" i="58"/>
  <c r="L561" i="58"/>
  <c r="K561" i="58"/>
  <c r="J561" i="58"/>
  <c r="I561" i="58"/>
  <c r="G561" i="58"/>
  <c r="F561" i="58"/>
  <c r="E561" i="58"/>
  <c r="P560" i="58"/>
  <c r="O560" i="58"/>
  <c r="N560" i="58"/>
  <c r="M560" i="58"/>
  <c r="L560" i="58"/>
  <c r="K560" i="58"/>
  <c r="J560" i="58"/>
  <c r="I560" i="58"/>
  <c r="G560" i="58"/>
  <c r="F560" i="58"/>
  <c r="E560" i="58"/>
  <c r="P559" i="58"/>
  <c r="O559" i="58"/>
  <c r="N559" i="58"/>
  <c r="M559" i="58"/>
  <c r="L559" i="58"/>
  <c r="K559" i="58"/>
  <c r="J559" i="58"/>
  <c r="I559" i="58"/>
  <c r="G559" i="58"/>
  <c r="F559" i="58"/>
  <c r="E559" i="58"/>
  <c r="P558" i="58"/>
  <c r="O558" i="58"/>
  <c r="N558" i="58"/>
  <c r="M558" i="58"/>
  <c r="L558" i="58"/>
  <c r="K558" i="58"/>
  <c r="J558" i="58"/>
  <c r="I558" i="58"/>
  <c r="G558" i="58"/>
  <c r="F558" i="58"/>
  <c r="E558" i="58"/>
  <c r="P557" i="58"/>
  <c r="O557" i="58"/>
  <c r="N557" i="58"/>
  <c r="M557" i="58"/>
  <c r="L557" i="58"/>
  <c r="K557" i="58"/>
  <c r="J557" i="58"/>
  <c r="I557" i="58"/>
  <c r="G557" i="58"/>
  <c r="F557" i="58"/>
  <c r="E557" i="58"/>
  <c r="P556" i="58"/>
  <c r="O556" i="58"/>
  <c r="N556" i="58"/>
  <c r="M556" i="58"/>
  <c r="L556" i="58"/>
  <c r="K556" i="58"/>
  <c r="J556" i="58"/>
  <c r="I556" i="58"/>
  <c r="G556" i="58"/>
  <c r="F556" i="58"/>
  <c r="E556" i="58"/>
  <c r="P555" i="58"/>
  <c r="O555" i="58"/>
  <c r="N555" i="58"/>
  <c r="M555" i="58"/>
  <c r="L555" i="58"/>
  <c r="K555" i="58"/>
  <c r="J555" i="58"/>
  <c r="I555" i="58"/>
  <c r="G555" i="58"/>
  <c r="F555" i="58"/>
  <c r="E555" i="58"/>
  <c r="P554" i="58"/>
  <c r="O554" i="58"/>
  <c r="N554" i="58"/>
  <c r="M554" i="58"/>
  <c r="L554" i="58"/>
  <c r="K554" i="58"/>
  <c r="J554" i="58"/>
  <c r="I554" i="58"/>
  <c r="G554" i="58"/>
  <c r="F554" i="58"/>
  <c r="E554" i="58"/>
  <c r="P553" i="58"/>
  <c r="O553" i="58"/>
  <c r="N553" i="58"/>
  <c r="M553" i="58"/>
  <c r="L553" i="58"/>
  <c r="K553" i="58"/>
  <c r="J553" i="58"/>
  <c r="I553" i="58"/>
  <c r="G553" i="58"/>
  <c r="F553" i="58"/>
  <c r="E553" i="58"/>
  <c r="P552" i="58"/>
  <c r="O552" i="58"/>
  <c r="N552" i="58"/>
  <c r="M552" i="58"/>
  <c r="L552" i="58"/>
  <c r="K552" i="58"/>
  <c r="J552" i="58"/>
  <c r="I552" i="58"/>
  <c r="G552" i="58"/>
  <c r="F552" i="58"/>
  <c r="E552" i="58"/>
  <c r="P550" i="58"/>
  <c r="O550" i="58"/>
  <c r="N550" i="58"/>
  <c r="M550" i="58"/>
  <c r="L550" i="58"/>
  <c r="K550" i="58"/>
  <c r="J550" i="58"/>
  <c r="I550" i="58"/>
  <c r="G550" i="58"/>
  <c r="F550" i="58"/>
  <c r="E550" i="58"/>
  <c r="P551" i="58"/>
  <c r="O551" i="58"/>
  <c r="N551" i="58"/>
  <c r="M551" i="58"/>
  <c r="L551" i="58"/>
  <c r="K551" i="58"/>
  <c r="J551" i="58"/>
  <c r="I551" i="58"/>
  <c r="G551" i="58"/>
  <c r="F551" i="58"/>
  <c r="E551" i="58"/>
  <c r="P549" i="58"/>
  <c r="O549" i="58"/>
  <c r="N549" i="58"/>
  <c r="M549" i="58"/>
  <c r="L549" i="58"/>
  <c r="K549" i="58"/>
  <c r="J549" i="58"/>
  <c r="I549" i="58"/>
  <c r="G549" i="58"/>
  <c r="F549" i="58"/>
  <c r="E549" i="58"/>
  <c r="P548" i="58"/>
  <c r="O548" i="58"/>
  <c r="N548" i="58"/>
  <c r="M548" i="58"/>
  <c r="L548" i="58"/>
  <c r="K548" i="58"/>
  <c r="J548" i="58"/>
  <c r="I548" i="58"/>
  <c r="G548" i="58"/>
  <c r="F548" i="58"/>
  <c r="E548" i="58"/>
  <c r="P547" i="58"/>
  <c r="O547" i="58"/>
  <c r="N547" i="58"/>
  <c r="M547" i="58"/>
  <c r="L547" i="58"/>
  <c r="K547" i="58"/>
  <c r="J547" i="58"/>
  <c r="I547" i="58"/>
  <c r="G547" i="58"/>
  <c r="F547" i="58"/>
  <c r="E547" i="58"/>
  <c r="P545" i="58"/>
  <c r="O545" i="58"/>
  <c r="N545" i="58"/>
  <c r="M545" i="58"/>
  <c r="L545" i="58"/>
  <c r="K545" i="58"/>
  <c r="J545" i="58"/>
  <c r="I545" i="58"/>
  <c r="G545" i="58"/>
  <c r="F545" i="58"/>
  <c r="E545" i="58"/>
  <c r="P543" i="58"/>
  <c r="O543" i="58"/>
  <c r="N543" i="58"/>
  <c r="M543" i="58"/>
  <c r="L543" i="58"/>
  <c r="K543" i="58"/>
  <c r="J543" i="58"/>
  <c r="I543" i="58"/>
  <c r="G543" i="58"/>
  <c r="F543" i="58"/>
  <c r="E543" i="58"/>
  <c r="P544" i="58"/>
  <c r="O544" i="58"/>
  <c r="N544" i="58"/>
  <c r="M544" i="58"/>
  <c r="L544" i="58"/>
  <c r="K544" i="58"/>
  <c r="J544" i="58"/>
  <c r="I544" i="58"/>
  <c r="G544" i="58"/>
  <c r="F544" i="58"/>
  <c r="E544" i="58"/>
  <c r="P542" i="58"/>
  <c r="O542" i="58"/>
  <c r="N542" i="58"/>
  <c r="M542" i="58"/>
  <c r="L542" i="58"/>
  <c r="K542" i="58"/>
  <c r="J542" i="58"/>
  <c r="I542" i="58"/>
  <c r="G542" i="58"/>
  <c r="F542" i="58"/>
  <c r="E542" i="58"/>
  <c r="P540" i="58"/>
  <c r="O540" i="58"/>
  <c r="N540" i="58"/>
  <c r="M540" i="58"/>
  <c r="L540" i="58"/>
  <c r="K540" i="58"/>
  <c r="J540" i="58"/>
  <c r="I540" i="58"/>
  <c r="G540" i="58"/>
  <c r="F540" i="58"/>
  <c r="E540" i="58"/>
  <c r="P539" i="58"/>
  <c r="O539" i="58"/>
  <c r="N539" i="58"/>
  <c r="M539" i="58"/>
  <c r="L539" i="58"/>
  <c r="K539" i="58"/>
  <c r="J539" i="58"/>
  <c r="I539" i="58"/>
  <c r="G539" i="58"/>
  <c r="F539" i="58"/>
  <c r="E539" i="58"/>
  <c r="P537" i="58"/>
  <c r="O537" i="58"/>
  <c r="N537" i="58"/>
  <c r="M537" i="58"/>
  <c r="L537" i="58"/>
  <c r="K537" i="58"/>
  <c r="J537" i="58"/>
  <c r="I537" i="58"/>
  <c r="G537" i="58"/>
  <c r="F537" i="58"/>
  <c r="E537" i="58"/>
  <c r="P538" i="58"/>
  <c r="O538" i="58"/>
  <c r="N538" i="58"/>
  <c r="M538" i="58"/>
  <c r="L538" i="58"/>
  <c r="K538" i="58"/>
  <c r="J538" i="58"/>
  <c r="I538" i="58"/>
  <c r="G538" i="58"/>
  <c r="F538" i="58"/>
  <c r="E538" i="58"/>
  <c r="P536" i="58"/>
  <c r="O536" i="58"/>
  <c r="N536" i="58"/>
  <c r="M536" i="58"/>
  <c r="L536" i="58"/>
  <c r="K536" i="58"/>
  <c r="J536" i="58"/>
  <c r="I536" i="58"/>
  <c r="G536" i="58"/>
  <c r="F536" i="58"/>
  <c r="E536" i="58"/>
  <c r="P535" i="58"/>
  <c r="O535" i="58"/>
  <c r="N535" i="58"/>
  <c r="M535" i="58"/>
  <c r="L535" i="58"/>
  <c r="K535" i="58"/>
  <c r="J535" i="58"/>
  <c r="I535" i="58"/>
  <c r="G535" i="58"/>
  <c r="F535" i="58"/>
  <c r="E535" i="58"/>
  <c r="P533" i="58"/>
  <c r="O533" i="58"/>
  <c r="N533" i="58"/>
  <c r="M533" i="58"/>
  <c r="L533" i="58"/>
  <c r="K533" i="58"/>
  <c r="J533" i="58"/>
  <c r="I533" i="58"/>
  <c r="G533" i="58"/>
  <c r="F533" i="58"/>
  <c r="E533" i="58"/>
  <c r="P534" i="58"/>
  <c r="O534" i="58"/>
  <c r="N534" i="58"/>
  <c r="M534" i="58"/>
  <c r="L534" i="58"/>
  <c r="K534" i="58"/>
  <c r="J534" i="58"/>
  <c r="I534" i="58"/>
  <c r="G534" i="58"/>
  <c r="F534" i="58"/>
  <c r="E534" i="58"/>
  <c r="P531" i="58"/>
  <c r="O531" i="58"/>
  <c r="N531" i="58"/>
  <c r="M531" i="58"/>
  <c r="L531" i="58"/>
  <c r="K531" i="58"/>
  <c r="J531" i="58"/>
  <c r="I531" i="58"/>
  <c r="G531" i="58"/>
  <c r="F531" i="58"/>
  <c r="E531" i="58"/>
  <c r="P532" i="58"/>
  <c r="O532" i="58"/>
  <c r="N532" i="58"/>
  <c r="M532" i="58"/>
  <c r="L532" i="58"/>
  <c r="K532" i="58"/>
  <c r="J532" i="58"/>
  <c r="I532" i="58"/>
  <c r="G532" i="58"/>
  <c r="F532" i="58"/>
  <c r="E532" i="58"/>
  <c r="P530" i="58"/>
  <c r="O530" i="58"/>
  <c r="N530" i="58"/>
  <c r="M530" i="58"/>
  <c r="L530" i="58"/>
  <c r="K530" i="58"/>
  <c r="J530" i="58"/>
  <c r="I530" i="58"/>
  <c r="G530" i="58"/>
  <c r="F530" i="58"/>
  <c r="E530" i="58"/>
  <c r="P529" i="58"/>
  <c r="O529" i="58"/>
  <c r="N529" i="58"/>
  <c r="M529" i="58"/>
  <c r="L529" i="58"/>
  <c r="K529" i="58"/>
  <c r="J529" i="58"/>
  <c r="I529" i="58"/>
  <c r="G529" i="58"/>
  <c r="F529" i="58"/>
  <c r="E529" i="58"/>
  <c r="P528" i="58"/>
  <c r="O528" i="58"/>
  <c r="N528" i="58"/>
  <c r="M528" i="58"/>
  <c r="L528" i="58"/>
  <c r="K528" i="58"/>
  <c r="J528" i="58"/>
  <c r="I528" i="58"/>
  <c r="G528" i="58"/>
  <c r="F528" i="58"/>
  <c r="E528" i="58"/>
  <c r="P527" i="58"/>
  <c r="O527" i="58"/>
  <c r="N527" i="58"/>
  <c r="M527" i="58"/>
  <c r="L527" i="58"/>
  <c r="K527" i="58"/>
  <c r="J527" i="58"/>
  <c r="I527" i="58"/>
  <c r="G527" i="58"/>
  <c r="F527" i="58"/>
  <c r="E527" i="58"/>
  <c r="P526" i="58"/>
  <c r="O526" i="58"/>
  <c r="N526" i="58"/>
  <c r="M526" i="58"/>
  <c r="L526" i="58"/>
  <c r="K526" i="58"/>
  <c r="J526" i="58"/>
  <c r="I526" i="58"/>
  <c r="G526" i="58"/>
  <c r="F526" i="58"/>
  <c r="E526" i="58"/>
  <c r="P524" i="58"/>
  <c r="O524" i="58"/>
  <c r="N524" i="58"/>
  <c r="M524" i="58"/>
  <c r="L524" i="58"/>
  <c r="K524" i="58"/>
  <c r="J524" i="58"/>
  <c r="I524" i="58"/>
  <c r="G524" i="58"/>
  <c r="F524" i="58"/>
  <c r="E524" i="58"/>
  <c r="P525" i="58"/>
  <c r="O525" i="58"/>
  <c r="N525" i="58"/>
  <c r="M525" i="58"/>
  <c r="L525" i="58"/>
  <c r="K525" i="58"/>
  <c r="J525" i="58"/>
  <c r="I525" i="58"/>
  <c r="G525" i="58"/>
  <c r="F525" i="58"/>
  <c r="E525" i="58"/>
  <c r="P523" i="58"/>
  <c r="O523" i="58"/>
  <c r="N523" i="58"/>
  <c r="M523" i="58"/>
  <c r="L523" i="58"/>
  <c r="K523" i="58"/>
  <c r="J523" i="58"/>
  <c r="I523" i="58"/>
  <c r="G523" i="58"/>
  <c r="F523" i="58"/>
  <c r="E523" i="58"/>
  <c r="P522" i="58"/>
  <c r="O522" i="58"/>
  <c r="N522" i="58"/>
  <c r="M522" i="58"/>
  <c r="L522" i="58"/>
  <c r="K522" i="58"/>
  <c r="J522" i="58"/>
  <c r="I522" i="58"/>
  <c r="G522" i="58"/>
  <c r="F522" i="58"/>
  <c r="E522" i="58"/>
  <c r="P521" i="58"/>
  <c r="O521" i="58"/>
  <c r="N521" i="58"/>
  <c r="M521" i="58"/>
  <c r="L521" i="58"/>
  <c r="K521" i="58"/>
  <c r="J521" i="58"/>
  <c r="I521" i="58"/>
  <c r="G521" i="58"/>
  <c r="F521" i="58"/>
  <c r="E521" i="58"/>
  <c r="P520" i="58"/>
  <c r="O520" i="58"/>
  <c r="N520" i="58"/>
  <c r="M520" i="58"/>
  <c r="L520" i="58"/>
  <c r="K520" i="58"/>
  <c r="J520" i="58"/>
  <c r="I520" i="58"/>
  <c r="G520" i="58"/>
  <c r="F520" i="58"/>
  <c r="E520" i="58"/>
  <c r="P519" i="58"/>
  <c r="O519" i="58"/>
  <c r="N519" i="58"/>
  <c r="M519" i="58"/>
  <c r="L519" i="58"/>
  <c r="K519" i="58"/>
  <c r="J519" i="58"/>
  <c r="I519" i="58"/>
  <c r="G519" i="58"/>
  <c r="F519" i="58"/>
  <c r="E519" i="58"/>
  <c r="P518" i="58"/>
  <c r="O518" i="58"/>
  <c r="N518" i="58"/>
  <c r="M518" i="58"/>
  <c r="L518" i="58"/>
  <c r="K518" i="58"/>
  <c r="J518" i="58"/>
  <c r="I518" i="58"/>
  <c r="G518" i="58"/>
  <c r="F518" i="58"/>
  <c r="E518" i="58"/>
  <c r="P517" i="58"/>
  <c r="O517" i="58"/>
  <c r="N517" i="58"/>
  <c r="M517" i="58"/>
  <c r="L517" i="58"/>
  <c r="K517" i="58"/>
  <c r="J517" i="58"/>
  <c r="I517" i="58"/>
  <c r="G517" i="58"/>
  <c r="F517" i="58"/>
  <c r="E517" i="58"/>
  <c r="P516" i="58"/>
  <c r="O516" i="58"/>
  <c r="N516" i="58"/>
  <c r="M516" i="58"/>
  <c r="L516" i="58"/>
  <c r="K516" i="58"/>
  <c r="J516" i="58"/>
  <c r="I516" i="58"/>
  <c r="G516" i="58"/>
  <c r="F516" i="58"/>
  <c r="E516" i="58"/>
  <c r="P515" i="58"/>
  <c r="O515" i="58"/>
  <c r="N515" i="58"/>
  <c r="M515" i="58"/>
  <c r="L515" i="58"/>
  <c r="K515" i="58"/>
  <c r="J515" i="58"/>
  <c r="I515" i="58"/>
  <c r="G515" i="58"/>
  <c r="F515" i="58"/>
  <c r="E515" i="58"/>
  <c r="P514" i="58"/>
  <c r="O514" i="58"/>
  <c r="N514" i="58"/>
  <c r="M514" i="58"/>
  <c r="L514" i="58"/>
  <c r="K514" i="58"/>
  <c r="J514" i="58"/>
  <c r="I514" i="58"/>
  <c r="G514" i="58"/>
  <c r="F514" i="58"/>
  <c r="E514" i="58"/>
  <c r="P512" i="58"/>
  <c r="O512" i="58"/>
  <c r="N512" i="58"/>
  <c r="M512" i="58"/>
  <c r="L512" i="58"/>
  <c r="K512" i="58"/>
  <c r="J512" i="58"/>
  <c r="I512" i="58"/>
  <c r="G512" i="58"/>
  <c r="F512" i="58"/>
  <c r="E512" i="58"/>
  <c r="P511" i="58"/>
  <c r="O511" i="58"/>
  <c r="N511" i="58"/>
  <c r="M511" i="58"/>
  <c r="L511" i="58"/>
  <c r="K511" i="58"/>
  <c r="J511" i="58"/>
  <c r="I511" i="58"/>
  <c r="G511" i="58"/>
  <c r="F511" i="58"/>
  <c r="E511" i="58"/>
  <c r="P510" i="58"/>
  <c r="O510" i="58"/>
  <c r="N510" i="58"/>
  <c r="M510" i="58"/>
  <c r="L510" i="58"/>
  <c r="K510" i="58"/>
  <c r="J510" i="58"/>
  <c r="I510" i="58"/>
  <c r="G510" i="58"/>
  <c r="F510" i="58"/>
  <c r="E510" i="58"/>
  <c r="P509" i="58"/>
  <c r="O509" i="58"/>
  <c r="N509" i="58"/>
  <c r="M509" i="58"/>
  <c r="L509" i="58"/>
  <c r="K509" i="58"/>
  <c r="J509" i="58"/>
  <c r="I509" i="58"/>
  <c r="G509" i="58"/>
  <c r="F509" i="58"/>
  <c r="E509" i="58"/>
  <c r="P507" i="58"/>
  <c r="O507" i="58"/>
  <c r="N507" i="58"/>
  <c r="M507" i="58"/>
  <c r="L507" i="58"/>
  <c r="K507" i="58"/>
  <c r="J507" i="58"/>
  <c r="I507" i="58"/>
  <c r="G507" i="58"/>
  <c r="F507" i="58"/>
  <c r="E507" i="58"/>
  <c r="P506" i="58"/>
  <c r="O506" i="58"/>
  <c r="N506" i="58"/>
  <c r="M506" i="58"/>
  <c r="L506" i="58"/>
  <c r="K506" i="58"/>
  <c r="J506" i="58"/>
  <c r="I506" i="58"/>
  <c r="G506" i="58"/>
  <c r="F506" i="58"/>
  <c r="E506" i="58"/>
  <c r="P505" i="58"/>
  <c r="O505" i="58"/>
  <c r="N505" i="58"/>
  <c r="M505" i="58"/>
  <c r="L505" i="58"/>
  <c r="K505" i="58"/>
  <c r="J505" i="58"/>
  <c r="I505" i="58"/>
  <c r="G505" i="58"/>
  <c r="F505" i="58"/>
  <c r="E505" i="58"/>
  <c r="P504" i="58"/>
  <c r="O504" i="58"/>
  <c r="N504" i="58"/>
  <c r="M504" i="58"/>
  <c r="L504" i="58"/>
  <c r="K504" i="58"/>
  <c r="J504" i="58"/>
  <c r="I504" i="58"/>
  <c r="G504" i="58"/>
  <c r="F504" i="58"/>
  <c r="E504" i="58"/>
  <c r="P503" i="58"/>
  <c r="O503" i="58"/>
  <c r="N503" i="58"/>
  <c r="M503" i="58"/>
  <c r="L503" i="58"/>
  <c r="K503" i="58"/>
  <c r="J503" i="58"/>
  <c r="I503" i="58"/>
  <c r="G503" i="58"/>
  <c r="F503" i="58"/>
  <c r="E503" i="58"/>
  <c r="P501" i="58"/>
  <c r="O501" i="58"/>
  <c r="N501" i="58"/>
  <c r="M501" i="58"/>
  <c r="L501" i="58"/>
  <c r="K501" i="58"/>
  <c r="J501" i="58"/>
  <c r="I501" i="58"/>
  <c r="G501" i="58"/>
  <c r="F501" i="58"/>
  <c r="E501" i="58"/>
  <c r="P500" i="58"/>
  <c r="O500" i="58"/>
  <c r="N500" i="58"/>
  <c r="M500" i="58"/>
  <c r="L500" i="58"/>
  <c r="K500" i="58"/>
  <c r="J500" i="58"/>
  <c r="I500" i="58"/>
  <c r="G500" i="58"/>
  <c r="F500" i="58"/>
  <c r="E500" i="58"/>
  <c r="P499" i="58"/>
  <c r="O499" i="58"/>
  <c r="N499" i="58"/>
  <c r="M499" i="58"/>
  <c r="L499" i="58"/>
  <c r="K499" i="58"/>
  <c r="J499" i="58"/>
  <c r="I499" i="58"/>
  <c r="G499" i="58"/>
  <c r="F499" i="58"/>
  <c r="E499" i="58"/>
  <c r="P498" i="58"/>
  <c r="O498" i="58"/>
  <c r="N498" i="58"/>
  <c r="M498" i="58"/>
  <c r="L498" i="58"/>
  <c r="K498" i="58"/>
  <c r="J498" i="58"/>
  <c r="I498" i="58"/>
  <c r="G498" i="58"/>
  <c r="F498" i="58"/>
  <c r="E498" i="58"/>
  <c r="P497" i="58"/>
  <c r="O497" i="58"/>
  <c r="N497" i="58"/>
  <c r="M497" i="58"/>
  <c r="L497" i="58"/>
  <c r="K497" i="58"/>
  <c r="J497" i="58"/>
  <c r="I497" i="58"/>
  <c r="G497" i="58"/>
  <c r="F497" i="58"/>
  <c r="E497" i="58"/>
  <c r="P496" i="58"/>
  <c r="O496" i="58"/>
  <c r="N496" i="58"/>
  <c r="M496" i="58"/>
  <c r="L496" i="58"/>
  <c r="K496" i="58"/>
  <c r="J496" i="58"/>
  <c r="I496" i="58"/>
  <c r="G496" i="58"/>
  <c r="F496" i="58"/>
  <c r="E496" i="58"/>
  <c r="P494" i="58"/>
  <c r="O494" i="58"/>
  <c r="N494" i="58"/>
  <c r="M494" i="58"/>
  <c r="L494" i="58"/>
  <c r="K494" i="58"/>
  <c r="J494" i="58"/>
  <c r="I494" i="58"/>
  <c r="G494" i="58"/>
  <c r="F494" i="58"/>
  <c r="E494" i="58"/>
  <c r="P493" i="58"/>
  <c r="O493" i="58"/>
  <c r="N493" i="58"/>
  <c r="M493" i="58"/>
  <c r="L493" i="58"/>
  <c r="K493" i="58"/>
  <c r="J493" i="58"/>
  <c r="I493" i="58"/>
  <c r="G493" i="58"/>
  <c r="F493" i="58"/>
  <c r="E493" i="58"/>
  <c r="P492" i="58"/>
  <c r="O492" i="58"/>
  <c r="N492" i="58"/>
  <c r="M492" i="58"/>
  <c r="L492" i="58"/>
  <c r="K492" i="58"/>
  <c r="J492" i="58"/>
  <c r="I492" i="58"/>
  <c r="G492" i="58"/>
  <c r="F492" i="58"/>
  <c r="E492" i="58"/>
  <c r="P491" i="58"/>
  <c r="O491" i="58"/>
  <c r="N491" i="58"/>
  <c r="M491" i="58"/>
  <c r="L491" i="58"/>
  <c r="K491" i="58"/>
  <c r="J491" i="58"/>
  <c r="I491" i="58"/>
  <c r="G491" i="58"/>
  <c r="F491" i="58"/>
  <c r="E491" i="58"/>
  <c r="P490" i="58"/>
  <c r="O490" i="58"/>
  <c r="N490" i="58"/>
  <c r="M490" i="58"/>
  <c r="L490" i="58"/>
  <c r="K490" i="58"/>
  <c r="J490" i="58"/>
  <c r="I490" i="58"/>
  <c r="G490" i="58"/>
  <c r="F490" i="58"/>
  <c r="E490" i="58"/>
  <c r="P489" i="58"/>
  <c r="O489" i="58"/>
  <c r="N489" i="58"/>
  <c r="M489" i="58"/>
  <c r="L489" i="58"/>
  <c r="K489" i="58"/>
  <c r="J489" i="58"/>
  <c r="I489" i="58"/>
  <c r="G489" i="58"/>
  <c r="F489" i="58"/>
  <c r="E489" i="58"/>
  <c r="P488" i="58"/>
  <c r="O488" i="58"/>
  <c r="N488" i="58"/>
  <c r="M488" i="58"/>
  <c r="L488" i="58"/>
  <c r="K488" i="58"/>
  <c r="J488" i="58"/>
  <c r="I488" i="58"/>
  <c r="G488" i="58"/>
  <c r="F488" i="58"/>
  <c r="E488" i="58"/>
  <c r="P487" i="58"/>
  <c r="O487" i="58"/>
  <c r="N487" i="58"/>
  <c r="M487" i="58"/>
  <c r="L487" i="58"/>
  <c r="K487" i="58"/>
  <c r="J487" i="58"/>
  <c r="I487" i="58"/>
  <c r="G487" i="58"/>
  <c r="F487" i="58"/>
  <c r="E487" i="58"/>
  <c r="P486" i="58"/>
  <c r="O486" i="58"/>
  <c r="N486" i="58"/>
  <c r="M486" i="58"/>
  <c r="L486" i="58"/>
  <c r="K486" i="58"/>
  <c r="J486" i="58"/>
  <c r="I486" i="58"/>
  <c r="G486" i="58"/>
  <c r="F486" i="58"/>
  <c r="E486" i="58"/>
  <c r="P485" i="58"/>
  <c r="O485" i="58"/>
  <c r="N485" i="58"/>
  <c r="M485" i="58"/>
  <c r="L485" i="58"/>
  <c r="K485" i="58"/>
  <c r="J485" i="58"/>
  <c r="I485" i="58"/>
  <c r="G485" i="58"/>
  <c r="F485" i="58"/>
  <c r="E485" i="58"/>
  <c r="P484" i="58"/>
  <c r="O484" i="58"/>
  <c r="N484" i="58"/>
  <c r="M484" i="58"/>
  <c r="L484" i="58"/>
  <c r="K484" i="58"/>
  <c r="J484" i="58"/>
  <c r="I484" i="58"/>
  <c r="G484" i="58"/>
  <c r="F484" i="58"/>
  <c r="E484" i="58"/>
  <c r="P483" i="58"/>
  <c r="O483" i="58"/>
  <c r="N483" i="58"/>
  <c r="M483" i="58"/>
  <c r="L483" i="58"/>
  <c r="K483" i="58"/>
  <c r="J483" i="58"/>
  <c r="I483" i="58"/>
  <c r="G483" i="58"/>
  <c r="F483" i="58"/>
  <c r="E483" i="58"/>
  <c r="P482" i="58"/>
  <c r="O482" i="58"/>
  <c r="N482" i="58"/>
  <c r="M482" i="58"/>
  <c r="L482" i="58"/>
  <c r="K482" i="58"/>
  <c r="J482" i="58"/>
  <c r="I482" i="58"/>
  <c r="G482" i="58"/>
  <c r="F482" i="58"/>
  <c r="E482" i="58"/>
  <c r="P481" i="58"/>
  <c r="O481" i="58"/>
  <c r="N481" i="58"/>
  <c r="M481" i="58"/>
  <c r="L481" i="58"/>
  <c r="K481" i="58"/>
  <c r="J481" i="58"/>
  <c r="I481" i="58"/>
  <c r="G481" i="58"/>
  <c r="F481" i="58"/>
  <c r="E481" i="58"/>
  <c r="P480" i="58"/>
  <c r="O480" i="58"/>
  <c r="N480" i="58"/>
  <c r="M480" i="58"/>
  <c r="L480" i="58"/>
  <c r="K480" i="58"/>
  <c r="J480" i="58"/>
  <c r="I480" i="58"/>
  <c r="G480" i="58"/>
  <c r="F480" i="58"/>
  <c r="E480" i="58"/>
  <c r="P479" i="58"/>
  <c r="O479" i="58"/>
  <c r="N479" i="58"/>
  <c r="M479" i="58"/>
  <c r="L479" i="58"/>
  <c r="K479" i="58"/>
  <c r="J479" i="58"/>
  <c r="I479" i="58"/>
  <c r="G479" i="58"/>
  <c r="F479" i="58"/>
  <c r="E479" i="58"/>
  <c r="P477" i="58"/>
  <c r="O477" i="58"/>
  <c r="N477" i="58"/>
  <c r="M477" i="58"/>
  <c r="L477" i="58"/>
  <c r="K477" i="58"/>
  <c r="J477" i="58"/>
  <c r="I477" i="58"/>
  <c r="G477" i="58"/>
  <c r="F477" i="58"/>
  <c r="E477" i="58"/>
  <c r="P476" i="58"/>
  <c r="O476" i="58"/>
  <c r="N476" i="58"/>
  <c r="M476" i="58"/>
  <c r="L476" i="58"/>
  <c r="K476" i="58"/>
  <c r="J476" i="58"/>
  <c r="I476" i="58"/>
  <c r="G476" i="58"/>
  <c r="F476" i="58"/>
  <c r="E476" i="58"/>
  <c r="P475" i="58"/>
  <c r="O475" i="58"/>
  <c r="N475" i="58"/>
  <c r="M475" i="58"/>
  <c r="L475" i="58"/>
  <c r="K475" i="58"/>
  <c r="J475" i="58"/>
  <c r="I475" i="58"/>
  <c r="G475" i="58"/>
  <c r="F475" i="58"/>
  <c r="E475" i="58"/>
  <c r="P473" i="58"/>
  <c r="O473" i="58"/>
  <c r="N473" i="58"/>
  <c r="M473" i="58"/>
  <c r="L473" i="58"/>
  <c r="K473" i="58"/>
  <c r="J473" i="58"/>
  <c r="I473" i="58"/>
  <c r="G473" i="58"/>
  <c r="F473" i="58"/>
  <c r="E473" i="58"/>
  <c r="P474" i="58"/>
  <c r="O474" i="58"/>
  <c r="N474" i="58"/>
  <c r="M474" i="58"/>
  <c r="L474" i="58"/>
  <c r="K474" i="58"/>
  <c r="J474" i="58"/>
  <c r="I474" i="58"/>
  <c r="G474" i="58"/>
  <c r="F474" i="58"/>
  <c r="E474" i="58"/>
  <c r="P472" i="58"/>
  <c r="O472" i="58"/>
  <c r="N472" i="58"/>
  <c r="M472" i="58"/>
  <c r="L472" i="58"/>
  <c r="K472" i="58"/>
  <c r="J472" i="58"/>
  <c r="I472" i="58"/>
  <c r="G472" i="58"/>
  <c r="F472" i="58"/>
  <c r="E472" i="58"/>
  <c r="P471" i="58"/>
  <c r="O471" i="58"/>
  <c r="N471" i="58"/>
  <c r="M471" i="58"/>
  <c r="L471" i="58"/>
  <c r="K471" i="58"/>
  <c r="J471" i="58"/>
  <c r="I471" i="58"/>
  <c r="G471" i="58"/>
  <c r="F471" i="58"/>
  <c r="E471" i="58"/>
  <c r="P470" i="58"/>
  <c r="O470" i="58"/>
  <c r="N470" i="58"/>
  <c r="M470" i="58"/>
  <c r="L470" i="58"/>
  <c r="K470" i="58"/>
  <c r="J470" i="58"/>
  <c r="I470" i="58"/>
  <c r="G470" i="58"/>
  <c r="F470" i="58"/>
  <c r="E470" i="58"/>
  <c r="P469" i="58"/>
  <c r="O469" i="58"/>
  <c r="N469" i="58"/>
  <c r="M469" i="58"/>
  <c r="L469" i="58"/>
  <c r="K469" i="58"/>
  <c r="J469" i="58"/>
  <c r="I469" i="58"/>
  <c r="G469" i="58"/>
  <c r="F469" i="58"/>
  <c r="E469" i="58"/>
  <c r="P468" i="58"/>
  <c r="O468" i="58"/>
  <c r="N468" i="58"/>
  <c r="M468" i="58"/>
  <c r="L468" i="58"/>
  <c r="K468" i="58"/>
  <c r="J468" i="58"/>
  <c r="I468" i="58"/>
  <c r="G468" i="58"/>
  <c r="F468" i="58"/>
  <c r="E468" i="58"/>
  <c r="P466" i="58"/>
  <c r="O466" i="58"/>
  <c r="N466" i="58"/>
  <c r="M466" i="58"/>
  <c r="L466" i="58"/>
  <c r="K466" i="58"/>
  <c r="J466" i="58"/>
  <c r="I466" i="58"/>
  <c r="G466" i="58"/>
  <c r="F466" i="58"/>
  <c r="E466" i="58"/>
  <c r="P465" i="58"/>
  <c r="O465" i="58"/>
  <c r="N465" i="58"/>
  <c r="M465" i="58"/>
  <c r="L465" i="58"/>
  <c r="K465" i="58"/>
  <c r="J465" i="58"/>
  <c r="I465" i="58"/>
  <c r="G465" i="58"/>
  <c r="F465" i="58"/>
  <c r="E465" i="58"/>
  <c r="P464" i="58"/>
  <c r="O464" i="58"/>
  <c r="N464" i="58"/>
  <c r="M464" i="58"/>
  <c r="L464" i="58"/>
  <c r="K464" i="58"/>
  <c r="J464" i="58"/>
  <c r="I464" i="58"/>
  <c r="G464" i="58"/>
  <c r="F464" i="58"/>
  <c r="E464" i="58"/>
  <c r="P463" i="58"/>
  <c r="O463" i="58"/>
  <c r="N463" i="58"/>
  <c r="M463" i="58"/>
  <c r="L463" i="58"/>
  <c r="K463" i="58"/>
  <c r="J463" i="58"/>
  <c r="I463" i="58"/>
  <c r="G463" i="58"/>
  <c r="F463" i="58"/>
  <c r="E463" i="58"/>
  <c r="P462" i="58"/>
  <c r="O462" i="58"/>
  <c r="N462" i="58"/>
  <c r="M462" i="58"/>
  <c r="L462" i="58"/>
  <c r="K462" i="58"/>
  <c r="J462" i="58"/>
  <c r="I462" i="58"/>
  <c r="G462" i="58"/>
  <c r="F462" i="58"/>
  <c r="E462" i="58"/>
  <c r="P461" i="58"/>
  <c r="O461" i="58"/>
  <c r="N461" i="58"/>
  <c r="M461" i="58"/>
  <c r="L461" i="58"/>
  <c r="K461" i="58"/>
  <c r="J461" i="58"/>
  <c r="I461" i="58"/>
  <c r="G461" i="58"/>
  <c r="F461" i="58"/>
  <c r="E461" i="58"/>
  <c r="P458" i="58"/>
  <c r="O458" i="58"/>
  <c r="N458" i="58"/>
  <c r="M458" i="58"/>
  <c r="L458" i="58"/>
  <c r="K458" i="58"/>
  <c r="J458" i="58"/>
  <c r="I458" i="58"/>
  <c r="G458" i="58"/>
  <c r="F458" i="58"/>
  <c r="E458" i="58"/>
  <c r="P459" i="58"/>
  <c r="O459" i="58"/>
  <c r="N459" i="58"/>
  <c r="M459" i="58"/>
  <c r="L459" i="58"/>
  <c r="K459" i="58"/>
  <c r="J459" i="58"/>
  <c r="I459" i="58"/>
  <c r="G459" i="58"/>
  <c r="F459" i="58"/>
  <c r="E459" i="58"/>
  <c r="P457" i="58"/>
  <c r="O457" i="58"/>
  <c r="N457" i="58"/>
  <c r="M457" i="58"/>
  <c r="L457" i="58"/>
  <c r="K457" i="58"/>
  <c r="J457" i="58"/>
  <c r="I457" i="58"/>
  <c r="G457" i="58"/>
  <c r="F457" i="58"/>
  <c r="E457" i="58"/>
  <c r="P456" i="58"/>
  <c r="O456" i="58"/>
  <c r="N456" i="58"/>
  <c r="M456" i="58"/>
  <c r="L456" i="58"/>
  <c r="K456" i="58"/>
  <c r="J456" i="58"/>
  <c r="I456" i="58"/>
  <c r="G456" i="58"/>
  <c r="F456" i="58"/>
  <c r="E456" i="58"/>
  <c r="P455" i="58"/>
  <c r="O455" i="58"/>
  <c r="N455" i="58"/>
  <c r="M455" i="58"/>
  <c r="L455" i="58"/>
  <c r="K455" i="58"/>
  <c r="J455" i="58"/>
  <c r="I455" i="58"/>
  <c r="G455" i="58"/>
  <c r="F455" i="58"/>
  <c r="E455" i="58"/>
  <c r="P454" i="58"/>
  <c r="O454" i="58"/>
  <c r="N454" i="58"/>
  <c r="M454" i="58"/>
  <c r="L454" i="58"/>
  <c r="K454" i="58"/>
  <c r="J454" i="58"/>
  <c r="I454" i="58"/>
  <c r="G454" i="58"/>
  <c r="F454" i="58"/>
  <c r="E454" i="58"/>
  <c r="P453" i="58"/>
  <c r="O453" i="58"/>
  <c r="N453" i="58"/>
  <c r="M453" i="58"/>
  <c r="L453" i="58"/>
  <c r="K453" i="58"/>
  <c r="J453" i="58"/>
  <c r="I453" i="58"/>
  <c r="G453" i="58"/>
  <c r="F453" i="58"/>
  <c r="E453" i="58"/>
  <c r="P452" i="58"/>
  <c r="O452" i="58"/>
  <c r="N452" i="58"/>
  <c r="M452" i="58"/>
  <c r="L452" i="58"/>
  <c r="K452" i="58"/>
  <c r="J452" i="58"/>
  <c r="I452" i="58"/>
  <c r="G452" i="58"/>
  <c r="F452" i="58"/>
  <c r="E452" i="58"/>
  <c r="P451" i="58"/>
  <c r="O451" i="58"/>
  <c r="N451" i="58"/>
  <c r="M451" i="58"/>
  <c r="L451" i="58"/>
  <c r="K451" i="58"/>
  <c r="J451" i="58"/>
  <c r="I451" i="58"/>
  <c r="G451" i="58"/>
  <c r="F451" i="58"/>
  <c r="E451" i="58"/>
  <c r="P450" i="58"/>
  <c r="O450" i="58"/>
  <c r="N450" i="58"/>
  <c r="M450" i="58"/>
  <c r="L450" i="58"/>
  <c r="K450" i="58"/>
  <c r="J450" i="58"/>
  <c r="I450" i="58"/>
  <c r="G450" i="58"/>
  <c r="F450" i="58"/>
  <c r="E450" i="58"/>
  <c r="P449" i="58"/>
  <c r="O449" i="58"/>
  <c r="N449" i="58"/>
  <c r="M449" i="58"/>
  <c r="L449" i="58"/>
  <c r="K449" i="58"/>
  <c r="J449" i="58"/>
  <c r="I449" i="58"/>
  <c r="G449" i="58"/>
  <c r="F449" i="58"/>
  <c r="E449" i="58"/>
  <c r="P448" i="58"/>
  <c r="O448" i="58"/>
  <c r="N448" i="58"/>
  <c r="M448" i="58"/>
  <c r="L448" i="58"/>
  <c r="K448" i="58"/>
  <c r="J448" i="58"/>
  <c r="I448" i="58"/>
  <c r="G448" i="58"/>
  <c r="F448" i="58"/>
  <c r="E448" i="58"/>
  <c r="P447" i="58"/>
  <c r="O447" i="58"/>
  <c r="N447" i="58"/>
  <c r="M447" i="58"/>
  <c r="L447" i="58"/>
  <c r="K447" i="58"/>
  <c r="J447" i="58"/>
  <c r="I447" i="58"/>
  <c r="G447" i="58"/>
  <c r="F447" i="58"/>
  <c r="E447" i="58"/>
  <c r="P446" i="58"/>
  <c r="O446" i="58"/>
  <c r="N446" i="58"/>
  <c r="M446" i="58"/>
  <c r="L446" i="58"/>
  <c r="K446" i="58"/>
  <c r="J446" i="58"/>
  <c r="I446" i="58"/>
  <c r="G446" i="58"/>
  <c r="F446" i="58"/>
  <c r="E446" i="58"/>
  <c r="P445" i="58"/>
  <c r="O445" i="58"/>
  <c r="N445" i="58"/>
  <c r="M445" i="58"/>
  <c r="L445" i="58"/>
  <c r="K445" i="58"/>
  <c r="J445" i="58"/>
  <c r="I445" i="58"/>
  <c r="G445" i="58"/>
  <c r="F445" i="58"/>
  <c r="E445" i="58"/>
  <c r="P444" i="58"/>
  <c r="O444" i="58"/>
  <c r="N444" i="58"/>
  <c r="M444" i="58"/>
  <c r="L444" i="58"/>
  <c r="K444" i="58"/>
  <c r="J444" i="58"/>
  <c r="I444" i="58"/>
  <c r="G444" i="58"/>
  <c r="F444" i="58"/>
  <c r="E444" i="58"/>
  <c r="P443" i="58"/>
  <c r="O443" i="58"/>
  <c r="N443" i="58"/>
  <c r="M443" i="58"/>
  <c r="L443" i="58"/>
  <c r="K443" i="58"/>
  <c r="J443" i="58"/>
  <c r="I443" i="58"/>
  <c r="G443" i="58"/>
  <c r="F443" i="58"/>
  <c r="E443" i="58"/>
  <c r="P442" i="58"/>
  <c r="O442" i="58"/>
  <c r="N442" i="58"/>
  <c r="M442" i="58"/>
  <c r="L442" i="58"/>
  <c r="K442" i="58"/>
  <c r="J442" i="58"/>
  <c r="I442" i="58"/>
  <c r="G442" i="58"/>
  <c r="F442" i="58"/>
  <c r="E442" i="58"/>
  <c r="P438" i="58"/>
  <c r="O438" i="58"/>
  <c r="N438" i="58"/>
  <c r="M438" i="58"/>
  <c r="L438" i="58"/>
  <c r="K438" i="58"/>
  <c r="J438" i="58"/>
  <c r="I438" i="58"/>
  <c r="G438" i="58"/>
  <c r="F438" i="58"/>
  <c r="E438" i="58"/>
  <c r="P440" i="58"/>
  <c r="O440" i="58"/>
  <c r="N440" i="58"/>
  <c r="M440" i="58"/>
  <c r="L440" i="58"/>
  <c r="K440" i="58"/>
  <c r="J440" i="58"/>
  <c r="I440" i="58"/>
  <c r="G440" i="58"/>
  <c r="F440" i="58"/>
  <c r="E440" i="58"/>
  <c r="P441" i="58"/>
  <c r="O441" i="58"/>
  <c r="N441" i="58"/>
  <c r="M441" i="58"/>
  <c r="L441" i="58"/>
  <c r="K441" i="58"/>
  <c r="J441" i="58"/>
  <c r="I441" i="58"/>
  <c r="G441" i="58"/>
  <c r="F441" i="58"/>
  <c r="E441" i="58"/>
  <c r="P439" i="58"/>
  <c r="O439" i="58"/>
  <c r="N439" i="58"/>
  <c r="M439" i="58"/>
  <c r="L439" i="58"/>
  <c r="K439" i="58"/>
  <c r="J439" i="58"/>
  <c r="I439" i="58"/>
  <c r="G439" i="58"/>
  <c r="F439" i="58"/>
  <c r="E439" i="58"/>
  <c r="P437" i="58"/>
  <c r="O437" i="58"/>
  <c r="N437" i="58"/>
  <c r="M437" i="58"/>
  <c r="L437" i="58"/>
  <c r="K437" i="58"/>
  <c r="J437" i="58"/>
  <c r="I437" i="58"/>
  <c r="G437" i="58"/>
  <c r="F437" i="58"/>
  <c r="E437" i="58"/>
  <c r="P435" i="58"/>
  <c r="O435" i="58"/>
  <c r="N435" i="58"/>
  <c r="M435" i="58"/>
  <c r="L435" i="58"/>
  <c r="K435" i="58"/>
  <c r="J435" i="58"/>
  <c r="I435" i="58"/>
  <c r="G435" i="58"/>
  <c r="F435" i="58"/>
  <c r="E435" i="58"/>
  <c r="P436" i="58"/>
  <c r="O436" i="58"/>
  <c r="N436" i="58"/>
  <c r="M436" i="58"/>
  <c r="L436" i="58"/>
  <c r="K436" i="58"/>
  <c r="J436" i="58"/>
  <c r="I436" i="58"/>
  <c r="G436" i="58"/>
  <c r="F436" i="58"/>
  <c r="E436" i="58"/>
  <c r="P434" i="58"/>
  <c r="O434" i="58"/>
  <c r="N434" i="58"/>
  <c r="M434" i="58"/>
  <c r="L434" i="58"/>
  <c r="K434" i="58"/>
  <c r="J434" i="58"/>
  <c r="I434" i="58"/>
  <c r="G434" i="58"/>
  <c r="F434" i="58"/>
  <c r="E434" i="58"/>
  <c r="P433" i="58"/>
  <c r="O433" i="58"/>
  <c r="N433" i="58"/>
  <c r="M433" i="58"/>
  <c r="L433" i="58"/>
  <c r="K433" i="58"/>
  <c r="J433" i="58"/>
  <c r="I433" i="58"/>
  <c r="G433" i="58"/>
  <c r="F433" i="58"/>
  <c r="E433" i="58"/>
  <c r="P432" i="58"/>
  <c r="O432" i="58"/>
  <c r="N432" i="58"/>
  <c r="M432" i="58"/>
  <c r="L432" i="58"/>
  <c r="K432" i="58"/>
  <c r="J432" i="58"/>
  <c r="I432" i="58"/>
  <c r="G432" i="58"/>
  <c r="F432" i="58"/>
  <c r="E432" i="58"/>
  <c r="P431" i="58"/>
  <c r="O431" i="58"/>
  <c r="N431" i="58"/>
  <c r="M431" i="58"/>
  <c r="L431" i="58"/>
  <c r="K431" i="58"/>
  <c r="J431" i="58"/>
  <c r="I431" i="58"/>
  <c r="G431" i="58"/>
  <c r="F431" i="58"/>
  <c r="E431" i="58"/>
  <c r="P430" i="58"/>
  <c r="O430" i="58"/>
  <c r="N430" i="58"/>
  <c r="M430" i="58"/>
  <c r="L430" i="58"/>
  <c r="K430" i="58"/>
  <c r="J430" i="58"/>
  <c r="I430" i="58"/>
  <c r="G430" i="58"/>
  <c r="F430" i="58"/>
  <c r="E430" i="58"/>
  <c r="P427" i="58"/>
  <c r="O427" i="58"/>
  <c r="N427" i="58"/>
  <c r="M427" i="58"/>
  <c r="L427" i="58"/>
  <c r="K427" i="58"/>
  <c r="J427" i="58"/>
  <c r="I427" i="58"/>
  <c r="G427" i="58"/>
  <c r="F427" i="58"/>
  <c r="E427" i="58"/>
  <c r="P429" i="58"/>
  <c r="O429" i="58"/>
  <c r="N429" i="58"/>
  <c r="M429" i="58"/>
  <c r="L429" i="58"/>
  <c r="K429" i="58"/>
  <c r="J429" i="58"/>
  <c r="I429" i="58"/>
  <c r="G429" i="58"/>
  <c r="F429" i="58"/>
  <c r="E429" i="58"/>
  <c r="P428" i="58"/>
  <c r="O428" i="58"/>
  <c r="N428" i="58"/>
  <c r="M428" i="58"/>
  <c r="L428" i="58"/>
  <c r="K428" i="58"/>
  <c r="J428" i="58"/>
  <c r="I428" i="58"/>
  <c r="G428" i="58"/>
  <c r="F428" i="58"/>
  <c r="E428" i="58"/>
  <c r="P426" i="58"/>
  <c r="O426" i="58"/>
  <c r="N426" i="58"/>
  <c r="M426" i="58"/>
  <c r="L426" i="58"/>
  <c r="K426" i="58"/>
  <c r="J426" i="58"/>
  <c r="I426" i="58"/>
  <c r="G426" i="58"/>
  <c r="F426" i="58"/>
  <c r="E426" i="58"/>
  <c r="P424" i="58"/>
  <c r="O424" i="58"/>
  <c r="N424" i="58"/>
  <c r="M424" i="58"/>
  <c r="L424" i="58"/>
  <c r="K424" i="58"/>
  <c r="J424" i="58"/>
  <c r="I424" i="58"/>
  <c r="G424" i="58"/>
  <c r="F424" i="58"/>
  <c r="E424" i="58"/>
  <c r="P425" i="58"/>
  <c r="O425" i="58"/>
  <c r="N425" i="58"/>
  <c r="M425" i="58"/>
  <c r="L425" i="58"/>
  <c r="K425" i="58"/>
  <c r="J425" i="58"/>
  <c r="I425" i="58"/>
  <c r="G425" i="58"/>
  <c r="F425" i="58"/>
  <c r="E425" i="58"/>
  <c r="P423" i="58"/>
  <c r="O423" i="58"/>
  <c r="N423" i="58"/>
  <c r="M423" i="58"/>
  <c r="L423" i="58"/>
  <c r="K423" i="58"/>
  <c r="J423" i="58"/>
  <c r="I423" i="58"/>
  <c r="G423" i="58"/>
  <c r="F423" i="58"/>
  <c r="E423" i="58"/>
  <c r="P422" i="58"/>
  <c r="O422" i="58"/>
  <c r="N422" i="58"/>
  <c r="M422" i="58"/>
  <c r="L422" i="58"/>
  <c r="K422" i="58"/>
  <c r="J422" i="58"/>
  <c r="I422" i="58"/>
  <c r="G422" i="58"/>
  <c r="F422" i="58"/>
  <c r="E422" i="58"/>
  <c r="P421" i="58"/>
  <c r="O421" i="58"/>
  <c r="N421" i="58"/>
  <c r="M421" i="58"/>
  <c r="L421" i="58"/>
  <c r="K421" i="58"/>
  <c r="J421" i="58"/>
  <c r="I421" i="58"/>
  <c r="G421" i="58"/>
  <c r="F421" i="58"/>
  <c r="E421" i="58"/>
  <c r="P420" i="58"/>
  <c r="O420" i="58"/>
  <c r="N420" i="58"/>
  <c r="M420" i="58"/>
  <c r="L420" i="58"/>
  <c r="K420" i="58"/>
  <c r="J420" i="58"/>
  <c r="I420" i="58"/>
  <c r="G420" i="58"/>
  <c r="F420" i="58"/>
  <c r="E420" i="58"/>
  <c r="P419" i="58"/>
  <c r="O419" i="58"/>
  <c r="N419" i="58"/>
  <c r="M419" i="58"/>
  <c r="L419" i="58"/>
  <c r="K419" i="58"/>
  <c r="J419" i="58"/>
  <c r="I419" i="58"/>
  <c r="G419" i="58"/>
  <c r="F419" i="58"/>
  <c r="E419" i="58"/>
  <c r="P418" i="58"/>
  <c r="O418" i="58"/>
  <c r="N418" i="58"/>
  <c r="M418" i="58"/>
  <c r="L418" i="58"/>
  <c r="K418" i="58"/>
  <c r="J418" i="58"/>
  <c r="I418" i="58"/>
  <c r="G418" i="58"/>
  <c r="F418" i="58"/>
  <c r="E418" i="58"/>
  <c r="P417" i="58"/>
  <c r="O417" i="58"/>
  <c r="N417" i="58"/>
  <c r="M417" i="58"/>
  <c r="L417" i="58"/>
  <c r="K417" i="58"/>
  <c r="J417" i="58"/>
  <c r="I417" i="58"/>
  <c r="G417" i="58"/>
  <c r="F417" i="58"/>
  <c r="E417" i="58"/>
  <c r="P416" i="58"/>
  <c r="O416" i="58"/>
  <c r="N416" i="58"/>
  <c r="M416" i="58"/>
  <c r="L416" i="58"/>
  <c r="K416" i="58"/>
  <c r="J416" i="58"/>
  <c r="I416" i="58"/>
  <c r="G416" i="58"/>
  <c r="F416" i="58"/>
  <c r="E416" i="58"/>
  <c r="P415" i="58"/>
  <c r="O415" i="58"/>
  <c r="N415" i="58"/>
  <c r="M415" i="58"/>
  <c r="L415" i="58"/>
  <c r="K415" i="58"/>
  <c r="J415" i="58"/>
  <c r="I415" i="58"/>
  <c r="G415" i="58"/>
  <c r="F415" i="58"/>
  <c r="E415" i="58"/>
  <c r="P414" i="58"/>
  <c r="O414" i="58"/>
  <c r="N414" i="58"/>
  <c r="M414" i="58"/>
  <c r="L414" i="58"/>
  <c r="K414" i="58"/>
  <c r="J414" i="58"/>
  <c r="I414" i="58"/>
  <c r="G414" i="58"/>
  <c r="F414" i="58"/>
  <c r="E414" i="58"/>
  <c r="P413" i="58"/>
  <c r="O413" i="58"/>
  <c r="N413" i="58"/>
  <c r="M413" i="58"/>
  <c r="L413" i="58"/>
  <c r="K413" i="58"/>
  <c r="J413" i="58"/>
  <c r="I413" i="58"/>
  <c r="G413" i="58"/>
  <c r="F413" i="58"/>
  <c r="E413" i="58"/>
  <c r="P411" i="58"/>
  <c r="O411" i="58"/>
  <c r="N411" i="58"/>
  <c r="M411" i="58"/>
  <c r="L411" i="58"/>
  <c r="K411" i="58"/>
  <c r="J411" i="58"/>
  <c r="I411" i="58"/>
  <c r="G411" i="58"/>
  <c r="F411" i="58"/>
  <c r="E411" i="58"/>
  <c r="P409" i="58"/>
  <c r="O409" i="58"/>
  <c r="N409" i="58"/>
  <c r="M409" i="58"/>
  <c r="L409" i="58"/>
  <c r="K409" i="58"/>
  <c r="J409" i="58"/>
  <c r="I409" i="58"/>
  <c r="G409" i="58"/>
  <c r="F409" i="58"/>
  <c r="E409" i="58"/>
  <c r="P410" i="58"/>
  <c r="O410" i="58"/>
  <c r="N410" i="58"/>
  <c r="M410" i="58"/>
  <c r="L410" i="58"/>
  <c r="K410" i="58"/>
  <c r="J410" i="58"/>
  <c r="I410" i="58"/>
  <c r="G410" i="58"/>
  <c r="F410" i="58"/>
  <c r="E410" i="58"/>
  <c r="P408" i="58"/>
  <c r="O408" i="58"/>
  <c r="N408" i="58"/>
  <c r="M408" i="58"/>
  <c r="L408" i="58"/>
  <c r="K408" i="58"/>
  <c r="J408" i="58"/>
  <c r="I408" i="58"/>
  <c r="G408" i="58"/>
  <c r="F408" i="58"/>
  <c r="E408" i="58"/>
  <c r="P406" i="58"/>
  <c r="O406" i="58"/>
  <c r="N406" i="58"/>
  <c r="M406" i="58"/>
  <c r="L406" i="58"/>
  <c r="K406" i="58"/>
  <c r="J406" i="58"/>
  <c r="I406" i="58"/>
  <c r="G406" i="58"/>
  <c r="F406" i="58"/>
  <c r="E406" i="58"/>
  <c r="P405" i="58"/>
  <c r="O405" i="58"/>
  <c r="N405" i="58"/>
  <c r="M405" i="58"/>
  <c r="L405" i="58"/>
  <c r="K405" i="58"/>
  <c r="J405" i="58"/>
  <c r="I405" i="58"/>
  <c r="G405" i="58"/>
  <c r="F405" i="58"/>
  <c r="E405" i="58"/>
  <c r="P404" i="58"/>
  <c r="O404" i="58"/>
  <c r="N404" i="58"/>
  <c r="M404" i="58"/>
  <c r="L404" i="58"/>
  <c r="K404" i="58"/>
  <c r="J404" i="58"/>
  <c r="I404" i="58"/>
  <c r="G404" i="58"/>
  <c r="F404" i="58"/>
  <c r="E404" i="58"/>
  <c r="P403" i="58"/>
  <c r="O403" i="58"/>
  <c r="N403" i="58"/>
  <c r="M403" i="58"/>
  <c r="L403" i="58"/>
  <c r="K403" i="58"/>
  <c r="J403" i="58"/>
  <c r="I403" i="58"/>
  <c r="G403" i="58"/>
  <c r="F403" i="58"/>
  <c r="E403" i="58"/>
  <c r="P402" i="58"/>
  <c r="O402" i="58"/>
  <c r="N402" i="58"/>
  <c r="M402" i="58"/>
  <c r="L402" i="58"/>
  <c r="K402" i="58"/>
  <c r="J402" i="58"/>
  <c r="I402" i="58"/>
  <c r="G402" i="58"/>
  <c r="F402" i="58"/>
  <c r="E402" i="58"/>
  <c r="P401" i="58"/>
  <c r="O401" i="58"/>
  <c r="N401" i="58"/>
  <c r="M401" i="58"/>
  <c r="L401" i="58"/>
  <c r="K401" i="58"/>
  <c r="J401" i="58"/>
  <c r="I401" i="58"/>
  <c r="G401" i="58"/>
  <c r="F401" i="58"/>
  <c r="E401" i="58"/>
  <c r="P400" i="58"/>
  <c r="O400" i="58"/>
  <c r="N400" i="58"/>
  <c r="M400" i="58"/>
  <c r="L400" i="58"/>
  <c r="K400" i="58"/>
  <c r="J400" i="58"/>
  <c r="I400" i="58"/>
  <c r="G400" i="58"/>
  <c r="F400" i="58"/>
  <c r="E400" i="58"/>
  <c r="P399" i="58"/>
  <c r="O399" i="58"/>
  <c r="N399" i="58"/>
  <c r="M399" i="58"/>
  <c r="L399" i="58"/>
  <c r="K399" i="58"/>
  <c r="J399" i="58"/>
  <c r="I399" i="58"/>
  <c r="G399" i="58"/>
  <c r="F399" i="58"/>
  <c r="E399" i="58"/>
  <c r="P398" i="58"/>
  <c r="O398" i="58"/>
  <c r="N398" i="58"/>
  <c r="M398" i="58"/>
  <c r="L398" i="58"/>
  <c r="K398" i="58"/>
  <c r="J398" i="58"/>
  <c r="I398" i="58"/>
  <c r="G398" i="58"/>
  <c r="F398" i="58"/>
  <c r="E398" i="58"/>
  <c r="P396" i="58"/>
  <c r="O396" i="58"/>
  <c r="N396" i="58"/>
  <c r="M396" i="58"/>
  <c r="L396" i="58"/>
  <c r="K396" i="58"/>
  <c r="J396" i="58"/>
  <c r="I396" i="58"/>
  <c r="G396" i="58"/>
  <c r="F396" i="58"/>
  <c r="E396" i="58"/>
  <c r="P395" i="58"/>
  <c r="O395" i="58"/>
  <c r="N395" i="58"/>
  <c r="M395" i="58"/>
  <c r="L395" i="58"/>
  <c r="K395" i="58"/>
  <c r="J395" i="58"/>
  <c r="I395" i="58"/>
  <c r="G395" i="58"/>
  <c r="F395" i="58"/>
  <c r="E395" i="58"/>
  <c r="P394" i="58"/>
  <c r="O394" i="58"/>
  <c r="N394" i="58"/>
  <c r="M394" i="58"/>
  <c r="L394" i="58"/>
  <c r="K394" i="58"/>
  <c r="J394" i="58"/>
  <c r="I394" i="58"/>
  <c r="G394" i="58"/>
  <c r="F394" i="58"/>
  <c r="E394" i="58"/>
  <c r="P393" i="58"/>
  <c r="O393" i="58"/>
  <c r="N393" i="58"/>
  <c r="M393" i="58"/>
  <c r="L393" i="58"/>
  <c r="K393" i="58"/>
  <c r="J393" i="58"/>
  <c r="I393" i="58"/>
  <c r="G393" i="58"/>
  <c r="F393" i="58"/>
  <c r="E393" i="58"/>
  <c r="P392" i="58"/>
  <c r="O392" i="58"/>
  <c r="N392" i="58"/>
  <c r="M392" i="58"/>
  <c r="L392" i="58"/>
  <c r="K392" i="58"/>
  <c r="J392" i="58"/>
  <c r="I392" i="58"/>
  <c r="G392" i="58"/>
  <c r="F392" i="58"/>
  <c r="E392" i="58"/>
  <c r="P391" i="58"/>
  <c r="O391" i="58"/>
  <c r="N391" i="58"/>
  <c r="M391" i="58"/>
  <c r="L391" i="58"/>
  <c r="K391" i="58"/>
  <c r="J391" i="58"/>
  <c r="I391" i="58"/>
  <c r="G391" i="58"/>
  <c r="F391" i="58"/>
  <c r="E391" i="58"/>
  <c r="P390" i="58"/>
  <c r="O390" i="58"/>
  <c r="N390" i="58"/>
  <c r="M390" i="58"/>
  <c r="L390" i="58"/>
  <c r="K390" i="58"/>
  <c r="J390" i="58"/>
  <c r="I390" i="58"/>
  <c r="G390" i="58"/>
  <c r="F390" i="58"/>
  <c r="E390" i="58"/>
  <c r="P388" i="58"/>
  <c r="O388" i="58"/>
  <c r="N388" i="58"/>
  <c r="M388" i="58"/>
  <c r="L388" i="58"/>
  <c r="K388" i="58"/>
  <c r="J388" i="58"/>
  <c r="I388" i="58"/>
  <c r="G388" i="58"/>
  <c r="F388" i="58"/>
  <c r="E388" i="58"/>
  <c r="P387" i="58"/>
  <c r="O387" i="58"/>
  <c r="N387" i="58"/>
  <c r="M387" i="58"/>
  <c r="L387" i="58"/>
  <c r="K387" i="58"/>
  <c r="J387" i="58"/>
  <c r="I387" i="58"/>
  <c r="G387" i="58"/>
  <c r="F387" i="58"/>
  <c r="E387" i="58"/>
  <c r="P386" i="58"/>
  <c r="O386" i="58"/>
  <c r="N386" i="58"/>
  <c r="M386" i="58"/>
  <c r="L386" i="58"/>
  <c r="K386" i="58"/>
  <c r="J386" i="58"/>
  <c r="I386" i="58"/>
  <c r="G386" i="58"/>
  <c r="F386" i="58"/>
  <c r="E386" i="58"/>
  <c r="P385" i="58"/>
  <c r="O385" i="58"/>
  <c r="N385" i="58"/>
  <c r="M385" i="58"/>
  <c r="L385" i="58"/>
  <c r="K385" i="58"/>
  <c r="J385" i="58"/>
  <c r="I385" i="58"/>
  <c r="G385" i="58"/>
  <c r="F385" i="58"/>
  <c r="E385" i="58"/>
  <c r="P383" i="58"/>
  <c r="O383" i="58"/>
  <c r="N383" i="58"/>
  <c r="M383" i="58"/>
  <c r="L383" i="58"/>
  <c r="K383" i="58"/>
  <c r="J383" i="58"/>
  <c r="I383" i="58"/>
  <c r="G383" i="58"/>
  <c r="F383" i="58"/>
  <c r="E383" i="58"/>
  <c r="P382" i="58"/>
  <c r="O382" i="58"/>
  <c r="N382" i="58"/>
  <c r="M382" i="58"/>
  <c r="L382" i="58"/>
  <c r="K382" i="58"/>
  <c r="J382" i="58"/>
  <c r="I382" i="58"/>
  <c r="G382" i="58"/>
  <c r="F382" i="58"/>
  <c r="E382" i="58"/>
  <c r="P381" i="58"/>
  <c r="O381" i="58"/>
  <c r="N381" i="58"/>
  <c r="M381" i="58"/>
  <c r="L381" i="58"/>
  <c r="K381" i="58"/>
  <c r="J381" i="58"/>
  <c r="I381" i="58"/>
  <c r="G381" i="58"/>
  <c r="F381" i="58"/>
  <c r="E381" i="58"/>
  <c r="P380" i="58"/>
  <c r="O380" i="58"/>
  <c r="N380" i="58"/>
  <c r="M380" i="58"/>
  <c r="L380" i="58"/>
  <c r="K380" i="58"/>
  <c r="J380" i="58"/>
  <c r="I380" i="58"/>
  <c r="G380" i="58"/>
  <c r="F380" i="58"/>
  <c r="E380" i="58"/>
  <c r="P379" i="58"/>
  <c r="O379" i="58"/>
  <c r="N379" i="58"/>
  <c r="M379" i="58"/>
  <c r="L379" i="58"/>
  <c r="K379" i="58"/>
  <c r="J379" i="58"/>
  <c r="I379" i="58"/>
  <c r="G379" i="58"/>
  <c r="F379" i="58"/>
  <c r="E379" i="58"/>
  <c r="P378" i="58"/>
  <c r="O378" i="58"/>
  <c r="N378" i="58"/>
  <c r="M378" i="58"/>
  <c r="L378" i="58"/>
  <c r="K378" i="58"/>
  <c r="J378" i="58"/>
  <c r="I378" i="58"/>
  <c r="G378" i="58"/>
  <c r="F378" i="58"/>
  <c r="E378" i="58"/>
  <c r="P377" i="58"/>
  <c r="O377" i="58"/>
  <c r="N377" i="58"/>
  <c r="M377" i="58"/>
  <c r="L377" i="58"/>
  <c r="K377" i="58"/>
  <c r="J377" i="58"/>
  <c r="I377" i="58"/>
  <c r="G377" i="58"/>
  <c r="F377" i="58"/>
  <c r="E377" i="58"/>
  <c r="P376" i="58"/>
  <c r="O376" i="58"/>
  <c r="N376" i="58"/>
  <c r="M376" i="58"/>
  <c r="L376" i="58"/>
  <c r="K376" i="58"/>
  <c r="J376" i="58"/>
  <c r="I376" i="58"/>
  <c r="G376" i="58"/>
  <c r="F376" i="58"/>
  <c r="E376" i="58"/>
  <c r="P375" i="58"/>
  <c r="O375" i="58"/>
  <c r="N375" i="58"/>
  <c r="M375" i="58"/>
  <c r="L375" i="58"/>
  <c r="K375" i="58"/>
  <c r="J375" i="58"/>
  <c r="I375" i="58"/>
  <c r="G375" i="58"/>
  <c r="F375" i="58"/>
  <c r="E375" i="58"/>
  <c r="P374" i="58"/>
  <c r="O374" i="58"/>
  <c r="N374" i="58"/>
  <c r="M374" i="58"/>
  <c r="L374" i="58"/>
  <c r="K374" i="58"/>
  <c r="J374" i="58"/>
  <c r="I374" i="58"/>
  <c r="G374" i="58"/>
  <c r="F374" i="58"/>
  <c r="E374" i="58"/>
  <c r="P373" i="58"/>
  <c r="O373" i="58"/>
  <c r="N373" i="58"/>
  <c r="M373" i="58"/>
  <c r="L373" i="58"/>
  <c r="K373" i="58"/>
  <c r="J373" i="58"/>
  <c r="I373" i="58"/>
  <c r="G373" i="58"/>
  <c r="F373" i="58"/>
  <c r="E373" i="58"/>
  <c r="P372" i="58"/>
  <c r="O372" i="58"/>
  <c r="N372" i="58"/>
  <c r="M372" i="58"/>
  <c r="L372" i="58"/>
  <c r="K372" i="58"/>
  <c r="J372" i="58"/>
  <c r="I372" i="58"/>
  <c r="G372" i="58"/>
  <c r="F372" i="58"/>
  <c r="E372" i="58"/>
  <c r="P371" i="58"/>
  <c r="O371" i="58"/>
  <c r="N371" i="58"/>
  <c r="M371" i="58"/>
  <c r="L371" i="58"/>
  <c r="K371" i="58"/>
  <c r="J371" i="58"/>
  <c r="I371" i="58"/>
  <c r="G371" i="58"/>
  <c r="F371" i="58"/>
  <c r="E371" i="58"/>
  <c r="P370" i="58"/>
  <c r="O370" i="58"/>
  <c r="N370" i="58"/>
  <c r="M370" i="58"/>
  <c r="L370" i="58"/>
  <c r="K370" i="58"/>
  <c r="J370" i="58"/>
  <c r="I370" i="58"/>
  <c r="G370" i="58"/>
  <c r="F370" i="58"/>
  <c r="E370" i="58"/>
  <c r="P369" i="58"/>
  <c r="O369" i="58"/>
  <c r="N369" i="58"/>
  <c r="M369" i="58"/>
  <c r="L369" i="58"/>
  <c r="K369" i="58"/>
  <c r="J369" i="58"/>
  <c r="I369" i="58"/>
  <c r="G369" i="58"/>
  <c r="F369" i="58"/>
  <c r="E369" i="58"/>
  <c r="P368" i="58"/>
  <c r="O368" i="58"/>
  <c r="N368" i="58"/>
  <c r="M368" i="58"/>
  <c r="L368" i="58"/>
  <c r="K368" i="58"/>
  <c r="J368" i="58"/>
  <c r="I368" i="58"/>
  <c r="G368" i="58"/>
  <c r="F368" i="58"/>
  <c r="E368" i="58"/>
  <c r="P367" i="58"/>
  <c r="O367" i="58"/>
  <c r="N367" i="58"/>
  <c r="M367" i="58"/>
  <c r="L367" i="58"/>
  <c r="K367" i="58"/>
  <c r="J367" i="58"/>
  <c r="I367" i="58"/>
  <c r="G367" i="58"/>
  <c r="F367" i="58"/>
  <c r="E367" i="58"/>
  <c r="P366" i="58"/>
  <c r="O366" i="58"/>
  <c r="N366" i="58"/>
  <c r="M366" i="58"/>
  <c r="L366" i="58"/>
  <c r="K366" i="58"/>
  <c r="J366" i="58"/>
  <c r="I366" i="58"/>
  <c r="G366" i="58"/>
  <c r="F366" i="58"/>
  <c r="E366" i="58"/>
  <c r="P363" i="58"/>
  <c r="O363" i="58"/>
  <c r="N363" i="58"/>
  <c r="M363" i="58"/>
  <c r="L363" i="58"/>
  <c r="K363" i="58"/>
  <c r="J363" i="58"/>
  <c r="I363" i="58"/>
  <c r="G363" i="58"/>
  <c r="F363" i="58"/>
  <c r="E363" i="58"/>
  <c r="P365" i="58"/>
  <c r="O365" i="58"/>
  <c r="N365" i="58"/>
  <c r="M365" i="58"/>
  <c r="L365" i="58"/>
  <c r="K365" i="58"/>
  <c r="J365" i="58"/>
  <c r="I365" i="58"/>
  <c r="G365" i="58"/>
  <c r="F365" i="58"/>
  <c r="E365" i="58"/>
  <c r="P364" i="58"/>
  <c r="O364" i="58"/>
  <c r="N364" i="58"/>
  <c r="M364" i="58"/>
  <c r="L364" i="58"/>
  <c r="K364" i="58"/>
  <c r="J364" i="58"/>
  <c r="I364" i="58"/>
  <c r="G364" i="58"/>
  <c r="F364" i="58"/>
  <c r="E364" i="58"/>
  <c r="P362" i="58"/>
  <c r="O362" i="58"/>
  <c r="N362" i="58"/>
  <c r="M362" i="58"/>
  <c r="L362" i="58"/>
  <c r="K362" i="58"/>
  <c r="J362" i="58"/>
  <c r="I362" i="58"/>
  <c r="G362" i="58"/>
  <c r="F362" i="58"/>
  <c r="E362" i="58"/>
  <c r="P360" i="58"/>
  <c r="O360" i="58"/>
  <c r="N360" i="58"/>
  <c r="M360" i="58"/>
  <c r="L360" i="58"/>
  <c r="K360" i="58"/>
  <c r="J360" i="58"/>
  <c r="I360" i="58"/>
  <c r="G360" i="58"/>
  <c r="F360" i="58"/>
  <c r="E360" i="58"/>
  <c r="P361" i="58"/>
  <c r="O361" i="58"/>
  <c r="N361" i="58"/>
  <c r="M361" i="58"/>
  <c r="L361" i="58"/>
  <c r="K361" i="58"/>
  <c r="J361" i="58"/>
  <c r="I361" i="58"/>
  <c r="G361" i="58"/>
  <c r="F361" i="58"/>
  <c r="E361" i="58"/>
  <c r="P359" i="58"/>
  <c r="O359" i="58"/>
  <c r="N359" i="58"/>
  <c r="M359" i="58"/>
  <c r="L359" i="58"/>
  <c r="K359" i="58"/>
  <c r="J359" i="58"/>
  <c r="I359" i="58"/>
  <c r="G359" i="58"/>
  <c r="F359" i="58"/>
  <c r="E359" i="58"/>
  <c r="P358" i="58"/>
  <c r="O358" i="58"/>
  <c r="N358" i="58"/>
  <c r="M358" i="58"/>
  <c r="L358" i="58"/>
  <c r="K358" i="58"/>
  <c r="J358" i="58"/>
  <c r="I358" i="58"/>
  <c r="G358" i="58"/>
  <c r="F358" i="58"/>
  <c r="E358" i="58"/>
  <c r="P357" i="58"/>
  <c r="O357" i="58"/>
  <c r="N357" i="58"/>
  <c r="M357" i="58"/>
  <c r="L357" i="58"/>
  <c r="K357" i="58"/>
  <c r="J357" i="58"/>
  <c r="I357" i="58"/>
  <c r="G357" i="58"/>
  <c r="F357" i="58"/>
  <c r="E357" i="58"/>
  <c r="P355" i="58"/>
  <c r="O355" i="58"/>
  <c r="N355" i="58"/>
  <c r="M355" i="58"/>
  <c r="L355" i="58"/>
  <c r="K355" i="58"/>
  <c r="J355" i="58"/>
  <c r="I355" i="58"/>
  <c r="G355" i="58"/>
  <c r="F355" i="58"/>
  <c r="E355" i="58"/>
  <c r="P356" i="58"/>
  <c r="O356" i="58"/>
  <c r="N356" i="58"/>
  <c r="M356" i="58"/>
  <c r="L356" i="58"/>
  <c r="K356" i="58"/>
  <c r="J356" i="58"/>
  <c r="I356" i="58"/>
  <c r="G356" i="58"/>
  <c r="F356" i="58"/>
  <c r="E356" i="58"/>
  <c r="P354" i="58"/>
  <c r="O354" i="58"/>
  <c r="N354" i="58"/>
  <c r="M354" i="58"/>
  <c r="L354" i="58"/>
  <c r="K354" i="58"/>
  <c r="J354" i="58"/>
  <c r="I354" i="58"/>
  <c r="G354" i="58"/>
  <c r="F354" i="58"/>
  <c r="E354" i="58"/>
  <c r="P353" i="58"/>
  <c r="O353" i="58"/>
  <c r="N353" i="58"/>
  <c r="M353" i="58"/>
  <c r="L353" i="58"/>
  <c r="K353" i="58"/>
  <c r="J353" i="58"/>
  <c r="I353" i="58"/>
  <c r="G353" i="58"/>
  <c r="F353" i="58"/>
  <c r="E353" i="58"/>
  <c r="P352" i="58"/>
  <c r="O352" i="58"/>
  <c r="N352" i="58"/>
  <c r="M352" i="58"/>
  <c r="L352" i="58"/>
  <c r="K352" i="58"/>
  <c r="J352" i="58"/>
  <c r="I352" i="58"/>
  <c r="G352" i="58"/>
  <c r="F352" i="58"/>
  <c r="E352" i="58"/>
  <c r="P350" i="58"/>
  <c r="O350" i="58"/>
  <c r="N350" i="58"/>
  <c r="M350" i="58"/>
  <c r="L350" i="58"/>
  <c r="K350" i="58"/>
  <c r="J350" i="58"/>
  <c r="I350" i="58"/>
  <c r="G350" i="58"/>
  <c r="F350" i="58"/>
  <c r="E350" i="58"/>
  <c r="P351" i="58"/>
  <c r="O351" i="58"/>
  <c r="N351" i="58"/>
  <c r="M351" i="58"/>
  <c r="L351" i="58"/>
  <c r="K351" i="58"/>
  <c r="J351" i="58"/>
  <c r="I351" i="58"/>
  <c r="G351" i="58"/>
  <c r="F351" i="58"/>
  <c r="E351" i="58"/>
  <c r="P349" i="58"/>
  <c r="O349" i="58"/>
  <c r="N349" i="58"/>
  <c r="M349" i="58"/>
  <c r="L349" i="58"/>
  <c r="K349" i="58"/>
  <c r="J349" i="58"/>
  <c r="I349" i="58"/>
  <c r="G349" i="58"/>
  <c r="F349" i="58"/>
  <c r="E349" i="58"/>
  <c r="P348" i="58"/>
  <c r="O348" i="58"/>
  <c r="N348" i="58"/>
  <c r="M348" i="58"/>
  <c r="L348" i="58"/>
  <c r="K348" i="58"/>
  <c r="J348" i="58"/>
  <c r="I348" i="58"/>
  <c r="G348" i="58"/>
  <c r="F348" i="58"/>
  <c r="E348" i="58"/>
  <c r="P347" i="58"/>
  <c r="O347" i="58"/>
  <c r="N347" i="58"/>
  <c r="M347" i="58"/>
  <c r="L347" i="58"/>
  <c r="K347" i="58"/>
  <c r="J347" i="58"/>
  <c r="I347" i="58"/>
  <c r="G347" i="58"/>
  <c r="F347" i="58"/>
  <c r="E347" i="58"/>
  <c r="P346" i="58"/>
  <c r="O346" i="58"/>
  <c r="N346" i="58"/>
  <c r="M346" i="58"/>
  <c r="L346" i="58"/>
  <c r="K346" i="58"/>
  <c r="J346" i="58"/>
  <c r="I346" i="58"/>
  <c r="G346" i="58"/>
  <c r="F346" i="58"/>
  <c r="E346" i="58"/>
  <c r="P345" i="58"/>
  <c r="O345" i="58"/>
  <c r="N345" i="58"/>
  <c r="M345" i="58"/>
  <c r="L345" i="58"/>
  <c r="K345" i="58"/>
  <c r="J345" i="58"/>
  <c r="I345" i="58"/>
  <c r="G345" i="58"/>
  <c r="F345" i="58"/>
  <c r="E345" i="58"/>
  <c r="P344" i="58"/>
  <c r="O344" i="58"/>
  <c r="N344" i="58"/>
  <c r="M344" i="58"/>
  <c r="L344" i="58"/>
  <c r="K344" i="58"/>
  <c r="J344" i="58"/>
  <c r="I344" i="58"/>
  <c r="G344" i="58"/>
  <c r="F344" i="58"/>
  <c r="E344" i="58"/>
  <c r="P343" i="58"/>
  <c r="O343" i="58"/>
  <c r="N343" i="58"/>
  <c r="M343" i="58"/>
  <c r="L343" i="58"/>
  <c r="K343" i="58"/>
  <c r="J343" i="58"/>
  <c r="I343" i="58"/>
  <c r="G343" i="58"/>
  <c r="F343" i="58"/>
  <c r="E343" i="58"/>
  <c r="P342" i="58"/>
  <c r="O342" i="58"/>
  <c r="N342" i="58"/>
  <c r="M342" i="58"/>
  <c r="L342" i="58"/>
  <c r="K342" i="58"/>
  <c r="J342" i="58"/>
  <c r="I342" i="58"/>
  <c r="G342" i="58"/>
  <c r="F342" i="58"/>
  <c r="E342" i="58"/>
  <c r="P341" i="58"/>
  <c r="O341" i="58"/>
  <c r="N341" i="58"/>
  <c r="M341" i="58"/>
  <c r="L341" i="58"/>
  <c r="K341" i="58"/>
  <c r="J341" i="58"/>
  <c r="I341" i="58"/>
  <c r="G341" i="58"/>
  <c r="F341" i="58"/>
  <c r="E341" i="58"/>
  <c r="P340" i="58"/>
  <c r="O340" i="58"/>
  <c r="N340" i="58"/>
  <c r="M340" i="58"/>
  <c r="L340" i="58"/>
  <c r="K340" i="58"/>
  <c r="J340" i="58"/>
  <c r="I340" i="58"/>
  <c r="G340" i="58"/>
  <c r="F340" i="58"/>
  <c r="E340" i="58"/>
  <c r="P339" i="58"/>
  <c r="O339" i="58"/>
  <c r="N339" i="58"/>
  <c r="M339" i="58"/>
  <c r="L339" i="58"/>
  <c r="K339" i="58"/>
  <c r="J339" i="58"/>
  <c r="I339" i="58"/>
  <c r="G339" i="58"/>
  <c r="F339" i="58"/>
  <c r="E339" i="58"/>
  <c r="P337" i="58"/>
  <c r="O337" i="58"/>
  <c r="N337" i="58"/>
  <c r="M337" i="58"/>
  <c r="L337" i="58"/>
  <c r="K337" i="58"/>
  <c r="J337" i="58"/>
  <c r="I337" i="58"/>
  <c r="G337" i="58"/>
  <c r="F337" i="58"/>
  <c r="E337" i="58"/>
  <c r="P338" i="58"/>
  <c r="O338" i="58"/>
  <c r="N338" i="58"/>
  <c r="M338" i="58"/>
  <c r="L338" i="58"/>
  <c r="K338" i="58"/>
  <c r="J338" i="58"/>
  <c r="I338" i="58"/>
  <c r="G338" i="58"/>
  <c r="F338" i="58"/>
  <c r="E338" i="58"/>
  <c r="P336" i="58"/>
  <c r="O336" i="58"/>
  <c r="N336" i="58"/>
  <c r="M336" i="58"/>
  <c r="L336" i="58"/>
  <c r="K336" i="58"/>
  <c r="J336" i="58"/>
  <c r="I336" i="58"/>
  <c r="G336" i="58"/>
  <c r="F336" i="58"/>
  <c r="E336" i="58"/>
  <c r="P335" i="58"/>
  <c r="O335" i="58"/>
  <c r="N335" i="58"/>
  <c r="M335" i="58"/>
  <c r="L335" i="58"/>
  <c r="K335" i="58"/>
  <c r="J335" i="58"/>
  <c r="I335" i="58"/>
  <c r="G335" i="58"/>
  <c r="F335" i="58"/>
  <c r="E335" i="58"/>
  <c r="P334" i="58"/>
  <c r="O334" i="58"/>
  <c r="N334" i="58"/>
  <c r="M334" i="58"/>
  <c r="L334" i="58"/>
  <c r="K334" i="58"/>
  <c r="J334" i="58"/>
  <c r="I334" i="58"/>
  <c r="G334" i="58"/>
  <c r="F334" i="58"/>
  <c r="E334" i="58"/>
  <c r="P332" i="58"/>
  <c r="O332" i="58"/>
  <c r="N332" i="58"/>
  <c r="M332" i="58"/>
  <c r="L332" i="58"/>
  <c r="K332" i="58"/>
  <c r="J332" i="58"/>
  <c r="I332" i="58"/>
  <c r="G332" i="58"/>
  <c r="F332" i="58"/>
  <c r="E332" i="58"/>
  <c r="P331" i="58"/>
  <c r="O331" i="58"/>
  <c r="N331" i="58"/>
  <c r="M331" i="58"/>
  <c r="L331" i="58"/>
  <c r="K331" i="58"/>
  <c r="J331" i="58"/>
  <c r="I331" i="58"/>
  <c r="G331" i="58"/>
  <c r="F331" i="58"/>
  <c r="E331" i="58"/>
  <c r="P330" i="58"/>
  <c r="O330" i="58"/>
  <c r="N330" i="58"/>
  <c r="M330" i="58"/>
  <c r="L330" i="58"/>
  <c r="K330" i="58"/>
  <c r="J330" i="58"/>
  <c r="I330" i="58"/>
  <c r="G330" i="58"/>
  <c r="F330" i="58"/>
  <c r="E330" i="58"/>
  <c r="P329" i="58"/>
  <c r="O329" i="58"/>
  <c r="N329" i="58"/>
  <c r="M329" i="58"/>
  <c r="L329" i="58"/>
  <c r="K329" i="58"/>
  <c r="J329" i="58"/>
  <c r="I329" i="58"/>
  <c r="G329" i="58"/>
  <c r="F329" i="58"/>
  <c r="E329" i="58"/>
  <c r="P328" i="58"/>
  <c r="O328" i="58"/>
  <c r="N328" i="58"/>
  <c r="M328" i="58"/>
  <c r="L328" i="58"/>
  <c r="K328" i="58"/>
  <c r="J328" i="58"/>
  <c r="I328" i="58"/>
  <c r="G328" i="58"/>
  <c r="F328" i="58"/>
  <c r="E328" i="58"/>
  <c r="P327" i="58"/>
  <c r="O327" i="58"/>
  <c r="N327" i="58"/>
  <c r="M327" i="58"/>
  <c r="L327" i="58"/>
  <c r="K327" i="58"/>
  <c r="J327" i="58"/>
  <c r="I327" i="58"/>
  <c r="G327" i="58"/>
  <c r="F327" i="58"/>
  <c r="E327" i="58"/>
  <c r="P326" i="58"/>
  <c r="O326" i="58"/>
  <c r="N326" i="58"/>
  <c r="M326" i="58"/>
  <c r="L326" i="58"/>
  <c r="K326" i="58"/>
  <c r="J326" i="58"/>
  <c r="I326" i="58"/>
  <c r="G326" i="58"/>
  <c r="F326" i="58"/>
  <c r="E326" i="58"/>
  <c r="P325" i="58"/>
  <c r="O325" i="58"/>
  <c r="N325" i="58"/>
  <c r="M325" i="58"/>
  <c r="L325" i="58"/>
  <c r="K325" i="58"/>
  <c r="J325" i="58"/>
  <c r="I325" i="58"/>
  <c r="G325" i="58"/>
  <c r="F325" i="58"/>
  <c r="E325" i="58"/>
  <c r="P324" i="58"/>
  <c r="O324" i="58"/>
  <c r="N324" i="58"/>
  <c r="M324" i="58"/>
  <c r="L324" i="58"/>
  <c r="K324" i="58"/>
  <c r="J324" i="58"/>
  <c r="I324" i="58"/>
  <c r="G324" i="58"/>
  <c r="F324" i="58"/>
  <c r="E324" i="58"/>
  <c r="P323" i="58"/>
  <c r="O323" i="58"/>
  <c r="N323" i="58"/>
  <c r="M323" i="58"/>
  <c r="L323" i="58"/>
  <c r="K323" i="58"/>
  <c r="J323" i="58"/>
  <c r="I323" i="58"/>
  <c r="G323" i="58"/>
  <c r="F323" i="58"/>
  <c r="E323" i="58"/>
  <c r="P321" i="58"/>
  <c r="O321" i="58"/>
  <c r="N321" i="58"/>
  <c r="M321" i="58"/>
  <c r="L321" i="58"/>
  <c r="K321" i="58"/>
  <c r="J321" i="58"/>
  <c r="I321" i="58"/>
  <c r="G321" i="58"/>
  <c r="F321" i="58"/>
  <c r="E321" i="58"/>
  <c r="P322" i="58"/>
  <c r="O322" i="58"/>
  <c r="N322" i="58"/>
  <c r="M322" i="58"/>
  <c r="L322" i="58"/>
  <c r="K322" i="58"/>
  <c r="J322" i="58"/>
  <c r="I322" i="58"/>
  <c r="G322" i="58"/>
  <c r="F322" i="58"/>
  <c r="E322" i="58"/>
  <c r="P320" i="58"/>
  <c r="O320" i="58"/>
  <c r="N320" i="58"/>
  <c r="M320" i="58"/>
  <c r="L320" i="58"/>
  <c r="K320" i="58"/>
  <c r="J320" i="58"/>
  <c r="I320" i="58"/>
  <c r="G320" i="58"/>
  <c r="F320" i="58"/>
  <c r="E320" i="58"/>
  <c r="P319" i="58"/>
  <c r="O319" i="58"/>
  <c r="N319" i="58"/>
  <c r="M319" i="58"/>
  <c r="L319" i="58"/>
  <c r="K319" i="58"/>
  <c r="J319" i="58"/>
  <c r="I319" i="58"/>
  <c r="G319" i="58"/>
  <c r="F319" i="58"/>
  <c r="E319" i="58"/>
  <c r="P317" i="58"/>
  <c r="O317" i="58"/>
  <c r="N317" i="58"/>
  <c r="M317" i="58"/>
  <c r="L317" i="58"/>
  <c r="K317" i="58"/>
  <c r="J317" i="58"/>
  <c r="I317" i="58"/>
  <c r="G317" i="58"/>
  <c r="F317" i="58"/>
  <c r="E317" i="58"/>
  <c r="P316" i="58"/>
  <c r="O316" i="58"/>
  <c r="N316" i="58"/>
  <c r="M316" i="58"/>
  <c r="L316" i="58"/>
  <c r="K316" i="58"/>
  <c r="J316" i="58"/>
  <c r="I316" i="58"/>
  <c r="G316" i="58"/>
  <c r="F316" i="58"/>
  <c r="E316" i="58"/>
  <c r="P315" i="58"/>
  <c r="O315" i="58"/>
  <c r="N315" i="58"/>
  <c r="M315" i="58"/>
  <c r="L315" i="58"/>
  <c r="K315" i="58"/>
  <c r="J315" i="58"/>
  <c r="I315" i="58"/>
  <c r="G315" i="58"/>
  <c r="F315" i="58"/>
  <c r="E315" i="58"/>
  <c r="P314" i="58"/>
  <c r="O314" i="58"/>
  <c r="N314" i="58"/>
  <c r="M314" i="58"/>
  <c r="L314" i="58"/>
  <c r="K314" i="58"/>
  <c r="J314" i="58"/>
  <c r="I314" i="58"/>
  <c r="G314" i="58"/>
  <c r="F314" i="58"/>
  <c r="E314" i="58"/>
  <c r="P312" i="58"/>
  <c r="O312" i="58"/>
  <c r="N312" i="58"/>
  <c r="M312" i="58"/>
  <c r="L312" i="58"/>
  <c r="K312" i="58"/>
  <c r="J312" i="58"/>
  <c r="I312" i="58"/>
  <c r="G312" i="58"/>
  <c r="F312" i="58"/>
  <c r="E312" i="58"/>
  <c r="P311" i="58"/>
  <c r="O311" i="58"/>
  <c r="N311" i="58"/>
  <c r="M311" i="58"/>
  <c r="L311" i="58"/>
  <c r="K311" i="58"/>
  <c r="J311" i="58"/>
  <c r="I311" i="58"/>
  <c r="G311" i="58"/>
  <c r="F311" i="58"/>
  <c r="E311" i="58"/>
  <c r="P310" i="58"/>
  <c r="O310" i="58"/>
  <c r="N310" i="58"/>
  <c r="M310" i="58"/>
  <c r="L310" i="58"/>
  <c r="K310" i="58"/>
  <c r="J310" i="58"/>
  <c r="I310" i="58"/>
  <c r="G310" i="58"/>
  <c r="F310" i="58"/>
  <c r="E310" i="58"/>
  <c r="P309" i="58"/>
  <c r="O309" i="58"/>
  <c r="N309" i="58"/>
  <c r="M309" i="58"/>
  <c r="L309" i="58"/>
  <c r="K309" i="58"/>
  <c r="J309" i="58"/>
  <c r="I309" i="58"/>
  <c r="G309" i="58"/>
  <c r="F309" i="58"/>
  <c r="E309" i="58"/>
  <c r="P308" i="58"/>
  <c r="O308" i="58"/>
  <c r="N308" i="58"/>
  <c r="M308" i="58"/>
  <c r="L308" i="58"/>
  <c r="K308" i="58"/>
  <c r="J308" i="58"/>
  <c r="I308" i="58"/>
  <c r="G308" i="58"/>
  <c r="F308" i="58"/>
  <c r="E308" i="58"/>
  <c r="P307" i="58"/>
  <c r="O307" i="58"/>
  <c r="N307" i="58"/>
  <c r="M307" i="58"/>
  <c r="L307" i="58"/>
  <c r="K307" i="58"/>
  <c r="J307" i="58"/>
  <c r="I307" i="58"/>
  <c r="G307" i="58"/>
  <c r="F307" i="58"/>
  <c r="E307" i="58"/>
  <c r="P306" i="58"/>
  <c r="O306" i="58"/>
  <c r="N306" i="58"/>
  <c r="M306" i="58"/>
  <c r="L306" i="58"/>
  <c r="K306" i="58"/>
  <c r="J306" i="58"/>
  <c r="I306" i="58"/>
  <c r="G306" i="58"/>
  <c r="F306" i="58"/>
  <c r="E306" i="58"/>
  <c r="P305" i="58"/>
  <c r="O305" i="58"/>
  <c r="N305" i="58"/>
  <c r="M305" i="58"/>
  <c r="L305" i="58"/>
  <c r="K305" i="58"/>
  <c r="J305" i="58"/>
  <c r="I305" i="58"/>
  <c r="G305" i="58"/>
  <c r="F305" i="58"/>
  <c r="E305" i="58"/>
  <c r="P304" i="58"/>
  <c r="O304" i="58"/>
  <c r="N304" i="58"/>
  <c r="M304" i="58"/>
  <c r="L304" i="58"/>
  <c r="K304" i="58"/>
  <c r="J304" i="58"/>
  <c r="I304" i="58"/>
  <c r="G304" i="58"/>
  <c r="F304" i="58"/>
  <c r="E304" i="58"/>
  <c r="P303" i="58"/>
  <c r="O303" i="58"/>
  <c r="N303" i="58"/>
  <c r="M303" i="58"/>
  <c r="L303" i="58"/>
  <c r="K303" i="58"/>
  <c r="J303" i="58"/>
  <c r="I303" i="58"/>
  <c r="G303" i="58"/>
  <c r="F303" i="58"/>
  <c r="E303" i="58"/>
  <c r="P302" i="58"/>
  <c r="O302" i="58"/>
  <c r="N302" i="58"/>
  <c r="M302" i="58"/>
  <c r="L302" i="58"/>
  <c r="K302" i="58"/>
  <c r="J302" i="58"/>
  <c r="I302" i="58"/>
  <c r="G302" i="58"/>
  <c r="F302" i="58"/>
  <c r="E302" i="58"/>
  <c r="P301" i="58"/>
  <c r="O301" i="58"/>
  <c r="N301" i="58"/>
  <c r="M301" i="58"/>
  <c r="L301" i="58"/>
  <c r="K301" i="58"/>
  <c r="J301" i="58"/>
  <c r="I301" i="58"/>
  <c r="G301" i="58"/>
  <c r="F301" i="58"/>
  <c r="E301" i="58"/>
  <c r="P299" i="58"/>
  <c r="O299" i="58"/>
  <c r="N299" i="58"/>
  <c r="M299" i="58"/>
  <c r="L299" i="58"/>
  <c r="K299" i="58"/>
  <c r="J299" i="58"/>
  <c r="I299" i="58"/>
  <c r="G299" i="58"/>
  <c r="F299" i="58"/>
  <c r="E299" i="58"/>
  <c r="P300" i="58"/>
  <c r="O300" i="58"/>
  <c r="N300" i="58"/>
  <c r="M300" i="58"/>
  <c r="L300" i="58"/>
  <c r="K300" i="58"/>
  <c r="J300" i="58"/>
  <c r="I300" i="58"/>
  <c r="G300" i="58"/>
  <c r="F300" i="58"/>
  <c r="E300" i="58"/>
  <c r="P297" i="58"/>
  <c r="O297" i="58"/>
  <c r="N297" i="58"/>
  <c r="M297" i="58"/>
  <c r="L297" i="58"/>
  <c r="K297" i="58"/>
  <c r="J297" i="58"/>
  <c r="I297" i="58"/>
  <c r="G297" i="58"/>
  <c r="F297" i="58"/>
  <c r="E297" i="58"/>
  <c r="P295" i="58"/>
  <c r="O295" i="58"/>
  <c r="N295" i="58"/>
  <c r="M295" i="58"/>
  <c r="L295" i="58"/>
  <c r="K295" i="58"/>
  <c r="J295" i="58"/>
  <c r="I295" i="58"/>
  <c r="G295" i="58"/>
  <c r="F295" i="58"/>
  <c r="E295" i="58"/>
  <c r="P296" i="58"/>
  <c r="O296" i="58"/>
  <c r="N296" i="58"/>
  <c r="M296" i="58"/>
  <c r="L296" i="58"/>
  <c r="K296" i="58"/>
  <c r="J296" i="58"/>
  <c r="I296" i="58"/>
  <c r="G296" i="58"/>
  <c r="F296" i="58"/>
  <c r="E296" i="58"/>
  <c r="P294" i="58"/>
  <c r="O294" i="58"/>
  <c r="N294" i="58"/>
  <c r="M294" i="58"/>
  <c r="L294" i="58"/>
  <c r="K294" i="58"/>
  <c r="J294" i="58"/>
  <c r="I294" i="58"/>
  <c r="G294" i="58"/>
  <c r="F294" i="58"/>
  <c r="E294" i="58"/>
  <c r="P293" i="58"/>
  <c r="O293" i="58"/>
  <c r="N293" i="58"/>
  <c r="M293" i="58"/>
  <c r="L293" i="58"/>
  <c r="K293" i="58"/>
  <c r="J293" i="58"/>
  <c r="I293" i="58"/>
  <c r="G293" i="58"/>
  <c r="F293" i="58"/>
  <c r="E293" i="58"/>
  <c r="P292" i="58"/>
  <c r="O292" i="58"/>
  <c r="N292" i="58"/>
  <c r="M292" i="58"/>
  <c r="L292" i="58"/>
  <c r="K292" i="58"/>
  <c r="J292" i="58"/>
  <c r="I292" i="58"/>
  <c r="G292" i="58"/>
  <c r="F292" i="58"/>
  <c r="E292" i="58"/>
  <c r="P291" i="58"/>
  <c r="O291" i="58"/>
  <c r="N291" i="58"/>
  <c r="M291" i="58"/>
  <c r="L291" i="58"/>
  <c r="K291" i="58"/>
  <c r="J291" i="58"/>
  <c r="I291" i="58"/>
  <c r="G291" i="58"/>
  <c r="F291" i="58"/>
  <c r="E291" i="58"/>
  <c r="P290" i="58"/>
  <c r="O290" i="58"/>
  <c r="N290" i="58"/>
  <c r="M290" i="58"/>
  <c r="L290" i="58"/>
  <c r="K290" i="58"/>
  <c r="J290" i="58"/>
  <c r="I290" i="58"/>
  <c r="G290" i="58"/>
  <c r="F290" i="58"/>
  <c r="E290" i="58"/>
  <c r="P289" i="58"/>
  <c r="O289" i="58"/>
  <c r="N289" i="58"/>
  <c r="M289" i="58"/>
  <c r="L289" i="58"/>
  <c r="K289" i="58"/>
  <c r="J289" i="58"/>
  <c r="I289" i="58"/>
  <c r="G289" i="58"/>
  <c r="F289" i="58"/>
  <c r="E289" i="58"/>
  <c r="P288" i="58"/>
  <c r="O288" i="58"/>
  <c r="N288" i="58"/>
  <c r="M288" i="58"/>
  <c r="L288" i="58"/>
  <c r="K288" i="58"/>
  <c r="J288" i="58"/>
  <c r="I288" i="58"/>
  <c r="G288" i="58"/>
  <c r="F288" i="58"/>
  <c r="E288" i="58"/>
  <c r="P287" i="58"/>
  <c r="O287" i="58"/>
  <c r="N287" i="58"/>
  <c r="M287" i="58"/>
  <c r="L287" i="58"/>
  <c r="K287" i="58"/>
  <c r="J287" i="58"/>
  <c r="I287" i="58"/>
  <c r="G287" i="58"/>
  <c r="F287" i="58"/>
  <c r="E287" i="58"/>
  <c r="P286" i="58"/>
  <c r="O286" i="58"/>
  <c r="N286" i="58"/>
  <c r="M286" i="58"/>
  <c r="L286" i="58"/>
  <c r="K286" i="58"/>
  <c r="J286" i="58"/>
  <c r="I286" i="58"/>
  <c r="G286" i="58"/>
  <c r="F286" i="58"/>
  <c r="E286" i="58"/>
  <c r="P285" i="58"/>
  <c r="O285" i="58"/>
  <c r="N285" i="58"/>
  <c r="M285" i="58"/>
  <c r="L285" i="58"/>
  <c r="K285" i="58"/>
  <c r="J285" i="58"/>
  <c r="I285" i="58"/>
  <c r="G285" i="58"/>
  <c r="F285" i="58"/>
  <c r="E285" i="58"/>
  <c r="P284" i="58"/>
  <c r="O284" i="58"/>
  <c r="N284" i="58"/>
  <c r="M284" i="58"/>
  <c r="L284" i="58"/>
  <c r="K284" i="58"/>
  <c r="J284" i="58"/>
  <c r="I284" i="58"/>
  <c r="G284" i="58"/>
  <c r="F284" i="58"/>
  <c r="E284" i="58"/>
  <c r="P283" i="58"/>
  <c r="O283" i="58"/>
  <c r="N283" i="58"/>
  <c r="M283" i="58"/>
  <c r="L283" i="58"/>
  <c r="K283" i="58"/>
  <c r="J283" i="58"/>
  <c r="I283" i="58"/>
  <c r="G283" i="58"/>
  <c r="F283" i="58"/>
  <c r="E283" i="58"/>
  <c r="P280" i="58"/>
  <c r="O280" i="58"/>
  <c r="N280" i="58"/>
  <c r="M280" i="58"/>
  <c r="L280" i="58"/>
  <c r="K280" i="58"/>
  <c r="J280" i="58"/>
  <c r="I280" i="58"/>
  <c r="G280" i="58"/>
  <c r="F280" i="58"/>
  <c r="E280" i="58"/>
  <c r="P281" i="58"/>
  <c r="O281" i="58"/>
  <c r="N281" i="58"/>
  <c r="M281" i="58"/>
  <c r="L281" i="58"/>
  <c r="K281" i="58"/>
  <c r="J281" i="58"/>
  <c r="I281" i="58"/>
  <c r="G281" i="58"/>
  <c r="F281" i="58"/>
  <c r="E281" i="58"/>
  <c r="P279" i="58"/>
  <c r="O279" i="58"/>
  <c r="N279" i="58"/>
  <c r="M279" i="58"/>
  <c r="L279" i="58"/>
  <c r="K279" i="58"/>
  <c r="J279" i="58"/>
  <c r="I279" i="58"/>
  <c r="G279" i="58"/>
  <c r="F279" i="58"/>
  <c r="E279" i="58"/>
  <c r="P282" i="58"/>
  <c r="O282" i="58"/>
  <c r="N282" i="58"/>
  <c r="M282" i="58"/>
  <c r="L282" i="58"/>
  <c r="K282" i="58"/>
  <c r="J282" i="58"/>
  <c r="I282" i="58"/>
  <c r="G282" i="58"/>
  <c r="F282" i="58"/>
  <c r="E282" i="58"/>
  <c r="P278" i="58"/>
  <c r="O278" i="58"/>
  <c r="N278" i="58"/>
  <c r="M278" i="58"/>
  <c r="L278" i="58"/>
  <c r="K278" i="58"/>
  <c r="J278" i="58"/>
  <c r="I278" i="58"/>
  <c r="G278" i="58"/>
  <c r="F278" i="58"/>
  <c r="E278" i="58"/>
  <c r="P277" i="58"/>
  <c r="O277" i="58"/>
  <c r="N277" i="58"/>
  <c r="M277" i="58"/>
  <c r="L277" i="58"/>
  <c r="K277" i="58"/>
  <c r="J277" i="58"/>
  <c r="I277" i="58"/>
  <c r="G277" i="58"/>
  <c r="F277" i="58"/>
  <c r="E277" i="58"/>
  <c r="P275" i="58"/>
  <c r="O275" i="58"/>
  <c r="N275" i="58"/>
  <c r="M275" i="58"/>
  <c r="L275" i="58"/>
  <c r="K275" i="58"/>
  <c r="J275" i="58"/>
  <c r="I275" i="58"/>
  <c r="G275" i="58"/>
  <c r="F275" i="58"/>
  <c r="E275" i="58"/>
  <c r="P276" i="58"/>
  <c r="O276" i="58"/>
  <c r="N276" i="58"/>
  <c r="M276" i="58"/>
  <c r="L276" i="58"/>
  <c r="K276" i="58"/>
  <c r="J276" i="58"/>
  <c r="I276" i="58"/>
  <c r="G276" i="58"/>
  <c r="F276" i="58"/>
  <c r="E276" i="58"/>
  <c r="P274" i="58"/>
  <c r="O274" i="58"/>
  <c r="N274" i="58"/>
  <c r="M274" i="58"/>
  <c r="L274" i="58"/>
  <c r="K274" i="58"/>
  <c r="J274" i="58"/>
  <c r="I274" i="58"/>
  <c r="G274" i="58"/>
  <c r="F274" i="58"/>
  <c r="E274" i="58"/>
  <c r="P272" i="58"/>
  <c r="O272" i="58"/>
  <c r="N272" i="58"/>
  <c r="M272" i="58"/>
  <c r="L272" i="58"/>
  <c r="K272" i="58"/>
  <c r="J272" i="58"/>
  <c r="I272" i="58"/>
  <c r="G272" i="58"/>
  <c r="F272" i="58"/>
  <c r="E272" i="58"/>
  <c r="P271" i="58"/>
  <c r="O271" i="58"/>
  <c r="N271" i="58"/>
  <c r="M271" i="58"/>
  <c r="L271" i="58"/>
  <c r="K271" i="58"/>
  <c r="J271" i="58"/>
  <c r="I271" i="58"/>
  <c r="G271" i="58"/>
  <c r="F271" i="58"/>
  <c r="E271" i="58"/>
  <c r="P273" i="58"/>
  <c r="O273" i="58"/>
  <c r="N273" i="58"/>
  <c r="M273" i="58"/>
  <c r="L273" i="58"/>
  <c r="K273" i="58"/>
  <c r="J273" i="58"/>
  <c r="I273" i="58"/>
  <c r="G273" i="58"/>
  <c r="F273" i="58"/>
  <c r="E273" i="58"/>
  <c r="P269" i="58"/>
  <c r="O269" i="58"/>
  <c r="N269" i="58"/>
  <c r="M269" i="58"/>
  <c r="L269" i="58"/>
  <c r="K269" i="58"/>
  <c r="J269" i="58"/>
  <c r="I269" i="58"/>
  <c r="G269" i="58"/>
  <c r="F269" i="58"/>
  <c r="E269" i="58"/>
  <c r="P270" i="58"/>
  <c r="O270" i="58"/>
  <c r="N270" i="58"/>
  <c r="M270" i="58"/>
  <c r="L270" i="58"/>
  <c r="K270" i="58"/>
  <c r="J270" i="58"/>
  <c r="I270" i="58"/>
  <c r="G270" i="58"/>
  <c r="F270" i="58"/>
  <c r="E270" i="58"/>
  <c r="P268" i="58"/>
  <c r="O268" i="58"/>
  <c r="N268" i="58"/>
  <c r="M268" i="58"/>
  <c r="L268" i="58"/>
  <c r="K268" i="58"/>
  <c r="J268" i="58"/>
  <c r="I268" i="58"/>
  <c r="G268" i="58"/>
  <c r="F268" i="58"/>
  <c r="E268" i="58"/>
  <c r="P267" i="58"/>
  <c r="O267" i="58"/>
  <c r="N267" i="58"/>
  <c r="M267" i="58"/>
  <c r="L267" i="58"/>
  <c r="K267" i="58"/>
  <c r="J267" i="58"/>
  <c r="I267" i="58"/>
  <c r="G267" i="58"/>
  <c r="F267" i="58"/>
  <c r="E267" i="58"/>
  <c r="P265" i="58"/>
  <c r="O265" i="58"/>
  <c r="N265" i="58"/>
  <c r="M265" i="58"/>
  <c r="L265" i="58"/>
  <c r="K265" i="58"/>
  <c r="J265" i="58"/>
  <c r="I265" i="58"/>
  <c r="G265" i="58"/>
  <c r="F265" i="58"/>
  <c r="E265" i="58"/>
  <c r="P264" i="58"/>
  <c r="O264" i="58"/>
  <c r="N264" i="58"/>
  <c r="M264" i="58"/>
  <c r="L264" i="58"/>
  <c r="K264" i="58"/>
  <c r="J264" i="58"/>
  <c r="I264" i="58"/>
  <c r="G264" i="58"/>
  <c r="F264" i="58"/>
  <c r="E264" i="58"/>
  <c r="P266" i="58"/>
  <c r="O266" i="58"/>
  <c r="N266" i="58"/>
  <c r="M266" i="58"/>
  <c r="L266" i="58"/>
  <c r="K266" i="58"/>
  <c r="J266" i="58"/>
  <c r="I266" i="58"/>
  <c r="G266" i="58"/>
  <c r="F266" i="58"/>
  <c r="E266" i="58"/>
  <c r="P263" i="58"/>
  <c r="O263" i="58"/>
  <c r="N263" i="58"/>
  <c r="M263" i="58"/>
  <c r="L263" i="58"/>
  <c r="K263" i="58"/>
  <c r="J263" i="58"/>
  <c r="I263" i="58"/>
  <c r="G263" i="58"/>
  <c r="F263" i="58"/>
  <c r="E263" i="58"/>
  <c r="P262" i="58"/>
  <c r="O262" i="58"/>
  <c r="N262" i="58"/>
  <c r="M262" i="58"/>
  <c r="L262" i="58"/>
  <c r="K262" i="58"/>
  <c r="J262" i="58"/>
  <c r="I262" i="58"/>
  <c r="G262" i="58"/>
  <c r="F262" i="58"/>
  <c r="E262" i="58"/>
  <c r="P261" i="58"/>
  <c r="O261" i="58"/>
  <c r="N261" i="58"/>
  <c r="M261" i="58"/>
  <c r="L261" i="58"/>
  <c r="K261" i="58"/>
  <c r="J261" i="58"/>
  <c r="I261" i="58"/>
  <c r="G261" i="58"/>
  <c r="F261" i="58"/>
  <c r="E261" i="58"/>
  <c r="P260" i="58"/>
  <c r="O260" i="58"/>
  <c r="N260" i="58"/>
  <c r="M260" i="58"/>
  <c r="L260" i="58"/>
  <c r="K260" i="58"/>
  <c r="J260" i="58"/>
  <c r="I260" i="58"/>
  <c r="G260" i="58"/>
  <c r="F260" i="58"/>
  <c r="E260" i="58"/>
  <c r="P259" i="58"/>
  <c r="O259" i="58"/>
  <c r="N259" i="58"/>
  <c r="M259" i="58"/>
  <c r="L259" i="58"/>
  <c r="K259" i="58"/>
  <c r="J259" i="58"/>
  <c r="I259" i="58"/>
  <c r="G259" i="58"/>
  <c r="F259" i="58"/>
  <c r="E259" i="58"/>
  <c r="P258" i="58"/>
  <c r="O258" i="58"/>
  <c r="N258" i="58"/>
  <c r="M258" i="58"/>
  <c r="L258" i="58"/>
  <c r="K258" i="58"/>
  <c r="J258" i="58"/>
  <c r="I258" i="58"/>
  <c r="G258" i="58"/>
  <c r="F258" i="58"/>
  <c r="E258" i="58"/>
  <c r="P257" i="58"/>
  <c r="O257" i="58"/>
  <c r="N257" i="58"/>
  <c r="M257" i="58"/>
  <c r="L257" i="58"/>
  <c r="K257" i="58"/>
  <c r="J257" i="58"/>
  <c r="I257" i="58"/>
  <c r="G257" i="58"/>
  <c r="F257" i="58"/>
  <c r="E257" i="58"/>
  <c r="P256" i="58"/>
  <c r="O256" i="58"/>
  <c r="N256" i="58"/>
  <c r="M256" i="58"/>
  <c r="L256" i="58"/>
  <c r="K256" i="58"/>
  <c r="J256" i="58"/>
  <c r="I256" i="58"/>
  <c r="G256" i="58"/>
  <c r="F256" i="58"/>
  <c r="E256" i="58"/>
  <c r="P255" i="58"/>
  <c r="O255" i="58"/>
  <c r="N255" i="58"/>
  <c r="M255" i="58"/>
  <c r="L255" i="58"/>
  <c r="K255" i="58"/>
  <c r="J255" i="58"/>
  <c r="I255" i="58"/>
  <c r="G255" i="58"/>
  <c r="F255" i="58"/>
  <c r="E255" i="58"/>
  <c r="P254" i="58"/>
  <c r="O254" i="58"/>
  <c r="N254" i="58"/>
  <c r="M254" i="58"/>
  <c r="L254" i="58"/>
  <c r="K254" i="58"/>
  <c r="J254" i="58"/>
  <c r="I254" i="58"/>
  <c r="G254" i="58"/>
  <c r="F254" i="58"/>
  <c r="E254" i="58"/>
  <c r="P253" i="58"/>
  <c r="O253" i="58"/>
  <c r="N253" i="58"/>
  <c r="M253" i="58"/>
  <c r="L253" i="58"/>
  <c r="K253" i="58"/>
  <c r="J253" i="58"/>
  <c r="I253" i="58"/>
  <c r="G253" i="58"/>
  <c r="F253" i="58"/>
  <c r="E253" i="58"/>
  <c r="P252" i="58"/>
  <c r="O252" i="58"/>
  <c r="N252" i="58"/>
  <c r="M252" i="58"/>
  <c r="L252" i="58"/>
  <c r="K252" i="58"/>
  <c r="J252" i="58"/>
  <c r="I252" i="58"/>
  <c r="G252" i="58"/>
  <c r="F252" i="58"/>
  <c r="E252" i="58"/>
  <c r="P251" i="58"/>
  <c r="O251" i="58"/>
  <c r="N251" i="58"/>
  <c r="M251" i="58"/>
  <c r="L251" i="58"/>
  <c r="K251" i="58"/>
  <c r="J251" i="58"/>
  <c r="I251" i="58"/>
  <c r="G251" i="58"/>
  <c r="F251" i="58"/>
  <c r="E251" i="58"/>
  <c r="P250" i="58"/>
  <c r="O250" i="58"/>
  <c r="N250" i="58"/>
  <c r="M250" i="58"/>
  <c r="L250" i="58"/>
  <c r="K250" i="58"/>
  <c r="J250" i="58"/>
  <c r="I250" i="58"/>
  <c r="G250" i="58"/>
  <c r="F250" i="58"/>
  <c r="E250" i="58"/>
  <c r="P249" i="58"/>
  <c r="O249" i="58"/>
  <c r="N249" i="58"/>
  <c r="M249" i="58"/>
  <c r="L249" i="58"/>
  <c r="K249" i="58"/>
  <c r="J249" i="58"/>
  <c r="I249" i="58"/>
  <c r="G249" i="58"/>
  <c r="F249" i="58"/>
  <c r="E249" i="58"/>
  <c r="P248" i="58"/>
  <c r="O248" i="58"/>
  <c r="N248" i="58"/>
  <c r="M248" i="58"/>
  <c r="L248" i="58"/>
  <c r="K248" i="58"/>
  <c r="J248" i="58"/>
  <c r="I248" i="58"/>
  <c r="G248" i="58"/>
  <c r="F248" i="58"/>
  <c r="E248" i="58"/>
  <c r="P247" i="58"/>
  <c r="O247" i="58"/>
  <c r="N247" i="58"/>
  <c r="M247" i="58"/>
  <c r="L247" i="58"/>
  <c r="K247" i="58"/>
  <c r="J247" i="58"/>
  <c r="I247" i="58"/>
  <c r="G247" i="58"/>
  <c r="F247" i="58"/>
  <c r="E247" i="58"/>
  <c r="P244" i="58"/>
  <c r="O244" i="58"/>
  <c r="N244" i="58"/>
  <c r="M244" i="58"/>
  <c r="L244" i="58"/>
  <c r="K244" i="58"/>
  <c r="J244" i="58"/>
  <c r="I244" i="58"/>
  <c r="G244" i="58"/>
  <c r="F244" i="58"/>
  <c r="E244" i="58"/>
  <c r="P245" i="58"/>
  <c r="O245" i="58"/>
  <c r="N245" i="58"/>
  <c r="M245" i="58"/>
  <c r="L245" i="58"/>
  <c r="K245" i="58"/>
  <c r="J245" i="58"/>
  <c r="I245" i="58"/>
  <c r="G245" i="58"/>
  <c r="F245" i="58"/>
  <c r="E245" i="58"/>
  <c r="P246" i="58"/>
  <c r="O246" i="58"/>
  <c r="N246" i="58"/>
  <c r="M246" i="58"/>
  <c r="L246" i="58"/>
  <c r="K246" i="58"/>
  <c r="J246" i="58"/>
  <c r="I246" i="58"/>
  <c r="G246" i="58"/>
  <c r="F246" i="58"/>
  <c r="E246" i="58"/>
  <c r="P243" i="58"/>
  <c r="O243" i="58"/>
  <c r="N243" i="58"/>
  <c r="M243" i="58"/>
  <c r="L243" i="58"/>
  <c r="K243" i="58"/>
  <c r="J243" i="58"/>
  <c r="I243" i="58"/>
  <c r="G243" i="58"/>
  <c r="F243" i="58"/>
  <c r="E243" i="58"/>
  <c r="P241" i="58"/>
  <c r="O241" i="58"/>
  <c r="N241" i="58"/>
  <c r="M241" i="58"/>
  <c r="L241" i="58"/>
  <c r="K241" i="58"/>
  <c r="J241" i="58"/>
  <c r="I241" i="58"/>
  <c r="G241" i="58"/>
  <c r="F241" i="58"/>
  <c r="E241" i="58"/>
  <c r="P240" i="58"/>
  <c r="O240" i="58"/>
  <c r="N240" i="58"/>
  <c r="M240" i="58"/>
  <c r="L240" i="58"/>
  <c r="K240" i="58"/>
  <c r="J240" i="58"/>
  <c r="I240" i="58"/>
  <c r="G240" i="58"/>
  <c r="F240" i="58"/>
  <c r="E240" i="58"/>
  <c r="P239" i="58"/>
  <c r="O239" i="58"/>
  <c r="N239" i="58"/>
  <c r="M239" i="58"/>
  <c r="L239" i="58"/>
  <c r="K239" i="58"/>
  <c r="J239" i="58"/>
  <c r="I239" i="58"/>
  <c r="G239" i="58"/>
  <c r="F239" i="58"/>
  <c r="E239" i="58"/>
  <c r="P238" i="58"/>
  <c r="O238" i="58"/>
  <c r="N238" i="58"/>
  <c r="M238" i="58"/>
  <c r="L238" i="58"/>
  <c r="K238" i="58"/>
  <c r="J238" i="58"/>
  <c r="I238" i="58"/>
  <c r="G238" i="58"/>
  <c r="F238" i="58"/>
  <c r="E238" i="58"/>
  <c r="P237" i="58"/>
  <c r="O237" i="58"/>
  <c r="N237" i="58"/>
  <c r="M237" i="58"/>
  <c r="L237" i="58"/>
  <c r="K237" i="58"/>
  <c r="J237" i="58"/>
  <c r="I237" i="58"/>
  <c r="G237" i="58"/>
  <c r="F237" i="58"/>
  <c r="E237" i="58"/>
  <c r="P236" i="58"/>
  <c r="O236" i="58"/>
  <c r="N236" i="58"/>
  <c r="M236" i="58"/>
  <c r="L236" i="58"/>
  <c r="K236" i="58"/>
  <c r="J236" i="58"/>
  <c r="I236" i="58"/>
  <c r="G236" i="58"/>
  <c r="F236" i="58"/>
  <c r="E236" i="58"/>
  <c r="P235" i="58"/>
  <c r="O235" i="58"/>
  <c r="N235" i="58"/>
  <c r="M235" i="58"/>
  <c r="L235" i="58"/>
  <c r="K235" i="58"/>
  <c r="J235" i="58"/>
  <c r="I235" i="58"/>
  <c r="G235" i="58"/>
  <c r="F235" i="58"/>
  <c r="E235" i="58"/>
  <c r="P234" i="58"/>
  <c r="O234" i="58"/>
  <c r="N234" i="58"/>
  <c r="M234" i="58"/>
  <c r="L234" i="58"/>
  <c r="K234" i="58"/>
  <c r="J234" i="58"/>
  <c r="I234" i="58"/>
  <c r="G234" i="58"/>
  <c r="F234" i="58"/>
  <c r="E234" i="58"/>
  <c r="P233" i="58"/>
  <c r="O233" i="58"/>
  <c r="N233" i="58"/>
  <c r="M233" i="58"/>
  <c r="L233" i="58"/>
  <c r="K233" i="58"/>
  <c r="J233" i="58"/>
  <c r="I233" i="58"/>
  <c r="G233" i="58"/>
  <c r="F233" i="58"/>
  <c r="E233" i="58"/>
  <c r="P232" i="58"/>
  <c r="O232" i="58"/>
  <c r="N232" i="58"/>
  <c r="M232" i="58"/>
  <c r="L232" i="58"/>
  <c r="K232" i="58"/>
  <c r="J232" i="58"/>
  <c r="I232" i="58"/>
  <c r="G232" i="58"/>
  <c r="F232" i="58"/>
  <c r="E232" i="58"/>
  <c r="P230" i="58"/>
  <c r="O230" i="58"/>
  <c r="N230" i="58"/>
  <c r="M230" i="58"/>
  <c r="L230" i="58"/>
  <c r="K230" i="58"/>
  <c r="J230" i="58"/>
  <c r="I230" i="58"/>
  <c r="G230" i="58"/>
  <c r="F230" i="58"/>
  <c r="E230" i="58"/>
  <c r="P231" i="58"/>
  <c r="O231" i="58"/>
  <c r="N231" i="58"/>
  <c r="M231" i="58"/>
  <c r="L231" i="58"/>
  <c r="K231" i="58"/>
  <c r="J231" i="58"/>
  <c r="I231" i="58"/>
  <c r="G231" i="58"/>
  <c r="F231" i="58"/>
  <c r="E231" i="58"/>
  <c r="P227" i="58"/>
  <c r="O227" i="58"/>
  <c r="N227" i="58"/>
  <c r="M227" i="58"/>
  <c r="L227" i="58"/>
  <c r="K227" i="58"/>
  <c r="J227" i="58"/>
  <c r="I227" i="58"/>
  <c r="G227" i="58"/>
  <c r="F227" i="58"/>
  <c r="E227" i="58"/>
  <c r="P229" i="58"/>
  <c r="O229" i="58"/>
  <c r="N229" i="58"/>
  <c r="M229" i="58"/>
  <c r="L229" i="58"/>
  <c r="K229" i="58"/>
  <c r="J229" i="58"/>
  <c r="I229" i="58"/>
  <c r="G229" i="58"/>
  <c r="F229" i="58"/>
  <c r="E229" i="58"/>
  <c r="P228" i="58"/>
  <c r="O228" i="58"/>
  <c r="N228" i="58"/>
  <c r="M228" i="58"/>
  <c r="L228" i="58"/>
  <c r="K228" i="58"/>
  <c r="J228" i="58"/>
  <c r="I228" i="58"/>
  <c r="G228" i="58"/>
  <c r="F228" i="58"/>
  <c r="E228" i="58"/>
  <c r="P226" i="58"/>
  <c r="O226" i="58"/>
  <c r="N226" i="58"/>
  <c r="M226" i="58"/>
  <c r="L226" i="58"/>
  <c r="K226" i="58"/>
  <c r="J226" i="58"/>
  <c r="I226" i="58"/>
  <c r="G226" i="58"/>
  <c r="F226" i="58"/>
  <c r="E226" i="58"/>
  <c r="P224" i="58"/>
  <c r="O224" i="58"/>
  <c r="N224" i="58"/>
  <c r="M224" i="58"/>
  <c r="L224" i="58"/>
  <c r="K224" i="58"/>
  <c r="J224" i="58"/>
  <c r="I224" i="58"/>
  <c r="G224" i="58"/>
  <c r="F224" i="58"/>
  <c r="E224" i="58"/>
  <c r="P225" i="58"/>
  <c r="O225" i="58"/>
  <c r="N225" i="58"/>
  <c r="M225" i="58"/>
  <c r="L225" i="58"/>
  <c r="K225" i="58"/>
  <c r="J225" i="58"/>
  <c r="I225" i="58"/>
  <c r="G225" i="58"/>
  <c r="F225" i="58"/>
  <c r="E225" i="58"/>
  <c r="P223" i="58"/>
  <c r="O223" i="58"/>
  <c r="N223" i="58"/>
  <c r="M223" i="58"/>
  <c r="L223" i="58"/>
  <c r="K223" i="58"/>
  <c r="J223" i="58"/>
  <c r="I223" i="58"/>
  <c r="G223" i="58"/>
  <c r="F223" i="58"/>
  <c r="E223" i="58"/>
  <c r="P222" i="58"/>
  <c r="O222" i="58"/>
  <c r="N222" i="58"/>
  <c r="M222" i="58"/>
  <c r="L222" i="58"/>
  <c r="K222" i="58"/>
  <c r="J222" i="58"/>
  <c r="I222" i="58"/>
  <c r="G222" i="58"/>
  <c r="F222" i="58"/>
  <c r="E222" i="58"/>
  <c r="P221" i="58"/>
  <c r="O221" i="58"/>
  <c r="N221" i="58"/>
  <c r="M221" i="58"/>
  <c r="L221" i="58"/>
  <c r="K221" i="58"/>
  <c r="J221" i="58"/>
  <c r="I221" i="58"/>
  <c r="G221" i="58"/>
  <c r="F221" i="58"/>
  <c r="E221" i="58"/>
  <c r="P220" i="58"/>
  <c r="O220" i="58"/>
  <c r="N220" i="58"/>
  <c r="M220" i="58"/>
  <c r="L220" i="58"/>
  <c r="K220" i="58"/>
  <c r="J220" i="58"/>
  <c r="I220" i="58"/>
  <c r="G220" i="58"/>
  <c r="F220" i="58"/>
  <c r="E220" i="58"/>
  <c r="P219" i="58"/>
  <c r="O219" i="58"/>
  <c r="N219" i="58"/>
  <c r="M219" i="58"/>
  <c r="L219" i="58"/>
  <c r="K219" i="58"/>
  <c r="J219" i="58"/>
  <c r="I219" i="58"/>
  <c r="G219" i="58"/>
  <c r="F219" i="58"/>
  <c r="E219" i="58"/>
  <c r="P218" i="58"/>
  <c r="O218" i="58"/>
  <c r="N218" i="58"/>
  <c r="M218" i="58"/>
  <c r="L218" i="58"/>
  <c r="K218" i="58"/>
  <c r="J218" i="58"/>
  <c r="I218" i="58"/>
  <c r="G218" i="58"/>
  <c r="F218" i="58"/>
  <c r="E218" i="58"/>
  <c r="P216" i="58"/>
  <c r="O216" i="58"/>
  <c r="N216" i="58"/>
  <c r="M216" i="58"/>
  <c r="L216" i="58"/>
  <c r="K216" i="58"/>
  <c r="J216" i="58"/>
  <c r="I216" i="58"/>
  <c r="G216" i="58"/>
  <c r="F216" i="58"/>
  <c r="E216" i="58"/>
  <c r="P217" i="58"/>
  <c r="O217" i="58"/>
  <c r="N217" i="58"/>
  <c r="M217" i="58"/>
  <c r="L217" i="58"/>
  <c r="K217" i="58"/>
  <c r="J217" i="58"/>
  <c r="I217" i="58"/>
  <c r="G217" i="58"/>
  <c r="F217" i="58"/>
  <c r="E217" i="58"/>
  <c r="P215" i="58"/>
  <c r="O215" i="58"/>
  <c r="N215" i="58"/>
  <c r="M215" i="58"/>
  <c r="L215" i="58"/>
  <c r="K215" i="58"/>
  <c r="J215" i="58"/>
  <c r="I215" i="58"/>
  <c r="G215" i="58"/>
  <c r="F215" i="58"/>
  <c r="E215" i="58"/>
  <c r="P213" i="58"/>
  <c r="O213" i="58"/>
  <c r="N213" i="58"/>
  <c r="M213" i="58"/>
  <c r="L213" i="58"/>
  <c r="K213" i="58"/>
  <c r="J213" i="58"/>
  <c r="I213" i="58"/>
  <c r="G213" i="58"/>
  <c r="F213" i="58"/>
  <c r="E213" i="58"/>
  <c r="P214" i="58"/>
  <c r="O214" i="58"/>
  <c r="N214" i="58"/>
  <c r="M214" i="58"/>
  <c r="L214" i="58"/>
  <c r="K214" i="58"/>
  <c r="J214" i="58"/>
  <c r="I214" i="58"/>
  <c r="G214" i="58"/>
  <c r="F214" i="58"/>
  <c r="E214" i="58"/>
  <c r="P212" i="58"/>
  <c r="O212" i="58"/>
  <c r="N212" i="58"/>
  <c r="M212" i="58"/>
  <c r="L212" i="58"/>
  <c r="K212" i="58"/>
  <c r="J212" i="58"/>
  <c r="I212" i="58"/>
  <c r="G212" i="58"/>
  <c r="F212" i="58"/>
  <c r="E212" i="58"/>
  <c r="P211" i="58"/>
  <c r="O211" i="58"/>
  <c r="N211" i="58"/>
  <c r="M211" i="58"/>
  <c r="L211" i="58"/>
  <c r="K211" i="58"/>
  <c r="J211" i="58"/>
  <c r="I211" i="58"/>
  <c r="G211" i="58"/>
  <c r="F211" i="58"/>
  <c r="E211" i="58"/>
  <c r="P210" i="58"/>
  <c r="O210" i="58"/>
  <c r="N210" i="58"/>
  <c r="M210" i="58"/>
  <c r="L210" i="58"/>
  <c r="K210" i="58"/>
  <c r="J210" i="58"/>
  <c r="I210" i="58"/>
  <c r="G210" i="58"/>
  <c r="F210" i="58"/>
  <c r="E210" i="58"/>
  <c r="P209" i="58"/>
  <c r="O209" i="58"/>
  <c r="N209" i="58"/>
  <c r="M209" i="58"/>
  <c r="L209" i="58"/>
  <c r="K209" i="58"/>
  <c r="J209" i="58"/>
  <c r="I209" i="58"/>
  <c r="G209" i="58"/>
  <c r="F209" i="58"/>
  <c r="E209" i="58"/>
  <c r="P208" i="58"/>
  <c r="O208" i="58"/>
  <c r="N208" i="58"/>
  <c r="M208" i="58"/>
  <c r="L208" i="58"/>
  <c r="K208" i="58"/>
  <c r="J208" i="58"/>
  <c r="I208" i="58"/>
  <c r="G208" i="58"/>
  <c r="F208" i="58"/>
  <c r="E208" i="58"/>
  <c r="P206" i="58"/>
  <c r="O206" i="58"/>
  <c r="N206" i="58"/>
  <c r="M206" i="58"/>
  <c r="L206" i="58"/>
  <c r="K206" i="58"/>
  <c r="J206" i="58"/>
  <c r="I206" i="58"/>
  <c r="G206" i="58"/>
  <c r="F206" i="58"/>
  <c r="E206" i="58"/>
  <c r="P205" i="58"/>
  <c r="O205" i="58"/>
  <c r="N205" i="58"/>
  <c r="M205" i="58"/>
  <c r="L205" i="58"/>
  <c r="K205" i="58"/>
  <c r="J205" i="58"/>
  <c r="I205" i="58"/>
  <c r="G205" i="58"/>
  <c r="F205" i="58"/>
  <c r="E205" i="58"/>
  <c r="P207" i="58"/>
  <c r="O207" i="58"/>
  <c r="N207" i="58"/>
  <c r="M207" i="58"/>
  <c r="L207" i="58"/>
  <c r="K207" i="58"/>
  <c r="J207" i="58"/>
  <c r="I207" i="58"/>
  <c r="G207" i="58"/>
  <c r="F207" i="58"/>
  <c r="E207" i="58"/>
  <c r="P204" i="58"/>
  <c r="O204" i="58"/>
  <c r="N204" i="58"/>
  <c r="M204" i="58"/>
  <c r="L204" i="58"/>
  <c r="K204" i="58"/>
  <c r="J204" i="58"/>
  <c r="I204" i="58"/>
  <c r="G204" i="58"/>
  <c r="F204" i="58"/>
  <c r="E204" i="58"/>
  <c r="P203" i="58"/>
  <c r="O203" i="58"/>
  <c r="N203" i="58"/>
  <c r="M203" i="58"/>
  <c r="L203" i="58"/>
  <c r="K203" i="58"/>
  <c r="J203" i="58"/>
  <c r="I203" i="58"/>
  <c r="G203" i="58"/>
  <c r="F203" i="58"/>
  <c r="E203" i="58"/>
  <c r="P201" i="58"/>
  <c r="O201" i="58"/>
  <c r="N201" i="58"/>
  <c r="M201" i="58"/>
  <c r="L201" i="58"/>
  <c r="K201" i="58"/>
  <c r="J201" i="58"/>
  <c r="I201" i="58"/>
  <c r="G201" i="58"/>
  <c r="F201" i="58"/>
  <c r="E201" i="58"/>
  <c r="P202" i="58"/>
  <c r="O202" i="58"/>
  <c r="N202" i="58"/>
  <c r="M202" i="58"/>
  <c r="L202" i="58"/>
  <c r="K202" i="58"/>
  <c r="J202" i="58"/>
  <c r="I202" i="58"/>
  <c r="G202" i="58"/>
  <c r="F202" i="58"/>
  <c r="E202" i="58"/>
  <c r="P200" i="58"/>
  <c r="O200" i="58"/>
  <c r="N200" i="58"/>
  <c r="M200" i="58"/>
  <c r="L200" i="58"/>
  <c r="K200" i="58"/>
  <c r="J200" i="58"/>
  <c r="I200" i="58"/>
  <c r="G200" i="58"/>
  <c r="F200" i="58"/>
  <c r="E200" i="58"/>
  <c r="P198" i="58"/>
  <c r="O198" i="58"/>
  <c r="N198" i="58"/>
  <c r="M198" i="58"/>
  <c r="L198" i="58"/>
  <c r="K198" i="58"/>
  <c r="J198" i="58"/>
  <c r="I198" i="58"/>
  <c r="G198" i="58"/>
  <c r="F198" i="58"/>
  <c r="E198" i="58"/>
  <c r="P199" i="58"/>
  <c r="O199" i="58"/>
  <c r="N199" i="58"/>
  <c r="M199" i="58"/>
  <c r="L199" i="58"/>
  <c r="K199" i="58"/>
  <c r="J199" i="58"/>
  <c r="I199" i="58"/>
  <c r="G199" i="58"/>
  <c r="F199" i="58"/>
  <c r="E199" i="58"/>
  <c r="P197" i="58"/>
  <c r="O197" i="58"/>
  <c r="N197" i="58"/>
  <c r="M197" i="58"/>
  <c r="L197" i="58"/>
  <c r="K197" i="58"/>
  <c r="J197" i="58"/>
  <c r="I197" i="58"/>
  <c r="G197" i="58"/>
  <c r="F197" i="58"/>
  <c r="E197" i="58"/>
  <c r="P196" i="58"/>
  <c r="O196" i="58"/>
  <c r="N196" i="58"/>
  <c r="M196" i="58"/>
  <c r="L196" i="58"/>
  <c r="K196" i="58"/>
  <c r="J196" i="58"/>
  <c r="I196" i="58"/>
  <c r="G196" i="58"/>
  <c r="F196" i="58"/>
  <c r="E196" i="58"/>
  <c r="P195" i="58"/>
  <c r="O195" i="58"/>
  <c r="N195" i="58"/>
  <c r="M195" i="58"/>
  <c r="L195" i="58"/>
  <c r="K195" i="58"/>
  <c r="J195" i="58"/>
  <c r="I195" i="58"/>
  <c r="G195" i="58"/>
  <c r="F195" i="58"/>
  <c r="E195" i="58"/>
  <c r="P193" i="58"/>
  <c r="O193" i="58"/>
  <c r="N193" i="58"/>
  <c r="M193" i="58"/>
  <c r="L193" i="58"/>
  <c r="K193" i="58"/>
  <c r="J193" i="58"/>
  <c r="I193" i="58"/>
  <c r="G193" i="58"/>
  <c r="F193" i="58"/>
  <c r="E193" i="58"/>
  <c r="P194" i="58"/>
  <c r="O194" i="58"/>
  <c r="N194" i="58"/>
  <c r="M194" i="58"/>
  <c r="L194" i="58"/>
  <c r="K194" i="58"/>
  <c r="J194" i="58"/>
  <c r="I194" i="58"/>
  <c r="G194" i="58"/>
  <c r="F194" i="58"/>
  <c r="E194" i="58"/>
  <c r="P192" i="58"/>
  <c r="O192" i="58"/>
  <c r="N192" i="58"/>
  <c r="M192" i="58"/>
  <c r="L192" i="58"/>
  <c r="K192" i="58"/>
  <c r="J192" i="58"/>
  <c r="I192" i="58"/>
  <c r="G192" i="58"/>
  <c r="F192" i="58"/>
  <c r="E192" i="58"/>
  <c r="P191" i="58"/>
  <c r="O191" i="58"/>
  <c r="N191" i="58"/>
  <c r="M191" i="58"/>
  <c r="L191" i="58"/>
  <c r="K191" i="58"/>
  <c r="J191" i="58"/>
  <c r="I191" i="58"/>
  <c r="G191" i="58"/>
  <c r="F191" i="58"/>
  <c r="E191" i="58"/>
  <c r="P190" i="58"/>
  <c r="O190" i="58"/>
  <c r="N190" i="58"/>
  <c r="M190" i="58"/>
  <c r="L190" i="58"/>
  <c r="K190" i="58"/>
  <c r="J190" i="58"/>
  <c r="I190" i="58"/>
  <c r="G190" i="58"/>
  <c r="F190" i="58"/>
  <c r="E190" i="58"/>
  <c r="P189" i="58"/>
  <c r="O189" i="58"/>
  <c r="N189" i="58"/>
  <c r="M189" i="58"/>
  <c r="L189" i="58"/>
  <c r="K189" i="58"/>
  <c r="J189" i="58"/>
  <c r="I189" i="58"/>
  <c r="G189" i="58"/>
  <c r="F189" i="58"/>
  <c r="E189" i="58"/>
  <c r="P188" i="58"/>
  <c r="O188" i="58"/>
  <c r="N188" i="58"/>
  <c r="M188" i="58"/>
  <c r="L188" i="58"/>
  <c r="K188" i="58"/>
  <c r="J188" i="58"/>
  <c r="I188" i="58"/>
  <c r="G188" i="58"/>
  <c r="F188" i="58"/>
  <c r="E188" i="58"/>
  <c r="P187" i="58"/>
  <c r="O187" i="58"/>
  <c r="N187" i="58"/>
  <c r="M187" i="58"/>
  <c r="L187" i="58"/>
  <c r="K187" i="58"/>
  <c r="J187" i="58"/>
  <c r="I187" i="58"/>
  <c r="G187" i="58"/>
  <c r="F187" i="58"/>
  <c r="E187" i="58"/>
  <c r="P186" i="58"/>
  <c r="O186" i="58"/>
  <c r="N186" i="58"/>
  <c r="M186" i="58"/>
  <c r="L186" i="58"/>
  <c r="K186" i="58"/>
  <c r="J186" i="58"/>
  <c r="I186" i="58"/>
  <c r="G186" i="58"/>
  <c r="F186" i="58"/>
  <c r="E186" i="58"/>
  <c r="P185" i="58"/>
  <c r="O185" i="58"/>
  <c r="N185" i="58"/>
  <c r="M185" i="58"/>
  <c r="L185" i="58"/>
  <c r="K185" i="58"/>
  <c r="J185" i="58"/>
  <c r="I185" i="58"/>
  <c r="G185" i="58"/>
  <c r="F185" i="58"/>
  <c r="E185" i="58"/>
  <c r="P183" i="58"/>
  <c r="O183" i="58"/>
  <c r="N183" i="58"/>
  <c r="M183" i="58"/>
  <c r="L183" i="58"/>
  <c r="K183" i="58"/>
  <c r="J183" i="58"/>
  <c r="I183" i="58"/>
  <c r="G183" i="58"/>
  <c r="F183" i="58"/>
  <c r="E183" i="58"/>
  <c r="P181" i="58"/>
  <c r="O181" i="58"/>
  <c r="N181" i="58"/>
  <c r="M181" i="58"/>
  <c r="L181" i="58"/>
  <c r="K181" i="58"/>
  <c r="J181" i="58"/>
  <c r="I181" i="58"/>
  <c r="G181" i="58"/>
  <c r="F181" i="58"/>
  <c r="E181" i="58"/>
  <c r="P180" i="58"/>
  <c r="O180" i="58"/>
  <c r="N180" i="58"/>
  <c r="M180" i="58"/>
  <c r="L180" i="58"/>
  <c r="K180" i="58"/>
  <c r="J180" i="58"/>
  <c r="I180" i="58"/>
  <c r="G180" i="58"/>
  <c r="F180" i="58"/>
  <c r="E180" i="58"/>
  <c r="P179" i="58"/>
  <c r="O179" i="58"/>
  <c r="N179" i="58"/>
  <c r="M179" i="58"/>
  <c r="L179" i="58"/>
  <c r="K179" i="58"/>
  <c r="J179" i="58"/>
  <c r="I179" i="58"/>
  <c r="G179" i="58"/>
  <c r="F179" i="58"/>
  <c r="E179" i="58"/>
  <c r="P178" i="58"/>
  <c r="O178" i="58"/>
  <c r="N178" i="58"/>
  <c r="M178" i="58"/>
  <c r="L178" i="58"/>
  <c r="K178" i="58"/>
  <c r="J178" i="58"/>
  <c r="I178" i="58"/>
  <c r="G178" i="58"/>
  <c r="F178" i="58"/>
  <c r="E178" i="58"/>
  <c r="P177" i="58"/>
  <c r="O177" i="58"/>
  <c r="N177" i="58"/>
  <c r="M177" i="58"/>
  <c r="L177" i="58"/>
  <c r="K177" i="58"/>
  <c r="J177" i="58"/>
  <c r="I177" i="58"/>
  <c r="G177" i="58"/>
  <c r="F177" i="58"/>
  <c r="E177" i="58"/>
  <c r="P176" i="58"/>
  <c r="O176" i="58"/>
  <c r="N176" i="58"/>
  <c r="M176" i="58"/>
  <c r="L176" i="58"/>
  <c r="K176" i="58"/>
  <c r="J176" i="58"/>
  <c r="I176" i="58"/>
  <c r="G176" i="58"/>
  <c r="F176" i="58"/>
  <c r="E176" i="58"/>
  <c r="P175" i="58"/>
  <c r="O175" i="58"/>
  <c r="N175" i="58"/>
  <c r="M175" i="58"/>
  <c r="L175" i="58"/>
  <c r="K175" i="58"/>
  <c r="J175" i="58"/>
  <c r="I175" i="58"/>
  <c r="G175" i="58"/>
  <c r="F175" i="58"/>
  <c r="E175" i="58"/>
  <c r="P174" i="58"/>
  <c r="O174" i="58"/>
  <c r="N174" i="58"/>
  <c r="M174" i="58"/>
  <c r="L174" i="58"/>
  <c r="K174" i="58"/>
  <c r="J174" i="58"/>
  <c r="I174" i="58"/>
  <c r="G174" i="58"/>
  <c r="F174" i="58"/>
  <c r="E174" i="58"/>
  <c r="P173" i="58"/>
  <c r="O173" i="58"/>
  <c r="N173" i="58"/>
  <c r="M173" i="58"/>
  <c r="L173" i="58"/>
  <c r="K173" i="58"/>
  <c r="J173" i="58"/>
  <c r="I173" i="58"/>
  <c r="G173" i="58"/>
  <c r="F173" i="58"/>
  <c r="E173" i="58"/>
  <c r="P172" i="58"/>
  <c r="O172" i="58"/>
  <c r="N172" i="58"/>
  <c r="M172" i="58"/>
  <c r="L172" i="58"/>
  <c r="K172" i="58"/>
  <c r="J172" i="58"/>
  <c r="I172" i="58"/>
  <c r="G172" i="58"/>
  <c r="F172" i="58"/>
  <c r="E172" i="58"/>
  <c r="P170" i="58"/>
  <c r="O170" i="58"/>
  <c r="N170" i="58"/>
  <c r="M170" i="58"/>
  <c r="L170" i="58"/>
  <c r="K170" i="58"/>
  <c r="J170" i="58"/>
  <c r="I170" i="58"/>
  <c r="G170" i="58"/>
  <c r="F170" i="58"/>
  <c r="E170" i="58"/>
  <c r="P169" i="58"/>
  <c r="O169" i="58"/>
  <c r="N169" i="58"/>
  <c r="M169" i="58"/>
  <c r="L169" i="58"/>
  <c r="K169" i="58"/>
  <c r="J169" i="58"/>
  <c r="I169" i="58"/>
  <c r="G169" i="58"/>
  <c r="F169" i="58"/>
  <c r="E169" i="58"/>
  <c r="P168" i="58"/>
  <c r="O168" i="58"/>
  <c r="N168" i="58"/>
  <c r="M168" i="58"/>
  <c r="L168" i="58"/>
  <c r="K168" i="58"/>
  <c r="J168" i="58"/>
  <c r="I168" i="58"/>
  <c r="G168" i="58"/>
  <c r="F168" i="58"/>
  <c r="E168" i="58"/>
  <c r="P167" i="58"/>
  <c r="O167" i="58"/>
  <c r="N167" i="58"/>
  <c r="M167" i="58"/>
  <c r="L167" i="58"/>
  <c r="K167" i="58"/>
  <c r="J167" i="58"/>
  <c r="I167" i="58"/>
  <c r="G167" i="58"/>
  <c r="F167" i="58"/>
  <c r="E167" i="58"/>
  <c r="P166" i="58"/>
  <c r="O166" i="58"/>
  <c r="N166" i="58"/>
  <c r="M166" i="58"/>
  <c r="L166" i="58"/>
  <c r="K166" i="58"/>
  <c r="J166" i="58"/>
  <c r="I166" i="58"/>
  <c r="G166" i="58"/>
  <c r="F166" i="58"/>
  <c r="E166" i="58"/>
  <c r="P165" i="58"/>
  <c r="O165" i="58"/>
  <c r="N165" i="58"/>
  <c r="M165" i="58"/>
  <c r="L165" i="58"/>
  <c r="K165" i="58"/>
  <c r="J165" i="58"/>
  <c r="I165" i="58"/>
  <c r="G165" i="58"/>
  <c r="F165" i="58"/>
  <c r="E165" i="58"/>
  <c r="P164" i="58"/>
  <c r="O164" i="58"/>
  <c r="N164" i="58"/>
  <c r="M164" i="58"/>
  <c r="L164" i="58"/>
  <c r="K164" i="58"/>
  <c r="J164" i="58"/>
  <c r="I164" i="58"/>
  <c r="G164" i="58"/>
  <c r="F164" i="58"/>
  <c r="E164" i="58"/>
  <c r="P163" i="58"/>
  <c r="O163" i="58"/>
  <c r="N163" i="58"/>
  <c r="M163" i="58"/>
  <c r="L163" i="58"/>
  <c r="K163" i="58"/>
  <c r="J163" i="58"/>
  <c r="I163" i="58"/>
  <c r="G163" i="58"/>
  <c r="F163" i="58"/>
  <c r="E163" i="58"/>
  <c r="P162" i="58"/>
  <c r="O162" i="58"/>
  <c r="N162" i="58"/>
  <c r="M162" i="58"/>
  <c r="L162" i="58"/>
  <c r="K162" i="58"/>
  <c r="J162" i="58"/>
  <c r="I162" i="58"/>
  <c r="G162" i="58"/>
  <c r="F162" i="58"/>
  <c r="E162" i="58"/>
  <c r="P160" i="58"/>
  <c r="O160" i="58"/>
  <c r="N160" i="58"/>
  <c r="M160" i="58"/>
  <c r="L160" i="58"/>
  <c r="K160" i="58"/>
  <c r="J160" i="58"/>
  <c r="I160" i="58"/>
  <c r="G160" i="58"/>
  <c r="F160" i="58"/>
  <c r="E160" i="58"/>
  <c r="P159" i="58"/>
  <c r="O159" i="58"/>
  <c r="N159" i="58"/>
  <c r="M159" i="58"/>
  <c r="L159" i="58"/>
  <c r="K159" i="58"/>
  <c r="J159" i="58"/>
  <c r="I159" i="58"/>
  <c r="G159" i="58"/>
  <c r="F159" i="58"/>
  <c r="E159" i="58"/>
  <c r="P158" i="58"/>
  <c r="O158" i="58"/>
  <c r="N158" i="58"/>
  <c r="M158" i="58"/>
  <c r="L158" i="58"/>
  <c r="K158" i="58"/>
  <c r="J158" i="58"/>
  <c r="I158" i="58"/>
  <c r="G158" i="58"/>
  <c r="F158" i="58"/>
  <c r="E158" i="58"/>
  <c r="P157" i="58"/>
  <c r="O157" i="58"/>
  <c r="N157" i="58"/>
  <c r="M157" i="58"/>
  <c r="L157" i="58"/>
  <c r="K157" i="58"/>
  <c r="J157" i="58"/>
  <c r="I157" i="58"/>
  <c r="G157" i="58"/>
  <c r="F157" i="58"/>
  <c r="E157" i="58"/>
  <c r="P156" i="58"/>
  <c r="O156" i="58"/>
  <c r="N156" i="58"/>
  <c r="M156" i="58"/>
  <c r="L156" i="58"/>
  <c r="K156" i="58"/>
  <c r="J156" i="58"/>
  <c r="I156" i="58"/>
  <c r="G156" i="58"/>
  <c r="F156" i="58"/>
  <c r="E156" i="58"/>
  <c r="P155" i="58"/>
  <c r="O155" i="58"/>
  <c r="N155" i="58"/>
  <c r="M155" i="58"/>
  <c r="L155" i="58"/>
  <c r="K155" i="58"/>
  <c r="J155" i="58"/>
  <c r="I155" i="58"/>
  <c r="G155" i="58"/>
  <c r="F155" i="58"/>
  <c r="E155" i="58"/>
  <c r="P154" i="58"/>
  <c r="O154" i="58"/>
  <c r="N154" i="58"/>
  <c r="M154" i="58"/>
  <c r="L154" i="58"/>
  <c r="K154" i="58"/>
  <c r="J154" i="58"/>
  <c r="I154" i="58"/>
  <c r="G154" i="58"/>
  <c r="F154" i="58"/>
  <c r="E154" i="58"/>
  <c r="P153" i="58"/>
  <c r="O153" i="58"/>
  <c r="N153" i="58"/>
  <c r="M153" i="58"/>
  <c r="L153" i="58"/>
  <c r="K153" i="58"/>
  <c r="J153" i="58"/>
  <c r="I153" i="58"/>
  <c r="G153" i="58"/>
  <c r="F153" i="58"/>
  <c r="E153" i="58"/>
  <c r="P152" i="58"/>
  <c r="O152" i="58"/>
  <c r="N152" i="58"/>
  <c r="M152" i="58"/>
  <c r="L152" i="58"/>
  <c r="K152" i="58"/>
  <c r="J152" i="58"/>
  <c r="I152" i="58"/>
  <c r="G152" i="58"/>
  <c r="F152" i="58"/>
  <c r="E152" i="58"/>
  <c r="P150" i="58"/>
  <c r="O150" i="58"/>
  <c r="N150" i="58"/>
  <c r="M150" i="58"/>
  <c r="L150" i="58"/>
  <c r="K150" i="58"/>
  <c r="J150" i="58"/>
  <c r="I150" i="58"/>
  <c r="G150" i="58"/>
  <c r="F150" i="58"/>
  <c r="E150" i="58"/>
  <c r="P151" i="58"/>
  <c r="O151" i="58"/>
  <c r="N151" i="58"/>
  <c r="M151" i="58"/>
  <c r="L151" i="58"/>
  <c r="K151" i="58"/>
  <c r="J151" i="58"/>
  <c r="I151" i="58"/>
  <c r="G151" i="58"/>
  <c r="F151" i="58"/>
  <c r="E151" i="58"/>
  <c r="P149" i="58"/>
  <c r="O149" i="58"/>
  <c r="N149" i="58"/>
  <c r="M149" i="58"/>
  <c r="L149" i="58"/>
  <c r="K149" i="58"/>
  <c r="J149" i="58"/>
  <c r="I149" i="58"/>
  <c r="G149" i="58"/>
  <c r="F149" i="58"/>
  <c r="E149" i="58"/>
  <c r="P147" i="58"/>
  <c r="O147" i="58"/>
  <c r="N147" i="58"/>
  <c r="M147" i="58"/>
  <c r="L147" i="58"/>
  <c r="K147" i="58"/>
  <c r="J147" i="58"/>
  <c r="I147" i="58"/>
  <c r="G147" i="58"/>
  <c r="F147" i="58"/>
  <c r="E147" i="58"/>
  <c r="P148" i="58"/>
  <c r="O148" i="58"/>
  <c r="N148" i="58"/>
  <c r="M148" i="58"/>
  <c r="L148" i="58"/>
  <c r="K148" i="58"/>
  <c r="J148" i="58"/>
  <c r="I148" i="58"/>
  <c r="G148" i="58"/>
  <c r="F148" i="58"/>
  <c r="E148" i="58"/>
  <c r="P146" i="58"/>
  <c r="O146" i="58"/>
  <c r="N146" i="58"/>
  <c r="M146" i="58"/>
  <c r="L146" i="58"/>
  <c r="K146" i="58"/>
  <c r="J146" i="58"/>
  <c r="I146" i="58"/>
  <c r="G146" i="58"/>
  <c r="F146" i="58"/>
  <c r="E146" i="58"/>
  <c r="P145" i="58"/>
  <c r="O145" i="58"/>
  <c r="N145" i="58"/>
  <c r="M145" i="58"/>
  <c r="L145" i="58"/>
  <c r="K145" i="58"/>
  <c r="J145" i="58"/>
  <c r="I145" i="58"/>
  <c r="G145" i="58"/>
  <c r="F145" i="58"/>
  <c r="E145" i="58"/>
  <c r="P144" i="58"/>
  <c r="O144" i="58"/>
  <c r="N144" i="58"/>
  <c r="M144" i="58"/>
  <c r="L144" i="58"/>
  <c r="K144" i="58"/>
  <c r="J144" i="58"/>
  <c r="I144" i="58"/>
  <c r="G144" i="58"/>
  <c r="F144" i="58"/>
  <c r="E144" i="58"/>
  <c r="P143" i="58"/>
  <c r="O143" i="58"/>
  <c r="N143" i="58"/>
  <c r="M143" i="58"/>
  <c r="L143" i="58"/>
  <c r="K143" i="58"/>
  <c r="J143" i="58"/>
  <c r="I143" i="58"/>
  <c r="G143" i="58"/>
  <c r="F143" i="58"/>
  <c r="E143" i="58"/>
  <c r="P142" i="58"/>
  <c r="O142" i="58"/>
  <c r="N142" i="58"/>
  <c r="M142" i="58"/>
  <c r="L142" i="58"/>
  <c r="K142" i="58"/>
  <c r="J142" i="58"/>
  <c r="I142" i="58"/>
  <c r="G142" i="58"/>
  <c r="F142" i="58"/>
  <c r="E142" i="58"/>
  <c r="P141" i="58"/>
  <c r="O141" i="58"/>
  <c r="N141" i="58"/>
  <c r="M141" i="58"/>
  <c r="L141" i="58"/>
  <c r="K141" i="58"/>
  <c r="J141" i="58"/>
  <c r="I141" i="58"/>
  <c r="G141" i="58"/>
  <c r="F141" i="58"/>
  <c r="E141" i="58"/>
  <c r="P140" i="58"/>
  <c r="O140" i="58"/>
  <c r="N140" i="58"/>
  <c r="M140" i="58"/>
  <c r="L140" i="58"/>
  <c r="K140" i="58"/>
  <c r="J140" i="58"/>
  <c r="I140" i="58"/>
  <c r="G140" i="58"/>
  <c r="F140" i="58"/>
  <c r="E140" i="58"/>
  <c r="P139" i="58"/>
  <c r="O139" i="58"/>
  <c r="N139" i="58"/>
  <c r="M139" i="58"/>
  <c r="L139" i="58"/>
  <c r="K139" i="58"/>
  <c r="J139" i="58"/>
  <c r="I139" i="58"/>
  <c r="G139" i="58"/>
  <c r="F139" i="58"/>
  <c r="E139" i="58"/>
  <c r="P138" i="58"/>
  <c r="O138" i="58"/>
  <c r="N138" i="58"/>
  <c r="M138" i="58"/>
  <c r="L138" i="58"/>
  <c r="K138" i="58"/>
  <c r="J138" i="58"/>
  <c r="I138" i="58"/>
  <c r="G138" i="58"/>
  <c r="F138" i="58"/>
  <c r="E138" i="58"/>
  <c r="P137" i="58"/>
  <c r="O137" i="58"/>
  <c r="N137" i="58"/>
  <c r="M137" i="58"/>
  <c r="L137" i="58"/>
  <c r="K137" i="58"/>
  <c r="J137" i="58"/>
  <c r="I137" i="58"/>
  <c r="G137" i="58"/>
  <c r="F137" i="58"/>
  <c r="E137" i="58"/>
  <c r="P135" i="58"/>
  <c r="O135" i="58"/>
  <c r="N135" i="58"/>
  <c r="M135" i="58"/>
  <c r="L135" i="58"/>
  <c r="K135" i="58"/>
  <c r="J135" i="58"/>
  <c r="I135" i="58"/>
  <c r="G135" i="58"/>
  <c r="F135" i="58"/>
  <c r="E135" i="58"/>
  <c r="P136" i="58"/>
  <c r="O136" i="58"/>
  <c r="N136" i="58"/>
  <c r="M136" i="58"/>
  <c r="L136" i="58"/>
  <c r="K136" i="58"/>
  <c r="J136" i="58"/>
  <c r="I136" i="58"/>
  <c r="G136" i="58"/>
  <c r="F136" i="58"/>
  <c r="E136" i="58"/>
  <c r="P134" i="58"/>
  <c r="O134" i="58"/>
  <c r="N134" i="58"/>
  <c r="M134" i="58"/>
  <c r="L134" i="58"/>
  <c r="K134" i="58"/>
  <c r="J134" i="58"/>
  <c r="I134" i="58"/>
  <c r="G134" i="58"/>
  <c r="F134" i="58"/>
  <c r="E134" i="58"/>
  <c r="P133" i="58"/>
  <c r="O133" i="58"/>
  <c r="N133" i="58"/>
  <c r="M133" i="58"/>
  <c r="L133" i="58"/>
  <c r="K133" i="58"/>
  <c r="J133" i="58"/>
  <c r="I133" i="58"/>
  <c r="G133" i="58"/>
  <c r="F133" i="58"/>
  <c r="E133" i="58"/>
  <c r="P132" i="58"/>
  <c r="O132" i="58"/>
  <c r="N132" i="58"/>
  <c r="M132" i="58"/>
  <c r="L132" i="58"/>
  <c r="K132" i="58"/>
  <c r="J132" i="58"/>
  <c r="I132" i="58"/>
  <c r="G132" i="58"/>
  <c r="F132" i="58"/>
  <c r="E132" i="58"/>
  <c r="P131" i="58"/>
  <c r="O131" i="58"/>
  <c r="N131" i="58"/>
  <c r="M131" i="58"/>
  <c r="L131" i="58"/>
  <c r="K131" i="58"/>
  <c r="J131" i="58"/>
  <c r="I131" i="58"/>
  <c r="G131" i="58"/>
  <c r="F131" i="58"/>
  <c r="E131" i="58"/>
  <c r="P129" i="58"/>
  <c r="O129" i="58"/>
  <c r="N129" i="58"/>
  <c r="M129" i="58"/>
  <c r="L129" i="58"/>
  <c r="K129" i="58"/>
  <c r="J129" i="58"/>
  <c r="I129" i="58"/>
  <c r="G129" i="58"/>
  <c r="F129" i="58"/>
  <c r="E129" i="58"/>
  <c r="P130" i="58"/>
  <c r="O130" i="58"/>
  <c r="N130" i="58"/>
  <c r="M130" i="58"/>
  <c r="L130" i="58"/>
  <c r="K130" i="58"/>
  <c r="J130" i="58"/>
  <c r="I130" i="58"/>
  <c r="G130" i="58"/>
  <c r="F130" i="58"/>
  <c r="E130" i="58"/>
  <c r="P128" i="58"/>
  <c r="O128" i="58"/>
  <c r="N128" i="58"/>
  <c r="M128" i="58"/>
  <c r="L128" i="58"/>
  <c r="K128" i="58"/>
  <c r="J128" i="58"/>
  <c r="I128" i="58"/>
  <c r="G128" i="58"/>
  <c r="F128" i="58"/>
  <c r="E128" i="58"/>
  <c r="P127" i="58"/>
  <c r="O127" i="58"/>
  <c r="N127" i="58"/>
  <c r="M127" i="58"/>
  <c r="L127" i="58"/>
  <c r="K127" i="58"/>
  <c r="J127" i="58"/>
  <c r="I127" i="58"/>
  <c r="G127" i="58"/>
  <c r="F127" i="58"/>
  <c r="E127" i="58"/>
  <c r="P126" i="58"/>
  <c r="O126" i="58"/>
  <c r="N126" i="58"/>
  <c r="M126" i="58"/>
  <c r="L126" i="58"/>
  <c r="K126" i="58"/>
  <c r="J126" i="58"/>
  <c r="I126" i="58"/>
  <c r="G126" i="58"/>
  <c r="F126" i="58"/>
  <c r="E126" i="58"/>
  <c r="P125" i="58"/>
  <c r="O125" i="58"/>
  <c r="N125" i="58"/>
  <c r="M125" i="58"/>
  <c r="L125" i="58"/>
  <c r="K125" i="58"/>
  <c r="J125" i="58"/>
  <c r="I125" i="58"/>
  <c r="G125" i="58"/>
  <c r="F125" i="58"/>
  <c r="E125" i="58"/>
  <c r="P124" i="58"/>
  <c r="O124" i="58"/>
  <c r="N124" i="58"/>
  <c r="M124" i="58"/>
  <c r="L124" i="58"/>
  <c r="K124" i="58"/>
  <c r="J124" i="58"/>
  <c r="I124" i="58"/>
  <c r="G124" i="58"/>
  <c r="F124" i="58"/>
  <c r="E124" i="58"/>
  <c r="P122" i="58"/>
  <c r="O122" i="58"/>
  <c r="N122" i="58"/>
  <c r="M122" i="58"/>
  <c r="L122" i="58"/>
  <c r="K122" i="58"/>
  <c r="J122" i="58"/>
  <c r="I122" i="58"/>
  <c r="G122" i="58"/>
  <c r="F122" i="58"/>
  <c r="E122" i="58"/>
  <c r="P121" i="58"/>
  <c r="O121" i="58"/>
  <c r="N121" i="58"/>
  <c r="M121" i="58"/>
  <c r="L121" i="58"/>
  <c r="K121" i="58"/>
  <c r="J121" i="58"/>
  <c r="I121" i="58"/>
  <c r="G121" i="58"/>
  <c r="F121" i="58"/>
  <c r="E121" i="58"/>
  <c r="P120" i="58"/>
  <c r="O120" i="58"/>
  <c r="N120" i="58"/>
  <c r="M120" i="58"/>
  <c r="L120" i="58"/>
  <c r="K120" i="58"/>
  <c r="J120" i="58"/>
  <c r="I120" i="58"/>
  <c r="G120" i="58"/>
  <c r="F120" i="58"/>
  <c r="E120" i="58"/>
  <c r="P119" i="58"/>
  <c r="O119" i="58"/>
  <c r="N119" i="58"/>
  <c r="M119" i="58"/>
  <c r="L119" i="58"/>
  <c r="K119" i="58"/>
  <c r="J119" i="58"/>
  <c r="I119" i="58"/>
  <c r="G119" i="58"/>
  <c r="F119" i="58"/>
  <c r="E119" i="58"/>
  <c r="P118" i="58"/>
  <c r="O118" i="58"/>
  <c r="N118" i="58"/>
  <c r="M118" i="58"/>
  <c r="L118" i="58"/>
  <c r="K118" i="58"/>
  <c r="J118" i="58"/>
  <c r="I118" i="58"/>
  <c r="G118" i="58"/>
  <c r="F118" i="58"/>
  <c r="E118" i="58"/>
  <c r="P117" i="58"/>
  <c r="O117" i="58"/>
  <c r="N117" i="58"/>
  <c r="M117" i="58"/>
  <c r="L117" i="58"/>
  <c r="K117" i="58"/>
  <c r="J117" i="58"/>
  <c r="I117" i="58"/>
  <c r="G117" i="58"/>
  <c r="F117" i="58"/>
  <c r="E117" i="58"/>
  <c r="P116" i="58"/>
  <c r="O116" i="58"/>
  <c r="N116" i="58"/>
  <c r="M116" i="58"/>
  <c r="L116" i="58"/>
  <c r="K116" i="58"/>
  <c r="J116" i="58"/>
  <c r="I116" i="58"/>
  <c r="G116" i="58"/>
  <c r="F116" i="58"/>
  <c r="E116" i="58"/>
  <c r="P115" i="58"/>
  <c r="O115" i="58"/>
  <c r="N115" i="58"/>
  <c r="M115" i="58"/>
  <c r="L115" i="58"/>
  <c r="K115" i="58"/>
  <c r="J115" i="58"/>
  <c r="I115" i="58"/>
  <c r="G115" i="58"/>
  <c r="F115" i="58"/>
  <c r="E115" i="58"/>
  <c r="P114" i="58"/>
  <c r="O114" i="58"/>
  <c r="N114" i="58"/>
  <c r="M114" i="58"/>
  <c r="L114" i="58"/>
  <c r="K114" i="58"/>
  <c r="J114" i="58"/>
  <c r="I114" i="58"/>
  <c r="G114" i="58"/>
  <c r="F114" i="58"/>
  <c r="E114" i="58"/>
  <c r="P113" i="58"/>
  <c r="O113" i="58"/>
  <c r="N113" i="58"/>
  <c r="M113" i="58"/>
  <c r="L113" i="58"/>
  <c r="K113" i="58"/>
  <c r="J113" i="58"/>
  <c r="I113" i="58"/>
  <c r="G113" i="58"/>
  <c r="F113" i="58"/>
  <c r="E113" i="58"/>
  <c r="P112" i="58"/>
  <c r="O112" i="58"/>
  <c r="N112" i="58"/>
  <c r="M112" i="58"/>
  <c r="L112" i="58"/>
  <c r="K112" i="58"/>
  <c r="J112" i="58"/>
  <c r="I112" i="58"/>
  <c r="G112" i="58"/>
  <c r="F112" i="58"/>
  <c r="E112" i="58"/>
  <c r="P111" i="58"/>
  <c r="O111" i="58"/>
  <c r="N111" i="58"/>
  <c r="M111" i="58"/>
  <c r="L111" i="58"/>
  <c r="K111" i="58"/>
  <c r="J111" i="58"/>
  <c r="I111" i="58"/>
  <c r="G111" i="58"/>
  <c r="F111" i="58"/>
  <c r="E111" i="58"/>
  <c r="P109" i="58"/>
  <c r="O109" i="58"/>
  <c r="N109" i="58"/>
  <c r="M109" i="58"/>
  <c r="L109" i="58"/>
  <c r="K109" i="58"/>
  <c r="J109" i="58"/>
  <c r="I109" i="58"/>
  <c r="G109" i="58"/>
  <c r="F109" i="58"/>
  <c r="E109" i="58"/>
  <c r="P110" i="58"/>
  <c r="O110" i="58"/>
  <c r="N110" i="58"/>
  <c r="M110" i="58"/>
  <c r="L110" i="58"/>
  <c r="K110" i="58"/>
  <c r="J110" i="58"/>
  <c r="I110" i="58"/>
  <c r="G110" i="58"/>
  <c r="F110" i="58"/>
  <c r="E110" i="58"/>
  <c r="P108" i="58"/>
  <c r="O108" i="58"/>
  <c r="N108" i="58"/>
  <c r="M108" i="58"/>
  <c r="L108" i="58"/>
  <c r="K108" i="58"/>
  <c r="J108" i="58"/>
  <c r="I108" i="58"/>
  <c r="G108" i="58"/>
  <c r="F108" i="58"/>
  <c r="E108" i="58"/>
  <c r="P107" i="58"/>
  <c r="O107" i="58"/>
  <c r="N107" i="58"/>
  <c r="M107" i="58"/>
  <c r="L107" i="58"/>
  <c r="K107" i="58"/>
  <c r="J107" i="58"/>
  <c r="I107" i="58"/>
  <c r="G107" i="58"/>
  <c r="F107" i="58"/>
  <c r="E107" i="58"/>
  <c r="P106" i="58"/>
  <c r="O106" i="58"/>
  <c r="N106" i="58"/>
  <c r="M106" i="58"/>
  <c r="L106" i="58"/>
  <c r="K106" i="58"/>
  <c r="J106" i="58"/>
  <c r="I106" i="58"/>
  <c r="G106" i="58"/>
  <c r="F106" i="58"/>
  <c r="E106" i="58"/>
  <c r="P104" i="58"/>
  <c r="O104" i="58"/>
  <c r="N104" i="58"/>
  <c r="M104" i="58"/>
  <c r="L104" i="58"/>
  <c r="K104" i="58"/>
  <c r="J104" i="58"/>
  <c r="I104" i="58"/>
  <c r="G104" i="58"/>
  <c r="F104" i="58"/>
  <c r="E104" i="58"/>
  <c r="P103" i="58"/>
  <c r="O103" i="58"/>
  <c r="N103" i="58"/>
  <c r="M103" i="58"/>
  <c r="L103" i="58"/>
  <c r="K103" i="58"/>
  <c r="J103" i="58"/>
  <c r="I103" i="58"/>
  <c r="G103" i="58"/>
  <c r="F103" i="58"/>
  <c r="E103" i="58"/>
  <c r="P100" i="58"/>
  <c r="O100" i="58"/>
  <c r="N100" i="58"/>
  <c r="M100" i="58"/>
  <c r="L100" i="58"/>
  <c r="K100" i="58"/>
  <c r="J100" i="58"/>
  <c r="I100" i="58"/>
  <c r="G100" i="58"/>
  <c r="F100" i="58"/>
  <c r="E100" i="58"/>
  <c r="P105" i="58"/>
  <c r="O105" i="58"/>
  <c r="N105" i="58"/>
  <c r="M105" i="58"/>
  <c r="L105" i="58"/>
  <c r="K105" i="58"/>
  <c r="J105" i="58"/>
  <c r="I105" i="58"/>
  <c r="G105" i="58"/>
  <c r="F105" i="58"/>
  <c r="E105" i="58"/>
  <c r="P101" i="58"/>
  <c r="O101" i="58"/>
  <c r="N101" i="58"/>
  <c r="M101" i="58"/>
  <c r="L101" i="58"/>
  <c r="K101" i="58"/>
  <c r="J101" i="58"/>
  <c r="I101" i="58"/>
  <c r="G101" i="58"/>
  <c r="F101" i="58"/>
  <c r="E101" i="58"/>
  <c r="P102" i="58"/>
  <c r="O102" i="58"/>
  <c r="N102" i="58"/>
  <c r="M102" i="58"/>
  <c r="L102" i="58"/>
  <c r="K102" i="58"/>
  <c r="J102" i="58"/>
  <c r="I102" i="58"/>
  <c r="G102" i="58"/>
  <c r="F102" i="58"/>
  <c r="E102" i="58"/>
  <c r="P99" i="58"/>
  <c r="O99" i="58"/>
  <c r="N99" i="58"/>
  <c r="M99" i="58"/>
  <c r="L99" i="58"/>
  <c r="K99" i="58"/>
  <c r="J99" i="58"/>
  <c r="I99" i="58"/>
  <c r="G99" i="58"/>
  <c r="F99" i="58"/>
  <c r="E99" i="58"/>
  <c r="P98" i="58"/>
  <c r="O98" i="58"/>
  <c r="N98" i="58"/>
  <c r="M98" i="58"/>
  <c r="L98" i="58"/>
  <c r="K98" i="58"/>
  <c r="J98" i="58"/>
  <c r="I98" i="58"/>
  <c r="G98" i="58"/>
  <c r="F98" i="58"/>
  <c r="E98" i="58"/>
  <c r="P97" i="58"/>
  <c r="O97" i="58"/>
  <c r="N97" i="58"/>
  <c r="M97" i="58"/>
  <c r="L97" i="58"/>
  <c r="K97" i="58"/>
  <c r="J97" i="58"/>
  <c r="I97" i="58"/>
  <c r="G97" i="58"/>
  <c r="F97" i="58"/>
  <c r="E97" i="58"/>
  <c r="P96" i="58"/>
  <c r="O96" i="58"/>
  <c r="N96" i="58"/>
  <c r="M96" i="58"/>
  <c r="L96" i="58"/>
  <c r="K96" i="58"/>
  <c r="J96" i="58"/>
  <c r="I96" i="58"/>
  <c r="G96" i="58"/>
  <c r="F96" i="58"/>
  <c r="E96" i="58"/>
  <c r="P95" i="58"/>
  <c r="O95" i="58"/>
  <c r="N95" i="58"/>
  <c r="M95" i="58"/>
  <c r="L95" i="58"/>
  <c r="K95" i="58"/>
  <c r="J95" i="58"/>
  <c r="I95" i="58"/>
  <c r="G95" i="58"/>
  <c r="F95" i="58"/>
  <c r="E95" i="58"/>
  <c r="P94" i="58"/>
  <c r="O94" i="58"/>
  <c r="N94" i="58"/>
  <c r="M94" i="58"/>
  <c r="L94" i="58"/>
  <c r="K94" i="58"/>
  <c r="J94" i="58"/>
  <c r="I94" i="58"/>
  <c r="G94" i="58"/>
  <c r="F94" i="58"/>
  <c r="E94" i="58"/>
  <c r="P93" i="58"/>
  <c r="O93" i="58"/>
  <c r="N93" i="58"/>
  <c r="M93" i="58"/>
  <c r="L93" i="58"/>
  <c r="K93" i="58"/>
  <c r="J93" i="58"/>
  <c r="I93" i="58"/>
  <c r="G93" i="58"/>
  <c r="F93" i="58"/>
  <c r="E93" i="58"/>
  <c r="P91" i="58"/>
  <c r="O91" i="58"/>
  <c r="N91" i="58"/>
  <c r="M91" i="58"/>
  <c r="L91" i="58"/>
  <c r="K91" i="58"/>
  <c r="J91" i="58"/>
  <c r="I91" i="58"/>
  <c r="G91" i="58"/>
  <c r="F91" i="58"/>
  <c r="E91" i="58"/>
  <c r="P90" i="58"/>
  <c r="O90" i="58"/>
  <c r="N90" i="58"/>
  <c r="M90" i="58"/>
  <c r="L90" i="58"/>
  <c r="K90" i="58"/>
  <c r="J90" i="58"/>
  <c r="I90" i="58"/>
  <c r="G90" i="58"/>
  <c r="F90" i="58"/>
  <c r="E90" i="58"/>
  <c r="P89" i="58"/>
  <c r="O89" i="58"/>
  <c r="N89" i="58"/>
  <c r="M89" i="58"/>
  <c r="L89" i="58"/>
  <c r="K89" i="58"/>
  <c r="J89" i="58"/>
  <c r="I89" i="58"/>
  <c r="G89" i="58"/>
  <c r="F89" i="58"/>
  <c r="E89" i="58"/>
  <c r="P88" i="58"/>
  <c r="O88" i="58"/>
  <c r="N88" i="58"/>
  <c r="M88" i="58"/>
  <c r="L88" i="58"/>
  <c r="K88" i="58"/>
  <c r="J88" i="58"/>
  <c r="I88" i="58"/>
  <c r="G88" i="58"/>
  <c r="F88" i="58"/>
  <c r="E88" i="58"/>
  <c r="P87" i="58"/>
  <c r="O87" i="58"/>
  <c r="N87" i="58"/>
  <c r="M87" i="58"/>
  <c r="L87" i="58"/>
  <c r="K87" i="58"/>
  <c r="J87" i="58"/>
  <c r="I87" i="58"/>
  <c r="G87" i="58"/>
  <c r="F87" i="58"/>
  <c r="E87" i="58"/>
  <c r="P86" i="58"/>
  <c r="O86" i="58"/>
  <c r="N86" i="58"/>
  <c r="M86" i="58"/>
  <c r="L86" i="58"/>
  <c r="K86" i="58"/>
  <c r="J86" i="58"/>
  <c r="I86" i="58"/>
  <c r="G86" i="58"/>
  <c r="F86" i="58"/>
  <c r="E86" i="58"/>
  <c r="P85" i="58"/>
  <c r="O85" i="58"/>
  <c r="N85" i="58"/>
  <c r="M85" i="58"/>
  <c r="L85" i="58"/>
  <c r="K85" i="58"/>
  <c r="J85" i="58"/>
  <c r="I85" i="58"/>
  <c r="G85" i="58"/>
  <c r="F85" i="58"/>
  <c r="E85" i="58"/>
  <c r="P84" i="58"/>
  <c r="O84" i="58"/>
  <c r="N84" i="58"/>
  <c r="M84" i="58"/>
  <c r="L84" i="58"/>
  <c r="K84" i="58"/>
  <c r="J84" i="58"/>
  <c r="I84" i="58"/>
  <c r="G84" i="58"/>
  <c r="F84" i="58"/>
  <c r="E84" i="58"/>
  <c r="P83" i="58"/>
  <c r="O83" i="58"/>
  <c r="N83" i="58"/>
  <c r="M83" i="58"/>
  <c r="L83" i="58"/>
  <c r="K83" i="58"/>
  <c r="J83" i="58"/>
  <c r="I83" i="58"/>
  <c r="G83" i="58"/>
  <c r="F83" i="58"/>
  <c r="E83" i="58"/>
  <c r="P82" i="58"/>
  <c r="O82" i="58"/>
  <c r="N82" i="58"/>
  <c r="M82" i="58"/>
  <c r="L82" i="58"/>
  <c r="K82" i="58"/>
  <c r="J82" i="58"/>
  <c r="I82" i="58"/>
  <c r="G82" i="58"/>
  <c r="F82" i="58"/>
  <c r="E82" i="58"/>
  <c r="P81" i="58"/>
  <c r="O81" i="58"/>
  <c r="N81" i="58"/>
  <c r="M81" i="58"/>
  <c r="L81" i="58"/>
  <c r="K81" i="58"/>
  <c r="J81" i="58"/>
  <c r="I81" i="58"/>
  <c r="G81" i="58"/>
  <c r="F81" i="58"/>
  <c r="E81" i="58"/>
  <c r="P79" i="58"/>
  <c r="O79" i="58"/>
  <c r="N79" i="58"/>
  <c r="M79" i="58"/>
  <c r="L79" i="58"/>
  <c r="K79" i="58"/>
  <c r="J79" i="58"/>
  <c r="I79" i="58"/>
  <c r="G79" i="58"/>
  <c r="F79" i="58"/>
  <c r="E79" i="58"/>
  <c r="P80" i="58"/>
  <c r="O80" i="58"/>
  <c r="N80" i="58"/>
  <c r="M80" i="58"/>
  <c r="L80" i="58"/>
  <c r="K80" i="58"/>
  <c r="J80" i="58"/>
  <c r="I80" i="58"/>
  <c r="G80" i="58"/>
  <c r="F80" i="58"/>
  <c r="E80" i="58"/>
  <c r="P78" i="58"/>
  <c r="O78" i="58"/>
  <c r="N78" i="58"/>
  <c r="M78" i="58"/>
  <c r="L78" i="58"/>
  <c r="K78" i="58"/>
  <c r="J78" i="58"/>
  <c r="I78" i="58"/>
  <c r="G78" i="58"/>
  <c r="F78" i="58"/>
  <c r="E78" i="58"/>
  <c r="P77" i="58"/>
  <c r="O77" i="58"/>
  <c r="N77" i="58"/>
  <c r="M77" i="58"/>
  <c r="L77" i="58"/>
  <c r="K77" i="58"/>
  <c r="J77" i="58"/>
  <c r="I77" i="58"/>
  <c r="G77" i="58"/>
  <c r="F77" i="58"/>
  <c r="E77" i="58"/>
  <c r="P75" i="58"/>
  <c r="O75" i="58"/>
  <c r="N75" i="58"/>
  <c r="M75" i="58"/>
  <c r="L75" i="58"/>
  <c r="K75" i="58"/>
  <c r="J75" i="58"/>
  <c r="I75" i="58"/>
  <c r="G75" i="58"/>
  <c r="F75" i="58"/>
  <c r="E75" i="58"/>
  <c r="P76" i="58"/>
  <c r="O76" i="58"/>
  <c r="N76" i="58"/>
  <c r="M76" i="58"/>
  <c r="L76" i="58"/>
  <c r="K76" i="58"/>
  <c r="J76" i="58"/>
  <c r="I76" i="58"/>
  <c r="G76" i="58"/>
  <c r="F76" i="58"/>
  <c r="E76" i="58"/>
  <c r="P72" i="58"/>
  <c r="O72" i="58"/>
  <c r="N72" i="58"/>
  <c r="M72" i="58"/>
  <c r="L72" i="58"/>
  <c r="K72" i="58"/>
  <c r="J72" i="58"/>
  <c r="I72" i="58"/>
  <c r="G72" i="58"/>
  <c r="F72" i="58"/>
  <c r="E72" i="58"/>
  <c r="P74" i="58"/>
  <c r="O74" i="58"/>
  <c r="N74" i="58"/>
  <c r="M74" i="58"/>
  <c r="L74" i="58"/>
  <c r="K74" i="58"/>
  <c r="J74" i="58"/>
  <c r="I74" i="58"/>
  <c r="G74" i="58"/>
  <c r="F74" i="58"/>
  <c r="E74" i="58"/>
  <c r="P69" i="58"/>
  <c r="O69" i="58"/>
  <c r="N69" i="58"/>
  <c r="M69" i="58"/>
  <c r="L69" i="58"/>
  <c r="K69" i="58"/>
  <c r="J69" i="58"/>
  <c r="I69" i="58"/>
  <c r="G69" i="58"/>
  <c r="F69" i="58"/>
  <c r="E69" i="58"/>
  <c r="P73" i="58"/>
  <c r="O73" i="58"/>
  <c r="N73" i="58"/>
  <c r="M73" i="58"/>
  <c r="L73" i="58"/>
  <c r="K73" i="58"/>
  <c r="J73" i="58"/>
  <c r="I73" i="58"/>
  <c r="G73" i="58"/>
  <c r="F73" i="58"/>
  <c r="E73" i="58"/>
  <c r="P68" i="58"/>
  <c r="O68" i="58"/>
  <c r="N68" i="58"/>
  <c r="M68" i="58"/>
  <c r="L68" i="58"/>
  <c r="K68" i="58"/>
  <c r="J68" i="58"/>
  <c r="I68" i="58"/>
  <c r="G68" i="58"/>
  <c r="F68" i="58"/>
  <c r="E68" i="58"/>
  <c r="P71" i="58"/>
  <c r="O71" i="58"/>
  <c r="N71" i="58"/>
  <c r="M71" i="58"/>
  <c r="L71" i="58"/>
  <c r="K71" i="58"/>
  <c r="J71" i="58"/>
  <c r="I71" i="58"/>
  <c r="G71" i="58"/>
  <c r="F71" i="58"/>
  <c r="E71" i="58"/>
  <c r="P70" i="58"/>
  <c r="O70" i="58"/>
  <c r="N70" i="58"/>
  <c r="M70" i="58"/>
  <c r="L70" i="58"/>
  <c r="K70" i="58"/>
  <c r="J70" i="58"/>
  <c r="I70" i="58"/>
  <c r="G70" i="58"/>
  <c r="F70" i="58"/>
  <c r="E70" i="58"/>
  <c r="P66" i="58"/>
  <c r="O66" i="58"/>
  <c r="N66" i="58"/>
  <c r="M66" i="58"/>
  <c r="L66" i="58"/>
  <c r="K66" i="58"/>
  <c r="J66" i="58"/>
  <c r="I66" i="58"/>
  <c r="G66" i="58"/>
  <c r="F66" i="58"/>
  <c r="E66" i="58"/>
  <c r="P65" i="58"/>
  <c r="O65" i="58"/>
  <c r="N65" i="58"/>
  <c r="M65" i="58"/>
  <c r="L65" i="58"/>
  <c r="K65" i="58"/>
  <c r="J65" i="58"/>
  <c r="I65" i="58"/>
  <c r="G65" i="58"/>
  <c r="F65" i="58"/>
  <c r="E65" i="58"/>
  <c r="P67" i="58"/>
  <c r="O67" i="58"/>
  <c r="N67" i="58"/>
  <c r="M67" i="58"/>
  <c r="L67" i="58"/>
  <c r="K67" i="58"/>
  <c r="J67" i="58"/>
  <c r="I67" i="58"/>
  <c r="G67" i="58"/>
  <c r="F67" i="58"/>
  <c r="E67" i="58"/>
  <c r="P64" i="58"/>
  <c r="O64" i="58"/>
  <c r="N64" i="58"/>
  <c r="M64" i="58"/>
  <c r="L64" i="58"/>
  <c r="K64" i="58"/>
  <c r="J64" i="58"/>
  <c r="I64" i="58"/>
  <c r="G64" i="58"/>
  <c r="F64" i="58"/>
  <c r="E64" i="58"/>
  <c r="P63" i="58"/>
  <c r="O63" i="58"/>
  <c r="N63" i="58"/>
  <c r="M63" i="58"/>
  <c r="L63" i="58"/>
  <c r="K63" i="58"/>
  <c r="J63" i="58"/>
  <c r="I63" i="58"/>
  <c r="G63" i="58"/>
  <c r="F63" i="58"/>
  <c r="E63" i="58"/>
  <c r="P62" i="58"/>
  <c r="O62" i="58"/>
  <c r="N62" i="58"/>
  <c r="M62" i="58"/>
  <c r="L62" i="58"/>
  <c r="K62" i="58"/>
  <c r="J62" i="58"/>
  <c r="I62" i="58"/>
  <c r="G62" i="58"/>
  <c r="F62" i="58"/>
  <c r="E62" i="58"/>
  <c r="P60" i="58"/>
  <c r="O60" i="58"/>
  <c r="N60" i="58"/>
  <c r="M60" i="58"/>
  <c r="L60" i="58"/>
  <c r="K60" i="58"/>
  <c r="J60" i="58"/>
  <c r="I60" i="58"/>
  <c r="G60" i="58"/>
  <c r="F60" i="58"/>
  <c r="E60" i="58"/>
  <c r="P61" i="58"/>
  <c r="O61" i="58"/>
  <c r="N61" i="58"/>
  <c r="M61" i="58"/>
  <c r="L61" i="58"/>
  <c r="K61" i="58"/>
  <c r="J61" i="58"/>
  <c r="I61" i="58"/>
  <c r="G61" i="58"/>
  <c r="F61" i="58"/>
  <c r="E61" i="58"/>
  <c r="P59" i="58"/>
  <c r="O59" i="58"/>
  <c r="N59" i="58"/>
  <c r="M59" i="58"/>
  <c r="L59" i="58"/>
  <c r="K59" i="58"/>
  <c r="J59" i="58"/>
  <c r="I59" i="58"/>
  <c r="G59" i="58"/>
  <c r="F59" i="58"/>
  <c r="E59" i="58"/>
  <c r="P58" i="58"/>
  <c r="O58" i="58"/>
  <c r="N58" i="58"/>
  <c r="M58" i="58"/>
  <c r="L58" i="58"/>
  <c r="K58" i="58"/>
  <c r="J58" i="58"/>
  <c r="I58" i="58"/>
  <c r="G58" i="58"/>
  <c r="F58" i="58"/>
  <c r="E58" i="58"/>
  <c r="P57" i="58"/>
  <c r="O57" i="58"/>
  <c r="N57" i="58"/>
  <c r="M57" i="58"/>
  <c r="L57" i="58"/>
  <c r="K57" i="58"/>
  <c r="J57" i="58"/>
  <c r="I57" i="58"/>
  <c r="G57" i="58"/>
  <c r="F57" i="58"/>
  <c r="E57" i="58"/>
  <c r="P56" i="58"/>
  <c r="O56" i="58"/>
  <c r="N56" i="58"/>
  <c r="M56" i="58"/>
  <c r="L56" i="58"/>
  <c r="K56" i="58"/>
  <c r="J56" i="58"/>
  <c r="I56" i="58"/>
  <c r="G56" i="58"/>
  <c r="F56" i="58"/>
  <c r="E56" i="58"/>
  <c r="P55" i="58"/>
  <c r="O55" i="58"/>
  <c r="N55" i="58"/>
  <c r="M55" i="58"/>
  <c r="L55" i="58"/>
  <c r="K55" i="58"/>
  <c r="J55" i="58"/>
  <c r="I55" i="58"/>
  <c r="G55" i="58"/>
  <c r="F55" i="58"/>
  <c r="E55" i="58"/>
  <c r="P54" i="58"/>
  <c r="O54" i="58"/>
  <c r="N54" i="58"/>
  <c r="M54" i="58"/>
  <c r="L54" i="58"/>
  <c r="K54" i="58"/>
  <c r="J54" i="58"/>
  <c r="I54" i="58"/>
  <c r="G54" i="58"/>
  <c r="F54" i="58"/>
  <c r="E54" i="58"/>
  <c r="P53" i="58"/>
  <c r="O53" i="58"/>
  <c r="N53" i="58"/>
  <c r="M53" i="58"/>
  <c r="L53" i="58"/>
  <c r="K53" i="58"/>
  <c r="J53" i="58"/>
  <c r="I53" i="58"/>
  <c r="G53" i="58"/>
  <c r="F53" i="58"/>
  <c r="E53" i="58"/>
  <c r="P52" i="58"/>
  <c r="O52" i="58"/>
  <c r="N52" i="58"/>
  <c r="M52" i="58"/>
  <c r="L52" i="58"/>
  <c r="K52" i="58"/>
  <c r="J52" i="58"/>
  <c r="I52" i="58"/>
  <c r="G52" i="58"/>
  <c r="F52" i="58"/>
  <c r="E52" i="58"/>
  <c r="P51" i="58"/>
  <c r="O51" i="58"/>
  <c r="N51" i="58"/>
  <c r="M51" i="58"/>
  <c r="L51" i="58"/>
  <c r="K51" i="58"/>
  <c r="J51" i="58"/>
  <c r="I51" i="58"/>
  <c r="G51" i="58"/>
  <c r="F51" i="58"/>
  <c r="E51" i="58"/>
  <c r="P50" i="58"/>
  <c r="O50" i="58"/>
  <c r="N50" i="58"/>
  <c r="M50" i="58"/>
  <c r="L50" i="58"/>
  <c r="K50" i="58"/>
  <c r="J50" i="58"/>
  <c r="I50" i="58"/>
  <c r="G50" i="58"/>
  <c r="F50" i="58"/>
  <c r="E50" i="58"/>
  <c r="P49" i="58"/>
  <c r="O49" i="58"/>
  <c r="N49" i="58"/>
  <c r="M49" i="58"/>
  <c r="L49" i="58"/>
  <c r="K49" i="58"/>
  <c r="J49" i="58"/>
  <c r="I49" i="58"/>
  <c r="G49" i="58"/>
  <c r="F49" i="58"/>
  <c r="E49" i="58"/>
  <c r="P48" i="58"/>
  <c r="O48" i="58"/>
  <c r="N48" i="58"/>
  <c r="M48" i="58"/>
  <c r="L48" i="58"/>
  <c r="K48" i="58"/>
  <c r="J48" i="58"/>
  <c r="I48" i="58"/>
  <c r="G48" i="58"/>
  <c r="F48" i="58"/>
  <c r="E48" i="58"/>
  <c r="P47" i="58"/>
  <c r="O47" i="58"/>
  <c r="N47" i="58"/>
  <c r="M47" i="58"/>
  <c r="L47" i="58"/>
  <c r="K47" i="58"/>
  <c r="J47" i="58"/>
  <c r="I47" i="58"/>
  <c r="G47" i="58"/>
  <c r="F47" i="58"/>
  <c r="E47" i="58"/>
  <c r="P46" i="58"/>
  <c r="O46" i="58"/>
  <c r="N46" i="58"/>
  <c r="M46" i="58"/>
  <c r="L46" i="58"/>
  <c r="K46" i="58"/>
  <c r="J46" i="58"/>
  <c r="I46" i="58"/>
  <c r="G46" i="58"/>
  <c r="F46" i="58"/>
  <c r="E46" i="58"/>
  <c r="P45" i="58"/>
  <c r="O45" i="58"/>
  <c r="N45" i="58"/>
  <c r="M45" i="58"/>
  <c r="L45" i="58"/>
  <c r="K45" i="58"/>
  <c r="J45" i="58"/>
  <c r="I45" i="58"/>
  <c r="G45" i="58"/>
  <c r="F45" i="58"/>
  <c r="E45" i="58"/>
  <c r="P44" i="58"/>
  <c r="O44" i="58"/>
  <c r="N44" i="58"/>
  <c r="M44" i="58"/>
  <c r="L44" i="58"/>
  <c r="K44" i="58"/>
  <c r="J44" i="58"/>
  <c r="I44" i="58"/>
  <c r="G44" i="58"/>
  <c r="F44" i="58"/>
  <c r="E44" i="58"/>
  <c r="P43" i="58"/>
  <c r="O43" i="58"/>
  <c r="N43" i="58"/>
  <c r="M43" i="58"/>
  <c r="L43" i="58"/>
  <c r="K43" i="58"/>
  <c r="J43" i="58"/>
  <c r="I43" i="58"/>
  <c r="G43" i="58"/>
  <c r="F43" i="58"/>
  <c r="E43" i="58"/>
  <c r="P42" i="58"/>
  <c r="O42" i="58"/>
  <c r="N42" i="58"/>
  <c r="M42" i="58"/>
  <c r="L42" i="58"/>
  <c r="K42" i="58"/>
  <c r="J42" i="58"/>
  <c r="I42" i="58"/>
  <c r="G42" i="58"/>
  <c r="F42" i="58"/>
  <c r="E42" i="58"/>
  <c r="P41" i="58"/>
  <c r="O41" i="58"/>
  <c r="N41" i="58"/>
  <c r="M41" i="58"/>
  <c r="L41" i="58"/>
  <c r="K41" i="58"/>
  <c r="J41" i="58"/>
  <c r="I41" i="58"/>
  <c r="G41" i="58"/>
  <c r="F41" i="58"/>
  <c r="E41" i="58"/>
  <c r="P39" i="58"/>
  <c r="O39" i="58"/>
  <c r="N39" i="58"/>
  <c r="M39" i="58"/>
  <c r="L39" i="58"/>
  <c r="K39" i="58"/>
  <c r="J39" i="58"/>
  <c r="I39" i="58"/>
  <c r="G39" i="58"/>
  <c r="F39" i="58"/>
  <c r="E39" i="58"/>
  <c r="P38" i="58"/>
  <c r="O38" i="58"/>
  <c r="N38" i="58"/>
  <c r="M38" i="58"/>
  <c r="L38" i="58"/>
  <c r="K38" i="58"/>
  <c r="J38" i="58"/>
  <c r="I38" i="58"/>
  <c r="G38" i="58"/>
  <c r="F38" i="58"/>
  <c r="E38" i="58"/>
  <c r="P37" i="58"/>
  <c r="O37" i="58"/>
  <c r="N37" i="58"/>
  <c r="M37" i="58"/>
  <c r="L37" i="58"/>
  <c r="K37" i="58"/>
  <c r="J37" i="58"/>
  <c r="I37" i="58"/>
  <c r="G37" i="58"/>
  <c r="F37" i="58"/>
  <c r="E37" i="58"/>
  <c r="P36" i="58"/>
  <c r="O36" i="58"/>
  <c r="N36" i="58"/>
  <c r="M36" i="58"/>
  <c r="L36" i="58"/>
  <c r="K36" i="58"/>
  <c r="J36" i="58"/>
  <c r="I36" i="58"/>
  <c r="G36" i="58"/>
  <c r="F36" i="58"/>
  <c r="E36" i="58"/>
  <c r="P35" i="58"/>
  <c r="O35" i="58"/>
  <c r="N35" i="58"/>
  <c r="M35" i="58"/>
  <c r="L35" i="58"/>
  <c r="K35" i="58"/>
  <c r="J35" i="58"/>
  <c r="I35" i="58"/>
  <c r="G35" i="58"/>
  <c r="F35" i="58"/>
  <c r="E35" i="58"/>
  <c r="P34" i="58"/>
  <c r="O34" i="58"/>
  <c r="N34" i="58"/>
  <c r="M34" i="58"/>
  <c r="L34" i="58"/>
  <c r="K34" i="58"/>
  <c r="J34" i="58"/>
  <c r="I34" i="58"/>
  <c r="G34" i="58"/>
  <c r="F34" i="58"/>
  <c r="E34" i="58"/>
  <c r="P33" i="58"/>
  <c r="O33" i="58"/>
  <c r="N33" i="58"/>
  <c r="M33" i="58"/>
  <c r="L33" i="58"/>
  <c r="K33" i="58"/>
  <c r="J33" i="58"/>
  <c r="I33" i="58"/>
  <c r="G33" i="58"/>
  <c r="F33" i="58"/>
  <c r="E33" i="58"/>
  <c r="P32" i="58"/>
  <c r="O32" i="58"/>
  <c r="N32" i="58"/>
  <c r="M32" i="58"/>
  <c r="L32" i="58"/>
  <c r="K32" i="58"/>
  <c r="J32" i="58"/>
  <c r="I32" i="58"/>
  <c r="G32" i="58"/>
  <c r="F32" i="58"/>
  <c r="E32" i="58"/>
  <c r="P31" i="58"/>
  <c r="O31" i="58"/>
  <c r="N31" i="58"/>
  <c r="M31" i="58"/>
  <c r="L31" i="58"/>
  <c r="K31" i="58"/>
  <c r="J31" i="58"/>
  <c r="I31" i="58"/>
  <c r="G31" i="58"/>
  <c r="F31" i="58"/>
  <c r="E31" i="58"/>
  <c r="P29" i="58"/>
  <c r="O29" i="58"/>
  <c r="N29" i="58"/>
  <c r="M29" i="58"/>
  <c r="L29" i="58"/>
  <c r="K29" i="58"/>
  <c r="J29" i="58"/>
  <c r="I29" i="58"/>
  <c r="G29" i="58"/>
  <c r="F29" i="58"/>
  <c r="E29" i="58"/>
  <c r="P30" i="58"/>
  <c r="O30" i="58"/>
  <c r="N30" i="58"/>
  <c r="M30" i="58"/>
  <c r="L30" i="58"/>
  <c r="K30" i="58"/>
  <c r="J30" i="58"/>
  <c r="I30" i="58"/>
  <c r="G30" i="58"/>
  <c r="F30" i="58"/>
  <c r="E30" i="58"/>
  <c r="P28" i="58"/>
  <c r="O28" i="58"/>
  <c r="N28" i="58"/>
  <c r="M28" i="58"/>
  <c r="L28" i="58"/>
  <c r="K28" i="58"/>
  <c r="J28" i="58"/>
  <c r="I28" i="58"/>
  <c r="G28" i="58"/>
  <c r="F28" i="58"/>
  <c r="E28" i="58"/>
  <c r="P27" i="58"/>
  <c r="O27" i="58"/>
  <c r="N27" i="58"/>
  <c r="M27" i="58"/>
  <c r="L27" i="58"/>
  <c r="K27" i="58"/>
  <c r="J27" i="58"/>
  <c r="I27" i="58"/>
  <c r="G27" i="58"/>
  <c r="F27" i="58"/>
  <c r="E27" i="58"/>
  <c r="P24" i="58"/>
  <c r="O24" i="58"/>
  <c r="N24" i="58"/>
  <c r="M24" i="58"/>
  <c r="L24" i="58"/>
  <c r="K24" i="58"/>
  <c r="J24" i="58"/>
  <c r="I24" i="58"/>
  <c r="G24" i="58"/>
  <c r="F24" i="58"/>
  <c r="E24" i="58"/>
  <c r="P26" i="58"/>
  <c r="O26" i="58"/>
  <c r="N26" i="58"/>
  <c r="M26" i="58"/>
  <c r="L26" i="58"/>
  <c r="K26" i="58"/>
  <c r="J26" i="58"/>
  <c r="I26" i="58"/>
  <c r="G26" i="58"/>
  <c r="F26" i="58"/>
  <c r="E26" i="58"/>
  <c r="P25" i="58"/>
  <c r="O25" i="58"/>
  <c r="N25" i="58"/>
  <c r="M25" i="58"/>
  <c r="L25" i="58"/>
  <c r="K25" i="58"/>
  <c r="J25" i="58"/>
  <c r="I25" i="58"/>
  <c r="G25" i="58"/>
  <c r="F25" i="58"/>
  <c r="E25" i="58"/>
  <c r="P23" i="58"/>
  <c r="O23" i="58"/>
  <c r="N23" i="58"/>
  <c r="M23" i="58"/>
  <c r="L23" i="58"/>
  <c r="K23" i="58"/>
  <c r="J23" i="58"/>
  <c r="I23" i="58"/>
  <c r="G23" i="58"/>
  <c r="F23" i="58"/>
  <c r="E23" i="58"/>
  <c r="P22" i="58"/>
  <c r="O22" i="58"/>
  <c r="N22" i="58"/>
  <c r="M22" i="58"/>
  <c r="L22" i="58"/>
  <c r="K22" i="58"/>
  <c r="J22" i="58"/>
  <c r="I22" i="58"/>
  <c r="G22" i="58"/>
  <c r="F22" i="58"/>
  <c r="E22" i="58"/>
  <c r="P21" i="58"/>
  <c r="O21" i="58"/>
  <c r="N21" i="58"/>
  <c r="M21" i="58"/>
  <c r="L21" i="58"/>
  <c r="K21" i="58"/>
  <c r="J21" i="58"/>
  <c r="I21" i="58"/>
  <c r="G21" i="58"/>
  <c r="F21" i="58"/>
  <c r="E21" i="58"/>
  <c r="P20" i="58"/>
  <c r="O20" i="58"/>
  <c r="N20" i="58"/>
  <c r="M20" i="58"/>
  <c r="L20" i="58"/>
  <c r="K20" i="58"/>
  <c r="J20" i="58"/>
  <c r="I20" i="58"/>
  <c r="G20" i="58"/>
  <c r="F20" i="58"/>
  <c r="E20" i="58"/>
  <c r="P19" i="58"/>
  <c r="O19" i="58"/>
  <c r="N19" i="58"/>
  <c r="M19" i="58"/>
  <c r="L19" i="58"/>
  <c r="K19" i="58"/>
  <c r="J19" i="58"/>
  <c r="I19" i="58"/>
  <c r="G19" i="58"/>
  <c r="F19" i="58"/>
  <c r="E19" i="58"/>
  <c r="P14" i="58"/>
  <c r="O14" i="58"/>
  <c r="N14" i="58"/>
  <c r="M14" i="58"/>
  <c r="L14" i="58"/>
  <c r="K14" i="58"/>
  <c r="J14" i="58"/>
  <c r="I14" i="58"/>
  <c r="G14" i="58"/>
  <c r="F14" i="58"/>
  <c r="E14" i="58"/>
  <c r="P17" i="58"/>
  <c r="O17" i="58"/>
  <c r="N17" i="58"/>
  <c r="M17" i="58"/>
  <c r="L17" i="58"/>
  <c r="K17" i="58"/>
  <c r="J17" i="58"/>
  <c r="I17" i="58"/>
  <c r="G17" i="58"/>
  <c r="F17" i="58"/>
  <c r="E17" i="58"/>
  <c r="P13" i="58"/>
  <c r="O13" i="58"/>
  <c r="N13" i="58"/>
  <c r="M13" i="58"/>
  <c r="L13" i="58"/>
  <c r="K13" i="58"/>
  <c r="J13" i="58"/>
  <c r="I13" i="58"/>
  <c r="G13" i="58"/>
  <c r="F13" i="58"/>
  <c r="E13" i="58"/>
  <c r="P18" i="58"/>
  <c r="O18" i="58"/>
  <c r="N18" i="58"/>
  <c r="M18" i="58"/>
  <c r="L18" i="58"/>
  <c r="K18" i="58"/>
  <c r="J18" i="58"/>
  <c r="I18" i="58"/>
  <c r="G18" i="58"/>
  <c r="F18" i="58"/>
  <c r="E18" i="58"/>
  <c r="P15" i="58"/>
  <c r="O15" i="58"/>
  <c r="N15" i="58"/>
  <c r="M15" i="58"/>
  <c r="L15" i="58"/>
  <c r="K15" i="58"/>
  <c r="J15" i="58"/>
  <c r="I15" i="58"/>
  <c r="G15" i="58"/>
  <c r="F15" i="58"/>
  <c r="E15" i="58"/>
  <c r="P12" i="58"/>
  <c r="O12" i="58"/>
  <c r="N12" i="58"/>
  <c r="M12" i="58"/>
  <c r="L12" i="58"/>
  <c r="K12" i="58"/>
  <c r="J12" i="58"/>
  <c r="I12" i="58"/>
  <c r="G12" i="58"/>
  <c r="F12" i="58"/>
  <c r="E12" i="58"/>
  <c r="P11" i="58"/>
  <c r="O11" i="58"/>
  <c r="N11" i="58"/>
  <c r="M11" i="58"/>
  <c r="L11" i="58"/>
  <c r="K11" i="58"/>
  <c r="J11" i="58"/>
  <c r="I11" i="58"/>
  <c r="G11" i="58"/>
  <c r="F11" i="58"/>
  <c r="E11" i="58"/>
  <c r="P16" i="58"/>
  <c r="O16" i="58"/>
  <c r="N16" i="58"/>
  <c r="M16" i="58"/>
  <c r="L16" i="58"/>
  <c r="K16" i="58"/>
  <c r="J16" i="58"/>
  <c r="I16" i="58"/>
  <c r="G16" i="58"/>
  <c r="F16" i="58"/>
  <c r="E16" i="58"/>
  <c r="P9" i="58"/>
  <c r="O9" i="58"/>
  <c r="N9" i="58"/>
  <c r="M9" i="58"/>
  <c r="L9" i="58"/>
  <c r="K9" i="58"/>
  <c r="J9" i="58"/>
  <c r="I9" i="58"/>
  <c r="G9" i="58"/>
  <c r="F9" i="58"/>
  <c r="E9" i="58"/>
  <c r="P10" i="58"/>
  <c r="O10" i="58"/>
  <c r="N10" i="58"/>
  <c r="M10" i="58"/>
  <c r="L10" i="58"/>
  <c r="K10" i="58"/>
  <c r="J10" i="58"/>
  <c r="I10" i="58"/>
  <c r="G10" i="58"/>
  <c r="F10" i="58"/>
  <c r="E10" i="58"/>
  <c r="P8" i="58"/>
  <c r="O8" i="58"/>
  <c r="N8" i="58"/>
  <c r="M8" i="58"/>
  <c r="L8" i="58"/>
  <c r="K8" i="58"/>
  <c r="J8" i="58"/>
  <c r="I8" i="58"/>
  <c r="G8" i="58"/>
  <c r="F8" i="58"/>
  <c r="E8" i="58"/>
  <c r="P7" i="58"/>
  <c r="O7" i="58"/>
  <c r="N7" i="58"/>
  <c r="M7" i="58"/>
  <c r="L7" i="58"/>
  <c r="K7" i="58"/>
  <c r="J7" i="58"/>
  <c r="I7" i="58"/>
  <c r="G7" i="58"/>
  <c r="F7" i="58"/>
  <c r="E7" i="58"/>
  <c r="P6" i="58"/>
  <c r="O6" i="58"/>
  <c r="N6" i="58"/>
  <c r="M6" i="58"/>
  <c r="L6" i="58"/>
  <c r="K6" i="58"/>
  <c r="J6" i="58"/>
  <c r="I6" i="58"/>
  <c r="G6" i="58"/>
  <c r="F6" i="58"/>
  <c r="E6" i="58"/>
  <c r="P5" i="58"/>
  <c r="O5" i="58"/>
  <c r="N5" i="58"/>
  <c r="M5" i="58"/>
  <c r="L5" i="58"/>
  <c r="K5" i="58"/>
  <c r="J5" i="58"/>
  <c r="I5" i="58"/>
  <c r="G5" i="58"/>
  <c r="F5" i="58"/>
  <c r="E5" i="58"/>
  <c r="P4" i="58"/>
  <c r="O4" i="58"/>
  <c r="N4" i="58"/>
  <c r="M4" i="58"/>
  <c r="L4" i="58"/>
  <c r="K4" i="58"/>
  <c r="J4" i="58"/>
  <c r="I4" i="58"/>
  <c r="G4" i="58"/>
  <c r="F4" i="58"/>
  <c r="E4" i="58"/>
  <c r="R667" i="58" l="1"/>
  <c r="R666" i="58"/>
  <c r="R665" i="58"/>
  <c r="R663" i="58"/>
  <c r="R664" i="58"/>
  <c r="Q648"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48" i="58" l="1"/>
  <c r="Q3" i="11"/>
  <c r="Q4" i="11"/>
  <c r="R4" i="11" s="1"/>
  <c r="Q5" i="11"/>
  <c r="Q6" i="11"/>
  <c r="Q7" i="11"/>
  <c r="Q8" i="11"/>
  <c r="Q9" i="11"/>
  <c r="Q10" i="11"/>
  <c r="Q11" i="11"/>
  <c r="Q12" i="11"/>
  <c r="Q13" i="11"/>
  <c r="Q14" i="11"/>
  <c r="Q15" i="11"/>
  <c r="Q16" i="11"/>
  <c r="Q17" i="11"/>
  <c r="Q18" i="11"/>
  <c r="Q19" i="11"/>
  <c r="Q20" i="11"/>
  <c r="Q21" i="11"/>
  <c r="Q22" i="11"/>
  <c r="Q23" i="11"/>
  <c r="Q24" i="11"/>
  <c r="R24" i="11" s="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R62" i="11" s="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R90" i="11" s="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R164" i="11" s="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R194" i="11" s="1"/>
  <c r="Q195" i="11"/>
  <c r="Q196" i="11"/>
  <c r="Q197" i="11"/>
  <c r="Q198" i="11"/>
  <c r="Q199" i="11"/>
  <c r="Q200" i="11"/>
  <c r="Q201" i="11"/>
  <c r="Q202" i="11"/>
  <c r="R202" i="11" s="1"/>
  <c r="Q203" i="11"/>
  <c r="Q204" i="11"/>
  <c r="Q205" i="11"/>
  <c r="Q206" i="11"/>
  <c r="Q207" i="11"/>
  <c r="R207" i="11" s="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R234" i="11" s="1"/>
  <c r="Q235" i="11"/>
  <c r="Q236" i="11"/>
  <c r="Q237" i="11"/>
  <c r="Q238" i="11"/>
  <c r="Q239" i="11"/>
  <c r="Q240" i="11"/>
  <c r="Q241" i="11"/>
  <c r="Q242" i="11"/>
  <c r="Q243" i="11"/>
  <c r="R243" i="11" s="1"/>
  <c r="Q244" i="11"/>
  <c r="Q245" i="11"/>
  <c r="Q246" i="11"/>
  <c r="Q247" i="11"/>
  <c r="Q248" i="11"/>
  <c r="Q249" i="11"/>
  <c r="Q250" i="11"/>
  <c r="Q251" i="11"/>
  <c r="Q252" i="11"/>
  <c r="Q253" i="11"/>
  <c r="R253" i="11" s="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R310" i="11" s="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R376" i="11" s="1"/>
  <c r="Q377" i="11"/>
  <c r="Q378" i="11"/>
  <c r="Q379" i="11"/>
  <c r="Q380" i="11"/>
  <c r="Q381" i="11"/>
  <c r="Q382" i="11"/>
  <c r="Q383" i="11"/>
  <c r="Q384" i="11"/>
  <c r="Q385" i="11"/>
  <c r="Q386" i="11"/>
  <c r="Q387" i="11"/>
  <c r="Q388" i="11"/>
  <c r="Q389" i="11"/>
  <c r="Q390" i="11"/>
  <c r="R390" i="11" s="1"/>
  <c r="Q391" i="11"/>
  <c r="Q392" i="11"/>
  <c r="Q393" i="11"/>
  <c r="Q394" i="11"/>
  <c r="Q395" i="11"/>
  <c r="Q396" i="11"/>
  <c r="Q397" i="11"/>
  <c r="Q398" i="11"/>
  <c r="Q399" i="11"/>
  <c r="Q400" i="11"/>
  <c r="R400" i="11" s="1"/>
  <c r="Q401" i="11"/>
  <c r="Q402" i="11"/>
  <c r="Q403" i="11"/>
  <c r="Q404" i="11"/>
  <c r="Q405" i="11"/>
  <c r="Q406" i="11"/>
  <c r="Q407" i="11"/>
  <c r="Q408" i="11"/>
  <c r="Q409" i="11"/>
  <c r="Q410" i="11"/>
  <c r="Q411" i="11"/>
  <c r="Q412" i="11"/>
  <c r="Q413" i="11"/>
  <c r="Q414" i="11"/>
  <c r="Q415" i="11"/>
  <c r="Q416" i="11"/>
  <c r="Q417" i="11"/>
  <c r="Q418" i="11"/>
  <c r="Q419" i="11"/>
  <c r="R419" i="11" s="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R530" i="11" s="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R571" i="11" s="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R611" i="11" s="1"/>
  <c r="Q612" i="11"/>
  <c r="Q645" i="58"/>
  <c r="T645" i="58" s="1"/>
  <c r="Q650" i="58"/>
  <c r="R645" i="58" l="1"/>
  <c r="R650" i="58"/>
  <c r="Q649" i="58"/>
  <c r="R649" i="58" l="1"/>
  <c r="G3" i="58"/>
  <c r="Q117" i="58" l="1"/>
  <c r="T117" i="58" s="1"/>
  <c r="Q116" i="58"/>
  <c r="T116" i="58" s="1"/>
  <c r="Q646" i="58" l="1"/>
  <c r="T646" i="58" s="1"/>
  <c r="Q76" i="58"/>
  <c r="T76" i="58" s="1"/>
  <c r="R646" i="58" l="1"/>
  <c r="Q580" i="58"/>
  <c r="T580" i="58" s="1"/>
  <c r="Q578" i="58"/>
  <c r="T578" i="58" s="1"/>
  <c r="Q577" i="58"/>
  <c r="T577" i="58" s="1"/>
  <c r="Q574" i="58"/>
  <c r="T574" i="58" s="1"/>
  <c r="Q535" i="58"/>
  <c r="T535" i="58" s="1"/>
  <c r="Q533" i="58"/>
  <c r="T533" i="58" s="1"/>
  <c r="Q534" i="58"/>
  <c r="T534" i="58" s="1"/>
  <c r="Q531" i="58"/>
  <c r="T531" i="58" s="1"/>
  <c r="Q532" i="58"/>
  <c r="T532" i="58" s="1"/>
  <c r="Q530" i="58"/>
  <c r="T530" i="58" s="1"/>
  <c r="Q528" i="58"/>
  <c r="T528" i="58" s="1"/>
  <c r="Q523" i="58"/>
  <c r="T523" i="58" s="1"/>
  <c r="Q522" i="58"/>
  <c r="T522" i="58" s="1"/>
  <c r="Q520" i="58"/>
  <c r="T520" i="58" s="1"/>
  <c r="Q519" i="58"/>
  <c r="T519" i="58" s="1"/>
  <c r="Q518" i="58"/>
  <c r="T518" i="58" s="1"/>
  <c r="Q517" i="58"/>
  <c r="T517" i="58" s="1"/>
  <c r="Q516" i="58"/>
  <c r="T516" i="58" s="1"/>
  <c r="Q515" i="58"/>
  <c r="T515" i="58" s="1"/>
  <c r="Q514" i="58"/>
  <c r="T514" i="58" s="1"/>
  <c r="Q484" i="58"/>
  <c r="T484" i="58" s="1"/>
  <c r="Q480" i="58"/>
  <c r="T480" i="58" s="1"/>
  <c r="Q470" i="58"/>
  <c r="T470" i="58" s="1"/>
  <c r="Q462" i="58"/>
  <c r="T462" i="58" s="1"/>
  <c r="Q398" i="58"/>
  <c r="T398" i="58" s="1"/>
  <c r="Q337" i="58"/>
  <c r="T337" i="58" s="1"/>
  <c r="Q319" i="58"/>
  <c r="T319" i="58" s="1"/>
  <c r="Q306" i="58"/>
  <c r="T306" i="58" s="1"/>
  <c r="Q305" i="58"/>
  <c r="T305" i="58" s="1"/>
  <c r="Q243" i="58"/>
  <c r="T243" i="58" s="1"/>
  <c r="Q218" i="58"/>
  <c r="T218" i="58" s="1"/>
  <c r="Q215" i="58"/>
  <c r="T215" i="58" s="1"/>
  <c r="Q214" i="58"/>
  <c r="T214" i="58" s="1"/>
  <c r="Q210" i="58"/>
  <c r="T210" i="58" s="1"/>
  <c r="Q208" i="58"/>
  <c r="T208" i="58" s="1"/>
  <c r="Q205" i="58"/>
  <c r="T205" i="58" s="1"/>
  <c r="Q188" i="58"/>
  <c r="T188" i="58" s="1"/>
  <c r="Q111" i="58"/>
  <c r="T111" i="58" s="1"/>
  <c r="Q107" i="58"/>
  <c r="T107" i="58" s="1"/>
  <c r="Q106" i="58"/>
  <c r="T106" i="58" s="1"/>
  <c r="Q104" i="58"/>
  <c r="T104" i="58" s="1"/>
  <c r="Q100" i="58"/>
  <c r="T100" i="58" s="1"/>
  <c r="Q105" i="58"/>
  <c r="T105" i="58" s="1"/>
  <c r="Q101" i="58"/>
  <c r="T101" i="58" s="1"/>
  <c r="Q102" i="58"/>
  <c r="T102" i="58" s="1"/>
  <c r="Q96" i="58"/>
  <c r="T96" i="58" s="1"/>
  <c r="Q22" i="58"/>
  <c r="T22" i="58" s="1"/>
  <c r="Q17" i="58"/>
  <c r="T17" i="58" s="1"/>
  <c r="Q634" i="58"/>
  <c r="T634" i="58" s="1"/>
  <c r="I647" i="58"/>
  <c r="J647" i="58"/>
  <c r="K647" i="58"/>
  <c r="L647" i="58"/>
  <c r="M647" i="58"/>
  <c r="N647" i="58"/>
  <c r="O647" i="58"/>
  <c r="P647" i="58"/>
  <c r="I650" i="58"/>
  <c r="J650" i="58"/>
  <c r="K650" i="58"/>
  <c r="L650" i="58"/>
  <c r="M650" i="58"/>
  <c r="N650" i="58"/>
  <c r="O650" i="58"/>
  <c r="P650" i="58"/>
  <c r="I641" i="58"/>
  <c r="J641" i="58"/>
  <c r="K641" i="58"/>
  <c r="L641" i="58"/>
  <c r="M641" i="58"/>
  <c r="N641" i="58"/>
  <c r="O641" i="58"/>
  <c r="P641" i="58"/>
  <c r="Q641" i="58"/>
  <c r="T641" i="58" s="1"/>
  <c r="I643" i="58"/>
  <c r="J643" i="58"/>
  <c r="K643" i="58"/>
  <c r="L643" i="58"/>
  <c r="M643" i="58"/>
  <c r="N643" i="58"/>
  <c r="O643" i="58"/>
  <c r="P643" i="58"/>
  <c r="Q643" i="58"/>
  <c r="T643" i="58" s="1"/>
  <c r="Q69" i="58"/>
  <c r="T69" i="58" s="1"/>
  <c r="Q58" i="58"/>
  <c r="T58" i="58" s="1"/>
  <c r="Q661" i="58"/>
  <c r="Q660" i="58"/>
  <c r="Q659" i="58"/>
  <c r="Q657" i="58"/>
  <c r="Q656" i="58"/>
  <c r="Q655" i="58"/>
  <c r="Q158" i="58"/>
  <c r="T158" i="58" s="1"/>
  <c r="Q153" i="58"/>
  <c r="T153" i="58" s="1"/>
  <c r="Q137" i="58"/>
  <c r="T137" i="58" s="1"/>
  <c r="Q120" i="58"/>
  <c r="T120" i="58" s="1"/>
  <c r="Q118" i="58"/>
  <c r="T118" i="58" s="1"/>
  <c r="Q119" i="58"/>
  <c r="T119" i="58" s="1"/>
  <c r="Q78" i="58"/>
  <c r="T78" i="58" s="1"/>
  <c r="Q91" i="58"/>
  <c r="T91" i="58" s="1"/>
  <c r="Q90" i="58"/>
  <c r="T90" i="58" s="1"/>
  <c r="Q83" i="58"/>
  <c r="T83" i="58" s="1"/>
  <c r="Q85" i="58"/>
  <c r="T85" i="58" s="1"/>
  <c r="Q89" i="58"/>
  <c r="T89" i="58" s="1"/>
  <c r="Q88" i="58"/>
  <c r="T88" i="58" s="1"/>
  <c r="Q86" i="58"/>
  <c r="T86" i="58" s="1"/>
  <c r="Q75" i="58"/>
  <c r="T75" i="58" s="1"/>
  <c r="Q70" i="58"/>
  <c r="T70" i="58" s="1"/>
  <c r="Q87" i="58"/>
  <c r="T87" i="58" s="1"/>
  <c r="Q37" i="58"/>
  <c r="T37" i="58" s="1"/>
  <c r="P3" i="58"/>
  <c r="O3" i="58"/>
  <c r="N3" i="58"/>
  <c r="M3" i="58"/>
  <c r="L3" i="58"/>
  <c r="K3" i="58"/>
  <c r="J3" i="58"/>
  <c r="I3" i="58"/>
  <c r="F3" i="58"/>
  <c r="E3" i="58"/>
  <c r="Q3" i="58" s="1"/>
  <c r="T3" i="58" s="1"/>
  <c r="Q40" i="58"/>
  <c r="T40" i="58" s="1"/>
  <c r="Q79" i="58"/>
  <c r="T79" i="58" s="1"/>
  <c r="Q92" i="58"/>
  <c r="T92" i="58" s="1"/>
  <c r="Q115" i="58"/>
  <c r="T115" i="58" s="1"/>
  <c r="Q108" i="58"/>
  <c r="T108" i="58" s="1"/>
  <c r="Q121" i="58"/>
  <c r="T121" i="58" s="1"/>
  <c r="Q123" i="58"/>
  <c r="T123" i="58" s="1"/>
  <c r="Q124" i="58"/>
  <c r="T124" i="58" s="1"/>
  <c r="Q148" i="58"/>
  <c r="T148" i="58" s="1"/>
  <c r="Q156" i="58"/>
  <c r="T156" i="58" s="1"/>
  <c r="Q159" i="58"/>
  <c r="T159" i="58" s="1"/>
  <c r="Q149" i="58"/>
  <c r="T149" i="58" s="1"/>
  <c r="Q154" i="58"/>
  <c r="T154" i="58" s="1"/>
  <c r="Q157" i="58"/>
  <c r="T157" i="58" s="1"/>
  <c r="Q150" i="58"/>
  <c r="T150" i="58" s="1"/>
  <c r="Q140" i="58"/>
  <c r="T140" i="58" s="1"/>
  <c r="Q155" i="58"/>
  <c r="T155" i="58" s="1"/>
  <c r="Q147" i="58"/>
  <c r="T147" i="58" s="1"/>
  <c r="Q160" i="58"/>
  <c r="T160" i="58" s="1"/>
  <c r="Q125" i="58"/>
  <c r="T125" i="58" s="1"/>
  <c r="Q146" i="58"/>
  <c r="T146" i="58" s="1"/>
  <c r="Q161" i="58"/>
  <c r="T161" i="58" s="1"/>
  <c r="Q163" i="58"/>
  <c r="T163" i="58" s="1"/>
  <c r="Q169" i="58"/>
  <c r="T169" i="58" s="1"/>
  <c r="Q167" i="58"/>
  <c r="T167" i="58" s="1"/>
  <c r="Q170" i="58"/>
  <c r="T170" i="58" s="1"/>
  <c r="Q168" i="58"/>
  <c r="T168" i="58" s="1"/>
  <c r="Q165" i="58"/>
  <c r="T165" i="58" s="1"/>
  <c r="Q166" i="58"/>
  <c r="T166" i="58" s="1"/>
  <c r="Q171" i="58"/>
  <c r="T171" i="58" s="1"/>
  <c r="Q172" i="58"/>
  <c r="T172" i="58" s="1"/>
  <c r="Q176" i="58"/>
  <c r="T176" i="58" s="1"/>
  <c r="Q175" i="58"/>
  <c r="T175" i="58" s="1"/>
  <c r="Q177" i="58"/>
  <c r="T177" i="58" s="1"/>
  <c r="Q181" i="58"/>
  <c r="T181" i="58" s="1"/>
  <c r="Q179" i="58"/>
  <c r="T179" i="58" s="1"/>
  <c r="Q180" i="58"/>
  <c r="T180" i="58" s="1"/>
  <c r="Q174" i="58"/>
  <c r="T174" i="58" s="1"/>
  <c r="Q173" i="58"/>
  <c r="T173" i="58" s="1"/>
  <c r="Q178" i="58"/>
  <c r="T178" i="58" s="1"/>
  <c r="Q182" i="58"/>
  <c r="T182" i="58" s="1"/>
  <c r="Q183" i="58"/>
  <c r="T183" i="58" s="1"/>
  <c r="Q184" i="58"/>
  <c r="T184" i="58" s="1"/>
  <c r="Q206" i="58"/>
  <c r="T206" i="58" s="1"/>
  <c r="Q213" i="58"/>
  <c r="T213" i="58" s="1"/>
  <c r="Q228" i="58"/>
  <c r="T228" i="58" s="1"/>
  <c r="Q227" i="58"/>
  <c r="T227" i="58" s="1"/>
  <c r="Q204" i="58"/>
  <c r="T204" i="58" s="1"/>
  <c r="Q233" i="58"/>
  <c r="T233" i="58" s="1"/>
  <c r="Q241" i="58"/>
  <c r="T241" i="58" s="1"/>
  <c r="Q223" i="58"/>
  <c r="T223" i="58" s="1"/>
  <c r="Q224" i="58"/>
  <c r="T224" i="58" s="1"/>
  <c r="Q236" i="58"/>
  <c r="T236" i="58" s="1"/>
  <c r="Q222" i="58"/>
  <c r="T222" i="58" s="1"/>
  <c r="Q240" i="58"/>
  <c r="T240" i="58" s="1"/>
  <c r="Q234" i="58"/>
  <c r="T234" i="58" s="1"/>
  <c r="Q211" i="58"/>
  <c r="T211" i="58" s="1"/>
  <c r="Q237" i="58"/>
  <c r="T237" i="58" s="1"/>
  <c r="Q217" i="58"/>
  <c r="T217" i="58" s="1"/>
  <c r="Q216" i="58"/>
  <c r="T216" i="58" s="1"/>
  <c r="Q239" i="58"/>
  <c r="T239" i="58" s="1"/>
  <c r="Q238" i="58"/>
  <c r="T238" i="58" s="1"/>
  <c r="Q226" i="58"/>
  <c r="T226" i="58" s="1"/>
  <c r="Q229" i="58"/>
  <c r="T229" i="58" s="1"/>
  <c r="Q221" i="58"/>
  <c r="T221" i="58" s="1"/>
  <c r="Q219" i="58"/>
  <c r="T219" i="58" s="1"/>
  <c r="Q225" i="58"/>
  <c r="T225" i="58" s="1"/>
  <c r="Q230" i="58"/>
  <c r="T230" i="58" s="1"/>
  <c r="Q235" i="58"/>
  <c r="T235" i="58" s="1"/>
  <c r="Q232" i="58"/>
  <c r="T232" i="58" s="1"/>
  <c r="Q220" i="58"/>
  <c r="T220" i="58" s="1"/>
  <c r="Q231" i="58"/>
  <c r="T231" i="58" s="1"/>
  <c r="Q242" i="58"/>
  <c r="T242" i="58" s="1"/>
  <c r="Q252" i="58"/>
  <c r="T252" i="58" s="1"/>
  <c r="Q261" i="58"/>
  <c r="T261" i="58" s="1"/>
  <c r="Q273" i="58"/>
  <c r="T273" i="58" s="1"/>
  <c r="Q271" i="58"/>
  <c r="T271" i="58" s="1"/>
  <c r="Q250" i="58"/>
  <c r="T250" i="58" s="1"/>
  <c r="Q254" i="58"/>
  <c r="T254" i="58" s="1"/>
  <c r="Q251" i="58"/>
  <c r="T251" i="58" s="1"/>
  <c r="Q247" i="58"/>
  <c r="T247" i="58" s="1"/>
  <c r="Q274" i="58"/>
  <c r="T274" i="58" s="1"/>
  <c r="Q266" i="58"/>
  <c r="T266" i="58" s="1"/>
  <c r="Q277" i="58"/>
  <c r="T277" i="58" s="1"/>
  <c r="Q275" i="58"/>
  <c r="T275" i="58" s="1"/>
  <c r="Q246" i="58"/>
  <c r="T246" i="58" s="1"/>
  <c r="Q253" i="58"/>
  <c r="T253" i="58" s="1"/>
  <c r="Q260" i="58"/>
  <c r="T260" i="58" s="1"/>
  <c r="Q263" i="58"/>
  <c r="T263" i="58" s="1"/>
  <c r="Q265" i="58"/>
  <c r="T265" i="58" s="1"/>
  <c r="Q248" i="58"/>
  <c r="T248" i="58" s="1"/>
  <c r="Q255" i="58"/>
  <c r="T255" i="58" s="1"/>
  <c r="Q244" i="58"/>
  <c r="T244" i="58" s="1"/>
  <c r="Q278" i="58"/>
  <c r="T278" i="58" s="1"/>
  <c r="Q249" i="58"/>
  <c r="T249" i="58" s="1"/>
  <c r="Q270" i="58"/>
  <c r="T270" i="58" s="1"/>
  <c r="Q280" i="58"/>
  <c r="T280" i="58" s="1"/>
  <c r="Q294" i="58"/>
  <c r="T294" i="58" s="1"/>
  <c r="Q269" i="58"/>
  <c r="T269" i="58" s="1"/>
  <c r="Q276" i="58"/>
  <c r="T276" i="58" s="1"/>
  <c r="Q257" i="58"/>
  <c r="T257" i="58" s="1"/>
  <c r="Q268" i="58"/>
  <c r="T268" i="58" s="1"/>
  <c r="Q284" i="58"/>
  <c r="T284" i="58" s="1"/>
  <c r="Q287" i="58"/>
  <c r="T287" i="58" s="1"/>
  <c r="Q281" i="58"/>
  <c r="T281" i="58" s="1"/>
  <c r="Q262" i="58"/>
  <c r="T262" i="58" s="1"/>
  <c r="Q289" i="58"/>
  <c r="T289" i="58" s="1"/>
  <c r="Q288" i="58"/>
  <c r="T288" i="58" s="1"/>
  <c r="Q282" i="58"/>
  <c r="T282" i="58" s="1"/>
  <c r="Q297" i="58"/>
  <c r="T297" i="58" s="1"/>
  <c r="Q285" i="58"/>
  <c r="T285" i="58" s="1"/>
  <c r="Q290" i="58"/>
  <c r="T290" i="58" s="1"/>
  <c r="Q264" i="58"/>
  <c r="T264" i="58" s="1"/>
  <c r="Q256" i="58"/>
  <c r="T256" i="58" s="1"/>
  <c r="Q259" i="58"/>
  <c r="T259" i="58" s="1"/>
  <c r="Q272" i="58"/>
  <c r="T272" i="58" s="1"/>
  <c r="Q293" i="58"/>
  <c r="T293" i="58" s="1"/>
  <c r="Q296" i="58"/>
  <c r="T296" i="58" s="1"/>
  <c r="Q279" i="58"/>
  <c r="T279" i="58" s="1"/>
  <c r="Q267" i="58"/>
  <c r="T267" i="58" s="1"/>
  <c r="Q258" i="58"/>
  <c r="T258" i="58" s="1"/>
  <c r="Q291" i="58"/>
  <c r="T291" i="58" s="1"/>
  <c r="Q295" i="58"/>
  <c r="T295" i="58" s="1"/>
  <c r="Q286" i="58"/>
  <c r="T286" i="58" s="1"/>
  <c r="Q292" i="58"/>
  <c r="T292" i="58" s="1"/>
  <c r="Q283" i="58"/>
  <c r="T283" i="58" s="1"/>
  <c r="Q298" i="58"/>
  <c r="T298" i="58" s="1"/>
  <c r="Q310" i="58"/>
  <c r="T310" i="58" s="1"/>
  <c r="Q311" i="58"/>
  <c r="T311" i="58" s="1"/>
  <c r="Q312" i="58"/>
  <c r="T312" i="58" s="1"/>
  <c r="Q309" i="58"/>
  <c r="T309" i="58" s="1"/>
  <c r="Q307" i="58"/>
  <c r="T307" i="58" s="1"/>
  <c r="Q313" i="58"/>
  <c r="T313" i="58" s="1"/>
  <c r="Q318" i="58"/>
  <c r="T318" i="58" s="1"/>
  <c r="Q321" i="58"/>
  <c r="T321" i="58" s="1"/>
  <c r="Q322" i="58"/>
  <c r="T322" i="58" s="1"/>
  <c r="Q320" i="58"/>
  <c r="T320" i="58" s="1"/>
  <c r="Q324" i="58"/>
  <c r="T324" i="58" s="1"/>
  <c r="Q327" i="58"/>
  <c r="T327" i="58" s="1"/>
  <c r="Q329" i="58"/>
  <c r="T329" i="58" s="1"/>
  <c r="Q326" i="58"/>
  <c r="T326" i="58" s="1"/>
  <c r="Q332" i="58"/>
  <c r="T332" i="58" s="1"/>
  <c r="Q331" i="58"/>
  <c r="T331" i="58" s="1"/>
  <c r="Q328" i="58"/>
  <c r="T328" i="58" s="1"/>
  <c r="Q330" i="58"/>
  <c r="T330" i="58" s="1"/>
  <c r="Q323" i="58"/>
  <c r="T323" i="58" s="1"/>
  <c r="Q325" i="58"/>
  <c r="T325" i="58" s="1"/>
  <c r="Q333" i="58"/>
  <c r="T333" i="58" s="1"/>
  <c r="Q377" i="58"/>
  <c r="T377" i="58" s="1"/>
  <c r="Q347" i="58"/>
  <c r="T347" i="58" s="1"/>
  <c r="Q344" i="58"/>
  <c r="T344" i="58" s="1"/>
  <c r="Q375" i="58"/>
  <c r="T375" i="58" s="1"/>
  <c r="Q367" i="58"/>
  <c r="T367" i="58" s="1"/>
  <c r="Q345" i="58"/>
  <c r="T345" i="58" s="1"/>
  <c r="Q354" i="58"/>
  <c r="T354" i="58" s="1"/>
  <c r="Q360" i="58"/>
  <c r="T360" i="58" s="1"/>
  <c r="Q348" i="58"/>
  <c r="T348" i="58" s="1"/>
  <c r="Q341" i="58"/>
  <c r="T341" i="58" s="1"/>
  <c r="Q346" i="58"/>
  <c r="T346" i="58" s="1"/>
  <c r="Q356" i="58"/>
  <c r="T356" i="58" s="1"/>
  <c r="Q380" i="58"/>
  <c r="T380" i="58" s="1"/>
  <c r="Q336" i="58"/>
  <c r="T336" i="58" s="1"/>
  <c r="Q363" i="58"/>
  <c r="T363" i="58" s="1"/>
  <c r="Q358" i="58"/>
  <c r="T358" i="58" s="1"/>
  <c r="Q342" i="58"/>
  <c r="T342" i="58" s="1"/>
  <c r="Q352" i="58"/>
  <c r="T352" i="58" s="1"/>
  <c r="Q371" i="58"/>
  <c r="T371" i="58" s="1"/>
  <c r="Q357" i="58"/>
  <c r="T357" i="58" s="1"/>
  <c r="Q349" i="58"/>
  <c r="T349" i="58" s="1"/>
  <c r="Q365" i="58"/>
  <c r="T365" i="58" s="1"/>
  <c r="Q364" i="58"/>
  <c r="T364" i="58" s="1"/>
  <c r="Q376" i="58"/>
  <c r="T376" i="58" s="1"/>
  <c r="Q350" i="58"/>
  <c r="T350" i="58" s="1"/>
  <c r="Q335" i="58"/>
  <c r="T335" i="58" s="1"/>
  <c r="Q359" i="58"/>
  <c r="T359" i="58" s="1"/>
  <c r="Q383" i="58"/>
  <c r="T383" i="58" s="1"/>
  <c r="Q362" i="58"/>
  <c r="T362" i="58" s="1"/>
  <c r="Q379" i="58"/>
  <c r="T379" i="58" s="1"/>
  <c r="Q374" i="58"/>
  <c r="T374" i="58" s="1"/>
  <c r="Q370" i="58"/>
  <c r="T370" i="58" s="1"/>
  <c r="Q366" i="58"/>
  <c r="T366" i="58" s="1"/>
  <c r="Q351" i="58"/>
  <c r="T351" i="58" s="1"/>
  <c r="Q373" i="58"/>
  <c r="T373" i="58" s="1"/>
  <c r="Q353" i="58"/>
  <c r="T353" i="58" s="1"/>
  <c r="Q343" i="58"/>
  <c r="T343" i="58" s="1"/>
  <c r="Q368" i="58"/>
  <c r="T368" i="58" s="1"/>
  <c r="Q382" i="58"/>
  <c r="T382" i="58" s="1"/>
  <c r="Q369" i="58"/>
  <c r="T369" i="58" s="1"/>
  <c r="Q372" i="58"/>
  <c r="T372" i="58" s="1"/>
  <c r="Q378" i="58"/>
  <c r="T378" i="58" s="1"/>
  <c r="Q384" i="58"/>
  <c r="T384" i="58" s="1"/>
  <c r="Q386" i="58"/>
  <c r="T386" i="58" s="1"/>
  <c r="Q385" i="58"/>
  <c r="T385" i="58" s="1"/>
  <c r="Q388" i="58"/>
  <c r="T388" i="58" s="1"/>
  <c r="Q387" i="58"/>
  <c r="T387" i="58" s="1"/>
  <c r="Q389" i="58"/>
  <c r="T389" i="58" s="1"/>
  <c r="Q392" i="58"/>
  <c r="T392" i="58" s="1"/>
  <c r="Q390" i="58"/>
  <c r="T390" i="58" s="1"/>
  <c r="Q391" i="58"/>
  <c r="T391" i="58" s="1"/>
  <c r="Q395" i="58"/>
  <c r="T395" i="58" s="1"/>
  <c r="Q396" i="58"/>
  <c r="T396" i="58" s="1"/>
  <c r="Q393" i="58"/>
  <c r="T393" i="58" s="1"/>
  <c r="Q394" i="58"/>
  <c r="T394" i="58" s="1"/>
  <c r="Q397" i="58"/>
  <c r="T397" i="58" s="1"/>
  <c r="Q400" i="58"/>
  <c r="T400" i="58" s="1"/>
  <c r="Q403" i="58"/>
  <c r="T403" i="58" s="1"/>
  <c r="Q401" i="58"/>
  <c r="T401" i="58" s="1"/>
  <c r="Q405" i="58"/>
  <c r="T405" i="58" s="1"/>
  <c r="Q404" i="58"/>
  <c r="T404" i="58" s="1"/>
  <c r="Q406" i="58"/>
  <c r="T406" i="58" s="1"/>
  <c r="Q407" i="58"/>
  <c r="T407" i="58" s="1"/>
  <c r="Q411" i="58"/>
  <c r="T411" i="58" s="1"/>
  <c r="Q412" i="58"/>
  <c r="T412" i="58" s="1"/>
  <c r="Q428" i="58"/>
  <c r="T428" i="58" s="1"/>
  <c r="Q424" i="58"/>
  <c r="T424" i="58" s="1"/>
  <c r="Q426" i="58"/>
  <c r="T426" i="58" s="1"/>
  <c r="Q434" i="58"/>
  <c r="T434" i="58" s="1"/>
  <c r="Q456" i="58"/>
  <c r="T456" i="58" s="1"/>
  <c r="Q441" i="58"/>
  <c r="T441" i="58" s="1"/>
  <c r="Q448" i="58"/>
  <c r="T448" i="58" s="1"/>
  <c r="Q435" i="58"/>
  <c r="T435" i="58" s="1"/>
  <c r="Q427" i="58"/>
  <c r="T427" i="58" s="1"/>
  <c r="Q442" i="58"/>
  <c r="T442" i="58" s="1"/>
  <c r="Q459" i="58"/>
  <c r="T459" i="58" s="1"/>
  <c r="Q429" i="58"/>
  <c r="T429" i="58" s="1"/>
  <c r="Q432" i="58"/>
  <c r="T432" i="58" s="1"/>
  <c r="Q444" i="58"/>
  <c r="T444" i="58" s="1"/>
  <c r="Q451" i="58"/>
  <c r="T451" i="58" s="1"/>
  <c r="Q440" i="58"/>
  <c r="T440" i="58" s="1"/>
  <c r="Q445" i="58"/>
  <c r="T445" i="58" s="1"/>
  <c r="Q438" i="58"/>
  <c r="T438" i="58" s="1"/>
  <c r="Q430" i="58"/>
  <c r="T430" i="58" s="1"/>
  <c r="Q433" i="58"/>
  <c r="T433" i="58" s="1"/>
  <c r="Q450" i="58"/>
  <c r="T450" i="58" s="1"/>
  <c r="Q458" i="58"/>
  <c r="T458" i="58" s="1"/>
  <c r="Q454" i="58"/>
  <c r="T454" i="58" s="1"/>
  <c r="Q439" i="58"/>
  <c r="T439" i="58" s="1"/>
  <c r="Q436" i="58"/>
  <c r="T436" i="58" s="1"/>
  <c r="Q452" i="58"/>
  <c r="T452" i="58" s="1"/>
  <c r="Q446" i="58"/>
  <c r="T446" i="58" s="1"/>
  <c r="Q447" i="58"/>
  <c r="T447" i="58" s="1"/>
  <c r="Q431" i="58"/>
  <c r="T431" i="58" s="1"/>
  <c r="Q449" i="58"/>
  <c r="T449" i="58" s="1"/>
  <c r="Q453" i="58"/>
  <c r="T453" i="58" s="1"/>
  <c r="Q437" i="58"/>
  <c r="T437" i="58" s="1"/>
  <c r="Q443" i="58"/>
  <c r="T443" i="58" s="1"/>
  <c r="Q457" i="58"/>
  <c r="T457" i="58" s="1"/>
  <c r="Q455" i="58"/>
  <c r="T455" i="58" s="1"/>
  <c r="Q460" i="58"/>
  <c r="T460" i="58" s="1"/>
  <c r="Q466" i="58"/>
  <c r="T466" i="58" s="1"/>
  <c r="Q464" i="58"/>
  <c r="T464" i="58" s="1"/>
  <c r="Q465" i="58"/>
  <c r="T465" i="58" s="1"/>
  <c r="Q463" i="58"/>
  <c r="T463" i="58" s="1"/>
  <c r="Q467" i="58"/>
  <c r="T467" i="58" s="1"/>
  <c r="Q474" i="58"/>
  <c r="T474" i="58" s="1"/>
  <c r="Q478" i="58"/>
  <c r="T478" i="58" s="1"/>
  <c r="Q494" i="58"/>
  <c r="T494" i="58" s="1"/>
  <c r="Q491" i="58"/>
  <c r="T491" i="58" s="1"/>
  <c r="Q493" i="58"/>
  <c r="T493" i="58" s="1"/>
  <c r="Q492" i="58"/>
  <c r="T492" i="58" s="1"/>
  <c r="Q490" i="58"/>
  <c r="T490" i="58" s="1"/>
  <c r="Q489" i="58"/>
  <c r="T489" i="58" s="1"/>
  <c r="Q495" i="58"/>
  <c r="T495" i="58" s="1"/>
  <c r="Q500" i="58"/>
  <c r="T500" i="58" s="1"/>
  <c r="Q501" i="58"/>
  <c r="T501" i="58" s="1"/>
  <c r="Q502" i="58"/>
  <c r="T502" i="58" s="1"/>
  <c r="Q507" i="58"/>
  <c r="T507" i="58" s="1"/>
  <c r="Q506" i="58"/>
  <c r="T506" i="58" s="1"/>
  <c r="Q508" i="58"/>
  <c r="T508" i="58" s="1"/>
  <c r="Q510" i="58"/>
  <c r="T510" i="58" s="1"/>
  <c r="Q511" i="58"/>
  <c r="T511" i="58" s="1"/>
  <c r="Q509" i="58"/>
  <c r="T509" i="58" s="1"/>
  <c r="Q513" i="58"/>
  <c r="T513" i="58" s="1"/>
  <c r="Q538" i="58"/>
  <c r="T538" i="58" s="1"/>
  <c r="Q524" i="58"/>
  <c r="T524" i="58" s="1"/>
  <c r="Q536" i="58"/>
  <c r="T536" i="58" s="1"/>
  <c r="Q540" i="58"/>
  <c r="T540" i="58" s="1"/>
  <c r="Q521" i="58"/>
  <c r="T521" i="58" s="1"/>
  <c r="Q539" i="58"/>
  <c r="T539" i="58" s="1"/>
  <c r="Q541" i="58"/>
  <c r="T541" i="58" s="1"/>
  <c r="Q545" i="58"/>
  <c r="T545" i="58" s="1"/>
  <c r="Q546" i="58"/>
  <c r="T546" i="58" s="1"/>
  <c r="Q570" i="58"/>
  <c r="T570" i="58" s="1"/>
  <c r="Q569" i="58"/>
  <c r="T569" i="58" s="1"/>
  <c r="Q567" i="58"/>
  <c r="T567" i="58" s="1"/>
  <c r="Q571" i="58"/>
  <c r="T571" i="58" s="1"/>
  <c r="Q568" i="58"/>
  <c r="T568" i="58" s="1"/>
  <c r="Q572" i="58"/>
  <c r="T572" i="58" s="1"/>
  <c r="Q575" i="58"/>
  <c r="T575" i="58" s="1"/>
  <c r="Q585" i="58"/>
  <c r="T585" i="58" s="1"/>
  <c r="Q586" i="58"/>
  <c r="T586" i="58" s="1"/>
  <c r="Q582" i="58"/>
  <c r="T582" i="58" s="1"/>
  <c r="Q587" i="58"/>
  <c r="T587" i="58" s="1"/>
  <c r="Q584" i="58"/>
  <c r="T584" i="58" s="1"/>
  <c r="Q588" i="58"/>
  <c r="T588" i="58" s="1"/>
  <c r="Q597" i="58"/>
  <c r="T597" i="58" s="1"/>
  <c r="Q600" i="58"/>
  <c r="T600" i="58" s="1"/>
  <c r="Q596" i="58"/>
  <c r="T596" i="58" s="1"/>
  <c r="Q599" i="58"/>
  <c r="T599" i="58" s="1"/>
  <c r="Q598" i="58"/>
  <c r="T598" i="58" s="1"/>
  <c r="Q601" i="58"/>
  <c r="T601" i="58" s="1"/>
  <c r="Q603" i="58"/>
  <c r="T603" i="58" s="1"/>
  <c r="Q605" i="58"/>
  <c r="T605" i="58" s="1"/>
  <c r="Q606" i="58"/>
  <c r="T606" i="58" s="1"/>
  <c r="Q607" i="58"/>
  <c r="T607" i="58" s="1"/>
  <c r="Q608" i="58"/>
  <c r="T608" i="58" s="1"/>
  <c r="Q609" i="58"/>
  <c r="T609" i="58" s="1"/>
  <c r="Q611" i="58"/>
  <c r="T611" i="58" s="1"/>
  <c r="Q613" i="58"/>
  <c r="T613" i="58" s="1"/>
  <c r="Q614" i="58"/>
  <c r="T614" i="58" s="1"/>
  <c r="Q612" i="58"/>
  <c r="T612" i="58" s="1"/>
  <c r="Q615" i="58"/>
  <c r="T615" i="58" s="1"/>
  <c r="Q628" i="58"/>
  <c r="T628" i="58" s="1"/>
  <c r="Q629" i="58"/>
  <c r="T629" i="58" s="1"/>
  <c r="Q631" i="58"/>
  <c r="T631" i="58" s="1"/>
  <c r="Q630" i="58"/>
  <c r="T630" i="58" s="1"/>
  <c r="Q632" i="58"/>
  <c r="T632" i="58" s="1"/>
  <c r="Q635" i="58"/>
  <c r="T635" i="58" s="1"/>
  <c r="Q640" i="58"/>
  <c r="T640" i="58" s="1"/>
  <c r="Q638" i="58"/>
  <c r="T638" i="58" s="1"/>
  <c r="Q637" i="58"/>
  <c r="T637" i="58" s="1"/>
  <c r="Q633" i="58"/>
  <c r="T633" i="58" s="1"/>
  <c r="Q639" i="58"/>
  <c r="T639" i="58" s="1"/>
  <c r="Q636" i="58"/>
  <c r="T636" i="58" s="1"/>
  <c r="Q653" i="58"/>
  <c r="Q654" i="58"/>
  <c r="Q658" i="58"/>
  <c r="Q662" i="58"/>
  <c r="R3" i="58" l="1"/>
  <c r="R546" i="58"/>
  <c r="R502" i="58"/>
  <c r="R467" i="58"/>
  <c r="R318" i="58"/>
  <c r="R653" i="58"/>
  <c r="R632" i="58"/>
  <c r="R601" i="58"/>
  <c r="R575" i="58"/>
  <c r="R513" i="58"/>
  <c r="R508" i="58"/>
  <c r="R460" i="58"/>
  <c r="R412" i="58"/>
  <c r="R313" i="58"/>
  <c r="R242" i="58"/>
  <c r="R615" i="58"/>
  <c r="R572" i="58"/>
  <c r="R541" i="58"/>
  <c r="R478" i="58"/>
  <c r="R397" i="58"/>
  <c r="R389" i="58"/>
  <c r="R333" i="58"/>
  <c r="R643" i="58"/>
  <c r="R609" i="58"/>
  <c r="R605" i="58"/>
  <c r="R588" i="58"/>
  <c r="R495" i="58"/>
  <c r="R407" i="58"/>
  <c r="R384" i="58"/>
  <c r="R298" i="58"/>
  <c r="R641" i="58"/>
  <c r="R633" i="58"/>
  <c r="R639" i="58"/>
  <c r="R640" i="58"/>
  <c r="R631" i="58"/>
  <c r="R246" i="58"/>
  <c r="R654" i="58"/>
  <c r="R662" i="58"/>
  <c r="R658" i="58"/>
  <c r="R656" i="58"/>
  <c r="R661" i="58"/>
  <c r="R657" i="58"/>
  <c r="R659" i="58"/>
  <c r="R655" i="58"/>
  <c r="R660" i="58"/>
  <c r="R635" i="58"/>
  <c r="R634" i="58"/>
  <c r="R638" i="58"/>
  <c r="R637" i="58"/>
  <c r="R636" i="58"/>
  <c r="R630" i="58"/>
  <c r="R629" i="58"/>
  <c r="R628" i="58"/>
  <c r="R612" i="58"/>
  <c r="R611" i="58"/>
  <c r="R614" i="58"/>
  <c r="R613" i="58"/>
  <c r="R606" i="58"/>
  <c r="R608" i="58"/>
  <c r="R607" i="58"/>
  <c r="R603" i="58"/>
  <c r="R597" i="58"/>
  <c r="R599" i="58"/>
  <c r="R596" i="58"/>
  <c r="R600" i="58"/>
  <c r="R598" i="58"/>
  <c r="R586" i="58"/>
  <c r="R578" i="58"/>
  <c r="R584" i="58"/>
  <c r="R585" i="58"/>
  <c r="R580" i="58"/>
  <c r="R587" i="58"/>
  <c r="R582" i="58"/>
  <c r="R577" i="58"/>
  <c r="R574" i="58"/>
  <c r="R568" i="58"/>
  <c r="R570" i="58"/>
  <c r="R571" i="58"/>
  <c r="R567" i="58"/>
  <c r="R569" i="58"/>
  <c r="R545" i="58"/>
  <c r="R539" i="58"/>
  <c r="R524" i="58"/>
  <c r="R516" i="58"/>
  <c r="R520" i="58"/>
  <c r="R530" i="58"/>
  <c r="R533" i="58"/>
  <c r="R521" i="58"/>
  <c r="R517" i="58"/>
  <c r="R522" i="58"/>
  <c r="R531" i="58"/>
  <c r="R535" i="58"/>
  <c r="R540" i="58"/>
  <c r="R514" i="58"/>
  <c r="R518" i="58"/>
  <c r="R523" i="58"/>
  <c r="R532" i="58"/>
  <c r="R536" i="58"/>
  <c r="R515" i="58"/>
  <c r="R519" i="58"/>
  <c r="R528" i="58"/>
  <c r="R534" i="58"/>
  <c r="R511" i="58"/>
  <c r="R510" i="58"/>
  <c r="R509" i="58"/>
  <c r="R507" i="58"/>
  <c r="R506" i="58"/>
  <c r="R501" i="58"/>
  <c r="R500" i="58"/>
  <c r="R493" i="58"/>
  <c r="R480" i="58"/>
  <c r="R489" i="58"/>
  <c r="R491" i="58"/>
  <c r="R484" i="58"/>
  <c r="R490" i="58"/>
  <c r="R494" i="58"/>
  <c r="R492" i="58"/>
  <c r="R474" i="58"/>
  <c r="R470" i="58"/>
  <c r="R464" i="58"/>
  <c r="R466" i="58"/>
  <c r="R463" i="58"/>
  <c r="R462" i="58"/>
  <c r="R465" i="58"/>
  <c r="R457" i="58"/>
  <c r="R449" i="58"/>
  <c r="R452" i="58"/>
  <c r="R458" i="58"/>
  <c r="R438" i="58"/>
  <c r="R444" i="58"/>
  <c r="R442" i="58"/>
  <c r="R441" i="58"/>
  <c r="R424" i="58"/>
  <c r="R443" i="58"/>
  <c r="R431" i="58"/>
  <c r="R436" i="58"/>
  <c r="R450" i="58"/>
  <c r="R445" i="58"/>
  <c r="R432" i="58"/>
  <c r="R427" i="58"/>
  <c r="R456" i="58"/>
  <c r="R428" i="58"/>
  <c r="R437" i="58"/>
  <c r="R447" i="58"/>
  <c r="R439" i="58"/>
  <c r="R433" i="58"/>
  <c r="R440" i="58"/>
  <c r="R429" i="58"/>
  <c r="R435" i="58"/>
  <c r="R434" i="58"/>
  <c r="R455" i="58"/>
  <c r="R453" i="58"/>
  <c r="R446" i="58"/>
  <c r="R454" i="58"/>
  <c r="R430" i="58"/>
  <c r="R451" i="58"/>
  <c r="R459" i="58"/>
  <c r="R448" i="58"/>
  <c r="R426" i="58"/>
  <c r="R411" i="58"/>
  <c r="R401" i="58"/>
  <c r="R406" i="58"/>
  <c r="R403" i="58"/>
  <c r="R398" i="58"/>
  <c r="R404" i="58"/>
  <c r="R400" i="58"/>
  <c r="R405" i="58"/>
  <c r="R394" i="58"/>
  <c r="R391" i="58"/>
  <c r="R393" i="58"/>
  <c r="R390" i="58"/>
  <c r="R396" i="58"/>
  <c r="R392" i="58"/>
  <c r="R395" i="58"/>
  <c r="R387" i="58"/>
  <c r="R388" i="58"/>
  <c r="R385" i="58"/>
  <c r="R386" i="58"/>
  <c r="R382" i="58"/>
  <c r="R373" i="58"/>
  <c r="R374" i="58"/>
  <c r="R359" i="58"/>
  <c r="R364" i="58"/>
  <c r="R371" i="58"/>
  <c r="R363" i="58"/>
  <c r="R346" i="58"/>
  <c r="R354" i="58"/>
  <c r="R344" i="58"/>
  <c r="R337" i="58"/>
  <c r="R378" i="58"/>
  <c r="R368" i="58"/>
  <c r="R351" i="58"/>
  <c r="R379" i="58"/>
  <c r="R335" i="58"/>
  <c r="R365" i="58"/>
  <c r="R352" i="58"/>
  <c r="R336" i="58"/>
  <c r="R341" i="58"/>
  <c r="R345" i="58"/>
  <c r="R347" i="58"/>
  <c r="R372" i="58"/>
  <c r="R343" i="58"/>
  <c r="R366" i="58"/>
  <c r="R362" i="58"/>
  <c r="R350" i="58"/>
  <c r="R349" i="58"/>
  <c r="R342" i="58"/>
  <c r="R380" i="58"/>
  <c r="R348" i="58"/>
  <c r="R367" i="58"/>
  <c r="R377" i="58"/>
  <c r="R369" i="58"/>
  <c r="R353" i="58"/>
  <c r="R370" i="58"/>
  <c r="R383" i="58"/>
  <c r="R376" i="58"/>
  <c r="R357" i="58"/>
  <c r="R358" i="58"/>
  <c r="R356" i="58"/>
  <c r="R360" i="58"/>
  <c r="R375" i="58"/>
  <c r="R325" i="58"/>
  <c r="R331" i="58"/>
  <c r="R327" i="58"/>
  <c r="R321" i="58"/>
  <c r="R323" i="58"/>
  <c r="R332" i="58"/>
  <c r="R324" i="58"/>
  <c r="R330" i="58"/>
  <c r="R326" i="58"/>
  <c r="R320" i="58"/>
  <c r="R328" i="58"/>
  <c r="R329" i="58"/>
  <c r="R322" i="58"/>
  <c r="R319" i="58"/>
  <c r="R309" i="58"/>
  <c r="R312" i="58"/>
  <c r="R305" i="58"/>
  <c r="R311" i="58"/>
  <c r="R306" i="58"/>
  <c r="R307" i="58"/>
  <c r="R310" i="58"/>
  <c r="R296" i="58"/>
  <c r="R279" i="58"/>
  <c r="R259" i="58"/>
  <c r="R285" i="58"/>
  <c r="R289" i="58"/>
  <c r="R284" i="58"/>
  <c r="R269" i="58"/>
  <c r="R249" i="58"/>
  <c r="R248" i="58"/>
  <c r="R253" i="58"/>
  <c r="R265" i="58"/>
  <c r="R254" i="58"/>
  <c r="R261" i="58"/>
  <c r="R243" i="58"/>
  <c r="R283" i="58"/>
  <c r="R292" i="58"/>
  <c r="R295" i="58"/>
  <c r="R256" i="58"/>
  <c r="R297" i="58"/>
  <c r="R262" i="58"/>
  <c r="R268" i="58"/>
  <c r="R294" i="58"/>
  <c r="R278" i="58"/>
  <c r="R266" i="58"/>
  <c r="R274" i="58"/>
  <c r="R250" i="58"/>
  <c r="R252" i="58"/>
  <c r="R291" i="58"/>
  <c r="R258" i="58"/>
  <c r="R293" i="58"/>
  <c r="R264" i="58"/>
  <c r="R282" i="58"/>
  <c r="R281" i="58"/>
  <c r="R257" i="58"/>
  <c r="R280" i="58"/>
  <c r="R244" i="58"/>
  <c r="R263" i="58"/>
  <c r="R275" i="58"/>
  <c r="R247" i="58"/>
  <c r="R271" i="58"/>
  <c r="R286" i="58"/>
  <c r="R267" i="58"/>
  <c r="R273" i="58"/>
  <c r="R290" i="58"/>
  <c r="R288" i="58"/>
  <c r="R287" i="58"/>
  <c r="R276" i="58"/>
  <c r="R270" i="58"/>
  <c r="R255" i="58"/>
  <c r="R260" i="58"/>
  <c r="R277" i="58"/>
  <c r="R251" i="58"/>
  <c r="R272" i="58"/>
  <c r="R240" i="58"/>
  <c r="R238" i="58"/>
  <c r="R237" i="58"/>
  <c r="R241" i="58"/>
  <c r="R239" i="58"/>
  <c r="Q610" i="58"/>
  <c r="T610" i="58" s="1"/>
  <c r="Q591" i="58"/>
  <c r="T591" i="58" s="1"/>
  <c r="Q190" i="58"/>
  <c r="T190" i="58" s="1"/>
  <c r="Q191" i="58"/>
  <c r="T191" i="58" s="1"/>
  <c r="Q194" i="58"/>
  <c r="T194" i="58" s="1"/>
  <c r="Q193" i="58"/>
  <c r="T193" i="58" s="1"/>
  <c r="Q197" i="58"/>
  <c r="T197" i="58" s="1"/>
  <c r="Q198" i="58"/>
  <c r="T198" i="58" s="1"/>
  <c r="Q200" i="58"/>
  <c r="T200" i="58" s="1"/>
  <c r="Q164" i="58"/>
  <c r="T164" i="58" s="1"/>
  <c r="Q128" i="58"/>
  <c r="T128" i="58" s="1"/>
  <c r="Q131" i="58"/>
  <c r="T131" i="58" s="1"/>
  <c r="Q132" i="58"/>
  <c r="T132" i="58" s="1"/>
  <c r="Q129" i="58"/>
  <c r="T129" i="58" s="1"/>
  <c r="Q133" i="58"/>
  <c r="T133" i="58" s="1"/>
  <c r="Q135" i="58"/>
  <c r="T135" i="58" s="1"/>
  <c r="Q136" i="58"/>
  <c r="T136" i="58" s="1"/>
  <c r="Q138" i="58"/>
  <c r="T138" i="58" s="1"/>
  <c r="Q139" i="58"/>
  <c r="T139" i="58" s="1"/>
  <c r="Q141" i="58"/>
  <c r="T141" i="58" s="1"/>
  <c r="Q142" i="58"/>
  <c r="T142" i="58" s="1"/>
  <c r="Q143" i="58"/>
  <c r="T143" i="58" s="1"/>
  <c r="Q152" i="58"/>
  <c r="T152" i="58" s="1"/>
  <c r="Q151" i="58"/>
  <c r="T151" i="58" s="1"/>
  <c r="Q93" i="58"/>
  <c r="T93" i="58" s="1"/>
  <c r="Q94" i="58"/>
  <c r="T94" i="58" s="1"/>
  <c r="Q95" i="58"/>
  <c r="T95" i="58" s="1"/>
  <c r="Q99" i="58"/>
  <c r="T99" i="58" s="1"/>
  <c r="Q98" i="58"/>
  <c r="T98" i="58" s="1"/>
  <c r="Q113" i="58"/>
  <c r="T113" i="58" s="1"/>
  <c r="Q317" i="58"/>
  <c r="T317" i="58" s="1"/>
  <c r="Q485" i="58"/>
  <c r="T485" i="58" s="1"/>
  <c r="Q486" i="58"/>
  <c r="T486" i="58" s="1"/>
  <c r="Q487" i="58"/>
  <c r="T487" i="58" s="1"/>
  <c r="Q488" i="58"/>
  <c r="T488" i="58" s="1"/>
  <c r="Q592" i="58"/>
  <c r="T592" i="58" s="1"/>
  <c r="Q593" i="58"/>
  <c r="T593" i="58" s="1"/>
  <c r="Q652" i="58"/>
  <c r="Q651" i="58"/>
  <c r="Q573" i="58"/>
  <c r="T573" i="58" s="1"/>
  <c r="Q314" i="58"/>
  <c r="T314" i="58" s="1"/>
  <c r="Q316" i="58"/>
  <c r="T316" i="58" s="1"/>
  <c r="Q300" i="58"/>
  <c r="T300" i="58" s="1"/>
  <c r="Q299" i="58"/>
  <c r="T299" i="58" s="1"/>
  <c r="Q301" i="58"/>
  <c r="T301" i="58" s="1"/>
  <c r="Q303" i="58"/>
  <c r="T303" i="58" s="1"/>
  <c r="Q302" i="58"/>
  <c r="T302" i="58" s="1"/>
  <c r="Q304" i="58"/>
  <c r="T304" i="58" s="1"/>
  <c r="Q187" i="58"/>
  <c r="T187" i="58" s="1"/>
  <c r="Q199" i="58"/>
  <c r="T199" i="58" s="1"/>
  <c r="Q203" i="58"/>
  <c r="T203" i="58" s="1"/>
  <c r="Q212" i="58"/>
  <c r="T212" i="58" s="1"/>
  <c r="Q623" i="58"/>
  <c r="T623" i="58" s="1"/>
  <c r="Q625" i="58"/>
  <c r="T625" i="58" s="1"/>
  <c r="Q624" i="58"/>
  <c r="T624" i="58" s="1"/>
  <c r="Q626" i="58"/>
  <c r="T626" i="58" s="1"/>
  <c r="Q505" i="58"/>
  <c r="T505" i="58" s="1"/>
  <c r="Q315" i="58"/>
  <c r="T315" i="58" s="1"/>
  <c r="Q192" i="58"/>
  <c r="T192" i="58" s="1"/>
  <c r="Q195" i="58"/>
  <c r="T195" i="58" s="1"/>
  <c r="Q196" i="58"/>
  <c r="T196" i="58" s="1"/>
  <c r="Q202" i="58"/>
  <c r="T202" i="58" s="1"/>
  <c r="Q201" i="58"/>
  <c r="T201" i="58" s="1"/>
  <c r="Q207" i="58"/>
  <c r="T207" i="58" s="1"/>
  <c r="Q209" i="58"/>
  <c r="T209" i="58" s="1"/>
  <c r="Q72" i="58"/>
  <c r="T72" i="58" s="1"/>
  <c r="Q620" i="58"/>
  <c r="T620" i="58" s="1"/>
  <c r="Q622" i="58"/>
  <c r="T622" i="58" s="1"/>
  <c r="Q627" i="58"/>
  <c r="T627" i="58" s="1"/>
  <c r="Q503" i="58"/>
  <c r="T503" i="58" s="1"/>
  <c r="Q504" i="58"/>
  <c r="T504" i="58" s="1"/>
  <c r="Q497" i="58"/>
  <c r="T497" i="58" s="1"/>
  <c r="Q499" i="58"/>
  <c r="T499" i="58" s="1"/>
  <c r="Q308" i="58"/>
  <c r="T308" i="58" s="1"/>
  <c r="Q162" i="58"/>
  <c r="T162" i="58" s="1"/>
  <c r="Q50" i="58"/>
  <c r="T50" i="58" s="1"/>
  <c r="Q52" i="58"/>
  <c r="T52" i="58" s="1"/>
  <c r="Q60" i="58"/>
  <c r="T60" i="58" s="1"/>
  <c r="Q61" i="58"/>
  <c r="T61" i="58" s="1"/>
  <c r="Q63" i="58"/>
  <c r="T63" i="58" s="1"/>
  <c r="Q64" i="58"/>
  <c r="T64" i="58" s="1"/>
  <c r="Q65" i="58"/>
  <c r="T65" i="58" s="1"/>
  <c r="Q73" i="58"/>
  <c r="T73" i="58" s="1"/>
  <c r="Q602" i="58"/>
  <c r="T602" i="58" s="1"/>
  <c r="Q604" i="58"/>
  <c r="T604" i="58" s="1"/>
  <c r="Q594" i="58"/>
  <c r="T594" i="58" s="1"/>
  <c r="Q595" i="58"/>
  <c r="T595" i="58" s="1"/>
  <c r="Q399" i="58"/>
  <c r="T399" i="58" s="1"/>
  <c r="Q245" i="58"/>
  <c r="T245" i="58" s="1"/>
  <c r="Q185" i="58"/>
  <c r="T185" i="58" s="1"/>
  <c r="Q557" i="58"/>
  <c r="T557" i="58" s="1"/>
  <c r="Q558" i="58"/>
  <c r="T558" i="58" s="1"/>
  <c r="Q559" i="58"/>
  <c r="T559" i="58" s="1"/>
  <c r="Q561" i="58"/>
  <c r="T561" i="58" s="1"/>
  <c r="Q566" i="58"/>
  <c r="T566" i="58" s="1"/>
  <c r="Q548" i="58"/>
  <c r="T548" i="58" s="1"/>
  <c r="Q616" i="58"/>
  <c r="T616" i="58" s="1"/>
  <c r="Q617" i="58"/>
  <c r="T617" i="58" s="1"/>
  <c r="Q618" i="58"/>
  <c r="T618" i="58" s="1"/>
  <c r="Q619" i="58"/>
  <c r="T619" i="58" s="1"/>
  <c r="Q621" i="58"/>
  <c r="T621" i="58" s="1"/>
  <c r="Q589" i="58"/>
  <c r="T589" i="58" s="1"/>
  <c r="Q590" i="58"/>
  <c r="T590" i="58" s="1"/>
  <c r="Q563" i="58"/>
  <c r="T563" i="58" s="1"/>
  <c r="Q420" i="58"/>
  <c r="T420" i="58" s="1"/>
  <c r="Q422" i="58"/>
  <c r="T422" i="58" s="1"/>
  <c r="Q423" i="58"/>
  <c r="T423" i="58" s="1"/>
  <c r="Q425" i="58"/>
  <c r="T425" i="58" s="1"/>
  <c r="Q48" i="58"/>
  <c r="T48" i="58" s="1"/>
  <c r="Q498" i="58"/>
  <c r="T498" i="58" s="1"/>
  <c r="Q334" i="58"/>
  <c r="T334" i="58" s="1"/>
  <c r="Q338" i="58"/>
  <c r="T338" i="58" s="1"/>
  <c r="Q642" i="58"/>
  <c r="T642" i="58" s="1"/>
  <c r="Q53" i="58"/>
  <c r="T53" i="58" s="1"/>
  <c r="Q644" i="58"/>
  <c r="T644" i="58" s="1"/>
  <c r="Q12" i="58"/>
  <c r="T12" i="58" s="1"/>
  <c r="Q19" i="58"/>
  <c r="T19" i="58" s="1"/>
  <c r="Q20" i="58"/>
  <c r="T20" i="58" s="1"/>
  <c r="Q21" i="58"/>
  <c r="T21" i="58" s="1"/>
  <c r="Q28" i="58"/>
  <c r="T28" i="58" s="1"/>
  <c r="Q34" i="58"/>
  <c r="T34" i="58" s="1"/>
  <c r="Q35" i="58"/>
  <c r="T35" i="58" s="1"/>
  <c r="Q36" i="58"/>
  <c r="T36" i="58" s="1"/>
  <c r="Q38" i="58"/>
  <c r="T38" i="58" s="1"/>
  <c r="Q44" i="58"/>
  <c r="T44" i="58" s="1"/>
  <c r="Q47" i="58"/>
  <c r="T47" i="58" s="1"/>
  <c r="Q7" i="58"/>
  <c r="T7" i="58" s="1"/>
  <c r="Q15" i="58"/>
  <c r="T15" i="58" s="1"/>
  <c r="Q14" i="58"/>
  <c r="T14" i="58" s="1"/>
  <c r="Q46" i="58"/>
  <c r="T46" i="58" s="1"/>
  <c r="Q55" i="58"/>
  <c r="T55" i="58" s="1"/>
  <c r="Q67" i="58"/>
  <c r="T67" i="58" s="1"/>
  <c r="Q66" i="58"/>
  <c r="T66" i="58" s="1"/>
  <c r="Q68" i="58"/>
  <c r="T68" i="58" s="1"/>
  <c r="Q80" i="58"/>
  <c r="T80" i="58" s="1"/>
  <c r="Q84" i="58"/>
  <c r="T84" i="58" s="1"/>
  <c r="Q97" i="58"/>
  <c r="T97" i="58" s="1"/>
  <c r="Q103" i="58"/>
  <c r="T103" i="58" s="1"/>
  <c r="Q110" i="58"/>
  <c r="T110" i="58" s="1"/>
  <c r="Q109" i="58"/>
  <c r="T109" i="58" s="1"/>
  <c r="Q112" i="58"/>
  <c r="T112" i="58" s="1"/>
  <c r="Q114" i="58"/>
  <c r="T114" i="58" s="1"/>
  <c r="Q122" i="58"/>
  <c r="T122" i="58" s="1"/>
  <c r="Q461" i="58"/>
  <c r="T461" i="58" s="1"/>
  <c r="Q27" i="58"/>
  <c r="T27" i="58" s="1"/>
  <c r="Q30" i="58"/>
  <c r="T30" i="58" s="1"/>
  <c r="Q29" i="58"/>
  <c r="T29" i="58" s="1"/>
  <c r="Q31" i="58"/>
  <c r="T31" i="58" s="1"/>
  <c r="Q39" i="58"/>
  <c r="T39" i="58" s="1"/>
  <c r="Q542" i="58"/>
  <c r="T542" i="58" s="1"/>
  <c r="Q544" i="58"/>
  <c r="T544" i="58" s="1"/>
  <c r="Q543" i="58"/>
  <c r="T543" i="58" s="1"/>
  <c r="Q186" i="58"/>
  <c r="T186" i="58" s="1"/>
  <c r="Q189" i="58"/>
  <c r="T189" i="58" s="1"/>
  <c r="Q408" i="58"/>
  <c r="T408" i="58" s="1"/>
  <c r="Q409" i="58"/>
  <c r="T409" i="58" s="1"/>
  <c r="Q410" i="58"/>
  <c r="T410" i="58" s="1"/>
  <c r="Q413" i="58"/>
  <c r="T413" i="58" s="1"/>
  <c r="Q414" i="58"/>
  <c r="T414" i="58" s="1"/>
  <c r="Q415" i="58"/>
  <c r="T415" i="58" s="1"/>
  <c r="Q416" i="58"/>
  <c r="T416" i="58" s="1"/>
  <c r="Q418" i="58"/>
  <c r="T418" i="58" s="1"/>
  <c r="Q419" i="58"/>
  <c r="T419" i="58" s="1"/>
  <c r="Q421" i="58"/>
  <c r="T421" i="58" s="1"/>
  <c r="Q547" i="58"/>
  <c r="T547" i="58" s="1"/>
  <c r="Q549" i="58"/>
  <c r="T549" i="58" s="1"/>
  <c r="Q552" i="58"/>
  <c r="T552" i="58" s="1"/>
  <c r="Q551" i="58"/>
  <c r="T551" i="58" s="1"/>
  <c r="Q550" i="58"/>
  <c r="T550" i="58" s="1"/>
  <c r="Q553" i="58"/>
  <c r="T553" i="58" s="1"/>
  <c r="Q554" i="58"/>
  <c r="T554" i="58" s="1"/>
  <c r="Q555" i="58"/>
  <c r="T555" i="58" s="1"/>
  <c r="Q556" i="58"/>
  <c r="T556" i="58" s="1"/>
  <c r="Q560" i="58"/>
  <c r="T560" i="58" s="1"/>
  <c r="Q562" i="58"/>
  <c r="T562" i="58" s="1"/>
  <c r="Q564" i="58"/>
  <c r="T564" i="58" s="1"/>
  <c r="Q565" i="58"/>
  <c r="T565" i="58" s="1"/>
  <c r="Q479" i="58"/>
  <c r="T479" i="58" s="1"/>
  <c r="Q481" i="58"/>
  <c r="T481" i="58" s="1"/>
  <c r="Q482" i="58"/>
  <c r="T482" i="58" s="1"/>
  <c r="Q483" i="58"/>
  <c r="T483" i="58" s="1"/>
  <c r="Q56" i="58"/>
  <c r="T56" i="58" s="1"/>
  <c r="Q57" i="58"/>
  <c r="T57" i="58" s="1"/>
  <c r="Q59" i="58"/>
  <c r="T59" i="58" s="1"/>
  <c r="Q4" i="58"/>
  <c r="T4" i="58" s="1"/>
  <c r="Q6" i="58"/>
  <c r="T6" i="58" s="1"/>
  <c r="Q8" i="58"/>
  <c r="T8" i="58" s="1"/>
  <c r="Q10" i="58"/>
  <c r="T10" i="58" s="1"/>
  <c r="Q9" i="58"/>
  <c r="T9" i="58" s="1"/>
  <c r="Q11" i="58"/>
  <c r="T11" i="58" s="1"/>
  <c r="Q16" i="58"/>
  <c r="T16" i="58" s="1"/>
  <c r="Q13" i="58"/>
  <c r="T13" i="58" s="1"/>
  <c r="Q23" i="58"/>
  <c r="T23" i="58" s="1"/>
  <c r="Q25" i="58"/>
  <c r="T25" i="58" s="1"/>
  <c r="Q24" i="58"/>
  <c r="T24" i="58" s="1"/>
  <c r="Q26" i="58"/>
  <c r="T26" i="58" s="1"/>
  <c r="Q32" i="58"/>
  <c r="T32" i="58" s="1"/>
  <c r="Q33" i="58"/>
  <c r="T33" i="58" s="1"/>
  <c r="Q43" i="58"/>
  <c r="T43" i="58" s="1"/>
  <c r="Q49" i="58"/>
  <c r="T49" i="58" s="1"/>
  <c r="Q45" i="58"/>
  <c r="T45" i="58" s="1"/>
  <c r="Q71" i="58"/>
  <c r="T71" i="58" s="1"/>
  <c r="Q81" i="58"/>
  <c r="T81" i="58" s="1"/>
  <c r="Q62" i="58"/>
  <c r="T62" i="58" s="1"/>
  <c r="Q82" i="58"/>
  <c r="T82" i="58" s="1"/>
  <c r="Q74" i="58"/>
  <c r="T74" i="58" s="1"/>
  <c r="Q54" i="58"/>
  <c r="T54" i="58" s="1"/>
  <c r="Q77" i="58"/>
  <c r="T77" i="58" s="1"/>
  <c r="Q144" i="58"/>
  <c r="T144" i="58" s="1"/>
  <c r="Q130" i="58"/>
  <c r="T130" i="58" s="1"/>
  <c r="Q126" i="58"/>
  <c r="T126" i="58" s="1"/>
  <c r="Q134" i="58"/>
  <c r="T134" i="58" s="1"/>
  <c r="Q127" i="58"/>
  <c r="T127" i="58" s="1"/>
  <c r="Q145" i="58"/>
  <c r="T145" i="58" s="1"/>
  <c r="Q339" i="58"/>
  <c r="T339" i="58" s="1"/>
  <c r="Q381" i="58"/>
  <c r="T381" i="58" s="1"/>
  <c r="Q355" i="58"/>
  <c r="T355" i="58" s="1"/>
  <c r="Q340" i="58"/>
  <c r="T340" i="58" s="1"/>
  <c r="Q361" i="58"/>
  <c r="T361" i="58" s="1"/>
  <c r="Q469" i="58"/>
  <c r="T469" i="58" s="1"/>
  <c r="Q476" i="58"/>
  <c r="T476" i="58" s="1"/>
  <c r="Q477" i="58"/>
  <c r="T477" i="58" s="1"/>
  <c r="Q468" i="58"/>
  <c r="T468" i="58" s="1"/>
  <c r="Q471" i="58"/>
  <c r="T471" i="58" s="1"/>
  <c r="Q472" i="58"/>
  <c r="T472" i="58" s="1"/>
  <c r="Q475" i="58"/>
  <c r="T475" i="58" s="1"/>
  <c r="Q18" i="58"/>
  <c r="T18" i="58" s="1"/>
  <c r="Q42" i="58"/>
  <c r="T42" i="58" s="1"/>
  <c r="Q41" i="58"/>
  <c r="T41" i="58" s="1"/>
  <c r="Q576" i="58"/>
  <c r="T576" i="58" s="1"/>
  <c r="Q583" i="58"/>
  <c r="T583" i="58" s="1"/>
  <c r="Q581" i="58"/>
  <c r="T581" i="58" s="1"/>
  <c r="Q579" i="58"/>
  <c r="T579" i="58" s="1"/>
  <c r="Q51" i="58"/>
  <c r="T51" i="58" s="1"/>
  <c r="Q402" i="58"/>
  <c r="T402" i="58" s="1"/>
  <c r="Q417" i="58"/>
  <c r="T417" i="58" s="1"/>
  <c r="Q473" i="58"/>
  <c r="T473" i="58" s="1"/>
  <c r="Q496" i="58"/>
  <c r="T496" i="58" s="1"/>
  <c r="Q512" i="58"/>
  <c r="T512" i="58" s="1"/>
  <c r="Q525" i="58"/>
  <c r="T525" i="58" s="1"/>
  <c r="Q527" i="58"/>
  <c r="T527" i="58" s="1"/>
  <c r="Q526" i="58"/>
  <c r="T526" i="58" s="1"/>
  <c r="Q529" i="58"/>
  <c r="T529" i="58" s="1"/>
  <c r="Q537" i="58"/>
  <c r="T537" i="58" s="1"/>
  <c r="R6" i="58" l="1"/>
  <c r="R4" i="58"/>
  <c r="R642" i="58"/>
  <c r="R644" i="58"/>
  <c r="R651" i="58"/>
  <c r="R652" i="58"/>
  <c r="R621" i="58"/>
  <c r="R627" i="58"/>
  <c r="R620" i="58"/>
  <c r="R624" i="58"/>
  <c r="R623" i="58"/>
  <c r="R618" i="58"/>
  <c r="R625" i="58"/>
  <c r="R619" i="58"/>
  <c r="R622" i="58"/>
  <c r="R626" i="58"/>
  <c r="R537" i="58"/>
  <c r="R616" i="58"/>
  <c r="R617" i="58"/>
  <c r="R610" i="58"/>
  <c r="R602" i="58"/>
  <c r="R604" i="58"/>
  <c r="R590" i="58"/>
  <c r="R595" i="58"/>
  <c r="R589" i="58"/>
  <c r="R594" i="58"/>
  <c r="R591" i="58"/>
  <c r="R593" i="58"/>
  <c r="R592" i="58"/>
  <c r="R581" i="58"/>
  <c r="R583" i="58"/>
  <c r="R576" i="58"/>
  <c r="R579" i="58"/>
  <c r="R573" i="58"/>
  <c r="R562" i="58"/>
  <c r="R554" i="58"/>
  <c r="R552" i="58"/>
  <c r="R561" i="58"/>
  <c r="R553" i="58"/>
  <c r="R549" i="58"/>
  <c r="R560" i="58"/>
  <c r="R565" i="58"/>
  <c r="R556" i="58"/>
  <c r="R550" i="58"/>
  <c r="R547" i="58"/>
  <c r="R559" i="58"/>
  <c r="R564" i="58"/>
  <c r="R555" i="58"/>
  <c r="R551" i="58"/>
  <c r="R563" i="58"/>
  <c r="R548" i="58"/>
  <c r="R558" i="58"/>
  <c r="R566" i="58"/>
  <c r="R557" i="58"/>
  <c r="R544" i="58"/>
  <c r="R543" i="58"/>
  <c r="R542" i="58"/>
  <c r="R529" i="58"/>
  <c r="R526" i="58"/>
  <c r="R538" i="58"/>
  <c r="R525" i="58"/>
  <c r="R527" i="58"/>
  <c r="R512" i="58"/>
  <c r="R504" i="58"/>
  <c r="R503" i="58"/>
  <c r="R505" i="58"/>
  <c r="R497" i="58"/>
  <c r="R496" i="58"/>
  <c r="R498" i="58"/>
  <c r="R499" i="58"/>
  <c r="R483" i="58"/>
  <c r="R482" i="58"/>
  <c r="R485" i="58"/>
  <c r="R481" i="58"/>
  <c r="R488" i="58"/>
  <c r="R479" i="58"/>
  <c r="R487" i="58"/>
  <c r="R486" i="58"/>
  <c r="R476" i="58"/>
  <c r="R471" i="58"/>
  <c r="R469" i="58"/>
  <c r="R473" i="58"/>
  <c r="R472" i="58"/>
  <c r="R468" i="58"/>
  <c r="R475" i="58"/>
  <c r="R477" i="58"/>
  <c r="R461" i="58"/>
  <c r="R419" i="58"/>
  <c r="R414" i="58"/>
  <c r="R418" i="58"/>
  <c r="R413" i="58"/>
  <c r="R422" i="58"/>
  <c r="R420" i="58"/>
  <c r="R416" i="58"/>
  <c r="R417" i="58"/>
  <c r="R421" i="58"/>
  <c r="R415" i="58"/>
  <c r="R425" i="58"/>
  <c r="R423" i="58"/>
  <c r="R410" i="58"/>
  <c r="R409" i="58"/>
  <c r="R408" i="58"/>
  <c r="R399" i="58"/>
  <c r="R402" i="58"/>
  <c r="R339" i="58"/>
  <c r="R340" i="58"/>
  <c r="R355" i="58"/>
  <c r="R381" i="58"/>
  <c r="R338" i="58"/>
  <c r="R361" i="58"/>
  <c r="R334" i="58"/>
  <c r="R317" i="58"/>
  <c r="R315" i="58"/>
  <c r="R316" i="58"/>
  <c r="R314" i="58"/>
  <c r="R304" i="58"/>
  <c r="R299" i="58"/>
  <c r="R302" i="58"/>
  <c r="R300" i="58"/>
  <c r="R308" i="58"/>
  <c r="R303" i="58"/>
  <c r="R301" i="58"/>
  <c r="R245" i="58"/>
  <c r="R53" i="58"/>
  <c r="R231" i="58"/>
  <c r="R223" i="58"/>
  <c r="R211" i="58"/>
  <c r="R198" i="58"/>
  <c r="R187" i="58"/>
  <c r="R138" i="58"/>
  <c r="R8" i="58"/>
  <c r="Q5" i="58" l="1"/>
  <c r="T5" i="58" s="1"/>
  <c r="R217" i="58"/>
  <c r="R195" i="58"/>
  <c r="R203" i="58"/>
  <c r="R207" i="58"/>
  <c r="R213" i="58"/>
  <c r="R192" i="58"/>
  <c r="R174" i="58"/>
  <c r="R143" i="58"/>
  <c r="R107" i="58"/>
  <c r="R58" i="58"/>
  <c r="R72" i="58"/>
  <c r="R25" i="58"/>
  <c r="R140" i="58"/>
  <c r="R150" i="58"/>
  <c r="R159" i="58"/>
  <c r="R90" i="58"/>
  <c r="R141" i="58"/>
  <c r="R156" i="58"/>
  <c r="R168" i="58"/>
  <c r="R177" i="58"/>
  <c r="R233" i="58"/>
  <c r="R17" i="58"/>
  <c r="R27" i="58"/>
  <c r="R30" i="58"/>
  <c r="R44" i="58"/>
  <c r="R50" i="58"/>
  <c r="R11" i="58"/>
  <c r="R12" i="58"/>
  <c r="R18" i="58"/>
  <c r="R22" i="58"/>
  <c r="R28" i="58"/>
  <c r="R31" i="58"/>
  <c r="R34" i="58"/>
  <c r="R37" i="58"/>
  <c r="R45" i="58"/>
  <c r="R48" i="58"/>
  <c r="R51" i="58"/>
  <c r="R55" i="58"/>
  <c r="R63" i="58"/>
  <c r="R67" i="58"/>
  <c r="R70" i="58"/>
  <c r="R69" i="58"/>
  <c r="R78" i="58"/>
  <c r="R81" i="58"/>
  <c r="R84" i="58"/>
  <c r="R87" i="58"/>
  <c r="R95" i="58"/>
  <c r="R98" i="58"/>
  <c r="R100" i="58"/>
  <c r="R105" i="58"/>
  <c r="R111" i="58"/>
  <c r="R114" i="58"/>
  <c r="R117" i="58"/>
  <c r="R120" i="58"/>
  <c r="R128" i="58"/>
  <c r="R131" i="58"/>
  <c r="R133" i="58"/>
  <c r="R137" i="58"/>
  <c r="R144" i="58"/>
  <c r="R148" i="58"/>
  <c r="R151" i="58"/>
  <c r="R153" i="58"/>
  <c r="R160" i="58"/>
  <c r="R164" i="58"/>
  <c r="R167" i="58"/>
  <c r="R170" i="58"/>
  <c r="R178" i="58"/>
  <c r="R181" i="58"/>
  <c r="R186" i="58"/>
  <c r="R189" i="58"/>
  <c r="R196" i="58"/>
  <c r="R199" i="58"/>
  <c r="R201" i="58"/>
  <c r="R204" i="58"/>
  <c r="R206" i="58"/>
  <c r="R209" i="58"/>
  <c r="R212" i="58"/>
  <c r="R214" i="58"/>
  <c r="R221" i="58"/>
  <c r="R225" i="58"/>
  <c r="R227" i="58"/>
  <c r="R230" i="58"/>
  <c r="R9" i="58"/>
  <c r="R32" i="58"/>
  <c r="R42" i="58"/>
  <c r="R49" i="58"/>
  <c r="R52" i="58"/>
  <c r="R56" i="58"/>
  <c r="R59" i="58"/>
  <c r="R66" i="58"/>
  <c r="R71" i="58"/>
  <c r="R73" i="58"/>
  <c r="R75" i="58"/>
  <c r="R82" i="58"/>
  <c r="R85" i="58"/>
  <c r="R88" i="58"/>
  <c r="R91" i="58"/>
  <c r="R99" i="58"/>
  <c r="R102" i="58"/>
  <c r="R104" i="58"/>
  <c r="R108" i="58"/>
  <c r="R115" i="58"/>
  <c r="R118" i="58"/>
  <c r="R121" i="58"/>
  <c r="R125" i="58"/>
  <c r="R132" i="58"/>
  <c r="R135" i="58"/>
  <c r="R147" i="58"/>
  <c r="R154" i="58"/>
  <c r="R158" i="58"/>
  <c r="R165" i="58"/>
  <c r="R171" i="58"/>
  <c r="R172" i="58"/>
  <c r="R175" i="58"/>
  <c r="R183" i="58"/>
  <c r="R182" i="58"/>
  <c r="R190" i="58"/>
  <c r="R193" i="58"/>
  <c r="R218" i="58"/>
  <c r="R226" i="58"/>
  <c r="R228" i="58"/>
  <c r="R234" i="58"/>
  <c r="R14" i="58"/>
  <c r="R19" i="58"/>
  <c r="R21" i="58"/>
  <c r="R24" i="58"/>
  <c r="R35" i="58"/>
  <c r="R38" i="58"/>
  <c r="R7" i="58"/>
  <c r="R10" i="58"/>
  <c r="R15" i="58"/>
  <c r="R20" i="58"/>
  <c r="R23" i="58"/>
  <c r="R26" i="58"/>
  <c r="R29" i="58"/>
  <c r="R36" i="58"/>
  <c r="R39" i="58"/>
  <c r="R43" i="58"/>
  <c r="R47" i="58"/>
  <c r="R54" i="58"/>
  <c r="R57" i="58"/>
  <c r="R61" i="58"/>
  <c r="R62" i="58"/>
  <c r="R68" i="58"/>
  <c r="R74" i="58"/>
  <c r="R76" i="58"/>
  <c r="R79" i="58"/>
  <c r="R86" i="58"/>
  <c r="R89" i="58"/>
  <c r="R92" i="58"/>
  <c r="R93" i="58"/>
  <c r="R96" i="58"/>
  <c r="R103" i="58"/>
  <c r="R106" i="58"/>
  <c r="R109" i="58"/>
  <c r="R112" i="58"/>
  <c r="R119" i="58"/>
  <c r="R122" i="58"/>
  <c r="R126" i="58"/>
  <c r="R130" i="58"/>
  <c r="R136" i="58"/>
  <c r="R139" i="58"/>
  <c r="R142" i="58"/>
  <c r="R145" i="58"/>
  <c r="R152" i="58"/>
  <c r="R155" i="58"/>
  <c r="R157" i="58"/>
  <c r="R161" i="58"/>
  <c r="R162" i="58"/>
  <c r="R169" i="58"/>
  <c r="R173" i="58"/>
  <c r="R176" i="58"/>
  <c r="R179" i="58"/>
  <c r="R188" i="58"/>
  <c r="R191" i="58"/>
  <c r="R194" i="58"/>
  <c r="R197" i="58"/>
  <c r="R200" i="58"/>
  <c r="R202" i="58"/>
  <c r="R205" i="58"/>
  <c r="R208" i="58"/>
  <c r="R210" i="58"/>
  <c r="R216" i="58"/>
  <c r="R215" i="58"/>
  <c r="R219" i="58"/>
  <c r="R222" i="58"/>
  <c r="R229" i="58"/>
  <c r="R232" i="58"/>
  <c r="R235" i="58"/>
  <c r="R16" i="58"/>
  <c r="R13" i="58"/>
  <c r="R33" i="58"/>
  <c r="R40" i="58"/>
  <c r="R41" i="58"/>
  <c r="R46" i="58"/>
  <c r="R60" i="58"/>
  <c r="R64" i="58"/>
  <c r="R65" i="58"/>
  <c r="R77" i="58"/>
  <c r="R80" i="58"/>
  <c r="R83" i="58"/>
  <c r="R94" i="58"/>
  <c r="R97" i="58"/>
  <c r="R101" i="58"/>
  <c r="R110" i="58"/>
  <c r="R113" i="58"/>
  <c r="R116" i="58"/>
  <c r="R123" i="58"/>
  <c r="R124" i="58"/>
  <c r="R127" i="58"/>
  <c r="R129" i="58"/>
  <c r="R134" i="58"/>
  <c r="R146" i="58"/>
  <c r="R149" i="58"/>
  <c r="R163" i="58"/>
  <c r="R166" i="58"/>
  <c r="R180" i="58"/>
  <c r="R185" i="58"/>
  <c r="R184" i="58"/>
  <c r="R220" i="58"/>
  <c r="R224" i="58"/>
  <c r="R236" i="58"/>
  <c r="R5"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<sst xmlns="http://schemas.openxmlformats.org/spreadsheetml/2006/main" count="9333" uniqueCount="2326">
  <si>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</si>
  <si>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</si>
  <si>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</si>
  <si>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</si>
  <si>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</si>
  <si>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</si>
  <si>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</si>
  <si>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</si>
  <si>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</si>
  <si>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</si>
  <si>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</si>
  <si>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</si>
  <si>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</si>
  <si>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</si>
  <si>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</si>
  <si>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</si>
  <si>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</si>
  <si>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</si>
  <si>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</si>
  <si>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</si>
  <si>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</si>
  <si>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</si>
  <si>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</si>
  <si>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</si>
  <si>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</si>
  <si>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</si>
  <si>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</si>
  <si>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</si>
  <si>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</si>
  <si>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</si>
  <si>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</si>
  <si>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</si>
  <si>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</si>
  <si>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</si>
  <si>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</si>
  <si>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</si>
  <si>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</si>
  <si>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</si>
  <si>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</si>
  <si>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</si>
  <si>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</si>
  <si>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</si>
  <si>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</si>
  <si>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</si>
  <si>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</si>
  <si>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</si>
  <si>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</si>
  <si>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</si>
  <si>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</si>
  <si>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</si>
  <si>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</si>
  <si>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</si>
  <si>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</si>
  <si>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</si>
  <si>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</si>
  <si>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</si>
  <si>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</si>
  <si>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</si>
  <si>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</si>
  <si>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</si>
  <si>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</si>
  <si>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</si>
  <si>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</si>
  <si>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</si>
  <si>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</si>
  <si>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</si>
  <si>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</si>
  <si>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</si>
  <si>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</si>
  <si>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</si>
  <si>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</si>
  <si>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</si>
  <si>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</si>
  <si>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</si>
  <si>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</si>
  <si>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</si>
  <si>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</si>
  <si>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</si>
  <si>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</si>
  <si>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</si>
  <si>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</si>
  <si>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</si>
  <si>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</si>
  <si>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</si>
  <si>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</si>
  <si>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</si>
  <si>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</si>
  <si>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</si>
  <si>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</si>
  <si>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</si>
  <si>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</si>
  <si>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</si>
  <si>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</si>
  <si>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</si>
  <si>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</si>
  <si>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</si>
  <si>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</si>
  <si>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</si>
  <si>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</si>
  <si>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</si>
  <si>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</si>
  <si>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</si>
  <si>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</si>
  <si>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</si>
  <si>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</si>
  <si>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</si>
  <si>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</si>
  <si>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</si>
  <si>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</si>
  <si>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</si>
  <si>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</si>
  <si>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</si>
  <si>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</si>
  <si>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</si>
  <si>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</si>
  <si>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</si>
  <si>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</si>
  <si>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</si>
  <si>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</si>
  <si>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</si>
  <si>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</si>
  <si>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</si>
  <si>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</si>
  <si>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</si>
  <si>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</si>
  <si>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</si>
  <si>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</si>
  <si>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</si>
  <si>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</si>
  <si>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</si>
  <si>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</si>
  <si>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</si>
  <si>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</si>
  <si>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</si>
  <si>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</si>
  <si>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</si>
  <si>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</si>
  <si>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</si>
  <si>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</si>
  <si>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</si>
  <si>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</si>
  <si>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</si>
  <si>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</si>
  <si>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</si>
  <si>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</si>
  <si>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</si>
  <si>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</si>
  <si>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</si>
  <si>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</si>
  <si>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</si>
  <si>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</si>
  <si>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</si>
  <si>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</si>
  <si>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</si>
  <si>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</si>
  <si>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</si>
  <si>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</si>
  <si>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</si>
  <si>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</si>
  <si>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</si>
  <si>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</si>
  <si>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</si>
  <si>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</si>
  <si>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</si>
  <si>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</si>
  <si>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</si>
  <si>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</si>
  <si>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</si>
  <si>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</si>
  <si>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</si>
  <si>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</si>
  <si>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</si>
  <si>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</si>
  <si>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</si>
  <si>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</si>
  <si>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</si>
  <si>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</si>
  <si>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</si>
  <si>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</si>
  <si>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</si>
  <si>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</si>
  <si>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</si>
  <si>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</si>
  <si>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</si>
  <si>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</si>
  <si>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</si>
  <si>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</si>
  <si>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</si>
  <si>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</si>
  <si>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</si>
  <si>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</si>
  <si>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</si>
  <si>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</si>
  <si>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</si>
  <si>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</si>
  <si>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</si>
  <si>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</si>
  <si>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</si>
  <si>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</si>
  <si>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</si>
  <si>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</si>
  <si>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</si>
  <si>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</si>
  <si>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</si>
  <si>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</si>
  <si>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</si>
  <si>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</si>
  <si>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</si>
  <si>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</si>
  <si>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</si>
  <si>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</si>
  <si>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</si>
  <si>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</si>
  <si>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</si>
  <si>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</si>
  <si>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</si>
  <si>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</si>
  <si>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</si>
  <si>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</si>
  <si>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</si>
  <si>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</si>
  <si>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</si>
  <si>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</si>
  <si>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</si>
  <si>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</si>
  <si>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</si>
  <si>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</si>
  <si>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</si>
  <si>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</si>
  <si>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</si>
  <si>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</si>
  <si>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</si>
  <si>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</si>
  <si>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</si>
  <si>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</si>
  <si>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</si>
  <si>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</si>
  <si>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</si>
  <si>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</si>
  <si>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</si>
  <si>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</si>
  <si>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</si>
  <si>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</si>
  <si>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</si>
  <si>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</si>
  <si>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</si>
  <si>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</si>
  <si>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</si>
  <si>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</si>
  <si>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</si>
  <si>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</si>
  <si>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</si>
  <si>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</si>
  <si>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</si>
  <si>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</si>
  <si>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</si>
  <si>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</si>
  <si>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</si>
  <si>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</si>
  <si>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</si>
  <si>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</si>
  <si>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</si>
  <si>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</si>
  <si>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</si>
  <si>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</si>
  <si>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</si>
  <si>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</si>
  <si>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</si>
  <si>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</si>
  <si>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</si>
  <si>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</si>
  <si>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</si>
  <si>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</si>
  <si>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</si>
  <si>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</si>
  <si>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</si>
  <si>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</si>
  <si>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</si>
  <si>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</si>
  <si>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</si>
  <si>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</si>
  <si>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</si>
  <si>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</si>
  <si>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</si>
  <si>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</si>
  <si>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</si>
  <si>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</si>
  <si>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</si>
  <si>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</si>
  <si>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</si>
  <si>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</si>
  <si>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</si>
  <si>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</si>
  <si>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</si>
  <si>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</si>
  <si>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</si>
  <si>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</si>
  <si>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</si>
  <si>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</si>
  <si>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</si>
  <si>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</si>
  <si>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</si>
  <si>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</si>
  <si>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</si>
  <si>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</si>
  <si>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</si>
  <si>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</si>
  <si>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</si>
  <si>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</si>
  <si>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</si>
  <si>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</si>
  <si>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</si>
  <si>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</si>
  <si>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</si>
  <si>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</si>
  <si>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</si>
  <si>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</si>
  <si>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</si>
  <si>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</si>
  <si>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</si>
  <si>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</si>
  <si>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</si>
  <si>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</si>
  <si>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</si>
  <si>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</si>
  <si>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</si>
  <si>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</si>
  <si>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</si>
  <si>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</si>
  <si>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</si>
  <si>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</si>
  <si>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</si>
  <si>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</si>
  <si>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</si>
  <si>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</si>
  <si>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</si>
  <si>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</si>
  <si>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</si>
  <si>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</si>
  <si>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</si>
  <si>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</si>
  <si>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</si>
  <si>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</si>
  <si>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</si>
  <si>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</si>
  <si>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</si>
  <si>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</si>
  <si>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</si>
  <si>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</si>
  <si>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</si>
  <si>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</si>
  <si>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</si>
  <si>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</si>
  <si>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</si>
  <si>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</si>
  <si>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</si>
  <si>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</si>
  <si>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</si>
  <si>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</si>
  <si>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</si>
  <si>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</si>
  <si>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</si>
  <si>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</si>
  <si>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</si>
  <si>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</si>
  <si>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</si>
  <si>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</si>
  <si>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</si>
  <si>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</si>
  <si>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</si>
  <si>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</si>
  <si>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</si>
  <si>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</si>
  <si>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</si>
  <si>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</si>
  <si>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</si>
  <si>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</si>
  <si>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</si>
  <si>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</si>
  <si>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</si>
  <si>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</si>
  <si>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</si>
  <si>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</si>
  <si>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</si>
  <si>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</si>
  <si>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</si>
  <si>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</si>
  <si>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</si>
  <si>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</si>
  <si>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</si>
  <si>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</si>
  <si>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</si>
  <si>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</si>
  <si>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</si>
  <si>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</si>
  <si>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</si>
  <si>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</si>
  <si>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</si>
  <si>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</si>
  <si>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</si>
  <si>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</si>
  <si>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</si>
  <si>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</si>
  <si>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</si>
  <si>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</si>
  <si>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</si>
  <si>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</si>
  <si>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</si>
  <si>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</si>
  <si>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</si>
  <si>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</si>
  <si>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</si>
  <si>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</si>
  <si>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</si>
  <si>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</si>
  <si>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</si>
  <si>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</si>
  <si>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</si>
  <si>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</si>
  <si>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</si>
  <si>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</si>
  <si>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</si>
  <si>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</si>
  <si>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</si>
  <si>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</si>
  <si>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</si>
  <si>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</si>
  <si>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</si>
  <si>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</si>
  <si>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</si>
  <si>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</si>
  <si>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</si>
  <si>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</si>
  <si>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</si>
  <si>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</si>
  <si>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</si>
  <si>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</si>
  <si>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</si>
  <si>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</si>
  <si>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</si>
  <si>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</si>
  <si>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</si>
  <si>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</si>
  <si>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</si>
  <si>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</si>
  <si>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</si>
  <si>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</si>
  <si>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</si>
  <si>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</si>
  <si>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</si>
  <si>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</si>
  <si>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</si>
  <si>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</si>
  <si>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</si>
  <si>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</si>
  <si>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</si>
  <si>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</si>
  <si>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</si>
  <si>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</si>
  <si>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</si>
  <si>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</si>
  <si>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</si>
  <si>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</si>
  <si>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</si>
  <si>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</si>
  <si>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</si>
  <si>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</si>
  <si>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</si>
  <si>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</si>
  <si>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</si>
  <si>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</si>
  <si>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</si>
  <si>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</si>
  <si>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</si>
  <si>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</si>
  <si>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</si>
  <si>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</si>
  <si>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</si>
  <si>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</si>
  <si>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</si>
  <si>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</si>
  <si>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</si>
  <si>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</si>
  <si>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</si>
  <si>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</si>
  <si>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</si>
  <si>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</si>
  <si>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</si>
  <si>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</si>
  <si>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</si>
  <si>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</si>
  <si>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</si>
  <si>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</si>
  <si>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</si>
  <si>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</si>
  <si>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</si>
  <si>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</si>
  <si>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</si>
  <si>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</si>
  <si>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</si>
  <si>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</si>
  <si>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</si>
  <si>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</si>
  <si>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</si>
  <si>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</si>
  <si>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</si>
  <si>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</si>
  <si>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</si>
  <si>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</si>
  <si>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</si>
  <si>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</si>
  <si>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</si>
  <si>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</si>
  <si>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</si>
  <si>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</si>
  <si>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</si>
  <si>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</si>
  <si>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</si>
  <si>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</si>
  <si>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</si>
  <si>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</si>
  <si>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</si>
  <si>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</si>
  <si>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</si>
  <si>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</si>
  <si>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</si>
  <si>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</si>
  <si>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</si>
  <si>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</si>
  <si>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</si>
  <si>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</si>
  <si>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</si>
  <si>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</si>
  <si>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</si>
  <si>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</si>
  <si>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</si>
  <si>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</si>
  <si>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</si>
  <si>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</si>
  <si>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</si>
  <si>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</si>
  <si>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</si>
  <si>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</si>
  <si>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</si>
  <si>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</si>
  <si>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</si>
  <si>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</si>
  <si>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</si>
  <si>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</si>
  <si>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</si>
  <si>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</si>
  <si>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</si>
  <si>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</si>
  <si>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</si>
  <si>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</si>
  <si>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</si>
  <si>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</si>
  <si>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</si>
  <si>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</si>
  <si>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</si>
  <si>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</si>
  <si>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</si>
  <si>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</si>
  <si>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</si>
  <si>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</si>
  <si>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</si>
  <si>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</si>
  <si>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</si>
  <si>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</si>
  <si>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</si>
  <si>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</si>
  <si>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</si>
  <si>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</si>
  <si>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</si>
  <si>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</si>
  <si>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</si>
  <si>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</si>
  <si>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</si>
  <si>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</si>
  <si>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</si>
  <si>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</si>
  <si>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</si>
  <si>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</si>
  <si>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</si>
  <si>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</si>
  <si>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</si>
  <si>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</si>
  <si>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</si>
  <si>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</si>
  <si>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</si>
  <si>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</si>
  <si>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</si>
  <si>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</si>
  <si>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</si>
  <si>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</si>
  <si>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</si>
  <si>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</si>
  <si>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</si>
  <si>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</si>
  <si>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</si>
  <si>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</si>
  <si>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</si>
  <si>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</si>
  <si>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</si>
  <si>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</si>
  <si>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</si>
  <si>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</si>
  <si>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</si>
  <si>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</si>
  <si>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</si>
  <si>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</si>
  <si>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</si>
  <si>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</si>
  <si>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</si>
  <si>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</si>
  <si>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</si>
  <si>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</si>
  <si>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</si>
  <si>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</si>
  <si>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</si>
  <si>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</si>
  <si>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</si>
  <si>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</si>
  <si>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</si>
  <si>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</si>
  <si>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</si>
  <si>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</si>
  <si>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</si>
  <si>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</si>
  <si>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</si>
  <si>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</si>
  <si>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</si>
  <si>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</si>
  <si>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</si>
  <si>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</si>
  <si>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</si>
  <si>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</si>
  <si>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</si>
  <si>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</si>
  <si>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</si>
  <si>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</si>
  <si>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</si>
  <si>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</si>
  <si>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</si>
  <si>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</si>
  <si>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</si>
  <si>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</si>
  <si>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</si>
  <si>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</si>
  <si>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</si>
  <si>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</si>
  <si>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</si>
  <si>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</si>
  <si>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</si>
  <si>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</si>
  <si>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</si>
  <si>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</si>
  <si>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</si>
  <si>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</si>
  <si>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</si>
  <si>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</si>
  <si>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</si>
  <si>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</si>
  <si>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</si>
  <si>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</si>
  <si>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</si>
  <si>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</si>
  <si>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</si>
  <si>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</si>
  <si>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</si>
  <si>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</si>
  <si>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</si>
  <si>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</si>
  <si>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</si>
  <si>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</si>
  <si>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</si>
  <si>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</si>
  <si>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</si>
  <si>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</si>
  <si>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</si>
  <si>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</si>
  <si>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</si>
  <si>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</si>
  <si>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</si>
  <si>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</si>
  <si>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</si>
  <si>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</si>
  <si>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</si>
  <si>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</si>
  <si>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</si>
  <si>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</si>
  <si>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</si>
  <si>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</si>
  <si>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</si>
  <si>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</si>
  <si>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</si>
  <si>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</si>
  <si>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</si>
  <si>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</si>
  <si>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</si>
  <si>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</si>
  <si>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</si>
  <si>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</si>
  <si>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</si>
  <si>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</si>
  <si>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</si>
  <si>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</si>
  <si>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</si>
  <si>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</si>
  <si>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</si>
  <si>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</si>
  <si>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</si>
  <si>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</si>
  <si>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</si>
  <si>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</si>
  <si>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</si>
  <si>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</si>
  <si>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</si>
  <si>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</si>
  <si>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</si>
  <si>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</si>
  <si>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</si>
  <si>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</si>
  <si>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</si>
  <si>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</si>
  <si>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</si>
  <si>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</si>
  <si>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</si>
  <si>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</si>
  <si>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</si>
  <si>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</si>
  <si>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</si>
  <si>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</si>
  <si>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</si>
  <si>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</si>
  <si>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</si>
  <si>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</si>
  <si>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</si>
  <si>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</si>
  <si>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</si>
  <si>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</si>
  <si>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</si>
  <si>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</si>
  <si>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</si>
  <si>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</si>
  <si>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</si>
  <si>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</si>
  <si>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</si>
  <si>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</si>
  <si>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</si>
  <si>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</si>
  <si>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</si>
  <si>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</si>
  <si>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</si>
  <si>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</si>
  <si>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</si>
  <si>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</si>
  <si>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</si>
  <si>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</si>
  <si>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</si>
  <si>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</si>
  <si>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</si>
  <si>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</si>
  <si>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</si>
  <si>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</si>
  <si>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</si>
  <si>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</si>
  <si>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</si>
  <si>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</si>
  <si>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</si>
  <si>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</si>
  <si>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</si>
  <si>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</si>
  <si>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</si>
  <si>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</si>
  <si>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</si>
  <si>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</si>
  <si>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</si>
  <si>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</si>
  <si>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</si>
  <si>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</si>
  <si>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</si>
  <si>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</si>
  <si>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</si>
  <si>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</si>
  <si>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</si>
  <si>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</si>
  <si>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</si>
  <si>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</si>
  <si>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</si>
  <si>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</si>
  <si>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</si>
  <si>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</si>
  <si>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</si>
  <si>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</si>
  <si>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</si>
  <si>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</si>
  <si>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</si>
  <si>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</si>
  <si>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</si>
  <si>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</si>
  <si>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</si>
  <si>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</si>
  <si>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</si>
  <si>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</si>
  <si>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</si>
  <si>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</si>
  <si>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</si>
  <si>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</si>
  <si>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</si>
  <si>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</si>
  <si>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</si>
  <si>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</si>
  <si>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</si>
  <si>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</si>
  <si>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</si>
  <si>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</si>
  <si>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</si>
  <si>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</si>
  <si>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</si>
  <si>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</si>
  <si>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</si>
  <si>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</si>
  <si>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</si>
  <si>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</si>
  <si>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</si>
  <si>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</si>
  <si>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</si>
  <si>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</si>
  <si>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</si>
  <si>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</si>
  <si>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</si>
  <si>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</si>
  <si>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</si>
  <si>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</si>
  <si>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</si>
  <si>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</si>
  <si>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</si>
  <si>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</si>
  <si>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</si>
  <si>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</si>
  <si>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</si>
  <si>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</si>
  <si>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</si>
  <si>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</si>
  <si>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</si>
  <si>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</si>
  <si>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</si>
  <si>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</si>
  <si>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</si>
  <si>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</si>
  <si>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</si>
  <si>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</si>
  <si>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</si>
  <si>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</si>
  <si>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</si>
  <si>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</si>
  <si>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</si>
  <si>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</si>
  <si>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</si>
  <si>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</si>
  <si>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</si>
  <si>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</si>
  <si>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</si>
  <si>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</si>
  <si>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</si>
  <si>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</si>
  <si>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</si>
  <si>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</si>
  <si>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</si>
  <si>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</si>
  <si>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</si>
  <si>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</si>
  <si>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</si>
  <si>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</si>
  <si>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</si>
  <si>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</si>
  <si>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</si>
  <si>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</si>
  <si>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</si>
  <si>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</si>
  <si>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</si>
  <si>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</si>
  <si>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</si>
  <si>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</si>
  <si>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</si>
  <si>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</si>
  <si>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</si>
  <si>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</si>
  <si>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</si>
  <si>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</si>
  <si>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</si>
  <si>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</si>
  <si>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</si>
  <si>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</si>
  <si>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</si>
  <si>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</si>
  <si>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</si>
  <si>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</si>
  <si>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</si>
  <si>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</si>
  <si>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</si>
  <si>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</si>
  <si>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</si>
  <si>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</si>
  <si>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</si>
  <si>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</si>
  <si>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</si>
  <si>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</si>
  <si>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</si>
  <si>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</si>
  <si>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</si>
  <si>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</si>
  <si>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</si>
  <si>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</si>
  <si>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</si>
  <si>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</si>
  <si>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</si>
  <si>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</si>
  <si>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</si>
  <si>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</si>
  <si>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</si>
  <si>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</si>
  <si>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</si>
  <si>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</si>
  <si>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</si>
  <si>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</si>
  <si>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</si>
  <si>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</si>
  <si>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</si>
  <si>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</si>
  <si>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</si>
  <si>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</si>
  <si>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</si>
  <si>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</si>
  <si>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</si>
  <si>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</si>
  <si>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</si>
  <si>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</si>
  <si>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</si>
  <si>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</si>
  <si>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</si>
  <si>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</si>
  <si>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</si>
  <si>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</si>
  <si>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</si>
  <si>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</si>
  <si>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</si>
  <si>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</si>
  <si>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</si>
  <si>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</si>
  <si>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</si>
  <si>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</si>
  <si>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</si>
  <si>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</si>
  <si>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</si>
  <si>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</si>
  <si>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</si>
  <si>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</si>
  <si>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</si>
  <si>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</si>
  <si>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</si>
  <si>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</si>
  <si>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</si>
  <si>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</si>
  <si>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</si>
  <si>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</si>
  <si>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</si>
  <si>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</si>
  <si>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</si>
  <si>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</si>
  <si>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</si>
  <si>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</si>
  <si>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</si>
  <si>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</si>
  <si>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</si>
  <si>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</si>
  <si>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</si>
  <si>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</si>
  <si>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</si>
  <si>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</si>
  <si>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</si>
  <si>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</si>
  <si>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</si>
  <si>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</si>
  <si>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</si>
  <si>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</si>
  <si>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</si>
  <si>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</si>
  <si>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</si>
  <si>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</si>
  <si>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</si>
  <si>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</si>
  <si>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</si>
  <si>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</si>
  <si>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</si>
  <si>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</si>
  <si>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</si>
  <si>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</si>
  <si>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</si>
  <si>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</si>
  <si>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</si>
  <si>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</si>
  <si>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</si>
  <si>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</si>
  <si>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</si>
  <si>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</si>
  <si>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</si>
  <si>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</si>
  <si>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</si>
  <si>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</si>
  <si>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</si>
  <si>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</si>
  <si>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</si>
  <si>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</si>
  <si>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</si>
  <si>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</si>
  <si>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</si>
  <si>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</si>
  <si>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</si>
  <si>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</si>
  <si>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</si>
  <si>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</si>
  <si>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</si>
  <si>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</si>
  <si>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</si>
  <si>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</si>
  <si>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</si>
  <si>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</si>
  <si>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</si>
  <si>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</si>
  <si>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</si>
  <si>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</si>
  <si>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</si>
  <si>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</si>
  <si>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</si>
  <si>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</si>
  <si>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</si>
  <si>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</si>
  <si>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</si>
  <si>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</si>
  <si>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</si>
  <si>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</si>
  <si>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</si>
  <si>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</si>
  <si>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</si>
  <si>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</si>
  <si>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</si>
  <si>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</si>
  <si>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</si>
  <si>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</si>
  <si>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</si>
  <si>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</si>
  <si>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</si>
  <si>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</si>
  <si>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</si>
  <si>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</si>
  <si>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</si>
  <si>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</si>
  <si>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</si>
  <si>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</si>
  <si>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</si>
  <si>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</si>
  <si>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</si>
  <si>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</si>
  <si>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</si>
  <si>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</si>
  <si>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</si>
  <si>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</si>
  <si>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</si>
  <si>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</si>
  <si>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</si>
  <si>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</si>
  <si>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</si>
  <si>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</si>
  <si>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</si>
  <si>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</si>
  <si>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</si>
  <si>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</si>
  <si>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</si>
  <si>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</si>
  <si>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</si>
  <si>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</si>
  <si>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</si>
  <si>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</si>
  <si>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</si>
  <si>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</si>
  <si>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</si>
  <si>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</si>
  <si>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</si>
  <si>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</si>
  <si>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</si>
  <si>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</si>
  <si>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</si>
  <si>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</si>
  <si>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</si>
  <si>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</si>
  <si>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</si>
  <si>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</si>
  <si>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</si>
  <si>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</si>
  <si>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</si>
  <si>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</si>
  <si>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</si>
  <si>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</si>
  <si>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</si>
  <si>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</si>
  <si>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</si>
  <si>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</si>
  <si>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</si>
  <si>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</si>
  <si>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</si>
  <si>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</si>
  <si>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</si>
  <si>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</si>
  <si>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</si>
  <si>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</si>
  <si>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</si>
  <si>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</si>
  <si>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</si>
  <si>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</si>
  <si>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</si>
  <si>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</si>
  <si>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</si>
  <si>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</si>
  <si>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</si>
  <si>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</si>
  <si>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</si>
  <si>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</si>
  <si>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</si>
  <si>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</si>
  <si>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</si>
  <si>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</si>
  <si>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</si>
  <si>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</si>
  <si>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</si>
  <si>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</si>
  <si>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</si>
  <si>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</si>
  <si>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</si>
  <si>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</si>
  <si>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</si>
  <si>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</si>
  <si>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</si>
  <si>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</si>
  <si>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</si>
  <si>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</si>
  <si>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</si>
  <si>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</si>
  <si>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</si>
  <si>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</si>
  <si>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</si>
  <si>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</si>
  <si>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</si>
  <si>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</si>
  <si>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</si>
  <si>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</si>
  <si>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</si>
  <si>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</si>
  <si>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</si>
  <si>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</si>
  <si>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</si>
  <si>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</si>
  <si>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</si>
  <si>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</si>
  <si>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</si>
  <si>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</si>
  <si>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</si>
  <si>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</si>
  <si>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</si>
  <si>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</si>
  <si>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</si>
  <si>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</si>
  <si>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</si>
  <si>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</si>
  <si>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</si>
  <si>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</si>
  <si>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</si>
  <si>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</si>
  <si>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</si>
  <si>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</si>
  <si>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</si>
  <si>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</si>
  <si>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</si>
  <si>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</si>
  <si>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</si>
  <si>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</si>
  <si>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</si>
  <si>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</si>
  <si>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</si>
  <si>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</si>
  <si>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</si>
  <si>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</si>
  <si>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</si>
  <si>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</si>
  <si>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</si>
  <si>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</si>
  <si>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</si>
  <si>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</si>
  <si>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</si>
  <si>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</si>
  <si>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</si>
  <si>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</si>
  <si>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</si>
  <si>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</si>
  <si>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</si>
  <si>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</si>
  <si>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</si>
  <si>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</si>
  <si>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</si>
  <si>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</si>
  <si>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</si>
  <si>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</si>
  <si>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</si>
  <si>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</si>
  <si>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</si>
  <si>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</si>
  <si>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</si>
  <si>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</si>
  <si>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</si>
  <si>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</si>
  <si>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</si>
  <si>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</si>
  <si>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</si>
  <si>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</si>
  <si>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</si>
  <si>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</si>
  <si>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</si>
  <si>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</si>
  <si>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</si>
  <si>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</si>
  <si>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</si>
  <si>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</si>
  <si>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</si>
  <si>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</si>
  <si>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</si>
  <si>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</si>
  <si>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</si>
  <si>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</si>
  <si>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</si>
  <si>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</si>
  <si>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</si>
  <si>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</si>
  <si>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</si>
  <si>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</si>
  <si>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</si>
  <si>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</si>
  <si>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</si>
  <si>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</si>
  <si>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</si>
  <si>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</si>
  <si>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</si>
  <si>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</si>
  <si>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</si>
  <si>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</si>
  <si>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</si>
  <si>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</si>
  <si>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</si>
  <si>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</si>
  <si>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</si>
  <si>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</si>
  <si>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</si>
  <si>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</si>
  <si>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</si>
  <si>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</si>
  <si>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</si>
  <si>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</si>
  <si>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</si>
  <si>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</si>
  <si>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</si>
  <si>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</si>
  <si>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</si>
  <si>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</si>
  <si>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</si>
  <si>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</si>
  <si>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</si>
  <si>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</si>
  <si>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</si>
  <si>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</si>
  <si>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</si>
  <si>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</si>
  <si>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</si>
  <si>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</si>
  <si>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</si>
  <si>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</si>
  <si>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</si>
  <si>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</si>
  <si>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</si>
  <si>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</si>
  <si>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</si>
  <si>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</si>
  <si>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</si>
  <si>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</si>
  <si>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</si>
  <si>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</si>
  <si>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</si>
  <si>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</si>
  <si>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</si>
  <si>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</si>
  <si>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</si>
  <si>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</si>
  <si>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</si>
  <si>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</si>
  <si>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</si>
  <si>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</si>
  <si>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</si>
  <si>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</si>
  <si>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</si>
  <si>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</si>
  <si>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</si>
  <si>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</si>
  <si>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</si>
  <si>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</si>
  <si>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</si>
  <si>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</si>
  <si>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</si>
  <si>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</si>
  <si>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</si>
  <si>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</si>
  <si>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</si>
  <si>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</si>
  <si>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</si>
  <si>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</si>
  <si>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</si>
  <si>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</si>
  <si>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</si>
  <si>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</si>
  <si>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</si>
  <si>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</si>
  <si>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</si>
  <si>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</si>
  <si>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</si>
  <si>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</si>
  <si>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</si>
  <si>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</si>
  <si>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</si>
  <si>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</si>
  <si>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</si>
  <si>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</si>
  <si>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</si>
  <si>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</si>
  <si>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</si>
  <si>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</si>
  <si>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</si>
  <si>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</si>
  <si>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</si>
  <si>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</si>
  <si>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</si>
  <si>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</si>
  <si>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</si>
  <si>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</si>
  <si>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</si>
  <si>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</si>
  <si>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</si>
  <si>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</si>
  <si>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</si>
  <si>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</si>
  <si>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</si>
  <si>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</si>
  <si>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</si>
  <si>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</si>
  <si>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</si>
  <si>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</si>
  <si>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</si>
  <si>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</si>
  <si>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</si>
  <si>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</si>
  <si>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</si>
  <si>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</si>
  <si>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</si>
  <si>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</si>
  <si>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</si>
  <si>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</si>
  <si>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</si>
  <si>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</si>
  <si>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</si>
  <si>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</si>
  <si>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</si>
  <si>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</si>
  <si>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</si>
  <si>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</si>
  <si>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</si>
  <si>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</si>
  <si>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</si>
  <si>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</si>
  <si>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</si>
  <si>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</si>
  <si>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</si>
  <si>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</si>
  <si>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</si>
  <si>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</si>
  <si>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</si>
  <si>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</si>
  <si>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</si>
  <si>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</si>
  <si>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</si>
  <si>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</si>
  <si>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</si>
  <si>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</si>
  <si>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</si>
  <si>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</si>
  <si>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</si>
  <si>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</si>
  <si>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</si>
  <si>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</si>
  <si>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</si>
  <si>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</si>
  <si>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</si>
  <si>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</si>
  <si>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</si>
  <si>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</si>
  <si>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</si>
  <si>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</si>
  <si>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</si>
  <si>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</si>
  <si>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</si>
  <si>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</si>
  <si>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</si>
  <si>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</si>
  <si>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</si>
  <si>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</si>
  <si>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</si>
  <si>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</si>
  <si>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</si>
  <si>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</si>
  <si>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</si>
  <si>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</si>
  <si>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</si>
  <si>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</si>
  <si>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</si>
  <si>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</si>
  <si>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</si>
  <si>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</si>
  <si>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</si>
  <si>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</si>
  <si>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</si>
  <si>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</si>
  <si>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</si>
  <si>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</si>
  <si>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</si>
  <si>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</si>
  <si>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</si>
  <si>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</si>
  <si>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</si>
  <si>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</si>
  <si>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</si>
  <si>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</si>
  <si>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</si>
  <si>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</si>
  <si>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</si>
  <si>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</si>
  <si>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</si>
  <si>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</si>
  <si>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</si>
  <si>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</si>
  <si>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</si>
  <si>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</si>
  <si>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</si>
  <si>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</si>
  <si>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</si>
  <si>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</si>
  <si>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</si>
  <si>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</si>
  <si>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</si>
  <si>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</si>
  <si>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</si>
  <si>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</si>
  <si>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</si>
  <si>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</si>
  <si>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</si>
  <si>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</si>
  <si>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</si>
  <si>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</si>
  <si>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</si>
  <si>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</si>
  <si>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</si>
  <si>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</si>
  <si>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</si>
  <si>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</si>
  <si>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</si>
  <si>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</si>
  <si>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</si>
  <si>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</si>
  <si>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</si>
  <si>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</si>
  <si>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</si>
  <si>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</si>
  <si>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</si>
  <si>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</si>
  <si>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</si>
  <si>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</si>
  <si>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</si>
  <si>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</si>
  <si>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</si>
  <si>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</si>
  <si>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</si>
  <si>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</si>
  <si>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</si>
  <si>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</si>
  <si>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</si>
  <si>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</si>
  <si>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</si>
  <si>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</si>
  <si>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</si>
  <si>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</si>
  <si>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</si>
  <si>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</si>
  <si>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</si>
  <si>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</si>
  <si>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</si>
  <si>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</si>
  <si>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</si>
  <si>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</si>
  <si>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</si>
  <si>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</si>
  <si>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</si>
  <si>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</si>
  <si>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</si>
  <si>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</si>
  <si>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</si>
  <si>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</si>
  <si>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</si>
  <si>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</si>
  <si>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</si>
  <si>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</si>
  <si>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</si>
  <si>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</si>
  <si>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</si>
  <si>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</si>
  <si>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</si>
  <si>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</si>
  <si>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</si>
  <si>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</si>
  <si>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</si>
  <si>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</si>
  <si>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</si>
  <si>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</si>
  <si>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</si>
  <si>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</si>
  <si>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</si>
  <si>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</si>
  <si>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</si>
  <si>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</si>
  <si>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</si>
  <si>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</si>
  <si>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</si>
  <si>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</si>
  <si>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</si>
  <si>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</si>
  <si>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</si>
  <si>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</si>
  <si>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</si>
  <si>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</si>
  <si>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</si>
  <si>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</si>
  <si>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</si>
  <si>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</si>
  <si>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</si>
  <si>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</si>
  <si>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</si>
  <si>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</si>
  <si>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</si>
  <si>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</si>
  <si>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</si>
  <si>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</si>
  <si>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</si>
  <si>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</si>
  <si>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</si>
  <si>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</si>
  <si>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</si>
  <si>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</si>
  <si>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</si>
  <si>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</si>
  <si>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</si>
  <si>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</si>
  <si>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</si>
  <si>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</si>
  <si>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</si>
  <si>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</si>
  <si>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</si>
  <si>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</si>
  <si>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</si>
  <si>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</si>
  <si>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</si>
  <si>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</si>
  <si>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</si>
  <si>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</si>
  <si>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</si>
  <si>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</si>
  <si>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</si>
  <si>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</si>
  <si>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</si>
  <si>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</si>
  <si>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</si>
  <si>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</si>
  <si>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</si>
  <si>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</si>
  <si>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</si>
  <si>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</si>
  <si>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</si>
  <si>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</si>
  <si>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</si>
  <si>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</si>
  <si>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</si>
  <si>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</si>
  <si>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</si>
  <si>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</si>
  <si>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</si>
  <si>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</si>
  <si>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</si>
  <si>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</si>
  <si>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</si>
  <si>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</si>
  <si>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</si>
  <si>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</si>
  <si>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</si>
  <si>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</si>
  <si>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</si>
  <si>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</si>
  <si>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</si>
  <si>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</si>
  <si>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</si>
  <si>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</si>
  <si>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</si>
  <si>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</si>
  <si>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</si>
  <si>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</si>
  <si>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</si>
  <si>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</si>
  <si>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</si>
  <si>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</si>
  <si>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</si>
  <si>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</si>
  <si>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</si>
  <si>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</si>
  <si>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</si>
  <si>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</si>
  <si>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</si>
  <si>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</si>
  <si>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</si>
  <si>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</si>
  <si>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</si>
  <si>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</si>
  <si>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</si>
  <si>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</si>
  <si>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</si>
  <si>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</si>
  <si>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</si>
  <si>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</si>
  <si>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</si>
  <si>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</si>
  <si>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</si>
  <si>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</si>
  <si>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</si>
  <si>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</si>
  <si>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</si>
  <si>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</si>
  <si>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</si>
  <si>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</si>
  <si>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</si>
  <si>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</si>
  <si>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</si>
  <si>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</si>
  <si>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</si>
  <si>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</si>
  <si>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</si>
  <si>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</si>
  <si>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</si>
  <si>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</si>
  <si>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</si>
  <si>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</si>
  <si>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</si>
  <si>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</si>
  <si>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</si>
  <si>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</si>
  <si>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</si>
  <si>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</si>
  <si>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</si>
  <si>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</si>
  <si>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</si>
  <si>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</si>
  <si>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</si>
  <si>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</si>
  <si>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</si>
  <si>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</si>
  <si>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</si>
  <si>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</si>
  <si>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</si>
  <si>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</si>
  <si>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</si>
  <si>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</si>
  <si>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</si>
  <si>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</si>
  <si>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</si>
  <si>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</si>
  <si>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</si>
  <si>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</si>
  <si>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</si>
  <si>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</si>
  <si>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</si>
  <si>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</si>
  <si>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</si>
  <si>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</si>
  <si>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</si>
  <si>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</si>
  <si>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</si>
  <si>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</si>
  <si>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</si>
  <si>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</si>
  <si>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</si>
  <si>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</si>
  <si>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</si>
  <si>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</si>
  <si>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</si>
  <si>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</si>
  <si>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</si>
  <si>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</si>
  <si>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</si>
  <si>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</si>
  <si>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</si>
  <si>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</si>
  <si>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</si>
  <si>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</si>
  <si>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</si>
  <si>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</si>
  <si>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</si>
  <si>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</si>
  <si>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</si>
  <si>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</si>
  <si>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</si>
  <si>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</si>
  <si>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</si>
  <si>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</si>
  <si>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</si>
  <si>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</si>
  <si>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</si>
  <si>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</si>
  <si>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</si>
  <si>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</si>
  <si>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</si>
  <si>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</si>
  <si>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</si>
  <si>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</si>
  <si>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</si>
  <si>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</si>
  <si>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</si>
  <si>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</si>
  <si>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</si>
  <si>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</si>
  <si>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</si>
  <si>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</si>
  <si>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</si>
  <si>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</si>
  <si>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</si>
  <si>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</si>
  <si>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</si>
  <si>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</si>
  <si>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</si>
  <si>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</si>
  <si>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</si>
  <si>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</si>
  <si>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</si>
  <si>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</si>
  <si>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</si>
  <si>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</si>
  <si>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</si>
  <si>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</si>
  <si>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</si>
  <si>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</si>
  <si>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</si>
  <si>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</si>
  <si>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</si>
  <si>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</si>
  <si>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</si>
  <si>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</si>
  <si>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</si>
  <si>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</si>
  <si>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</si>
  <si>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</si>
  <si>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</si>
  <si>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</si>
  <si>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</si>
  <si>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</si>
  <si>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</si>
  <si>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</si>
  <si>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</si>
  <si>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</si>
  <si>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</si>
  <si>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</si>
  <si>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</si>
  <si>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</si>
  <si>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</si>
  <si>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</si>
  <si>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</si>
  <si>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</si>
  <si>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</si>
  <si>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</si>
  <si>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</si>
  <si>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</si>
  <si>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</si>
  <si>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</si>
  <si>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</si>
  <si>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</si>
  <si>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</si>
  <si>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</si>
  <si>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</si>
  <si>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</si>
  <si>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</si>
  <si>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</si>
  <si>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</si>
  <si>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</si>
  <si>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</si>
  <si>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</si>
  <si>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</si>
  <si>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</si>
  <si>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</si>
  <si>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</si>
  <si>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</si>
  <si>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</si>
  <si>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</si>
  <si>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</si>
  <si>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</si>
  <si>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</si>
  <si>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</si>
  <si>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</si>
  <si>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</si>
  <si>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</si>
  <si>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</si>
  <si>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</si>
  <si>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</si>
  <si>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</si>
  <si>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</si>
  <si>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</si>
  <si>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</si>
  <si>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</si>
  <si>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</si>
  <si>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</si>
  <si>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</si>
  <si>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</si>
  <si>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</si>
  <si>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</si>
  <si>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</si>
  <si>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</si>
  <si>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</si>
  <si>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</si>
  <si>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</si>
  <si>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</si>
  <si>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</si>
  <si>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</si>
  <si>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</si>
  <si>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</si>
  <si>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</si>
  <si>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</si>
  <si>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</si>
  <si>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</si>
  <si>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</si>
  <si>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</si>
  <si>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</si>
  <si>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</si>
  <si>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</si>
  <si>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</si>
  <si>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</si>
  <si>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</si>
  <si>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</si>
  <si>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</si>
  <si>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</si>
  <si>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</si>
  <si>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</si>
  <si>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</si>
  <si>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</si>
  <si>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</si>
  <si>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</si>
  <si>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</si>
  <si>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</si>
  <si>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</si>
  <si>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</si>
  <si>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</si>
  <si>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</si>
  <si>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</si>
  <si>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</si>
  <si>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</si>
  <si>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</si>
  <si>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</si>
  <si>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</si>
  <si>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</si>
  <si>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</si>
  <si>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</si>
  <si>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</si>
  <si>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</si>
  <si>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</si>
  <si>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</si>
  <si>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</si>
  <si>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</si>
  <si>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</si>
  <si>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</si>
  <si>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</si>
  <si>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</si>
  <si>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</si>
  <si>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</si>
  <si>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</si>
  <si>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</si>
  <si>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</si>
  <si>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</si>
  <si>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</si>
  <si>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</si>
  <si>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</si>
  <si>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</si>
  <si>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</si>
  <si>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</si>
  <si>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</si>
  <si>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</si>
  <si>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</si>
  <si>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</si>
  <si>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</si>
  <si>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</si>
  <si>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</si>
  <si>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</si>
  <si>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</si>
  <si>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</si>
  <si>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</si>
  <si>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</si>
  <si>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</si>
  <si>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</si>
  <si>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</si>
  <si>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</si>
  <si>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</si>
  <si>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</si>
  <si>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</si>
  <si>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</si>
  <si>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</si>
  <si>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</si>
  <si>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</si>
  <si>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</si>
  <si>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</si>
  <si>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</si>
  <si>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</si>
  <si>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</si>
  <si>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</si>
  <si>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</si>
  <si>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</si>
  <si>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</si>
  <si>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</si>
  <si>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</si>
  <si>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</si>
  <si>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</si>
  <si>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</si>
  <si>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</si>
  <si>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</si>
  <si>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</si>
  <si>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</si>
  <si>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</si>
  <si>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</si>
  <si>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</si>
  <si>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</si>
  <si>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</si>
  <si>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</si>
  <si>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</si>
  <si>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</si>
  <si>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</si>
  <si>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</si>
  <si>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</si>
  <si>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</si>
  <si>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</si>
  <si>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</si>
  <si>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</si>
  <si>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</si>
  <si>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</si>
  <si>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</si>
  <si>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</si>
  <si>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</si>
  <si>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</si>
  <si>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</si>
  <si>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</si>
  <si>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</si>
  <si>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</si>
  <si>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</si>
  <si>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</si>
  <si>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</si>
  <si>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</si>
  <si>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</si>
  <si>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</si>
  <si>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</si>
  <si>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</si>
  <si>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</si>
  <si>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</si>
  <si>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</si>
  <si>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</si>
  <si>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</si>
  <si>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</si>
  <si>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</si>
  <si>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</si>
  <si>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</si>
  <si>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</si>
  <si>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</si>
  <si>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</si>
  <si>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</si>
  <si>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</si>
  <si>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</si>
  <si>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</si>
  <si>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</si>
  <si>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</si>
  <si>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</si>
  <si>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</si>
  <si>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</si>
  <si>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</si>
  <si>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</si>
  <si>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</si>
  <si>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</si>
  <si>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</si>
  <si>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</si>
  <si>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</si>
  <si>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</si>
  <si>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</si>
  <si>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</si>
  <si>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</si>
  <si>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</si>
  <si>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</si>
  <si>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</si>
  <si>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</si>
  <si>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</si>
  <si>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</si>
  <si>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</si>
  <si>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</si>
  <si>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</si>
  <si>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</si>
  <si>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</si>
  <si>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</si>
  <si>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</si>
  <si>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</si>
  <si>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</si>
  <si>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</si>
  <si>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</si>
  <si>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</si>
  <si>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</si>
  <si>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</si>
  <si>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</si>
  <si>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</si>
  <si>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</si>
  <si>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</si>
  <si>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</si>
  <si>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</si>
  <si>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</si>
  <si>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</si>
  <si>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</si>
  <si>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</si>
  <si>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</si>
  <si>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</si>
  <si>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</si>
  <si>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</si>
  <si>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</si>
  <si>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</si>
  <si>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</si>
  <si>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</si>
  <si>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</si>
  <si>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</si>
  <si>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</si>
  <si>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</si>
  <si>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</si>
  <si>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</si>
  <si>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</si>
  <si>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</si>
  <si>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</si>
  <si>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</si>
  <si>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</si>
  <si>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</si>
  <si>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</si>
  <si>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</si>
  <si>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</si>
  <si>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</si>
  <si>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</si>
  <si>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</si>
  <si>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</si>
  <si>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</si>
  <si>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</si>
  <si>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</si>
  <si>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</si>
  <si>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</si>
  <si>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</si>
  <si>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</si>
  <si>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</si>
  <si>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</si>
  <si>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</si>
  <si>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</si>
  <si>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</si>
  <si>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</si>
  <si>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</si>
  <si>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</si>
  <si>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</si>
  <si>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</si>
  <si>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</si>
  <si>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</si>
  <si>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</si>
  <si>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</si>
  <si>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</si>
  <si>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</si>
  <si>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</si>
  <si>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</si>
  <si>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</si>
  <si>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</si>
  <si>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</si>
  <si>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</si>
  <si>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</si>
  <si>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</si>
  <si>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</si>
  <si>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</si>
  <si>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</si>
  <si>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</si>
  <si>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</si>
  <si>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</si>
  <si>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</si>
  <si>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</si>
  <si>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</si>
  <si>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</si>
  <si>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</si>
  <si>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</si>
  <si>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</si>
  <si>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</si>
  <si>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</si>
  <si>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</si>
  <si>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</si>
  <si>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</si>
  <si>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</si>
  <si>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</si>
  <si>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</si>
  <si>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</si>
  <si>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</si>
  <si>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</si>
  <si>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</si>
  <si>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</si>
  <si>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</si>
  <si>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</si>
  <si>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</si>
  <si>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</si>
  <si>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</si>
  <si>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</si>
  <si>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</si>
  <si>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</si>
  <si>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</si>
  <si>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</si>
  <si>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</si>
  <si>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</si>
  <si>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</si>
  <si>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</si>
  <si>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</si>
  <si>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</si>
  <si>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</si>
  <si>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</si>
  <si>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</si>
  <si>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</si>
  <si>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</si>
  <si>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</si>
  <si>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</si>
  <si>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</si>
  <si>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</si>
  <si>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</si>
  <si>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</si>
  <si>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</si>
  <si>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</si>
  <si>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</si>
  <si>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</si>
  <si>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</si>
  <si>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</si>
  <si>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</si>
  <si>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</si>
  <si>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</si>
  <si>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</si>
  <si>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</si>
  <si>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</si>
  <si>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</si>
  <si>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</si>
  <si>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</si>
  <si>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</si>
  <si>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</si>
  <si>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</si>
  <si>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</si>
  <si>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</si>
  <si>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</si>
  <si>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</si>
  <si>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</si>
  <si>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BIST'TE YOK (Sayfa1'den cikarilabilir) (39)</t>
  </si>
  <si>
    <t>ALBTN</t>
  </si>
  <si>
    <t>KARCL</t>
  </si>
  <si>
    <t>MASFN</t>
  </si>
  <si>
    <t>METEN</t>
  </si>
  <si>
    <t>QUICK</t>
  </si>
  <si>
    <t>ANLIK</t>
  </si>
  <si>
    <t>finalsal</t>
  </si>
  <si>
    <t>DOLAŞIM</t>
  </si>
  <si>
    <t>PİYASA</t>
  </si>
  <si>
    <t>LOT.S</t>
  </si>
  <si>
    <t>KAR-ZARAR</t>
  </si>
  <si>
    <t>YENİ ARZ HİSSELER</t>
  </si>
  <si>
    <t>CITAS</t>
  </si>
  <si>
    <t>TKNKA</t>
  </si>
  <si>
    <t>VEYAS</t>
  </si>
  <si>
    <t>KPEKS</t>
  </si>
  <si>
    <t>YENİ HİSSELER (Sayfa1'de yok) (0)</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</si>
  <si>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</si>
  <si>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</si>
  <si>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</si>
  <si>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</si>
  <si>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</si>
  <si>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</si>
  <si>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</si>
  <si>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</si>
  <si>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</si>
  <si>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</si>
  <si>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</si>
  <si>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</si>
  <si>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</si>
  <si>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</si>
  <si>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</si>
  <si>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</si>
  <si>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</si>
  <si>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</si>
  <si>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</si>
  <si>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</si>
  <si>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</si>
  <si>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</si>
  <si>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</si>
  <si>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</si>
  <si>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</si>
  <si>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</si>
  <si>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</si>
  <si>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</si>
  <si>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</si>
  <si>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</si>
  <si>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</si>
  <si>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</si>
  <si>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</si>
  <si>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</si>
  <si>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</si>
  <si>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</si>
  <si>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%600, bedelli %1100, bedelsiz</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</si>
  <si>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</si>
  <si>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</si>
  <si>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</si>
  <si>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</si>
  <si>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</si>
  <si>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</si>
  <si>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</si>
  <si>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</si>
  <si>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</si>
  <si>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</si>
  <si>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</si>
  <si>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</si>
  <si>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%1180, bedelsiz</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</si>
  <si>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</si>
  <si>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</si>
  <si>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</si>
  <si>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</si>
  <si>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</si>
  <si>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</si>
  <si>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</si>
  <si>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</si>
  <si>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</si>
  <si>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</si>
  <si>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</si>
  <si>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</si>
  <si>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</si>
  <si>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</si>
  <si>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</si>
  <si>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%125,23 bedelli</t>
  </si>
  <si>
    <t>%367,47 bedelsiz</t>
  </si>
  <si>
    <t>%761,83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</si>
  <si>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</si>
  <si>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</si>
  <si>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</si>
  <si>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</si>
  <si>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</si>
  <si>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</si>
  <si>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</si>
  <si>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</si>
  <si>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</si>
  <si>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</si>
  <si>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</si>
  <si>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</si>
  <si>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</si>
  <si>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</si>
  <si>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</si>
  <si>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</si>
  <si>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</si>
  <si>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</si>
  <si>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</si>
  <si>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</si>
  <si>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</si>
  <si>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</si>
  <si>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</si>
  <si>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</si>
  <si>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</si>
  <si>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</si>
  <si>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</si>
  <si>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</si>
  <si>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</si>
  <si>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</si>
  <si>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</si>
  <si>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</si>
  <si>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</si>
  <si>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</si>
  <si>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</si>
  <si>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</si>
  <si>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</si>
  <si>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</si>
  <si>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</si>
  <si>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</si>
  <si>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</si>
  <si>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</si>
  <si>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</si>
  <si>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</si>
  <si>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</si>
  <si>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</si>
  <si>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</si>
  <si>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</si>
  <si>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</si>
  <si>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</si>
  <si>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</si>
  <si>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</si>
  <si>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</si>
  <si>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</si>
  <si>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</si>
  <si>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 xml:space="preserve"> AL</t>
  </si>
  <si>
    <t>KOPYASI</t>
  </si>
  <si>
    <t>Sinyal Yok</t>
  </si>
  <si>
    <t>UCUZ KALANLAR</t>
  </si>
  <si>
    <t>CANTE [AL]</t>
  </si>
  <si>
    <t>CANTE +27,97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</si>
</sst>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x14ac:knownFonts="1">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sz val="12"/>
      <name val="Calibri"/>
      <family val="2"/>
      <charset val="162"/>
      <scheme val="minor"/>
    </font>
    <font>
      <sz val="12"/>
      <color rgb="FF006100"/>
      <name val="Calibri"/>
      <family val="2"/>
      <charset val="162"/>
      <scheme val="minor"/>
    </font>
    <font>
      <b/>
      <sz val="16"/>
      <color theme="0"/>
      <name val="Arial Black"/>
      <family val="2"/>
      <charset val="162"/>
    </font>
    <font>
      <sz val="16"/>
      <name val="Arial Rounded MT Bold"/>
      <family val="2"/>
    </font>
    <font>
      <b/>
      <sz val="12"/>
      <name val="Arial Black"/>
      <family val="2"/>
      <charset val="162"/>
    </font>
    <font>
      <sz val="24"/>
      <color theme="5"/>
      <name val="Arial Black"/>
      <family val="2"/>
      <charset val="162"/>
    </font>
    <font>
      <sz val="24"/>
      <color theme="1"/>
      <name val="Calibri"/>
      <family val="2"/>
      <charset val="162"/>
      <scheme val="minor"/>
    </font>
    <font>
      <sz val="11"/>
      <color rgb="FFFF0000"/>
      <name val="Calibri"/>
      <family val="2"/>
      <charset val="162"/>
      <scheme val="minor"/>
    </font>
    <font>
      <b/>
      <sz val="10"/>
      <name val="Arial Black"/>
      <family val="2"/>
      <charset val="162"/>
    </font>
    <font>
      <sz val="18"/>
      <name val="Arial Rounded MT Bold"/>
      <family val="2"/>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9"/>
        <bgColor indexed="64"/>
      </patternFill>
    </fill>
    <fill>
      <patternFill patternType="solid">
        <fgColor rgb="FF1E375A"/>
        <bgColor indexed="64"/>
      </patternFill>
    </fill>
    <fill>
      <patternFill patternType="solid">
        <fgColor rgb="FF465A78"/>
        <bgColor indexed="64"/>
      </patternFill>
    </fill>
    <fill>
      <patternFill patternType="solid">
        <fgColor rgb="FFD2F0D7"/>
        <bgColor indexed="64"/>
      </patternFill>
    </fill>
    <fill>
      <patternFill patternType="solid">
        <fgColor rgb="FFFFC7CE"/>
        <bgColor indexed="64"/>
      </patternFill>
    </fill>
    <fill>
      <patternFill patternType="solid">
        <fgColor theme="4"/>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medium">
        <color theme="2"/>
      </left>
      <right style="medium">
        <color theme="2"/>
      </right>
      <top/>
      <bottom style="medium">
        <color theme="2"/>
      </bottom>
      <diagonal/>
    </border>
    <border>
      <left style="thick">
        <color theme="0"/>
      </left>
      <right/>
      <top/>
      <bottom style="thick">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5">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164" fontId="25" fillId="38" borderId="4" xfId="4"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2" fontId="25" fillId="38" borderId="4" xfId="0" applyNumberFormat="1" applyFont="1" applyFill="1" applyBorder="1" applyAlignment="1" applyProtection="1">
      <alignment horizontal="center"/>
    </xf>
    <xf numFmtId="3" fontId="25" fillId="38" borderId="4" xfId="0" applyNumberFormat="1" applyFont="1" applyFill="1" applyBorder="1" applyAlignment="1" applyProtection="1">
      <alignment horizontal="center"/>
    </xf>
    <xf numFmtId="2" fontId="25" fillId="38" borderId="4" xfId="0" applyNumberFormat="1" applyFont="1" applyFill="1" applyBorder="1" applyProtection="1"/>
    <xf numFmtId="165" fontId="25" fillId="38" borderId="4" xfId="0" applyNumberFormat="1" applyFont="1" applyFill="1" applyBorder="1" applyProtection="1"/>
    <xf numFmtId="1" fontId="25" fillId="38" borderId="4" xfId="0" applyNumberFormat="1" applyFont="1" applyFill="1" applyBorder="1" applyProtection="1"/>
    <xf numFmtId="165" fontId="25" fillId="38" borderId="5" xfId="0" applyNumberFormat="1" applyFont="1" applyFill="1" applyBorder="1" applyProtection="1"/>
    <xf numFmtId="2" fontId="29" fillId="38" borderId="6" xfId="0" applyNumberFormat="1" applyFont="1" applyFill="1" applyBorder="1" applyAlignment="1" applyProtection="1">
      <alignment horizontal="center"/>
    </xf>
    <xf numFmtId="2" fontId="32" fillId="38" borderId="9"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5" fontId="25" fillId="38" borderId="4" xfId="0" applyNumberFormat="1" applyFont="1" applyFill="1" applyBorder="1" applyAlignment="1" applyProtection="1">
      <alignment horizontal="center"/>
    </xf>
    <xf numFmtId="1" fontId="25" fillId="38" borderId="4" xfId="0" applyNumberFormat="1" applyFont="1" applyFill="1" applyBorder="1" applyAlignment="1" applyProtection="1">
      <alignment horizontal="center"/>
    </xf>
    <xf numFmtId="165" fontId="25" fillId="38" borderId="5" xfId="0" applyNumberFormat="1"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40" borderId="0" xfId="0" applyFont="1" applyFill="1" applyAlignment="1">
      <alignment horizontal="center"/>
    </xf>
    <xf numFmtId="0" fontId="33" fillId="30" borderId="0" xfId="0" applyFont="1" applyFill="1" applyAlignment="1">
      <alignment horizontal="center" wrapText="1"/>
    </xf>
    <xf numFmtId="0" fontId="33" fillId="31" borderId="0" xfId="0" applyFont="1" applyFill="1" applyAlignment="1">
      <alignment horizontal="center" wrapText="1"/>
    </xf>
    <xf numFmtId="0" fontId="34" fillId="41" borderId="0" xfId="0" applyFont="1" applyFill="1"/>
    <xf numFmtId="3" fontId="21" fillId="41" borderId="0" xfId="0" applyNumberFormat="1" applyFont="1" applyFill="1"/>
    <xf numFmtId="170" fontId="21" fillId="41" borderId="0" xfId="0" applyNumberFormat="1" applyFont="1" applyFill="1"/>
    <xf numFmtId="4" fontId="21" fillId="41" borderId="0" xfId="0" applyNumberFormat="1" applyFont="1" applyFill="1"/>
    <xf numFmtId="0" fontId="21" fillId="41" borderId="0" xfId="0" applyFont="1" applyFill="1"/>
    <xf numFmtId="2" fontId="21" fillId="41" borderId="0" xfId="0" applyNumberFormat="1" applyFont="1" applyFill="1"/>
    <xf numFmtId="2" fontId="35" fillId="0" borderId="0" xfId="0" applyNumberFormat="1" applyFont="1"/>
    <xf numFmtId="0" fontId="34" fillId="25" borderId="0" xfId="0" applyFont="1" applyFill="1"/>
    <xf numFmtId="3" fontId="21" fillId="42" borderId="0" xfId="0" applyNumberFormat="1" applyFont="1" applyFill="1"/>
    <xf numFmtId="170" fontId="21" fillId="42" borderId="0" xfId="0" applyNumberFormat="1" applyFont="1" applyFill="1"/>
    <xf numFmtId="4" fontId="21" fillId="42" borderId="0" xfId="0" applyNumberFormat="1" applyFont="1" applyFill="1"/>
    <xf numFmtId="0" fontId="21" fillId="42" borderId="0" xfId="0" applyFont="1" applyFill="1"/>
    <xf numFmtId="2" fontId="21" fillId="42"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2" fontId="36" fillId="32" borderId="0" xfId="0" applyNumberFormat="1" applyFont="1" applyFill="1"/>
    <xf numFmtId="4" fontId="21" fillId="43" borderId="0" xfId="0" applyNumberFormat="1" applyFont="1" applyFill="1"/>
    <xf numFmtId="2" fontId="32" fillId="39" borderId="9" xfId="0" applyNumberFormat="1" applyFont="1" applyFill="1" applyBorder="1" applyAlignment="1" applyProtection="1">
      <alignment horizontal="center"/>
    </xf>
    <xf numFmtId="2" fontId="37"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32" fillId="38" borderId="0" xfId="0" applyNumberFormat="1" applyFont="1" applyFill="1" applyBorder="1" applyAlignment="1" applyProtection="1">
      <alignment horizontal="center"/>
    </xf>
    <xf numFmtId="2" fontId="32" fillId="39" borderId="0" xfId="0" applyNumberFormat="1" applyFont="1" applyFill="1" applyBorder="1" applyAlignment="1" applyProtection="1">
      <alignment horizontal="center"/>
    </xf>
    <xf numFmtId="2" fontId="29" fillId="44"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0" fontId="25" fillId="12" borderId="12" xfId="0" applyFont="1" applyFill="1" applyBorder="1" applyAlignment="1" applyProtection="1">
      <alignment horizont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2" fontId="29" fillId="36" borderId="14" xfId="0" applyNumberFormat="1" applyFont="1" applyFill="1" applyBorder="1" applyAlignment="1" applyProtection="1">
      <alignment horizontal="center"/>
    </xf>
    <xf numFmtId="0" fontId="23" fillId="36" borderId="4" xfId="0" applyFont="1" applyFill="1" applyBorder="1" applyAlignment="1" applyProtection="1">
      <alignment vertical="center"/>
    </xf>
    <xf numFmtId="2" fontId="39" fillId="37" borderId="4" xfId="0" applyNumberFormat="1" applyFont="1" applyFill="1" applyBorder="1" applyAlignment="1" applyProtection="1">
      <alignment vertical="center"/>
    </xf>
    <xf numFmtId="2" fontId="38" fillId="37" borderId="4" xfId="0" applyNumberFormat="1" applyFont="1" applyFill="1" applyBorder="1" applyAlignment="1" applyProtection="1">
      <alignment horizontal="lef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0" fontId="40" fillId="36" borderId="0" xfId="0" applyFont="1" applyFill="1" applyBorder="1" applyAlignment="1" applyProtection="1">
      <alignment horizontal="center"/>
    </xf>
    <xf numFmtId="0" fontId="41" fillId="0" borderId="0" xfId="0" applyFont="1" applyProtection="1"/>
    <xf numFmtId="0" fontId="22" fillId="44" borderId="5" xfId="0" applyNumberFormat="1" applyFont="1" applyFill="1" applyBorder="1" applyAlignment="1" applyProtection="1">
      <alignment horizontal="center" vertical="center"/>
    </xf>
    <xf numFmtId="2" fontId="29" fillId="44" borderId="16" xfId="0" applyNumberFormat="1" applyFont="1" applyFill="1" applyBorder="1" applyAlignment="1" applyProtection="1">
      <alignment horizontal="center"/>
    </xf>
    <xf numFmtId="2" fontId="29" fillId="44" borderId="17" xfId="0" applyNumberFormat="1" applyFont="1" applyFill="1" applyBorder="1" applyAlignment="1" applyProtection="1">
      <alignment horizontal="center"/>
    </xf>
    <xf numFmtId="2" fontId="37" fillId="36" borderId="18" xfId="0" applyNumberFormat="1" applyFont="1" applyFill="1" applyBorder="1" applyAlignment="1" applyProtection="1">
      <alignment horizontal="left" vertical="center"/>
    </xf>
    <xf numFmtId="0" fontId="41" fillId="0" borderId="4" xfId="0" applyFont="1" applyBorder="1" applyProtection="1"/>
    <xf numFmtId="0" fontId="42" fillId="36" borderId="0" xfId="0" applyFont="1" applyFill="1" applyAlignment="1">
      <alignment horizontal="center"/>
    </xf>
    <xf numFmtId="0" fontId="42" fillId="36" borderId="0" xfId="0" applyFont="1" applyFill="1"/>
    <xf numFmtId="2" fontId="43" fillId="37" borderId="4" xfId="0" applyNumberFormat="1" applyFont="1" applyFill="1" applyBorder="1" applyAlignment="1" applyProtection="1">
      <alignment vertical="center"/>
    </xf>
    <xf numFmtId="2" fontId="44" fillId="37" borderId="15" xfId="0" applyNumberFormat="1" applyFont="1" applyFill="1" applyBorder="1" applyAlignment="1" applyProtection="1">
      <alignment horizontal="center"/>
    </xf>
    <xf numFmtId="0" fontId="23" fillId="36" borderId="4" xfId="0" applyFont="1" applyFill="1" applyBorder="1" applyAlignment="1" applyProtection="1">
      <alignment horizontal="center" vertic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3">
    <dxf>
      <font>
        <color theme="9"/>
      </font>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176212</xdr:colOff>
      <xdr:row>0</xdr:row>
      <xdr:rowOff>2</xdr:rowOff>
    </xdr:from>
    <xdr:to>
      <xdr:col>19</xdr:col>
      <xdr:colOff>700088</xdr:colOff>
      <xdr:row>0</xdr:row>
      <xdr:rowOff>1085854</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087099" y="280990"/>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57150</xdr:colOff>
      <xdr:row>0</xdr:row>
      <xdr:rowOff>0</xdr:rowOff>
    </xdr:from>
    <xdr:to>
      <xdr:col>20</xdr:col>
      <xdr:colOff>1857375</xdr:colOff>
      <xdr:row>0</xdr:row>
      <xdr:rowOff>1123950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2592050" y="0"/>
          <a:ext cx="1800225" cy="1123950"/>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a:latin typeface="Arial Black" panose="020B0A04020102020204" pitchFamily="34" charset="0"/>
            </a:rPr>
            <a:t>AL</a:t>
          </a:r>
          <a:r>
            <a:rPr lang="tr-TR" sz="1600" baseline="0">
              <a:latin typeface="Arial Black" panose="020B0A04020102020204" pitchFamily="34" charset="0"/>
            </a:rPr>
            <a:t> SINYALİ</a:t>
          </a:r>
        </a:p>
        <a:p>
          <a:pPr algn="l"/>
          <a:endParaRPr lang="tr-TR" sz="1100"/>
        </a:p>
      </xdr:txBody>
    </xdr:sp>
    <xdr:clientData/>
  </xdr:twoCellAnchor>
  <xdr:twoCellAnchor>
    <xdr:from>
      <xdr:col>20</xdr:col>
      <xdr:colOff>1714500</xdr:colOff>
      <xdr:row>0</xdr:row>
      <xdr:rowOff>685800</xdr:rowOff>
    </xdr:from>
    <xdr:to>
      <xdr:col>20</xdr:col>
      <xdr:colOff>2009775</xdr:colOff>
      <xdr:row>0</xdr:row>
      <xdr:rowOff>962025</xdr:rowOff>
    </xdr:to>
    <xdr:sp macro="" textlink="">
      <xdr:nvSpPr>
        <xdr:cNvPr id="6" name="Ok: Aşağı 5">
          <a:extLst>
            <a:ext uri="{FF2B5EF4-FFF2-40B4-BE49-F238E27FC236}">
              <a16:creationId xmlns:a16="http://schemas.microsoft.com/office/drawing/2014/main" id="{00000000-0008-0000-0000-000006000000}"/>
            </a:ext>
          </a:extLst>
        </xdr:cNvPr>
        <xdr:cNvSpPr/>
      </xdr:nvSpPr>
      <xdr:spPr>
        <a:xfrm>
          <a:off x="14106525" y="685800"/>
          <a:ext cx="295275" cy="2762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tr-TR" sz="1100"/>
        </a:p>
      </xdr:txBody>
    </xdr:sp>
    <xdr:clientData/>
  </xdr:twoCellAnchor>
  <xdr:twoCellAnchor>
    <xdr:from>
      <xdr:col>16</xdr:col>
      <xdr:colOff>285750</xdr:colOff>
      <xdr:row>0</xdr:row>
      <xdr:rowOff>19050</xdr:rowOff>
    </xdr:from>
    <xdr:to>
      <xdr:col>16</xdr:col>
      <xdr:colOff>1152525</xdr:colOff>
      <xdr:row>0</xdr:row>
      <xdr:rowOff>1009650</xdr:rowOff>
    </xdr:to>
    <xdr:sp macro="[0]!BloklariBTAYaGoreSirala" textlink="">
      <xdr:nvSpPr>
        <xdr:cNvPr id="10" name="Ok: Yukarı Aşağı 9">
          <a:extLst>
            <a:ext uri="{FF2B5EF4-FFF2-40B4-BE49-F238E27FC236}">
              <a16:creationId xmlns:a16="http://schemas.microsoft.com/office/drawing/2014/main" id="{00000000-0008-0000-0000-00000A000000}"/>
            </a:ext>
          </a:extLst>
        </xdr:cNvPr>
        <xdr:cNvSpPr/>
      </xdr:nvSpPr>
      <xdr:spPr>
        <a:xfrm>
          <a:off x="7448550" y="19050"/>
          <a:ext cx="866775" cy="990600"/>
        </a:xfrm>
        <a:prstGeom prst="upDownArrow">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tr-TR" sz="1000" b="1"/>
            <a:t>BTA SIRA</a:t>
          </a:r>
        </a:p>
        <a:p>
          <a:pPr algn="l"/>
          <a:endParaRPr lang="tr-TR" sz="1000" b="1"/>
        </a:p>
        <a:p>
          <a:pPr algn="l"/>
          <a:endParaRPr lang="tr-TR" sz="1000" b="1"/>
        </a:p>
      </xdr:txBody>
    </xdr:sp>
    <xdr:clientData/>
  </xdr:twoCellAnchor>
  <xdr:twoCellAnchor>
    <xdr:from>
      <xdr:col>21</xdr:col>
      <xdr:colOff>57150</xdr:colOff>
      <xdr:row>0</xdr:row>
      <xdr:rowOff>66675</xdr:rowOff>
    </xdr:from>
    <xdr:to>
      <xdr:col>21</xdr:col>
      <xdr:colOff>971550</xdr:colOff>
      <xdr:row>0</xdr:row>
      <xdr:rowOff>990600</xdr:rowOff>
    </xdr:to>
    <xdr:sp macro="" textlink="">
      <xdr:nvSpPr>
        <xdr:cNvPr id="4" name="Gülen Yüz 3">
          <a:extLst>
            <a:ext uri="{FF2B5EF4-FFF2-40B4-BE49-F238E27FC236}">
              <a16:creationId xmlns:a16="http://schemas.microsoft.com/office/drawing/2014/main" id="{00000000-0008-0000-0000-000004000000}"/>
            </a:ext>
          </a:extLst>
        </xdr:cNvPr>
        <xdr:cNvSpPr/>
      </xdr:nvSpPr>
      <xdr:spPr>
        <a:xfrm>
          <a:off x="14773275" y="66675"/>
          <a:ext cx="914400" cy="923925"/>
        </a:xfrm>
        <a:prstGeom prst="smileyFac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tr-TR" sz="1100"/>
        </a:p>
      </xdr:txBody>
    </xdr:sp>
    <xdr:clientData/>
  </xdr:twoCellAnchor>
  <xdr:twoCellAnchor>
    <xdr:from>
      <xdr:col>21</xdr:col>
      <xdr:colOff>1028700</xdr:colOff>
      <xdr:row>0</xdr:row>
      <xdr:rowOff>0</xdr:rowOff>
    </xdr:from>
    <xdr:to>
      <xdr:col>22</xdr:col>
      <xdr:colOff>2038350</xdr:colOff>
      <xdr:row>0</xdr:row>
      <xdr:rowOff>1038224</xdr:rowOff>
    </xdr:to>
    <xdr:sp macro="[0]!HisseFiltreleSatir3" textlink="">
      <xdr:nvSpPr>
        <xdr:cNvPr id="13" name="Yıldız: 5 Nokta 12">
          <a:extLst>
            <a:ext uri="{FF2B5EF4-FFF2-40B4-BE49-F238E27FC236}">
              <a16:creationId xmlns:a16="http://schemas.microsoft.com/office/drawing/2014/main" id="{00000000-0008-0000-0000-00000D000000}"/>
            </a:ext>
          </a:extLst>
        </xdr:cNvPr>
        <xdr:cNvSpPr/>
      </xdr:nvSpPr>
      <xdr:spPr>
        <a:xfrm>
          <a:off x="15744825" y="0"/>
          <a:ext cx="2209800" cy="1038224"/>
        </a:xfrm>
        <a:prstGeom prst="star5">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171449</xdr:colOff>
      <xdr:row>0</xdr:row>
      <xdr:rowOff>123825</xdr:rowOff>
    </xdr:from>
    <xdr:to>
      <xdr:col>18</xdr:col>
      <xdr:colOff>1228724</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10039349" y="123825"/>
          <a:ext cx="1057275"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16</xdr:col>
      <xdr:colOff>1304925</xdr:colOff>
      <xdr:row>0</xdr:row>
      <xdr:rowOff>114299</xdr:rowOff>
    </xdr:from>
    <xdr:to>
      <xdr:col>18</xdr:col>
      <xdr:colOff>57150</xdr:colOff>
      <xdr:row>0</xdr:row>
      <xdr:rowOff>1019174</xdr:rowOff>
    </xdr:to>
    <xdr:sp macro=""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8467725" y="114299"/>
          <a:ext cx="1314450" cy="904875"/>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MÜZİK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1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1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1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3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3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3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3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3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3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3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3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3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3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3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3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3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3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3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3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3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3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3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F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F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F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F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F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F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F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F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F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F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F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F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F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F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F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F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F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F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F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F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F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F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F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F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F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F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F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F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F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F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F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F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F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F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F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F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F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F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F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F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F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F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F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F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F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F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F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F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F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F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F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F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F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F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F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F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F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F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F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F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F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F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F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F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F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F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F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F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F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F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F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F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F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F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F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F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F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F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0F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F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F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F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F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F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F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F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F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F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F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F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F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F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F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F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F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F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F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F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F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F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F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F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F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F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F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F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F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F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F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F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F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F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F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F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F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F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F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F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F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F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F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F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F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F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F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F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F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F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F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F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F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F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F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F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F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F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F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F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F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F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F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F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F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F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F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F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F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F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F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F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F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F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F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F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F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F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F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F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F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F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F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818"/>
  <sheetViews>
    <sheetView tabSelected="1" workbookViewId="0">
      <pane ySplit="1" topLeftCell="A2" activePane="bottomLeft" state="frozen"/>
      <selection pane="bottomLeft" activeCell="U21" sqref="U21"/>
    </sheetView>
  </sheetViews>
  <sheetFormatPr defaultColWidth="28.28515625" defaultRowHeight="30" customHeight="1" thickTop="1" thickBottom="1" x14ac:dyDescent="0.65"/>
  <cols>
    <col min="1" max="1" width="18.85546875" style="125" customWidth="1"/>
    <col min="2" max="2" width="1.140625" style="149" hidden="1" customWidth="1"/>
    <col min="3" max="3" width="37.42578125" style="149" hidden="1" customWidth="1"/>
    <col min="4" max="4" width="0.7109375" style="149" hidden="1" customWidth="1"/>
    <col min="5" max="5" width="21.85546875" style="149" bestFit="1" customWidth="1"/>
    <col min="6" max="6" width="18.85546875" style="149" bestFit="1" customWidth="1"/>
    <col min="7" max="7" width="16.140625" style="149" bestFit="1" customWidth="1"/>
    <col min="8" max="8" width="31.7109375" style="159" customWidth="1"/>
    <col min="9" max="9" width="0.140625" style="149" hidden="1" customWidth="1"/>
    <col min="10" max="10" width="0.42578125" style="149" hidden="1" customWidth="1"/>
    <col min="11" max="11" width="1.140625" style="149" hidden="1" customWidth="1"/>
    <col min="12" max="15" width="28.28515625" style="149" hidden="1" customWidth="1"/>
    <col min="16" max="16" width="1.28515625" style="157" hidden="1" customWidth="1"/>
    <col min="17" max="17" width="20.85546875" style="158" bestFit="1" customWidth="1"/>
    <col min="18" max="18" width="19.7109375" style="166" customWidth="1"/>
    <col min="19" max="19" width="22" style="213" customWidth="1"/>
    <col min="20" max="20" width="18" style="216" customWidth="1"/>
    <col min="21" max="21" width="32.7109375" style="239" customWidth="1"/>
    <col min="22" max="22" width="18" style="246" customWidth="1"/>
    <col min="23" max="23" width="31.7109375" style="166" customWidth="1"/>
    <col min="24" max="24" width="23.5703125" style="212" customWidth="1"/>
    <col min="25" max="16384" width="28.28515625" style="13"/>
  </cols>
  <sheetData>
    <row r="1" spans="1:24" s="231" customFormat="1" ht="91.5" customHeight="1" thickTop="1" thickBot="1" x14ac:dyDescent="0.75">
      <c r="A1" s="232" t="s">
        <v>2162</v>
      </c>
      <c r="B1" s="218"/>
      <c r="C1" s="218"/>
      <c r="D1" s="218"/>
      <c r="E1" s="218" t="s">
        <v>2187</v>
      </c>
      <c r="F1" s="218" t="s">
        <v>2188</v>
      </c>
      <c r="G1" s="218" t="s">
        <v>2189</v>
      </c>
      <c r="H1" s="233" t="s">
        <v>2185</v>
      </c>
      <c r="I1" s="218"/>
      <c r="J1" s="218" t="s">
        <v>2190</v>
      </c>
      <c r="K1" s="218"/>
      <c r="L1" s="218"/>
      <c r="M1" s="218"/>
      <c r="N1" s="218"/>
      <c r="O1" s="218"/>
      <c r="P1" s="234"/>
      <c r="Q1" s="235"/>
      <c r="R1" s="236"/>
      <c r="S1" s="237"/>
      <c r="T1" s="235"/>
      <c r="U1" s="238"/>
      <c r="V1" s="245"/>
      <c r="W1" s="236"/>
      <c r="X1" s="217" t="s">
        <v>2270</v>
      </c>
    </row>
    <row r="2" spans="1:24" ht="30" customHeight="1" thickTop="1" thickBot="1" x14ac:dyDescent="0.55000000000000004">
      <c r="A2" s="249" t="s">
        <v>208</v>
      </c>
      <c r="B2" s="249"/>
      <c r="C2" s="249"/>
      <c r="D2" s="249"/>
      <c r="E2" s="249"/>
      <c r="F2" s="249"/>
      <c r="G2" s="249"/>
      <c r="H2" s="249"/>
      <c r="I2" s="228"/>
      <c r="J2" s="228"/>
      <c r="K2" s="228"/>
      <c r="L2" s="228"/>
      <c r="M2" s="228"/>
      <c r="N2" s="228"/>
      <c r="O2" s="228"/>
      <c r="P2" s="228"/>
      <c r="Q2" s="217" t="s">
        <v>2163</v>
      </c>
      <c r="R2" s="247" t="s">
        <v>2323</v>
      </c>
      <c r="S2" s="230" t="s">
        <v>2321</v>
      </c>
      <c r="T2" s="240" t="s">
        <v>2320</v>
      </c>
      <c r="U2" s="244" t="s">
        <v>2325</v>
      </c>
      <c r="V2" s="246" t="str">
        <f>IFERROR(VLOOKUP(LEFT(U2,FIND(" ",U2)-1),'BTA Tarama'!$A:$K,11,0),"")</f>
        <v/>
      </c>
      <c r="W2" s="229" t="s">
        <v>2322</v>
      </c>
      <c r="X2" s="243" t="str">
        <f>IF(COUNTIF('Yıldız Liste'!A:A, A2)&gt;0, "Yıldız Pazar", IF(COUNTIF('Ana Pazar Liste'!A:A, A2)&gt;0, "Ana Pazar", IF(COUNTIF('Alt Pazar Liste'!A:A, A2)&gt;0, "Alt Pazar", "")))</f>
        <v/>
      </c>
    </row>
    <row r="3" spans="1:24" ht="30" customHeight="1" thickTop="1" thickBot="1" x14ac:dyDescent="0.65">
      <c r="A3" s="219" t="s">
        <v>631</v>
      </c>
      <c r="B3" s="220" t="s">
        <v>208</v>
      </c>
      <c r="C3" s="221">
        <v>3343455014</v>
      </c>
      <c r="D3" s="221">
        <v>577000000</v>
      </c>
      <c r="E3" s="222">
        <f>VLOOKUP(A3,'Tüm - Sektör'!$A:$H,5,0)</f>
        <v>1.8941893219961137</v>
      </c>
      <c r="F3" s="222">
        <f>VLOOKUP(A3,'Tüm - Sektör'!$A:$H,6,0)</f>
        <v>1.8037493305617477E-2</v>
      </c>
      <c r="G3" s="221">
        <f>VLOOKUP(A3,'Tüm - Sektör'!$A:$H,7,0)</f>
        <v>115.48181</v>
      </c>
      <c r="H3" s="223">
        <v>182.9</v>
      </c>
      <c r="I3" s="222" t="e">
        <f>VLOOKUP(A3,'Tüm - Sektör'!$A:$H,9,0)</f>
        <v>#REF!</v>
      </c>
      <c r="J3" s="221" t="e">
        <f>VLOOKUP(A3,'Tüm - Sektör'!$A:$H,10,0)</f>
        <v>#REF!</v>
      </c>
      <c r="K3" s="222" t="e">
        <f>VLOOKUP(A3,'Tüm - Sektör'!$A:$H,11,0)</f>
        <v>#REF!</v>
      </c>
      <c r="L3" s="222" t="e">
        <f>VLOOKUP(A3,'Tüm - Sektör'!$A:$H,12,0)</f>
        <v>#REF!</v>
      </c>
      <c r="M3" s="222" t="e">
        <f>VLOOKUP(A3,'Tüm - Sektör'!$A:$H,13,0)</f>
        <v>#REF!</v>
      </c>
      <c r="N3" s="224" t="e">
        <f>VLOOKUP(A3,'Tüm - Sektör'!$A:$H,14,0)</f>
        <v>#REF!</v>
      </c>
      <c r="O3" s="225" t="e">
        <f>VLOOKUP(A3,'Tüm - Sektör'!$A:$H,15,0)</f>
        <v>#REF!</v>
      </c>
      <c r="P3" s="226" t="e">
        <f>VLOOKUP(A3,'Tüm - Sektör'!$A:$H,16,0)</f>
        <v>#REF!</v>
      </c>
      <c r="Q3" s="227">
        <f>E3*G3/100</f>
        <v>2.1874441138678402</v>
      </c>
      <c r="R3" s="248" t="str">
        <f>IF(OR(H3="", H4="", Q3=0), "", IF(H3&lt;H4, (H4-H3)/H3, ""))</f>
        <v/>
      </c>
      <c r="S3" s="213">
        <v>2.1982611452001537</v>
      </c>
      <c r="T3" s="241">
        <f>S3-Q3</f>
        <v>1.0817031332313487E-2</v>
      </c>
      <c r="U3" s="244"/>
      <c r="V3" s="246" t="str">
        <f>IFERROR(VLOOKUP(LEFT(U3,FIND(" ",U3)-1),'BTA Tarama'!$A:$K,11,0),"")</f>
        <v/>
      </c>
      <c r="W3" s="229" t="s">
        <v>2324</v>
      </c>
      <c r="X3" s="243" t="str">
        <f>IF(COUNTIF('Yıldız Liste'!A:A, A3)&gt;0, "Yıldız Pazar", IF(COUNTIF('Ana Pazar Liste'!A:A, A3)&gt;0, "Ana Pazar", IF(COUNTIF('Alt Pazar Liste'!A:A, A3)&gt;0, "Alt Pazar", "")))</f>
        <v>Yıldız Pazar</v>
      </c>
    </row>
    <row r="4" spans="1:24" ht="30" customHeight="1" thickTop="1" thickBot="1" x14ac:dyDescent="0.65">
      <c r="A4" s="125" t="s">
        <v>209</v>
      </c>
      <c r="B4" s="126" t="s">
        <v>208</v>
      </c>
      <c r="C4" s="127">
        <v>3343455014</v>
      </c>
      <c r="D4" s="127">
        <v>577000000</v>
      </c>
      <c r="E4" s="128">
        <f>VLOOKUP(A4,'Tüm - Sektör'!$A:$H,5,0)</f>
        <v>7.534144980493628</v>
      </c>
      <c r="F4" s="128">
        <f>VLOOKUP(A4,'Tüm - Sektör'!$A:$H,6,0)</f>
        <v>0.24906264398326042</v>
      </c>
      <c r="G4" s="127">
        <f>VLOOKUP(A4,'Tüm - Sektör'!$A:$H,7,0)</f>
        <v>43.649664999999999</v>
      </c>
      <c r="H4" s="159">
        <v>121.7</v>
      </c>
      <c r="I4" s="128" t="e">
        <f>VLOOKUP(A4,'Tüm - Sektör'!$A:$H,9,0)</f>
        <v>#REF!</v>
      </c>
      <c r="J4" s="127" t="e">
        <f>VLOOKUP(A4,'Tüm - Sektör'!$A:$H,10,0)</f>
        <v>#REF!</v>
      </c>
      <c r="K4" s="128" t="e">
        <f>VLOOKUP(A4,'Tüm - Sektör'!$A:$H,11,0)</f>
        <v>#REF!</v>
      </c>
      <c r="L4" s="128" t="e">
        <f>VLOOKUP(A4,'Tüm - Sektör'!$A:$H,12,0)</f>
        <v>#REF!</v>
      </c>
      <c r="M4" s="128" t="e">
        <f>VLOOKUP(A4,'Tüm - Sektör'!$A:$H,13,0)</f>
        <v>#REF!</v>
      </c>
      <c r="N4" s="129" t="e">
        <f>VLOOKUP(A4,'Tüm - Sektör'!$A:$H,14,0)</f>
        <v>#REF!</v>
      </c>
      <c r="O4" s="130" t="e">
        <f>VLOOKUP(A4,'Tüm - Sektör'!$A:$H,15,0)</f>
        <v>#REF!</v>
      </c>
      <c r="P4" s="152" t="e">
        <f>VLOOKUP(A4,'Tüm - Sektör'!$A:$H,16,0)</f>
        <v>#REF!</v>
      </c>
      <c r="Q4" s="158">
        <f>E4*G4/100</f>
        <v>3.2886290445997837</v>
      </c>
      <c r="R4" s="166" t="str">
        <f>IF(OR(H4="", H5="", Q4=0), "", IF(H4&lt;H5, (H5-H4)/H4, ""))</f>
        <v/>
      </c>
      <c r="S4" s="213">
        <v>3.2859290207536431</v>
      </c>
      <c r="T4" s="241">
        <f>S4-Q4</f>
        <v>-2.7000238461405424E-3</v>
      </c>
      <c r="U4" s="244"/>
      <c r="V4" s="246" t="str">
        <f>IFERROR(VLOOKUP(LEFT(U4,FIND(" ",U4)-1),'BTA Tarama'!$A:$K,11,0),"")</f>
        <v/>
      </c>
      <c r="W4" s="229"/>
      <c r="X4" s="243" t="str">
        <f>IF(COUNTIF('Yıldız Liste'!A:A, A4)&gt;0, "Yıldız Pazar", IF(COUNTIF('Ana Pazar Liste'!A:A, A4)&gt;0, "Ana Pazar", IF(COUNTIF('Alt Pazar Liste'!A:A, A4)&gt;0, "Alt Pazar", "")))</f>
        <v>Yıldız Pazar</v>
      </c>
    </row>
    <row r="5" spans="1:24" ht="30" customHeight="1" thickTop="1" thickBot="1" x14ac:dyDescent="0.65">
      <c r="A5" s="125" t="s">
        <v>218</v>
      </c>
      <c r="B5" s="126" t="s">
        <v>208</v>
      </c>
      <c r="C5" s="127">
        <v>100728570000</v>
      </c>
      <c r="D5" s="127">
        <v>1181068967</v>
      </c>
      <c r="E5" s="128">
        <f>VLOOKUP(A5,'Tüm - Sektör'!$A:$H,5,0)</f>
        <v>1.4732419824752905</v>
      </c>
      <c r="F5" s="128">
        <f>VLOOKUP(A5,'Tüm - Sektör'!$A:$H,6,0)</f>
        <v>1.0661368485692303E-2</v>
      </c>
      <c r="G5" s="127">
        <f>VLOOKUP(A5,'Tüm - Sektör'!$A:$H,7,0)</f>
        <v>236.099774</v>
      </c>
      <c r="H5" s="159">
        <v>115</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E5*G5/100</f>
        <v>3.4783209910972808</v>
      </c>
      <c r="R5" s="166" t="str">
        <f>IF(OR(H5="", H6="", Q5=0), "", IF(H5&lt;H6, (H6-H5)/H5, ""))</f>
        <v/>
      </c>
      <c r="S5" s="213">
        <v>3.3927643254977711</v>
      </c>
      <c r="T5" s="241">
        <f>S5-Q5</f>
        <v>-8.5556665599509696E-2</v>
      </c>
      <c r="U5" s="244"/>
      <c r="V5" s="246" t="str">
        <f>IFERROR(VLOOKUP(LEFT(U5,FIND(" ",U5)-1),'BTA Tarama'!$A:$K,11,0),"")</f>
        <v/>
      </c>
      <c r="W5" s="229"/>
      <c r="X5" s="243" t="str">
        <f>IF(COUNTIF('Yıldız Liste'!A:A, A5)&gt;0, "Yıldız Pazar", IF(COUNTIF('Ana Pazar Liste'!A:A, A5)&gt;0, "Ana Pazar", IF(COUNTIF('Alt Pazar Liste'!A:A, A5)&gt;0, "Alt Pazar", "")))</f>
        <v>Yıldız Pazar</v>
      </c>
    </row>
    <row r="6" spans="1:24" ht="30" customHeight="1" thickTop="1" thickBot="1" x14ac:dyDescent="0.65">
      <c r="A6" s="125" t="s">
        <v>211</v>
      </c>
      <c r="B6" s="126" t="s">
        <v>208</v>
      </c>
      <c r="C6" s="127">
        <v>15338755000</v>
      </c>
      <c r="D6" s="127">
        <v>460000000</v>
      </c>
      <c r="E6" s="128">
        <f>VLOOKUP(A6,'Tüm - Sektör'!$A:$H,5,0)</f>
        <v>2.4431057324428238</v>
      </c>
      <c r="F6" s="128">
        <f>VLOOKUP(A6,'Tüm - Sektör'!$A:$H,6,0)</f>
        <v>5.7729341503847446E-2</v>
      </c>
      <c r="G6" s="127">
        <f>VLOOKUP(A6,'Tüm - Sektör'!$A:$H,7,0)</f>
        <v>175.77502699999999</v>
      </c>
      <c r="H6" s="159">
        <v>93.15</v>
      </c>
      <c r="I6" s="128" t="e">
        <f>VLOOKUP(A6,'Tüm - Sektör'!$A:$H,9,0)</f>
        <v>#REF!</v>
      </c>
      <c r="J6" s="127" t="e">
        <f>VLOOKUP(A6,'Tüm - Sektör'!$A:$H,10,0)</f>
        <v>#REF!</v>
      </c>
      <c r="K6" s="128" t="e">
        <f>VLOOKUP(A6,'Tüm - Sektör'!$A:$H,11,0)</f>
        <v>#REF!</v>
      </c>
      <c r="L6" s="128" t="e">
        <f>VLOOKUP(A6,'Tüm - Sektör'!$A:$H,12,0)</f>
        <v>#REF!</v>
      </c>
      <c r="M6" s="128" t="e">
        <f>VLOOKUP(A6,'Tüm - Sektör'!$A:$H,13,0)</f>
        <v>#REF!</v>
      </c>
      <c r="N6" s="129" t="e">
        <f>VLOOKUP(A6,'Tüm - Sektör'!$A:$H,14,0)</f>
        <v>#REF!</v>
      </c>
      <c r="O6" s="130" t="e">
        <f>VLOOKUP(A6,'Tüm - Sektör'!$A:$H,15,0)</f>
        <v>#REF!</v>
      </c>
      <c r="P6" s="152" t="e">
        <f>VLOOKUP(A6,'Tüm - Sektör'!$A:$H,16,0)</f>
        <v>#REF!</v>
      </c>
      <c r="Q6" s="158">
        <f>E6*G6/100</f>
        <v>4.2943697608399214</v>
      </c>
      <c r="R6" s="166" t="str">
        <f>IF(OR(H6="", H7="", Q6=0), "", IF(H6&lt;H7, (H7-H6)/H6, ""))</f>
        <v/>
      </c>
      <c r="S6" s="213">
        <v>4.3036099324608781</v>
      </c>
      <c r="T6" s="241">
        <f>S6-Q6</f>
        <v>9.2401716209566942E-3</v>
      </c>
      <c r="U6" s="244"/>
      <c r="V6" s="246" t="str">
        <f>IFERROR(VLOOKUP(LEFT(U6,FIND(" ",U6)-1),'BTA Tarama'!$A:$K,11,0),"")</f>
        <v/>
      </c>
      <c r="W6" s="229"/>
      <c r="X6" s="243" t="str">
        <f>IF(COUNTIF('Yıldız Liste'!A:A, A6)&gt;0, "Yıldız Pazar", IF(COUNTIF('Ana Pazar Liste'!A:A, A6)&gt;0, "Ana Pazar", IF(COUNTIF('Alt Pazar Liste'!A:A, A6)&gt;0, "Alt Pazar", "")))</f>
        <v>Yıldız Pazar</v>
      </c>
    </row>
    <row r="7" spans="1:24" ht="30" customHeight="1" thickTop="1" thickBot="1" x14ac:dyDescent="0.65">
      <c r="A7" s="125" t="s">
        <v>219</v>
      </c>
      <c r="B7" s="126" t="s">
        <v>208</v>
      </c>
      <c r="C7" s="127">
        <v>64142566183</v>
      </c>
      <c r="D7" s="127">
        <v>1226338236</v>
      </c>
      <c r="E7" s="128">
        <f>VLOOKUP(A7,'Tüm - Sektör'!$A:$H,5,0)</f>
        <v>2.0729154798070391</v>
      </c>
      <c r="F7" s="128">
        <f>VLOOKUP(A7,'Tüm - Sektör'!$A:$H,6,0)</f>
        <v>2.0365413525995604E-2</v>
      </c>
      <c r="G7" s="127">
        <f>VLOOKUP(A7,'Tüm - Sektör'!$A:$H,7,0)</f>
        <v>238.53873200000001</v>
      </c>
      <c r="H7" s="159">
        <v>80.900000000000006</v>
      </c>
      <c r="I7" s="128" t="e">
        <f>VLOOKUP(A7,'Tüm - Sektör'!$A:$H,9,0)</f>
        <v>#REF!</v>
      </c>
      <c r="J7" s="127" t="e">
        <f>VLOOKUP(A7,'Tüm - Sektör'!$A:$H,10,0)</f>
        <v>#REF!</v>
      </c>
      <c r="K7" s="128" t="e">
        <f>VLOOKUP(A7,'Tüm - Sektör'!$A:$H,11,0)</f>
        <v>#REF!</v>
      </c>
      <c r="L7" s="128" t="e">
        <f>VLOOKUP(A7,'Tüm - Sektör'!$A:$H,12,0)</f>
        <v>#REF!</v>
      </c>
      <c r="M7" s="128" t="e">
        <f>VLOOKUP(A7,'Tüm - Sektör'!$A:$H,13,0)</f>
        <v>#REF!</v>
      </c>
      <c r="N7" s="129" t="e">
        <f>VLOOKUP(A7,'Tüm - Sektör'!$A:$H,14,0)</f>
        <v>#REF!</v>
      </c>
      <c r="O7" s="130" t="e">
        <f>VLOOKUP(A7,'Tüm - Sektör'!$A:$H,15,0)</f>
        <v>#REF!</v>
      </c>
      <c r="P7" s="152" t="e">
        <f>VLOOKUP(A7,'Tüm - Sektör'!$A:$H,16,0)</f>
        <v>#REF!</v>
      </c>
      <c r="Q7" s="158">
        <f>E7*G7/100</f>
        <v>4.9447063009634276</v>
      </c>
      <c r="R7" s="166" t="str">
        <f>IF(OR(H7="", H8="", Q7=0), "", IF(H7&lt;H8, (H8-H7)/H7, ""))</f>
        <v/>
      </c>
      <c r="S7" s="213">
        <v>4.7993610047743411</v>
      </c>
      <c r="T7" s="241">
        <f>S7-Q7</f>
        <v>-0.14534529618908643</v>
      </c>
      <c r="U7" s="244"/>
      <c r="V7" s="246" t="str">
        <f>IFERROR(VLOOKUP(LEFT(U7,FIND(" ",U7)-1),'BTA Tarama'!$A:$K,11,0),"")</f>
        <v/>
      </c>
      <c r="W7" s="229"/>
      <c r="X7" s="243" t="str">
        <f>IF(COUNTIF('Yıldız Liste'!A:A, A7)&gt;0, "Yıldız Pazar", IF(COUNTIF('Ana Pazar Liste'!A:A, A7)&gt;0, "Ana Pazar", IF(COUNTIF('Alt Pazar Liste'!A:A, A7)&gt;0, "Alt Pazar", "")))</f>
        <v>Yıldız Pazar</v>
      </c>
    </row>
    <row r="8" spans="1:24" ht="30" customHeight="1" thickTop="1" thickBot="1" x14ac:dyDescent="0.65">
      <c r="A8" s="125" t="s">
        <v>127</v>
      </c>
      <c r="B8" s="126" t="s">
        <v>208</v>
      </c>
      <c r="C8" s="127">
        <v>666088085</v>
      </c>
      <c r="D8" s="127">
        <v>31095331</v>
      </c>
      <c r="E8" s="128">
        <f>VLOOKUP(A8,'Tüm - Sektör'!$A:$H,5,0)</f>
        <v>70.79856582431772</v>
      </c>
      <c r="F8" s="128">
        <f>VLOOKUP(A8,'Tüm - Sektör'!$A:$H,6,0)</f>
        <v>29.569130292335785</v>
      </c>
      <c r="G8" s="127">
        <f>VLOOKUP(A8,'Tüm - Sektör'!$A:$H,7,0)</f>
        <v>7.4210630000000002</v>
      </c>
      <c r="H8" s="159">
        <v>76.150000000000006</v>
      </c>
      <c r="I8" s="128" t="e">
        <f>VLOOKUP(A8,'Tüm - Sektör'!$A:$H,9,0)</f>
        <v>#REF!</v>
      </c>
      <c r="J8" s="127" t="e">
        <f>VLOOKUP(A8,'Tüm - Sektör'!$A:$H,10,0)</f>
        <v>#REF!</v>
      </c>
      <c r="K8" s="128" t="e">
        <f>VLOOKUP(A8,'Tüm - Sektör'!$A:$H,11,0)</f>
        <v>#REF!</v>
      </c>
      <c r="L8" s="128" t="e">
        <f>VLOOKUP(A8,'Tüm - Sektör'!$A:$H,12,0)</f>
        <v>#REF!</v>
      </c>
      <c r="M8" s="128" t="e">
        <f>VLOOKUP(A8,'Tüm - Sektör'!$A:$H,13,0)</f>
        <v>#REF!</v>
      </c>
      <c r="N8" s="129" t="e">
        <f>VLOOKUP(A8,'Tüm - Sektör'!$A:$H,14,0)</f>
        <v>#REF!</v>
      </c>
      <c r="O8" s="130" t="e">
        <f>VLOOKUP(A8,'Tüm - Sektör'!$A:$H,15,0)</f>
        <v>#REF!</v>
      </c>
      <c r="P8" s="152" t="e">
        <f>VLOOKUP(A8,'Tüm - Sektör'!$A:$H,16,0)</f>
        <v>#REF!</v>
      </c>
      <c r="Q8" s="158">
        <f>E8*G8/100</f>
        <v>5.2540061729190874</v>
      </c>
      <c r="R8" s="166" t="str">
        <f>IF(OR(H8="", H9="", Q8=0), "", IF(H8&lt;H9, (H9-H8)/H8, ""))</f>
        <v/>
      </c>
      <c r="S8" s="213">
        <v>5.1960074034777719</v>
      </c>
      <c r="T8" s="241">
        <f>S8-Q8</f>
        <v>-5.7998769441315545E-2</v>
      </c>
      <c r="U8" s="244"/>
      <c r="V8" s="246" t="str">
        <f>IFERROR(VLOOKUP(LEFT(U8,FIND(" ",U8)-1),'BTA Tarama'!$A:$K,11,0),"")</f>
        <v/>
      </c>
      <c r="W8" s="229"/>
      <c r="X8" s="243" t="str">
        <f>IF(COUNTIF('Yıldız Liste'!A:A, A8)&gt;0, "Yıldız Pazar", IF(COUNTIF('Ana Pazar Liste'!A:A, A8)&gt;0, "Ana Pazar", IF(COUNTIF('Alt Pazar Liste'!A:A, A8)&gt;0, "Alt Pazar", "")))</f>
        <v>Ana Pazar</v>
      </c>
    </row>
    <row r="9" spans="1:24" ht="30" customHeight="1" thickTop="1" thickBot="1" x14ac:dyDescent="0.65">
      <c r="A9" s="125" t="s">
        <v>518</v>
      </c>
      <c r="B9" s="126" t="s">
        <v>208</v>
      </c>
      <c r="C9" s="127">
        <v>13276708610</v>
      </c>
      <c r="D9" s="127">
        <v>165200000</v>
      </c>
      <c r="E9" s="128">
        <f>VLOOKUP(A9,'Tüm - Sektör'!$A:$H,5,0)</f>
        <v>17.89157138431305</v>
      </c>
      <c r="F9" s="128">
        <f>VLOOKUP(A9,'Tüm - Sektör'!$A:$H,6,0)</f>
        <v>1.5926836797031272</v>
      </c>
      <c r="G9" s="127">
        <f>VLOOKUP(A9,'Tüm - Sektör'!$A:$H,7,0)</f>
        <v>33.030631999999997</v>
      </c>
      <c r="H9" s="159">
        <v>67.7</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E9*G9/100</f>
        <v>5.9096991029697481</v>
      </c>
      <c r="R9" s="166" t="str">
        <f>IF(OR(H9="", H10="", Q9=0), "", IF(H9&lt;H10, (H10-H9)/H9, ""))</f>
        <v/>
      </c>
      <c r="S9" s="213">
        <v>5.8449471040329</v>
      </c>
      <c r="T9" s="241">
        <f>S9-Q9</f>
        <v>-6.4751998936848132E-2</v>
      </c>
      <c r="U9" s="244"/>
      <c r="V9" s="246" t="str">
        <f>IFERROR(VLOOKUP(LEFT(U9,FIND(" ",U9)-1),'BTA Tarama'!$A:$K,11,0),"")</f>
        <v/>
      </c>
      <c r="W9" s="229"/>
      <c r="X9" s="243" t="str">
        <f>IF(COUNTIF('Yıldız Liste'!A:A, A9)&gt;0, "Yıldız Pazar", IF(COUNTIF('Ana Pazar Liste'!A:A, A9)&gt;0, "Ana Pazar", IF(COUNTIF('Alt Pazar Liste'!A:A, A9)&gt;0, "Alt Pazar", "")))</f>
        <v>Ana Pazar</v>
      </c>
    </row>
    <row r="10" spans="1:24" ht="30" customHeight="1" thickTop="1" thickBot="1" x14ac:dyDescent="0.65">
      <c r="A10" s="125" t="s">
        <v>632</v>
      </c>
      <c r="B10" s="126" t="s">
        <v>208</v>
      </c>
      <c r="C10" s="127">
        <v>16201756742</v>
      </c>
      <c r="D10" s="127">
        <v>411441018</v>
      </c>
      <c r="E10" s="128">
        <f>VLOOKUP(A10,'Tüm - Sektör'!$A:$H,5,0)</f>
        <v>13.781387354034536</v>
      </c>
      <c r="F10" s="128">
        <f>VLOOKUP(A10,'Tüm - Sektör'!$A:$H,6,0)</f>
        <v>0.53167324270710026</v>
      </c>
      <c r="G10" s="127">
        <f>VLOOKUP(A10,'Tüm - Sektör'!$A:$H,7,0)</f>
        <v>46.332011000000001</v>
      </c>
      <c r="H10" s="159">
        <v>62.65</v>
      </c>
      <c r="I10" s="128" t="e">
        <f>VLOOKUP(A10,'Tüm - Sektör'!$A:$H,9,0)</f>
        <v>#REF!</v>
      </c>
      <c r="J10" s="127" t="e">
        <f>VLOOKUP(A10,'Tüm - Sektör'!$A:$H,10,0)</f>
        <v>#REF!</v>
      </c>
      <c r="K10" s="128" t="e">
        <f>VLOOKUP(A10,'Tüm - Sektör'!$A:$H,11,0)</f>
        <v>#REF!</v>
      </c>
      <c r="L10" s="128" t="e">
        <f>VLOOKUP(A10,'Tüm - Sektör'!$A:$H,12,0)</f>
        <v>#REF!</v>
      </c>
      <c r="M10" s="128" t="e">
        <f>VLOOKUP(A10,'Tüm - Sektör'!$A:$H,13,0)</f>
        <v>#REF!</v>
      </c>
      <c r="N10" s="129" t="e">
        <f>VLOOKUP(A10,'Tüm - Sektör'!$A:$H,14,0)</f>
        <v>#REF!</v>
      </c>
      <c r="O10" s="130" t="e">
        <f>VLOOKUP(A10,'Tüm - Sektör'!$A:$H,15,0)</f>
        <v>#REF!</v>
      </c>
      <c r="P10" s="152" t="e">
        <f>VLOOKUP(A10,'Tüm - Sektör'!$A:$H,16,0)</f>
        <v>#REF!</v>
      </c>
      <c r="Q10" s="158">
        <f>E10*G10/100</f>
        <v>6.3851939048238897</v>
      </c>
      <c r="R10" s="166" t="str">
        <f>IF(OR(H10="", H11="", Q10=0), "", IF(H10&lt;H11, (H11-H10)/H10, ""))</f>
        <v/>
      </c>
      <c r="S10" s="213">
        <v>6.3296265528040614</v>
      </c>
      <c r="T10" s="241">
        <f>S10-Q10</f>
        <v>-5.556735201982832E-2</v>
      </c>
      <c r="U10" s="244"/>
      <c r="V10" s="246" t="str">
        <f>IFERROR(VLOOKUP(LEFT(U10,FIND(" ",U10)-1),'BTA Tarama'!$A:$K,11,0),"")</f>
        <v/>
      </c>
      <c r="W10" s="229"/>
      <c r="X10" s="243" t="str">
        <f>IF(COUNTIF('Yıldız Liste'!A:A, A10)&gt;0, "Yıldız Pazar", IF(COUNTIF('Ana Pazar Liste'!A:A, A10)&gt;0, "Ana Pazar", IF(COUNTIF('Alt Pazar Liste'!A:A, A10)&gt;0, "Alt Pazar", "")))</f>
        <v>Yıldız Pazar</v>
      </c>
    </row>
    <row r="11" spans="1:24" ht="30" customHeight="1" thickTop="1" thickBot="1" x14ac:dyDescent="0.65">
      <c r="A11" s="125" t="s">
        <v>430</v>
      </c>
      <c r="B11" s="126" t="s">
        <v>208</v>
      </c>
      <c r="C11" s="127">
        <v>5872170565</v>
      </c>
      <c r="D11" s="127">
        <v>368000000</v>
      </c>
      <c r="E11" s="128">
        <f>VLOOKUP(A11,'Tüm - Sektör'!$A:$H,5,0)</f>
        <v>11.52476908442523</v>
      </c>
      <c r="F11" s="128">
        <f>VLOOKUP(A11,'Tüm - Sektör'!$A:$H,6,0)</f>
        <v>0.76383676328375072</v>
      </c>
      <c r="G11" s="127">
        <f>VLOOKUP(A11,'Tüm - Sektör'!$A:$H,7,0)</f>
        <v>84.545681999999999</v>
      </c>
      <c r="H11" s="159">
        <v>41.06</v>
      </c>
      <c r="I11" s="128" t="e">
        <f>VLOOKUP(A11,'Tüm - Sektör'!$A:$H,9,0)</f>
        <v>#REF!</v>
      </c>
      <c r="J11" s="127" t="e">
        <f>VLOOKUP(A11,'Tüm - Sektör'!$A:$H,10,0)</f>
        <v>#REF!</v>
      </c>
      <c r="K11" s="128" t="e">
        <f>VLOOKUP(A11,'Tüm - Sektör'!$A:$H,11,0)</f>
        <v>#REF!</v>
      </c>
      <c r="L11" s="128" t="e">
        <f>VLOOKUP(A11,'Tüm - Sektör'!$A:$H,12,0)</f>
        <v>#REF!</v>
      </c>
      <c r="M11" s="128" t="e">
        <f>VLOOKUP(A11,'Tüm - Sektör'!$A:$H,13,0)</f>
        <v>#REF!</v>
      </c>
      <c r="N11" s="129" t="e">
        <f>VLOOKUP(A11,'Tüm - Sektör'!$A:$H,14,0)</f>
        <v>#REF!</v>
      </c>
      <c r="O11" s="130" t="e">
        <f>VLOOKUP(A11,'Tüm - Sektör'!$A:$H,15,0)</f>
        <v>#REF!</v>
      </c>
      <c r="P11" s="152" t="e">
        <f>VLOOKUP(A11,'Tüm - Sektör'!$A:$H,16,0)</f>
        <v>#REF!</v>
      </c>
      <c r="Q11" s="158">
        <f>E11*G11/100</f>
        <v>9.743694621352466</v>
      </c>
      <c r="R11" s="166" t="str">
        <f>IF(OR(H11="", H12="", Q11=0), "", IF(H11&lt;H12, (H12-H11)/H11, ""))</f>
        <v/>
      </c>
      <c r="S11" s="213">
        <v>9.5895518013598355</v>
      </c>
      <c r="T11" s="241">
        <f>S11-Q11</f>
        <v>-0.15414281999263046</v>
      </c>
      <c r="U11" s="244"/>
      <c r="V11" s="246" t="str">
        <f>IFERROR(VLOOKUP(LEFT(U11,FIND(" ",U11)-1),'BTA Tarama'!$A:$K,11,0),"")</f>
        <v/>
      </c>
      <c r="W11" s="229"/>
      <c r="X11" s="243" t="str">
        <f>IF(COUNTIF('Yıldız Liste'!A:A, A11)&gt;0, "Yıldız Pazar", IF(COUNTIF('Ana Pazar Liste'!A:A, A11)&gt;0, "Ana Pazar", IF(COUNTIF('Alt Pazar Liste'!A:A, A11)&gt;0, "Alt Pazar", "")))</f>
        <v>Yıldız Pazar</v>
      </c>
    </row>
    <row r="12" spans="1:24" ht="30" customHeight="1" thickTop="1" thickBot="1" x14ac:dyDescent="0.65">
      <c r="A12" s="125" t="s">
        <v>459</v>
      </c>
      <c r="B12" s="126" t="s">
        <v>208</v>
      </c>
      <c r="C12" s="127">
        <v>16106307516</v>
      </c>
      <c r="D12" s="127">
        <v>1078290009</v>
      </c>
      <c r="E12" s="128">
        <f>VLOOKUP(A12,'Tüm - Sektör'!$A:$H,5,0)</f>
        <v>3.6295123062087749</v>
      </c>
      <c r="F12" s="128">
        <f>VLOOKUP(A12,'Tüm - Sektör'!$A:$H,6,0)</f>
        <v>8.6307410187566061E-2</v>
      </c>
      <c r="G12" s="127">
        <f>VLOOKUP(A12,'Tüm - Sektör'!$A:$H,7,0)</f>
        <v>287.17617999999999</v>
      </c>
      <c r="H12" s="159">
        <v>38.380000000000003</v>
      </c>
      <c r="I12" s="128" t="e">
        <f>VLOOKUP(A12,'Tüm - Sektör'!$A:$H,9,0)</f>
        <v>#REF!</v>
      </c>
      <c r="J12" s="127" t="e">
        <f>VLOOKUP(A12,'Tüm - Sektör'!$A:$H,10,0)</f>
        <v>#REF!</v>
      </c>
      <c r="K12" s="128" t="e">
        <f>VLOOKUP(A12,'Tüm - Sektör'!$A:$H,11,0)</f>
        <v>#REF!</v>
      </c>
      <c r="L12" s="128" t="e">
        <f>VLOOKUP(A12,'Tüm - Sektör'!$A:$H,12,0)</f>
        <v>#REF!</v>
      </c>
      <c r="M12" s="128" t="e">
        <f>VLOOKUP(A12,'Tüm - Sektör'!$A:$H,13,0)</f>
        <v>#REF!</v>
      </c>
      <c r="N12" s="129" t="e">
        <f>VLOOKUP(A12,'Tüm - Sektör'!$A:$H,14,0)</f>
        <v>#REF!</v>
      </c>
      <c r="O12" s="130" t="e">
        <f>VLOOKUP(A12,'Tüm - Sektör'!$A:$H,15,0)</f>
        <v>#REF!</v>
      </c>
      <c r="P12" s="152" t="e">
        <f>VLOOKUP(A12,'Tüm - Sektör'!$A:$H,16,0)</f>
        <v>#REF!</v>
      </c>
      <c r="Q12" s="158">
        <f>E12*G12/100</f>
        <v>10.423094793600262</v>
      </c>
      <c r="R12" s="166" t="str">
        <f>IF(OR(H12="", H13="", Q12=0), "", IF(H12&lt;H13, (H13-H12)/H12, ""))</f>
        <v/>
      </c>
      <c r="S12" s="213">
        <v>10.076533455374761</v>
      </c>
      <c r="T12" s="241">
        <f>S12-Q12</f>
        <v>-0.34656133822550039</v>
      </c>
      <c r="U12" s="244"/>
      <c r="V12" s="246" t="str">
        <f>IFERROR(VLOOKUP(LEFT(U12,FIND(" ",U12)-1),'BTA Tarama'!$A:$K,11,0),"")</f>
        <v/>
      </c>
      <c r="W12" s="229"/>
      <c r="X12" s="243" t="str">
        <f>IF(COUNTIF('Yıldız Liste'!A:A, A12)&gt;0, "Yıldız Pazar", IF(COUNTIF('Ana Pazar Liste'!A:A, A12)&gt;0, "Ana Pazar", IF(COUNTIF('Alt Pazar Liste'!A:A, A12)&gt;0, "Alt Pazar", "")))</f>
        <v>Yıldız Pazar</v>
      </c>
    </row>
    <row r="13" spans="1:24" ht="30" customHeight="1" thickTop="1" thickBot="1" x14ac:dyDescent="0.65">
      <c r="A13" s="125" t="s">
        <v>446</v>
      </c>
      <c r="B13" s="126" t="s">
        <v>208</v>
      </c>
      <c r="C13" s="127">
        <v>54701388025</v>
      </c>
      <c r="D13" s="127">
        <v>2600000000</v>
      </c>
      <c r="E13" s="128">
        <f>VLOOKUP(A13,'Tüm - Sektör'!$A:$H,5,0)</f>
        <v>2.6908675400002844</v>
      </c>
      <c r="F13" s="128">
        <f>VLOOKUP(A13,'Tüm - Sektör'!$A:$H,6,0)</f>
        <v>2.7235501417006928E-2</v>
      </c>
      <c r="G13" s="127">
        <f>VLOOKUP(A13,'Tüm - Sektör'!$A:$H,7,0)</f>
        <v>387.97063400000002</v>
      </c>
      <c r="H13" s="159">
        <v>38.32</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E13*G13/100</f>
        <v>10.439775855039306</v>
      </c>
      <c r="R13" s="166" t="str">
        <f>IF(OR(H13="", H14="", Q13=0), "", IF(H13&lt;H14, (H14-H13)/H13, ""))</f>
        <v/>
      </c>
      <c r="S13" s="213">
        <v>10.527689756976478</v>
      </c>
      <c r="T13" s="241">
        <f>S13-Q13</f>
        <v>8.7913901937172412E-2</v>
      </c>
      <c r="U13" s="244"/>
      <c r="V13" s="246" t="str">
        <f>IFERROR(VLOOKUP(LEFT(U13,FIND(" ",U13)-1),'BTA Tarama'!$A:$K,11,0),"")</f>
        <v/>
      </c>
      <c r="W13" s="229"/>
      <c r="X13" s="243" t="str">
        <f>IF(COUNTIF('Yıldız Liste'!A:A, A13)&gt;0, "Yıldız Pazar", IF(COUNTIF('Ana Pazar Liste'!A:A, A13)&gt;0, "Ana Pazar", IF(COUNTIF('Alt Pazar Liste'!A:A, A13)&gt;0, "Alt Pazar", "")))</f>
        <v>Yıldız Pazar</v>
      </c>
    </row>
    <row r="14" spans="1:24" ht="30" customHeight="1" thickTop="1" thickBot="1" x14ac:dyDescent="0.65">
      <c r="A14" s="125" t="s">
        <v>299</v>
      </c>
      <c r="B14" s="126" t="s">
        <v>208</v>
      </c>
      <c r="C14" s="127">
        <v>15218561138</v>
      </c>
      <c r="D14" s="127">
        <v>2950000000</v>
      </c>
      <c r="E14" s="128">
        <f>VLOOKUP(A14,'Tüm - Sektör'!$A:$H,5,0)</f>
        <v>2.9645638274297754</v>
      </c>
      <c r="F14" s="128">
        <f>VLOOKUP(A14,'Tüm - Sektör'!$A:$H,6,0)</f>
        <v>2.8712482590118889E-2</v>
      </c>
      <c r="G14" s="127">
        <f>VLOOKUP(A14,'Tüm - Sektör'!$A:$H,7,0)</f>
        <v>371.95620600000001</v>
      </c>
      <c r="H14" s="159">
        <v>36.299999999999997</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E14*G14/100</f>
        <v>11.026879136956181</v>
      </c>
      <c r="R14" s="166" t="str">
        <f>IF(OR(H14="", H15="", Q14=0), "", IF(H14&lt;H15, (H15-H14)/H14, ""))</f>
        <v/>
      </c>
      <c r="S14" s="213">
        <v>11.15595631748911</v>
      </c>
      <c r="T14" s="241">
        <f>S14-Q14</f>
        <v>0.1290771805329296</v>
      </c>
      <c r="U14" s="244"/>
      <c r="V14" s="246" t="str">
        <f>IFERROR(VLOOKUP(LEFT(U14,FIND(" ",U14)-1),'BTA Tarama'!$A:$K,11,0),"")</f>
        <v/>
      </c>
      <c r="W14" s="229"/>
      <c r="X14" s="243" t="str">
        <f>IF(COUNTIF('Yıldız Liste'!A:A, A14)&gt;0, "Yıldız Pazar", IF(COUNTIF('Ana Pazar Liste'!A:A, A14)&gt;0, "Ana Pazar", IF(COUNTIF('Alt Pazar Liste'!A:A, A14)&gt;0, "Alt Pazar", "")))</f>
        <v>Yıldız Pazar</v>
      </c>
    </row>
    <row r="15" spans="1:24" ht="30" customHeight="1" thickTop="1" thickBot="1" x14ac:dyDescent="0.65">
      <c r="A15" s="125" t="s">
        <v>702</v>
      </c>
      <c r="B15" s="126" t="s">
        <v>208</v>
      </c>
      <c r="C15" s="127">
        <v>18418307434</v>
      </c>
      <c r="D15" s="127">
        <v>540000000</v>
      </c>
      <c r="E15" s="128">
        <f>VLOOKUP(A15,'Tüm - Sektör'!$A:$H,5,0)</f>
        <v>10.329971093022094</v>
      </c>
      <c r="F15" s="128">
        <f>VLOOKUP(A15,'Tüm - Sektör'!$A:$H,6,0)</f>
        <v>0.5313771138385851</v>
      </c>
      <c r="G15" s="127">
        <f>VLOOKUP(A15,'Tüm - Sektör'!$A:$H,7,0)</f>
        <v>109.977541</v>
      </c>
      <c r="H15" s="159">
        <v>35.22</v>
      </c>
      <c r="I15" s="128" t="e">
        <f>VLOOKUP(A15,'Tüm - Sektör'!$A:$H,9,0)</f>
        <v>#REF!</v>
      </c>
      <c r="J15" s="127" t="e">
        <f>VLOOKUP(A15,'Tüm - Sektör'!$A:$H,10,0)</f>
        <v>#REF!</v>
      </c>
      <c r="K15" s="128" t="e">
        <f>VLOOKUP(A15,'Tüm - Sektör'!$A:$H,11,0)</f>
        <v>#REF!</v>
      </c>
      <c r="L15" s="128" t="e">
        <f>VLOOKUP(A15,'Tüm - Sektör'!$A:$H,12,0)</f>
        <v>#REF!</v>
      </c>
      <c r="M15" s="128" t="e">
        <f>VLOOKUP(A15,'Tüm - Sektör'!$A:$H,13,0)</f>
        <v>#REF!</v>
      </c>
      <c r="N15" s="129" t="e">
        <f>VLOOKUP(A15,'Tüm - Sektör'!$A:$H,14,0)</f>
        <v>#REF!</v>
      </c>
      <c r="O15" s="130" t="e">
        <f>VLOOKUP(A15,'Tüm - Sektör'!$A:$H,15,0)</f>
        <v>#REF!</v>
      </c>
      <c r="P15" s="152" t="e">
        <f>VLOOKUP(A15,'Tüm - Sektör'!$A:$H,16,0)</f>
        <v>#REF!</v>
      </c>
      <c r="Q15" s="158">
        <f>E15*G15/100</f>
        <v>11.36064819411652</v>
      </c>
      <c r="R15" s="166" t="str">
        <f>IF(OR(H15="", H16="", Q15=0), "", IF(H15&lt;H16, (H16-H15)/H15, ""))</f>
        <v/>
      </c>
      <c r="S15" s="213">
        <v>11.065321609424334</v>
      </c>
      <c r="T15" s="241">
        <f>S15-Q15</f>
        <v>-0.29532658469218553</v>
      </c>
      <c r="U15" s="244"/>
      <c r="V15" s="246" t="str">
        <f>IFERROR(VLOOKUP(LEFT(U15,FIND(" ",U15)-1),'BTA Tarama'!$A:$K,11,0),"")</f>
        <v/>
      </c>
      <c r="W15" s="229"/>
      <c r="X15" s="243" t="str">
        <f>IF(COUNTIF('Yıldız Liste'!A:A, A15)&gt;0, "Yıldız Pazar", IF(COUNTIF('Ana Pazar Liste'!A:A, A15)&gt;0, "Ana Pazar", IF(COUNTIF('Alt Pazar Liste'!A:A, A15)&gt;0, "Alt Pazar", "")))</f>
        <v>Yıldız Pazar</v>
      </c>
    </row>
    <row r="16" spans="1:24" ht="30" customHeight="1" thickTop="1" thickBot="1" x14ac:dyDescent="0.65">
      <c r="A16" s="125" t="s">
        <v>35</v>
      </c>
      <c r="B16" s="126" t="s">
        <v>208</v>
      </c>
      <c r="C16" s="127">
        <v>989726098</v>
      </c>
      <c r="D16" s="127">
        <v>66000000</v>
      </c>
      <c r="E16" s="128">
        <f>VLOOKUP(A16,'Tüm - Sektör'!$A:$H,5,0)</f>
        <v>22.391948263833463</v>
      </c>
      <c r="F16" s="128">
        <f>VLOOKUP(A16,'Tüm - Sektör'!$A:$H,6,0)</f>
        <v>9.1695119835517858</v>
      </c>
      <c r="G16" s="127">
        <f>VLOOKUP(A16,'Tüm - Sektör'!$A:$H,7,0)</f>
        <v>53.070768999999999</v>
      </c>
      <c r="H16" s="159">
        <v>33.659999999999997</v>
      </c>
      <c r="I16" s="128" t="e">
        <f>VLOOKUP(A16,'Tüm - Sektör'!$A:$H,9,0)</f>
        <v>#REF!</v>
      </c>
      <c r="J16" s="127" t="e">
        <f>VLOOKUP(A16,'Tüm - Sektör'!$A:$H,10,0)</f>
        <v>#REF!</v>
      </c>
      <c r="K16" s="128" t="e">
        <f>VLOOKUP(A16,'Tüm - Sektör'!$A:$H,11,0)</f>
        <v>#REF!</v>
      </c>
      <c r="L16" s="128" t="e">
        <f>VLOOKUP(A16,'Tüm - Sektör'!$A:$H,12,0)</f>
        <v>#REF!</v>
      </c>
      <c r="M16" s="128" t="e">
        <f>VLOOKUP(A16,'Tüm - Sektör'!$A:$H,13,0)</f>
        <v>#REF!</v>
      </c>
      <c r="N16" s="129" t="e">
        <f>VLOOKUP(A16,'Tüm - Sektör'!$A:$H,14,0)</f>
        <v>#REF!</v>
      </c>
      <c r="O16" s="130" t="e">
        <f>VLOOKUP(A16,'Tüm - Sektör'!$A:$H,15,0)</f>
        <v>#REF!</v>
      </c>
      <c r="P16" s="152" t="e">
        <f>VLOOKUP(A16,'Tüm - Sektör'!$A:$H,16,0)</f>
        <v>#REF!</v>
      </c>
      <c r="Q16" s="158">
        <f>E16*G16/100</f>
        <v>11.883579137698566</v>
      </c>
      <c r="R16" s="166" t="str">
        <f>IF(OR(H16="", H17="", Q16=0), "", IF(H16&lt;H17, (H17-H16)/H16, ""))</f>
        <v/>
      </c>
      <c r="S16" s="213">
        <v>10.70094365369004</v>
      </c>
      <c r="T16" s="241">
        <f>S16-Q16</f>
        <v>-1.1826354840085269</v>
      </c>
      <c r="U16" s="244"/>
      <c r="V16" s="246" t="str">
        <f>IFERROR(VLOOKUP(LEFT(U16,FIND(" ",U16)-1),'BTA Tarama'!$A:$K,11,0),"")</f>
        <v/>
      </c>
      <c r="W16" s="229"/>
      <c r="X16" s="243" t="str">
        <f>IF(COUNTIF('Yıldız Liste'!A:A, A16)&gt;0, "Yıldız Pazar", IF(COUNTIF('Ana Pazar Liste'!A:A, A16)&gt;0, "Ana Pazar", IF(COUNTIF('Alt Pazar Liste'!A:A, A16)&gt;0, "Alt Pazar", "")))</f>
        <v>Ana Pazar</v>
      </c>
    </row>
    <row r="17" spans="1:24" ht="30" customHeight="1" thickTop="1" thickBot="1" x14ac:dyDescent="0.65">
      <c r="A17" s="125" t="s">
        <v>128</v>
      </c>
      <c r="B17" s="126" t="s">
        <v>208</v>
      </c>
      <c r="C17" s="127">
        <v>739991756</v>
      </c>
      <c r="D17" s="127">
        <v>331056000</v>
      </c>
      <c r="E17" s="128">
        <f>VLOOKUP(A17,'Tüm - Sektör'!$A:$H,5,0)</f>
        <v>3.911774408053005</v>
      </c>
      <c r="F17" s="128">
        <f>VLOOKUP(A17,'Tüm - Sektör'!$A:$H,6,0)</f>
        <v>0.35806213578925811</v>
      </c>
      <c r="G17" s="127">
        <f>VLOOKUP(A17,'Tüm - Sektör'!$A:$H,7,0)</f>
        <v>306.919645</v>
      </c>
      <c r="H17" s="159">
        <v>33.32</v>
      </c>
      <c r="I17" s="128" t="e">
        <f>VLOOKUP(A17,'Tüm - Sektör'!$A:$H,9,0)</f>
        <v>#REF!</v>
      </c>
      <c r="J17" s="127" t="e">
        <f>VLOOKUP(A17,'Tüm - Sektör'!$A:$H,10,0)</f>
        <v>#REF!</v>
      </c>
      <c r="K17" s="128" t="e">
        <f>VLOOKUP(A17,'Tüm - Sektör'!$A:$H,11,0)</f>
        <v>#REF!</v>
      </c>
      <c r="L17" s="128" t="e">
        <f>VLOOKUP(A17,'Tüm - Sektör'!$A:$H,12,0)</f>
        <v>#REF!</v>
      </c>
      <c r="M17" s="128" t="e">
        <f>VLOOKUP(A17,'Tüm - Sektör'!$A:$H,13,0)</f>
        <v>#REF!</v>
      </c>
      <c r="N17" s="129" t="e">
        <f>VLOOKUP(A17,'Tüm - Sektör'!$A:$H,14,0)</f>
        <v>#REF!</v>
      </c>
      <c r="O17" s="130" t="e">
        <f>VLOOKUP(A17,'Tüm - Sektör'!$A:$H,15,0)</f>
        <v>#REF!</v>
      </c>
      <c r="P17" s="152" t="e">
        <f>VLOOKUP(A17,'Tüm - Sektör'!$A:$H,16,0)</f>
        <v>#REF!</v>
      </c>
      <c r="Q17" s="158">
        <f>E17*G17/100</f>
        <v>12.006004126397134</v>
      </c>
      <c r="R17" s="166" t="str">
        <f>IF(OR(H17="", H18="", Q17=0), "", IF(H17&lt;H18, (H18-H17)/H17, ""))</f>
        <v/>
      </c>
      <c r="S17" s="213">
        <v>12.049399322034713</v>
      </c>
      <c r="T17" s="241">
        <f>S17-Q17</f>
        <v>4.339519563757932E-2</v>
      </c>
      <c r="U17" s="244"/>
      <c r="V17" s="246" t="str">
        <f>IFERROR(VLOOKUP(LEFT(U17,FIND(" ",U17)-1),'BTA Tarama'!$A:$K,11,0),"")</f>
        <v/>
      </c>
      <c r="W17" s="229"/>
      <c r="X17" s="243" t="str">
        <f>IF(COUNTIF('Yıldız Liste'!A:A, A17)&gt;0, "Yıldız Pazar", IF(COUNTIF('Ana Pazar Liste'!A:A, A17)&gt;0, "Ana Pazar", IF(COUNTIF('Alt Pazar Liste'!A:A, A17)&gt;0, "Alt Pazar", "")))</f>
        <v>Ana Pazar</v>
      </c>
    </row>
    <row r="18" spans="1:24" ht="30" customHeight="1" thickTop="1" thickBot="1" x14ac:dyDescent="0.65">
      <c r="A18" s="125" t="s">
        <v>768</v>
      </c>
      <c r="B18" s="126" t="s">
        <v>208</v>
      </c>
      <c r="C18" s="127">
        <v>4337630740</v>
      </c>
      <c r="D18" s="127">
        <v>188205000</v>
      </c>
      <c r="E18" s="128">
        <f>VLOOKUP(A18,'Tüm - Sektör'!$A:$H,5,0)</f>
        <v>23.112527466701863</v>
      </c>
      <c r="F18" s="128">
        <f>VLOOKUP(A18,'Tüm - Sektör'!$A:$H,6,0)</f>
        <v>3.8376583158493833</v>
      </c>
      <c r="G18" s="127">
        <f>VLOOKUP(A18,'Tüm - Sektör'!$A:$H,7,0)</f>
        <v>54.564166</v>
      </c>
      <c r="H18" s="159">
        <v>31.72</v>
      </c>
      <c r="I18" s="128" t="e">
        <f>VLOOKUP(A18,'Tüm - Sektör'!$A:$H,9,0)</f>
        <v>#REF!</v>
      </c>
      <c r="J18" s="127" t="e">
        <f>VLOOKUP(A18,'Tüm - Sektör'!$A:$H,10,0)</f>
        <v>#REF!</v>
      </c>
      <c r="K18" s="128" t="e">
        <f>VLOOKUP(A18,'Tüm - Sektör'!$A:$H,11,0)</f>
        <v>#REF!</v>
      </c>
      <c r="L18" s="128" t="e">
        <f>VLOOKUP(A18,'Tüm - Sektör'!$A:$H,12,0)</f>
        <v>#REF!</v>
      </c>
      <c r="M18" s="128" t="e">
        <f>VLOOKUP(A18,'Tüm - Sektör'!$A:$H,13,0)</f>
        <v>#REF!</v>
      </c>
      <c r="N18" s="129" t="e">
        <f>VLOOKUP(A18,'Tüm - Sektör'!$A:$H,14,0)</f>
        <v>#REF!</v>
      </c>
      <c r="O18" s="130" t="e">
        <f>VLOOKUP(A18,'Tüm - Sektör'!$A:$H,15,0)</f>
        <v>#REF!</v>
      </c>
      <c r="P18" s="152" t="e">
        <f>VLOOKUP(A18,'Tüm - Sektör'!$A:$H,16,0)</f>
        <v>#REF!</v>
      </c>
      <c r="Q18" s="158">
        <f>E18*G18/100</f>
        <v>12.6111578537268</v>
      </c>
      <c r="R18" s="166" t="str">
        <f>IF(OR(H18="", H19="", Q18=0), "", IF(H18&lt;H19, (H19-H18)/H18, ""))</f>
        <v/>
      </c>
      <c r="S18" s="213">
        <v>12.23320878043468</v>
      </c>
      <c r="T18" s="241">
        <f>S18-Q18</f>
        <v>-0.37794907329212002</v>
      </c>
      <c r="U18" s="244"/>
      <c r="V18" s="246" t="str">
        <f>IFERROR(VLOOKUP(LEFT(U18,FIND(" ",U18)-1),'BTA Tarama'!$A:$K,11,0),"")</f>
        <v/>
      </c>
      <c r="W18" s="229"/>
      <c r="X18" s="243" t="str">
        <f>IF(COUNTIF('Yıldız Liste'!A:A, A18)&gt;0, "Yıldız Pazar", IF(COUNTIF('Ana Pazar Liste'!A:A, A18)&gt;0, "Ana Pazar", IF(COUNTIF('Alt Pazar Liste'!A:A, A18)&gt;0, "Alt Pazar", "")))</f>
        <v>Ana Pazar</v>
      </c>
    </row>
    <row r="19" spans="1:24" ht="30" customHeight="1" thickTop="1" thickBot="1" x14ac:dyDescent="0.65">
      <c r="A19" s="125" t="s">
        <v>36</v>
      </c>
      <c r="B19" s="126" t="s">
        <v>208</v>
      </c>
      <c r="C19" s="127">
        <v>18685926047</v>
      </c>
      <c r="D19" s="127">
        <v>277500000</v>
      </c>
      <c r="E19" s="128">
        <f>VLOOKUP(A19,'Tüm - Sektör'!$A:$H,5,0)</f>
        <v>27.149634777683044</v>
      </c>
      <c r="F19" s="128">
        <f>VLOOKUP(A19,'Tüm - Sektör'!$A:$H,6,0)</f>
        <v>3.1560168297219464</v>
      </c>
      <c r="G19" s="127">
        <f>VLOOKUP(A19,'Tüm - Sektör'!$A:$H,7,0)</f>
        <v>46.985779999999998</v>
      </c>
      <c r="H19" s="159">
        <v>31.36</v>
      </c>
      <c r="I19" s="128" t="e">
        <f>VLOOKUP(A19,'Tüm - Sektör'!$A:$H,9,0)</f>
        <v>#REF!</v>
      </c>
      <c r="J19" s="127" t="e">
        <f>VLOOKUP(A19,'Tüm - Sektör'!$A:$H,10,0)</f>
        <v>#REF!</v>
      </c>
      <c r="K19" s="128" t="e">
        <f>VLOOKUP(A19,'Tüm - Sektör'!$A:$H,11,0)</f>
        <v>#REF!</v>
      </c>
      <c r="L19" s="128" t="e">
        <f>VLOOKUP(A19,'Tüm - Sektör'!$A:$H,12,0)</f>
        <v>#REF!</v>
      </c>
      <c r="M19" s="128" t="e">
        <f>VLOOKUP(A19,'Tüm - Sektör'!$A:$H,13,0)</f>
        <v>#REF!</v>
      </c>
      <c r="N19" s="129" t="e">
        <f>VLOOKUP(A19,'Tüm - Sektör'!$A:$H,14,0)</f>
        <v>#REF!</v>
      </c>
      <c r="O19" s="130" t="e">
        <f>VLOOKUP(A19,'Tüm - Sektör'!$A:$H,15,0)</f>
        <v>#REF!</v>
      </c>
      <c r="P19" s="152" t="e">
        <f>VLOOKUP(A19,'Tüm - Sektör'!$A:$H,16,0)</f>
        <v>#REF!</v>
      </c>
      <c r="Q19" s="158">
        <f>E19*G19/100</f>
        <v>12.756467667445643</v>
      </c>
      <c r="R19" s="166" t="str">
        <f>IF(OR(H19="", H20="", Q19=0), "", IF(H19&lt;H20, (H20-H19)/H19, ""))</f>
        <v/>
      </c>
      <c r="S19" s="213">
        <v>12.595806865588647</v>
      </c>
      <c r="T19" s="241">
        <f>S19-Q19</f>
        <v>-0.16066080185699505</v>
      </c>
      <c r="U19" s="244"/>
      <c r="V19" s="246" t="str">
        <f>IFERROR(VLOOKUP(LEFT(U19,FIND(" ",U19)-1),'BTA Tarama'!$A:$K,11,0),"")</f>
        <v/>
      </c>
      <c r="W19" s="229"/>
      <c r="X19" s="243" t="str">
        <f>IF(COUNTIF('Yıldız Liste'!A:A, A19)&gt;0, "Yıldız Pazar", IF(COUNTIF('Ana Pazar Liste'!A:A, A19)&gt;0, "Ana Pazar", IF(COUNTIF('Alt Pazar Liste'!A:A, A19)&gt;0, "Alt Pazar", "")))</f>
        <v>Ana Pazar</v>
      </c>
    </row>
    <row r="20" spans="1:24" ht="30" customHeight="1" thickTop="1" thickBot="1" x14ac:dyDescent="0.65">
      <c r="A20" s="125" t="s">
        <v>217</v>
      </c>
      <c r="B20" s="126" t="s">
        <v>208</v>
      </c>
      <c r="C20" s="127">
        <v>41071171048</v>
      </c>
      <c r="D20" s="127">
        <v>705000000</v>
      </c>
      <c r="E20" s="128">
        <f>VLOOKUP(A20,'Tüm - Sektör'!$A:$H,5,0)</f>
        <v>11.433617443291414</v>
      </c>
      <c r="F20" s="128">
        <f>VLOOKUP(A20,'Tüm - Sektör'!$A:$H,6,0)</f>
        <v>0.60066285491417992</v>
      </c>
      <c r="G20" s="127">
        <f>VLOOKUP(A20,'Tüm - Sektör'!$A:$H,7,0)</f>
        <v>129.924835</v>
      </c>
      <c r="H20" s="159">
        <v>26.94</v>
      </c>
      <c r="I20" s="128" t="e">
        <f>VLOOKUP(A20,'Tüm - Sektör'!$A:$H,9,0)</f>
        <v>#REF!</v>
      </c>
      <c r="J20" s="127" t="e">
        <f>VLOOKUP(A20,'Tüm - Sektör'!$A:$H,10,0)</f>
        <v>#REF!</v>
      </c>
      <c r="K20" s="128" t="e">
        <f>VLOOKUP(A20,'Tüm - Sektör'!$A:$H,11,0)</f>
        <v>#REF!</v>
      </c>
      <c r="L20" s="128" t="e">
        <f>VLOOKUP(A20,'Tüm - Sektör'!$A:$H,12,0)</f>
        <v>#REF!</v>
      </c>
      <c r="M20" s="128" t="e">
        <f>VLOOKUP(A20,'Tüm - Sektör'!$A:$H,13,0)</f>
        <v>#REF!</v>
      </c>
      <c r="N20" s="129" t="e">
        <f>VLOOKUP(A20,'Tüm - Sektör'!$A:$H,14,0)</f>
        <v>#REF!</v>
      </c>
      <c r="O20" s="130" t="e">
        <f>VLOOKUP(A20,'Tüm - Sektör'!$A:$H,15,0)</f>
        <v>#REF!</v>
      </c>
      <c r="P20" s="152" t="e">
        <f>VLOOKUP(A20,'Tüm - Sektör'!$A:$H,16,0)</f>
        <v>#REF!</v>
      </c>
      <c r="Q20" s="158">
        <f>E20*G20/100</f>
        <v>14.855108597727588</v>
      </c>
      <c r="R20" s="166" t="str">
        <f>IF(OR(H20="", H21="", Q20=0), "", IF(H20&lt;H21, (H21-H20)/H20, ""))</f>
        <v/>
      </c>
      <c r="S20" s="213">
        <v>14.605716263605155</v>
      </c>
      <c r="T20" s="241">
        <f>S20-Q20</f>
        <v>-0.24939233412243311</v>
      </c>
      <c r="U20" s="244"/>
      <c r="V20" s="246" t="str">
        <f>IFERROR(VLOOKUP(LEFT(U20,FIND(" ",U20)-1),'BTA Tarama'!$A:$K,11,0),"")</f>
        <v/>
      </c>
      <c r="W20" s="229"/>
      <c r="X20" s="243" t="str">
        <f>IF(COUNTIF('Yıldız Liste'!A:A, A20)&gt;0, "Yıldız Pazar", IF(COUNTIF('Ana Pazar Liste'!A:A, A20)&gt;0, "Ana Pazar", IF(COUNTIF('Alt Pazar Liste'!A:A, A20)&gt;0, "Alt Pazar", "")))</f>
        <v>Yıldız Pazar</v>
      </c>
    </row>
    <row r="21" spans="1:24" ht="30" customHeight="1" thickTop="1" thickBot="1" x14ac:dyDescent="0.65">
      <c r="A21" s="125" t="s">
        <v>454</v>
      </c>
      <c r="B21" s="126" t="s">
        <v>208</v>
      </c>
      <c r="C21" s="127">
        <v>62308804000</v>
      </c>
      <c r="D21" s="127">
        <v>1196962446</v>
      </c>
      <c r="E21" s="128">
        <f>VLOOKUP(A21,'Tüm - Sektör'!$A:$H,5,0)</f>
        <v>5.8699963901348484</v>
      </c>
      <c r="F21" s="128">
        <f>VLOOKUP(A21,'Tüm - Sektör'!$A:$H,6,0)</f>
        <v>0.21322083270286699</v>
      </c>
      <c r="G21" s="127">
        <f>VLOOKUP(A21,'Tüm - Sektör'!$A:$H,7,0)</f>
        <v>294.01063399999998</v>
      </c>
      <c r="H21" s="159">
        <v>23.18</v>
      </c>
      <c r="I21" s="128" t="e">
        <f>VLOOKUP(A21,'Tüm - Sektör'!$A:$H,9,0)</f>
        <v>#REF!</v>
      </c>
      <c r="J21" s="127" t="e">
        <f>VLOOKUP(A21,'Tüm - Sektör'!$A:$H,10,0)</f>
        <v>#REF!</v>
      </c>
      <c r="K21" s="128" t="e">
        <f>VLOOKUP(A21,'Tüm - Sektör'!$A:$H,11,0)</f>
        <v>#REF!</v>
      </c>
      <c r="L21" s="128" t="e">
        <f>VLOOKUP(A21,'Tüm - Sektör'!$A:$H,12,0)</f>
        <v>#REF!</v>
      </c>
      <c r="M21" s="128" t="e">
        <f>VLOOKUP(A21,'Tüm - Sektör'!$A:$H,13,0)</f>
        <v>#REF!</v>
      </c>
      <c r="N21" s="129" t="e">
        <f>VLOOKUP(A21,'Tüm - Sektör'!$A:$H,14,0)</f>
        <v>#REF!</v>
      </c>
      <c r="O21" s="130" t="e">
        <f>VLOOKUP(A21,'Tüm - Sektör'!$A:$H,15,0)</f>
        <v>#REF!</v>
      </c>
      <c r="P21" s="152" t="e">
        <f>VLOOKUP(A21,'Tüm - Sektör'!$A:$H,16,0)</f>
        <v>#REF!</v>
      </c>
      <c r="Q21" s="158">
        <f>E21*G21/100</f>
        <v>17.258413602412578</v>
      </c>
      <c r="R21" s="166" t="str">
        <f>IF(OR(H21="", H22="", Q21=0), "", IF(H21&lt;H22, (H22-H21)/H21, ""))</f>
        <v/>
      </c>
      <c r="S21" s="213">
        <v>16.965650012889043</v>
      </c>
      <c r="T21" s="241">
        <f>S21-Q21</f>
        <v>-0.29276358952353476</v>
      </c>
      <c r="U21" s="244"/>
      <c r="V21" s="246" t="str">
        <f>IFERROR(VLOOKUP(LEFT(U21,FIND(" ",U21)-1),'BTA Tarama'!$A:$K,11,0),"")</f>
        <v/>
      </c>
      <c r="W21" s="229"/>
      <c r="X21" s="243" t="str">
        <f>IF(COUNTIF('Yıldız Liste'!A:A, A21)&gt;0, "Yıldız Pazar", IF(COUNTIF('Ana Pazar Liste'!A:A, A21)&gt;0, "Ana Pazar", IF(COUNTIF('Alt Pazar Liste'!A:A, A21)&gt;0, "Alt Pazar", "")))</f>
        <v>Yıldız Pazar</v>
      </c>
    </row>
    <row r="22" spans="1:24" ht="30" customHeight="1" thickTop="1" thickBot="1" x14ac:dyDescent="0.65">
      <c r="A22" s="125" t="s">
        <v>216</v>
      </c>
      <c r="B22" s="126" t="s">
        <v>208</v>
      </c>
      <c r="C22" s="127">
        <v>15688842293</v>
      </c>
      <c r="D22" s="127">
        <v>540000000</v>
      </c>
      <c r="E22" s="128">
        <f>VLOOKUP(A22,'Tüm - Sektör'!$A:$H,5,0)</f>
        <v>10.85972158801448</v>
      </c>
      <c r="F22" s="128">
        <f>VLOOKUP(A22,'Tüm - Sektör'!$A:$H,6,0)</f>
        <v>0.87437371884174564</v>
      </c>
      <c r="G22" s="127">
        <f>VLOOKUP(A22,'Tüm - Sektör'!$A:$H,7,0)</f>
        <v>160.71315899999999</v>
      </c>
      <c r="H22" s="159">
        <v>22.92</v>
      </c>
      <c r="I22" s="128" t="e">
        <f>VLOOKUP(A22,'Tüm - Sektör'!$A:$H,9,0)</f>
        <v>#REF!</v>
      </c>
      <c r="J22" s="127" t="e">
        <f>VLOOKUP(A22,'Tüm - Sektör'!$A:$H,10,0)</f>
        <v>#REF!</v>
      </c>
      <c r="K22" s="128" t="e">
        <f>VLOOKUP(A22,'Tüm - Sektör'!$A:$H,11,0)</f>
        <v>#REF!</v>
      </c>
      <c r="L22" s="128" t="e">
        <f>VLOOKUP(A22,'Tüm - Sektör'!$A:$H,12,0)</f>
        <v>#REF!</v>
      </c>
      <c r="M22" s="128" t="e">
        <f>VLOOKUP(A22,'Tüm - Sektör'!$A:$H,13,0)</f>
        <v>#REF!</v>
      </c>
      <c r="N22" s="129" t="e">
        <f>VLOOKUP(A22,'Tüm - Sektör'!$A:$H,14,0)</f>
        <v>#REF!</v>
      </c>
      <c r="O22" s="130" t="e">
        <f>VLOOKUP(A22,'Tüm - Sektör'!$A:$H,15,0)</f>
        <v>#REF!</v>
      </c>
      <c r="P22" s="152" t="e">
        <f>VLOOKUP(A22,'Tüm - Sektör'!$A:$H,16,0)</f>
        <v>#REF!</v>
      </c>
      <c r="Q22" s="158">
        <f>E22*G22/100</f>
        <v>17.453001622703038</v>
      </c>
      <c r="R22" s="166" t="str">
        <f>IF(OR(H22="", H23="", Q22=0), "", IF(H22&lt;H23, (H23-H22)/H22, ""))</f>
        <v/>
      </c>
      <c r="S22" s="213">
        <v>17.051270127551305</v>
      </c>
      <c r="T22" s="241">
        <f>S22-Q22</f>
        <v>-0.40173149515173279</v>
      </c>
      <c r="U22" s="244"/>
      <c r="V22" s="246" t="str">
        <f>IFERROR(VLOOKUP(LEFT(U22,FIND(" ",U22)-1),'BTA Tarama'!$A:$K,11,0),"")</f>
        <v/>
      </c>
      <c r="W22" s="229"/>
      <c r="X22" s="243" t="str">
        <f>IF(COUNTIF('Yıldız Liste'!A:A, A22)&gt;0, "Yıldız Pazar", IF(COUNTIF('Ana Pazar Liste'!A:A, A22)&gt;0, "Ana Pazar", IF(COUNTIF('Alt Pazar Liste'!A:A, A22)&gt;0, "Alt Pazar", "")))</f>
        <v>Yıldız Pazar</v>
      </c>
    </row>
    <row r="23" spans="1:24" ht="30" customHeight="1" thickTop="1" thickBot="1" x14ac:dyDescent="0.65">
      <c r="A23" s="125" t="s">
        <v>760</v>
      </c>
      <c r="B23" s="126" t="s">
        <v>208</v>
      </c>
      <c r="C23" s="127">
        <v>2062053729</v>
      </c>
      <c r="D23" s="127">
        <v>182837401</v>
      </c>
      <c r="E23" s="128">
        <f>VLOOKUP(A23,'Tüm - Sektör'!$A:$H,5,0)</f>
        <v>42.18331119492931</v>
      </c>
      <c r="F23" s="128">
        <f>VLOOKUP(A23,'Tüm - Sektör'!$A:$H,6,0)</f>
        <v>11.535744591701265</v>
      </c>
      <c r="G23" s="127">
        <f>VLOOKUP(A23,'Tüm - Sektör'!$A:$H,7,0)</f>
        <v>46.995370999999999</v>
      </c>
      <c r="H23" s="159">
        <v>20.18</v>
      </c>
      <c r="I23" s="128" t="e">
        <f>VLOOKUP(A23,'Tüm - Sektör'!$A:$H,9,0)</f>
        <v>#REF!</v>
      </c>
      <c r="J23" s="127" t="e">
        <f>VLOOKUP(A23,'Tüm - Sektör'!$A:$H,10,0)</f>
        <v>#REF!</v>
      </c>
      <c r="K23" s="128" t="e">
        <f>VLOOKUP(A23,'Tüm - Sektör'!$A:$H,11,0)</f>
        <v>#REF!</v>
      </c>
      <c r="L23" s="128" t="e">
        <f>VLOOKUP(A23,'Tüm - Sektör'!$A:$H,12,0)</f>
        <v>#REF!</v>
      </c>
      <c r="M23" s="128" t="e">
        <f>VLOOKUP(A23,'Tüm - Sektör'!$A:$H,13,0)</f>
        <v>#REF!</v>
      </c>
      <c r="N23" s="129" t="e">
        <f>VLOOKUP(A23,'Tüm - Sektör'!$A:$H,14,0)</f>
        <v>#REF!</v>
      </c>
      <c r="O23" s="130" t="e">
        <f>VLOOKUP(A23,'Tüm - Sektör'!$A:$H,15,0)</f>
        <v>#REF!</v>
      </c>
      <c r="P23" s="152" t="e">
        <f>VLOOKUP(A23,'Tüm - Sektör'!$A:$H,16,0)</f>
        <v>#REF!</v>
      </c>
      <c r="Q23" s="158">
        <f>E23*G23/100</f>
        <v>19.824203596141562</v>
      </c>
      <c r="R23" s="166" t="str">
        <f>IF(OR(H23="", H24="", Q23=0), "", IF(H23&lt;H24, (H24-H23)/H23, ""))</f>
        <v/>
      </c>
      <c r="S23" s="213">
        <v>19.382385105142284</v>
      </c>
      <c r="T23" s="241">
        <f>S23-Q23</f>
        <v>-0.44181849099927817</v>
      </c>
      <c r="U23" s="244"/>
      <c r="V23" s="246" t="str">
        <f>IFERROR(VLOOKUP(LEFT(U23,FIND(" ",U23)-1),'BTA Tarama'!$A:$K,11,0),"")</f>
        <v/>
      </c>
      <c r="W23" s="229"/>
      <c r="X23" s="243" t="str">
        <f>IF(COUNTIF('Yıldız Liste'!A:A, A23)&gt;0, "Yıldız Pazar", IF(COUNTIF('Ana Pazar Liste'!A:A, A23)&gt;0, "Ana Pazar", IF(COUNTIF('Alt Pazar Liste'!A:A, A23)&gt;0, "Alt Pazar", "")))</f>
        <v>Ana Pazar</v>
      </c>
    </row>
    <row r="24" spans="1:24" ht="30" customHeight="1" thickTop="1" thickBot="1" x14ac:dyDescent="0.65">
      <c r="A24" s="125" t="s">
        <v>215</v>
      </c>
      <c r="B24" s="126" t="s">
        <v>208</v>
      </c>
      <c r="C24" s="127">
        <v>3274896343</v>
      </c>
      <c r="D24" s="127">
        <v>500000000</v>
      </c>
      <c r="E24" s="128">
        <f>VLOOKUP(A24,'Tüm - Sektör'!$A:$H,5,0)</f>
        <v>10.810295130516073</v>
      </c>
      <c r="F24" s="128">
        <f>VLOOKUP(A24,'Tüm - Sektör'!$A:$H,6,0)</f>
        <v>1.0810295130516072</v>
      </c>
      <c r="G24" s="127">
        <f>VLOOKUP(A24,'Tüm - Sektör'!$A:$H,7,0)</f>
        <v>189.86396500000001</v>
      </c>
      <c r="H24" s="159">
        <v>19.489999999999998</v>
      </c>
      <c r="I24" s="128" t="e">
        <f>VLOOKUP(A24,'Tüm - Sektör'!$A:$H,9,0)</f>
        <v>#REF!</v>
      </c>
      <c r="J24" s="127" t="e">
        <f>VLOOKUP(A24,'Tüm - Sektör'!$A:$H,10,0)</f>
        <v>#REF!</v>
      </c>
      <c r="K24" s="128" t="e">
        <f>VLOOKUP(A24,'Tüm - Sektör'!$A:$H,11,0)</f>
        <v>#REF!</v>
      </c>
      <c r="L24" s="128" t="e">
        <f>VLOOKUP(A24,'Tüm - Sektör'!$A:$H,12,0)</f>
        <v>#REF!</v>
      </c>
      <c r="M24" s="128" t="e">
        <f>VLOOKUP(A24,'Tüm - Sektör'!$A:$H,13,0)</f>
        <v>#REF!</v>
      </c>
      <c r="N24" s="129" t="e">
        <f>VLOOKUP(A24,'Tüm - Sektör'!$A:$H,14,0)</f>
        <v>#REF!</v>
      </c>
      <c r="O24" s="130" t="e">
        <f>VLOOKUP(A24,'Tüm - Sektör'!$A:$H,15,0)</f>
        <v>#REF!</v>
      </c>
      <c r="P24" s="152" t="e">
        <f>VLOOKUP(A24,'Tüm - Sektör'!$A:$H,16,0)</f>
        <v>#REF!</v>
      </c>
      <c r="Q24" s="158">
        <f>E24*G24/100</f>
        <v>20.524854962999743</v>
      </c>
      <c r="R24" s="166" t="str">
        <f>IF(OR(H24="", H25="", Q24=0), "", IF(H24&lt;H25, (H25-H24)/H24, ""))</f>
        <v/>
      </c>
      <c r="S24" s="213">
        <v>19.532686681096919</v>
      </c>
      <c r="T24" s="241">
        <f>S24-Q24</f>
        <v>-0.99216828190282413</v>
      </c>
      <c r="U24" s="244"/>
      <c r="V24" s="246" t="str">
        <f>IFERROR(VLOOKUP(LEFT(U24,FIND(" ",U24)-1),'BTA Tarama'!$A:$K,11,0),"")</f>
        <v/>
      </c>
      <c r="W24" s="229"/>
      <c r="X24" s="243" t="str">
        <f>IF(COUNTIF('Yıldız Liste'!A:A, A24)&gt;0, "Yıldız Pazar", IF(COUNTIF('Ana Pazar Liste'!A:A, A24)&gt;0, "Ana Pazar", IF(COUNTIF('Alt Pazar Liste'!A:A, A24)&gt;0, "Alt Pazar", "")))</f>
        <v>Yıldız Pazar</v>
      </c>
    </row>
    <row r="25" spans="1:24" ht="30" customHeight="1" thickTop="1" thickBot="1" x14ac:dyDescent="0.65">
      <c r="A25" s="125" t="s">
        <v>531</v>
      </c>
      <c r="B25" s="126" t="s">
        <v>208</v>
      </c>
      <c r="C25" s="127">
        <v>83859863477</v>
      </c>
      <c r="D25" s="127">
        <v>2440108000</v>
      </c>
      <c r="E25" s="128">
        <f>VLOOKUP(A25,'Tüm - Sektör'!$A:$H,5,0)</f>
        <v>8.2003356846429707</v>
      </c>
      <c r="F25" s="128">
        <f>VLOOKUP(A25,'Tüm - Sektör'!$A:$H,6,0)</f>
        <v>0.16803222817684649</v>
      </c>
      <c r="G25" s="127">
        <f>VLOOKUP(A25,'Tüm - Sektör'!$A:$H,7,0)</f>
        <v>260.87328100000002</v>
      </c>
      <c r="H25" s="159">
        <v>18.7</v>
      </c>
      <c r="I25" s="128" t="e">
        <f>VLOOKUP(A25,'Tüm - Sektör'!$A:$H,9,0)</f>
        <v>#REF!</v>
      </c>
      <c r="J25" s="127" t="e">
        <f>VLOOKUP(A25,'Tüm - Sektör'!$A:$H,10,0)</f>
        <v>#REF!</v>
      </c>
      <c r="K25" s="128" t="e">
        <f>VLOOKUP(A25,'Tüm - Sektör'!$A:$H,11,0)</f>
        <v>#REF!</v>
      </c>
      <c r="L25" s="128" t="e">
        <f>VLOOKUP(A25,'Tüm - Sektör'!$A:$H,12,0)</f>
        <v>#REF!</v>
      </c>
      <c r="M25" s="128" t="e">
        <f>VLOOKUP(A25,'Tüm - Sektör'!$A:$H,13,0)</f>
        <v>#REF!</v>
      </c>
      <c r="N25" s="129" t="e">
        <f>VLOOKUP(A25,'Tüm - Sektör'!$A:$H,14,0)</f>
        <v>#REF!</v>
      </c>
      <c r="O25" s="130" t="e">
        <f>VLOOKUP(A25,'Tüm - Sektör'!$A:$H,15,0)</f>
        <v>#REF!</v>
      </c>
      <c r="P25" s="152" t="e">
        <f>VLOOKUP(A25,'Tüm - Sektör'!$A:$H,16,0)</f>
        <v>#REF!</v>
      </c>
      <c r="Q25" s="158">
        <f>E25*G25/100</f>
        <v>21.392484753541929</v>
      </c>
      <c r="R25" s="166" t="str">
        <f>IF(OR(H25="", H26="", Q25=0), "", IF(H25&lt;H26, (H26-H25)/H25, ""))</f>
        <v/>
      </c>
      <c r="S25" s="213">
        <v>19.648303776583212</v>
      </c>
      <c r="T25" s="241">
        <f>S25-Q25</f>
        <v>-1.7441809769587167</v>
      </c>
      <c r="U25" s="244"/>
      <c r="V25" s="246" t="str">
        <f>IFERROR(VLOOKUP(LEFT(U25,FIND(" ",U25)-1),'BTA Tarama'!$A:$K,11,0),"")</f>
        <v/>
      </c>
      <c r="W25" s="229"/>
      <c r="X25" s="243" t="str">
        <f>IF(COUNTIF('Yıldız Liste'!A:A, A25)&gt;0, "Yıldız Pazar", IF(COUNTIF('Ana Pazar Liste'!A:A, A25)&gt;0, "Ana Pazar", IF(COUNTIF('Alt Pazar Liste'!A:A, A25)&gt;0, "Alt Pazar", "")))</f>
        <v>Yıldız Pazar</v>
      </c>
    </row>
    <row r="26" spans="1:24" ht="30" customHeight="1" thickTop="1" thickBot="1" x14ac:dyDescent="0.65">
      <c r="A26" s="125" t="s">
        <v>633</v>
      </c>
      <c r="B26" s="126" t="s">
        <v>208</v>
      </c>
      <c r="C26" s="127">
        <v>11730613818</v>
      </c>
      <c r="D26" s="127">
        <v>437197170</v>
      </c>
      <c r="E26" s="128">
        <f>VLOOKUP(A26,'Tüm - Sektör'!$A:$H,5,0)</f>
        <v>16.934514921776369</v>
      </c>
      <c r="F26" s="128">
        <f>VLOOKUP(A26,'Tüm - Sektör'!$A:$H,6,0)</f>
        <v>2.1519041043727056</v>
      </c>
      <c r="G26" s="127">
        <f>VLOOKUP(A26,'Tüm - Sektör'!$A:$H,7,0)</f>
        <v>129.50326799999999</v>
      </c>
      <c r="H26" s="159">
        <v>18.239999999999998</v>
      </c>
      <c r="I26" s="128" t="e">
        <f>VLOOKUP(A26,'Tüm - Sektör'!$A:$H,9,0)</f>
        <v>#REF!</v>
      </c>
      <c r="J26" s="127" t="e">
        <f>VLOOKUP(A26,'Tüm - Sektör'!$A:$H,10,0)</f>
        <v>#REF!</v>
      </c>
      <c r="K26" s="128" t="e">
        <f>VLOOKUP(A26,'Tüm - Sektör'!$A:$H,11,0)</f>
        <v>#REF!</v>
      </c>
      <c r="L26" s="128" t="e">
        <f>VLOOKUP(A26,'Tüm - Sektör'!$A:$H,12,0)</f>
        <v>#REF!</v>
      </c>
      <c r="M26" s="128" t="e">
        <f>VLOOKUP(A26,'Tüm - Sektör'!$A:$H,13,0)</f>
        <v>#REF!</v>
      </c>
      <c r="N26" s="129" t="e">
        <f>VLOOKUP(A26,'Tüm - Sektör'!$A:$H,14,0)</f>
        <v>#REF!</v>
      </c>
      <c r="O26" s="130" t="e">
        <f>VLOOKUP(A26,'Tüm - Sektör'!$A:$H,15,0)</f>
        <v>#REF!</v>
      </c>
      <c r="P26" s="152" t="e">
        <f>VLOOKUP(A26,'Tüm - Sektör'!$A:$H,16,0)</f>
        <v>#REF!</v>
      </c>
      <c r="Q26" s="158">
        <f>E26*G26/100</f>
        <v>21.930750243648038</v>
      </c>
      <c r="R26" s="166" t="str">
        <f>IF(OR(H26="", H27="", Q26=0), "", IF(H26&lt;H27, (H27-H26)/H26, ""))</f>
        <v/>
      </c>
      <c r="S26" s="213">
        <v>21.39127724300215</v>
      </c>
      <c r="T26" s="241">
        <f>S26-Q26</f>
        <v>-0.53947300064588788</v>
      </c>
      <c r="U26" s="244"/>
      <c r="V26" s="246" t="str">
        <f>IFERROR(VLOOKUP(LEFT(U26,FIND(" ",U26)-1),'BTA Tarama'!$A:$K,11,0),"")</f>
        <v/>
      </c>
      <c r="W26" s="229"/>
      <c r="X26" s="243" t="str">
        <f>IF(COUNTIF('Yıldız Liste'!A:A, A26)&gt;0, "Yıldız Pazar", IF(COUNTIF('Ana Pazar Liste'!A:A, A26)&gt;0, "Ana Pazar", IF(COUNTIF('Alt Pazar Liste'!A:A, A26)&gt;0, "Alt Pazar", "")))</f>
        <v>Yıldız Pazar</v>
      </c>
    </row>
    <row r="27" spans="1:24" ht="30" customHeight="1" thickTop="1" thickBot="1" x14ac:dyDescent="0.65">
      <c r="A27" s="125" t="s">
        <v>34</v>
      </c>
      <c r="B27" s="126" t="s">
        <v>208</v>
      </c>
      <c r="C27" s="127">
        <v>14552864000</v>
      </c>
      <c r="D27" s="127">
        <v>729164000</v>
      </c>
      <c r="E27" s="128">
        <f>VLOOKUP(A27,'Tüm - Sektör'!$A:$H,5,0)</f>
        <v>20.34239755192818</v>
      </c>
      <c r="F27" s="128">
        <f>VLOOKUP(A27,'Tüm - Sektör'!$A:$H,6,0)</f>
        <v>2.7898247241948559</v>
      </c>
      <c r="G27" s="127">
        <f>VLOOKUP(A27,'Tüm - Sektör'!$A:$H,7,0)</f>
        <v>184.162025</v>
      </c>
      <c r="H27" s="159">
        <v>10.68</v>
      </c>
      <c r="I27" s="128" t="e">
        <f>VLOOKUP(A27,'Tüm - Sektör'!$A:$H,9,0)</f>
        <v>#REF!</v>
      </c>
      <c r="J27" s="127" t="e">
        <f>VLOOKUP(A27,'Tüm - Sektör'!$A:$H,10,0)</f>
        <v>#REF!</v>
      </c>
      <c r="K27" s="128" t="e">
        <f>VLOOKUP(A27,'Tüm - Sektör'!$A:$H,11,0)</f>
        <v>#REF!</v>
      </c>
      <c r="L27" s="128" t="e">
        <f>VLOOKUP(A27,'Tüm - Sektör'!$A:$H,12,0)</f>
        <v>#REF!</v>
      </c>
      <c r="M27" s="128" t="e">
        <f>VLOOKUP(A27,'Tüm - Sektör'!$A:$H,13,0)</f>
        <v>#REF!</v>
      </c>
      <c r="N27" s="129" t="e">
        <f>VLOOKUP(A27,'Tüm - Sektör'!$A:$H,14,0)</f>
        <v>#REF!</v>
      </c>
      <c r="O27" s="130" t="e">
        <f>VLOOKUP(A27,'Tüm - Sektör'!$A:$H,15,0)</f>
        <v>#REF!</v>
      </c>
      <c r="P27" s="152" t="e">
        <f>VLOOKUP(A27,'Tüm - Sektör'!$A:$H,16,0)</f>
        <v>#REF!</v>
      </c>
      <c r="Q27" s="158">
        <f>E27*G27/100</f>
        <v>37.462971265181366</v>
      </c>
      <c r="R27" s="166" t="str">
        <f>IF(OR(H27="", H28="", Q27=0), "", IF(H27&lt;H28, (H28-H27)/H27, ""))</f>
        <v/>
      </c>
      <c r="S27" s="213">
        <v>37.012445246266132</v>
      </c>
      <c r="T27" s="241">
        <f>S27-Q27</f>
        <v>-0.45052601891523381</v>
      </c>
      <c r="U27" s="244"/>
      <c r="V27" s="246" t="str">
        <f>IFERROR(VLOOKUP(LEFT(U27,FIND(" ",U27)-1),'BTA Tarama'!$A:$K,11,0),"")</f>
        <v/>
      </c>
      <c r="W27" s="229"/>
      <c r="X27" s="243" t="str">
        <f>IF(COUNTIF('Yıldız Liste'!A:A, A27)&gt;0, "Yıldız Pazar", IF(COUNTIF('Ana Pazar Liste'!A:A, A27)&gt;0, "Ana Pazar", IF(COUNTIF('Alt Pazar Liste'!A:A, A27)&gt;0, "Alt Pazar", "")))</f>
        <v>Ana Pazar</v>
      </c>
    </row>
    <row r="28" spans="1:24" ht="30" customHeight="1" thickTop="1" thickBot="1" x14ac:dyDescent="0.65">
      <c r="A28" s="125" t="s">
        <v>212</v>
      </c>
      <c r="B28" s="126" t="s">
        <v>208</v>
      </c>
      <c r="C28" s="127">
        <v>5062845915</v>
      </c>
      <c r="D28" s="127">
        <v>1817640000</v>
      </c>
      <c r="E28" s="128">
        <f>VLOOKUP(A28,'Tüm - Sektör'!$A:$H,5,0)</f>
        <v>5.8674704005729135</v>
      </c>
      <c r="F28" s="128">
        <f>VLOOKUP(A28,'Tüm - Sektör'!$A:$H,6,0)</f>
        <v>0.32280706853793456</v>
      </c>
      <c r="G28" s="127">
        <f>VLOOKUP(A28,'Tüm - Sektör'!$A:$H,7,0)</f>
        <v>663.82721200000003</v>
      </c>
      <c r="H28" s="159">
        <v>10.27</v>
      </c>
      <c r="I28" s="128" t="e">
        <f>VLOOKUP(A28,'Tüm - Sektör'!$A:$H,9,0)</f>
        <v>#REF!</v>
      </c>
      <c r="J28" s="127" t="e">
        <f>VLOOKUP(A28,'Tüm - Sektör'!$A:$H,10,0)</f>
        <v>#REF!</v>
      </c>
      <c r="K28" s="128" t="e">
        <f>VLOOKUP(A28,'Tüm - Sektör'!$A:$H,11,0)</f>
        <v>#REF!</v>
      </c>
      <c r="L28" s="128" t="e">
        <f>VLOOKUP(A28,'Tüm - Sektör'!$A:$H,12,0)</f>
        <v>#REF!</v>
      </c>
      <c r="M28" s="128" t="e">
        <f>VLOOKUP(A28,'Tüm - Sektör'!$A:$H,13,0)</f>
        <v>#REF!</v>
      </c>
      <c r="N28" s="129" t="e">
        <f>VLOOKUP(A28,'Tüm - Sektör'!$A:$H,14,0)</f>
        <v>#REF!</v>
      </c>
      <c r="O28" s="130" t="e">
        <f>VLOOKUP(A28,'Tüm - Sektör'!$A:$H,15,0)</f>
        <v>#REF!</v>
      </c>
      <c r="P28" s="152" t="e">
        <f>VLOOKUP(A28,'Tüm - Sektör'!$A:$H,16,0)</f>
        <v>#REF!</v>
      </c>
      <c r="Q28" s="158">
        <f>E28*G28/100</f>
        <v>38.949865175048402</v>
      </c>
      <c r="R28" s="166" t="str">
        <f>IF(OR(H28="", H29="", Q28=0), "", IF(H28&lt;H29, (H29-H28)/H28, ""))</f>
        <v/>
      </c>
      <c r="S28" s="213">
        <v>39.449222420882357</v>
      </c>
      <c r="T28" s="241">
        <f>S28-Q28</f>
        <v>0.49935724583395569</v>
      </c>
      <c r="U28" s="244"/>
      <c r="V28" s="246" t="str">
        <f>IFERROR(VLOOKUP(LEFT(U28,FIND(" ",U28)-1),'BTA Tarama'!$A:$K,11,0),"")</f>
        <v/>
      </c>
      <c r="W28" s="229"/>
      <c r="X28" s="243" t="str">
        <f>IF(COUNTIF('Yıldız Liste'!A:A, A28)&gt;0, "Yıldız Pazar", IF(COUNTIF('Ana Pazar Liste'!A:A, A28)&gt;0, "Ana Pazar", IF(COUNTIF('Alt Pazar Liste'!A:A, A28)&gt;0, "Alt Pazar", "")))</f>
        <v>Yıldız Pazar</v>
      </c>
    </row>
    <row r="29" spans="1:24" ht="30" customHeight="1" thickTop="1" thickBot="1" x14ac:dyDescent="0.65">
      <c r="A29" s="125" t="s">
        <v>486</v>
      </c>
      <c r="B29" s="126" t="s">
        <v>208</v>
      </c>
      <c r="C29" s="127">
        <v>59206007042</v>
      </c>
      <c r="D29" s="127">
        <v>9000000000</v>
      </c>
      <c r="E29" s="128">
        <f>VLOOKUP(A29,'Tüm - Sektör'!$A:$H,5,0)</f>
        <v>2.1644845956336933</v>
      </c>
      <c r="F29" s="128">
        <f>VLOOKUP(A29,'Tüm - Sektör'!$A:$H,6,0)</f>
        <v>2.672203204486041E-2</v>
      </c>
      <c r="G29" s="127">
        <f>VLOOKUP(A29,'Tüm - Sektör'!$A:$H,7,0)</f>
        <v>1822.556022</v>
      </c>
      <c r="H29" s="159">
        <v>10.14</v>
      </c>
      <c r="I29" s="128" t="e">
        <f>VLOOKUP(A29,'Tüm - Sektör'!$A:$H,9,0)</f>
        <v>#REF!</v>
      </c>
      <c r="J29" s="127" t="e">
        <f>VLOOKUP(A29,'Tüm - Sektör'!$A:$H,10,0)</f>
        <v>#REF!</v>
      </c>
      <c r="K29" s="128" t="e">
        <f>VLOOKUP(A29,'Tüm - Sektör'!$A:$H,11,0)</f>
        <v>#REF!</v>
      </c>
      <c r="L29" s="128" t="e">
        <f>VLOOKUP(A29,'Tüm - Sektör'!$A:$H,12,0)</f>
        <v>#REF!</v>
      </c>
      <c r="M29" s="128" t="e">
        <f>VLOOKUP(A29,'Tüm - Sektör'!$A:$H,13,0)</f>
        <v>#REF!</v>
      </c>
      <c r="N29" s="129" t="e">
        <f>VLOOKUP(A29,'Tüm - Sektör'!$A:$H,14,0)</f>
        <v>#REF!</v>
      </c>
      <c r="O29" s="130" t="e">
        <f>VLOOKUP(A29,'Tüm - Sektör'!$A:$H,15,0)</f>
        <v>#REF!</v>
      </c>
      <c r="P29" s="152" t="e">
        <f>VLOOKUP(A29,'Tüm - Sektör'!$A:$H,16,0)</f>
        <v>#REF!</v>
      </c>
      <c r="Q29" s="158">
        <f>E29*G29/100</f>
        <v>39.448944342984227</v>
      </c>
      <c r="R29" s="166" t="str">
        <f>IF(OR(H29="", H30="", Q29=0), "", IF(H29&lt;H30, (H30-H29)/H29, ""))</f>
        <v/>
      </c>
      <c r="S29" s="213">
        <v>40.693010746476105</v>
      </c>
      <c r="T29" s="241">
        <f>S29-Q29</f>
        <v>1.2440664034918782</v>
      </c>
      <c r="U29" s="244"/>
      <c r="V29" s="246" t="str">
        <f>IFERROR(VLOOKUP(LEFT(U29,FIND(" ",U29)-1),'BTA Tarama'!$A:$K,11,0),"")</f>
        <v/>
      </c>
      <c r="W29" s="229"/>
      <c r="X29" s="243" t="str">
        <f>IF(COUNTIF('Yıldız Liste'!A:A, A29)&gt;0, "Yıldız Pazar", IF(COUNTIF('Ana Pazar Liste'!A:A, A29)&gt;0, "Ana Pazar", IF(COUNTIF('Alt Pazar Liste'!A:A, A29)&gt;0, "Alt Pazar", "")))</f>
        <v>Yıldız Pazar</v>
      </c>
    </row>
    <row r="30" spans="1:24" ht="30" customHeight="1" thickTop="1" thickBot="1" x14ac:dyDescent="0.65">
      <c r="A30" s="125" t="s">
        <v>474</v>
      </c>
      <c r="B30" s="126" t="s">
        <v>208</v>
      </c>
      <c r="C30" s="127">
        <v>5706930368</v>
      </c>
      <c r="D30" s="127">
        <v>1122000000</v>
      </c>
      <c r="E30" s="128">
        <f>VLOOKUP(A30,'Tüm - Sektör'!$A:$H,5,0)</f>
        <v>12.274546989661673</v>
      </c>
      <c r="F30" s="128">
        <f>VLOOKUP(A30,'Tüm - Sektör'!$A:$H,6,0)</f>
        <v>1.367485181557673</v>
      </c>
      <c r="G30" s="127">
        <f>VLOOKUP(A30,'Tüm - Sektör'!$A:$H,7,0)</f>
        <v>381.16404999999997</v>
      </c>
      <c r="H30" s="159">
        <v>8.5500000000000007</v>
      </c>
      <c r="I30" s="128" t="e">
        <f>VLOOKUP(A30,'Tüm - Sektör'!$A:$H,9,0)</f>
        <v>#REF!</v>
      </c>
      <c r="J30" s="127" t="e">
        <f>VLOOKUP(A30,'Tüm - Sektör'!$A:$H,10,0)</f>
        <v>#REF!</v>
      </c>
      <c r="K30" s="128" t="e">
        <f>VLOOKUP(A30,'Tüm - Sektör'!$A:$H,11,0)</f>
        <v>#REF!</v>
      </c>
      <c r="L30" s="128" t="e">
        <f>VLOOKUP(A30,'Tüm - Sektör'!$A:$H,12,0)</f>
        <v>#REF!</v>
      </c>
      <c r="M30" s="128" t="e">
        <f>VLOOKUP(A30,'Tüm - Sektör'!$A:$H,13,0)</f>
        <v>#REF!</v>
      </c>
      <c r="N30" s="129" t="e">
        <f>VLOOKUP(A30,'Tüm - Sektör'!$A:$H,14,0)</f>
        <v>#REF!</v>
      </c>
      <c r="O30" s="130" t="e">
        <f>VLOOKUP(A30,'Tüm - Sektör'!$A:$H,15,0)</f>
        <v>#REF!</v>
      </c>
      <c r="P30" s="152" t="e">
        <f>VLOOKUP(A30,'Tüm - Sektör'!$A:$H,16,0)</f>
        <v>#REF!</v>
      </c>
      <c r="Q30" s="158">
        <f>E30*G30/100</f>
        <v>46.786160424947511</v>
      </c>
      <c r="R30" s="166" t="str">
        <f>IF(OR(H30="", H31="", Q30=0), "", IF(H30&lt;H31, (H31-H30)/H30, ""))</f>
        <v/>
      </c>
      <c r="S30" s="213">
        <v>44.84547888265709</v>
      </c>
      <c r="T30" s="241">
        <f>S30-Q30</f>
        <v>-1.9406815422904202</v>
      </c>
      <c r="U30" s="244"/>
      <c r="V30" s="246" t="str">
        <f>IFERROR(VLOOKUP(LEFT(U30,FIND(" ",U30)-1),'BTA Tarama'!$A:$K,11,0),"")</f>
        <v/>
      </c>
      <c r="W30" s="229"/>
      <c r="X30" s="243" t="str">
        <f>IF(COUNTIF('Yıldız Liste'!A:A, A30)&gt;0, "Yıldız Pazar", IF(COUNTIF('Ana Pazar Liste'!A:A, A30)&gt;0, "Ana Pazar", IF(COUNTIF('Alt Pazar Liste'!A:A, A30)&gt;0, "Alt Pazar", "")))</f>
        <v>Yıldız Pazar</v>
      </c>
    </row>
    <row r="31" spans="1:24" ht="30" customHeight="1" thickTop="1" thickBot="1" x14ac:dyDescent="0.65">
      <c r="A31" s="125" t="s">
        <v>484</v>
      </c>
      <c r="B31" s="126" t="s">
        <v>208</v>
      </c>
      <c r="C31" s="127">
        <v>18078434358</v>
      </c>
      <c r="D31" s="127">
        <v>2443750000</v>
      </c>
      <c r="E31" s="128">
        <f>VLOOKUP(A31,'Tüm - Sektör'!$A:$H,5,0)</f>
        <v>5.9982492385100752</v>
      </c>
      <c r="F31" s="128">
        <f>VLOOKUP(A31,'Tüm - Sektör'!$A:$H,6,0)</f>
        <v>0.30681581782660233</v>
      </c>
      <c r="G31" s="127">
        <f>VLOOKUP(A31,'Tüm - Sektör'!$A:$H,7,0)</f>
        <v>846.39887099999999</v>
      </c>
      <c r="H31" s="159">
        <v>7.88</v>
      </c>
      <c r="I31" s="128" t="e">
        <f>VLOOKUP(A31,'Tüm - Sektör'!$A:$H,9,0)</f>
        <v>#REF!</v>
      </c>
      <c r="J31" s="127" t="e">
        <f>VLOOKUP(A31,'Tüm - Sektör'!$A:$H,10,0)</f>
        <v>#REF!</v>
      </c>
      <c r="K31" s="128" t="e">
        <f>VLOOKUP(A31,'Tüm - Sektör'!$A:$H,11,0)</f>
        <v>#REF!</v>
      </c>
      <c r="L31" s="128" t="e">
        <f>VLOOKUP(A31,'Tüm - Sektör'!$A:$H,12,0)</f>
        <v>#REF!</v>
      </c>
      <c r="M31" s="128" t="e">
        <f>VLOOKUP(A31,'Tüm - Sektör'!$A:$H,13,0)</f>
        <v>#REF!</v>
      </c>
      <c r="N31" s="129" t="e">
        <f>VLOOKUP(A31,'Tüm - Sektör'!$A:$H,14,0)</f>
        <v>#REF!</v>
      </c>
      <c r="O31" s="130" t="e">
        <f>VLOOKUP(A31,'Tüm - Sektör'!$A:$H,15,0)</f>
        <v>#REF!</v>
      </c>
      <c r="P31" s="152" t="e">
        <f>VLOOKUP(A31,'Tüm - Sektör'!$A:$H,16,0)</f>
        <v>#REF!</v>
      </c>
      <c r="Q31" s="158">
        <f>E31*G31/100</f>
        <v>50.769113834515373</v>
      </c>
      <c r="R31" s="166" t="str">
        <f>IF(OR(H31="", H32="", Q31=0), "", IF(H31&lt;H32, (H32-H31)/H31, ""))</f>
        <v/>
      </c>
      <c r="S31" s="213">
        <v>48.258216769117155</v>
      </c>
      <c r="T31" s="241">
        <f>S31-Q31</f>
        <v>-2.5108970653982183</v>
      </c>
      <c r="U31" s="244"/>
      <c r="V31" s="246" t="str">
        <f>IFERROR(VLOOKUP(LEFT(U31,FIND(" ",U31)-1),'BTA Tarama'!$A:$K,11,0),"")</f>
        <v/>
      </c>
      <c r="W31" s="229"/>
      <c r="X31" s="243" t="str">
        <f>IF(COUNTIF('Yıldız Liste'!A:A, A31)&gt;0, "Yıldız Pazar", IF(COUNTIF('Ana Pazar Liste'!A:A, A31)&gt;0, "Ana Pazar", IF(COUNTIF('Alt Pazar Liste'!A:A, A31)&gt;0, "Alt Pazar", "")))</f>
        <v>Yıldız Pazar</v>
      </c>
    </row>
    <row r="32" spans="1:24" ht="30" customHeight="1" thickTop="1" thickBot="1" x14ac:dyDescent="0.65">
      <c r="A32" s="125" t="s">
        <v>220</v>
      </c>
      <c r="B32" s="126" t="s">
        <v>208</v>
      </c>
      <c r="C32" s="127">
        <v>15672179161</v>
      </c>
      <c r="D32" s="127">
        <v>1400000000</v>
      </c>
      <c r="E32" s="128">
        <f>VLOOKUP(A32,'Tüm - Sektör'!$A:$H,5,0)</f>
        <v>4.7972807094026821</v>
      </c>
      <c r="F32" s="128">
        <f>VLOOKUP(A32,'Tüm - Sektör'!$A:$H,6,0)</f>
        <v>0.48951843973496756</v>
      </c>
      <c r="G32" s="127">
        <f>VLOOKUP(A32,'Tüm - Sektör'!$A:$H,7,0)</f>
        <v>1087.1196239999999</v>
      </c>
      <c r="H32" s="159">
        <v>7.67</v>
      </c>
      <c r="I32" s="128" t="e">
        <f>VLOOKUP(A32,'Tüm - Sektör'!$A:$H,9,0)</f>
        <v>#REF!</v>
      </c>
      <c r="J32" s="127" t="e">
        <f>VLOOKUP(A32,'Tüm - Sektör'!$A:$H,10,0)</f>
        <v>#REF!</v>
      </c>
      <c r="K32" s="128" t="e">
        <f>VLOOKUP(A32,'Tüm - Sektör'!$A:$H,11,0)</f>
        <v>#REF!</v>
      </c>
      <c r="L32" s="128" t="e">
        <f>VLOOKUP(A32,'Tüm - Sektör'!$A:$H,12,0)</f>
        <v>#REF!</v>
      </c>
      <c r="M32" s="128" t="e">
        <f>VLOOKUP(A32,'Tüm - Sektör'!$A:$H,13,0)</f>
        <v>#REF!</v>
      </c>
      <c r="N32" s="129" t="e">
        <f>VLOOKUP(A32,'Tüm - Sektör'!$A:$H,14,0)</f>
        <v>#REF!</v>
      </c>
      <c r="O32" s="130" t="e">
        <f>VLOOKUP(A32,'Tüm - Sektör'!$A:$H,15,0)</f>
        <v>#REF!</v>
      </c>
      <c r="P32" s="152" t="e">
        <f>VLOOKUP(A32,'Tüm - Sektör'!$A:$H,16,0)</f>
        <v>#REF!</v>
      </c>
      <c r="Q32" s="158">
        <f>E32*G32/100</f>
        <v>52.152180010282962</v>
      </c>
      <c r="R32" s="166" t="str">
        <f>IF(OR(H32="", H33="", Q32=0), "", IF(H32&lt;H33, (H33-H32)/H32, ""))</f>
        <v/>
      </c>
      <c r="S32" s="213">
        <v>53.476901160276775</v>
      </c>
      <c r="T32" s="241">
        <f>S32-Q32</f>
        <v>1.3247211499938132</v>
      </c>
      <c r="U32" s="244"/>
      <c r="V32" s="246" t="str">
        <f>IFERROR(VLOOKUP(LEFT(U32,FIND(" ",U32)-1),'BTA Tarama'!$A:$K,11,0),"")</f>
        <v/>
      </c>
      <c r="W32" s="229"/>
      <c r="X32" s="243" t="str">
        <f>IF(COUNTIF('Yıldız Liste'!A:A, A32)&gt;0, "Yıldız Pazar", IF(COUNTIF('Ana Pazar Liste'!A:A, A32)&gt;0, "Ana Pazar", IF(COUNTIF('Alt Pazar Liste'!A:A, A32)&gt;0, "Alt Pazar", "")))</f>
        <v>Yıldız Pazar</v>
      </c>
    </row>
    <row r="33" spans="1:24" ht="30" customHeight="1" thickTop="1" thickBot="1" x14ac:dyDescent="0.65">
      <c r="A33" s="125" t="s">
        <v>129</v>
      </c>
      <c r="B33" s="126" t="s">
        <v>208</v>
      </c>
      <c r="C33" s="127">
        <v>7703042931</v>
      </c>
      <c r="D33" s="127">
        <v>825000000</v>
      </c>
      <c r="E33" s="128">
        <f>VLOOKUP(A33,'Tüm - Sektör'!$A:$H,5,0)</f>
        <v>19.248574161868962</v>
      </c>
      <c r="F33" s="128">
        <f>VLOOKUP(A33,'Tüm - Sektör'!$A:$H,6,0)</f>
        <v>4.6663210089379303</v>
      </c>
      <c r="G33" s="127">
        <f>VLOOKUP(A33,'Tüm - Sektör'!$A:$H,7,0)</f>
        <v>371.10216800000001</v>
      </c>
      <c r="H33" s="159">
        <v>5.6</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E33*G33/100</f>
        <v>71.431876023783559</v>
      </c>
      <c r="R33" s="166" t="str">
        <f>IF(OR(H33="", H34="", Q33=0), "", IF(H33&lt;H34, (H34-H33)/H33, ""))</f>
        <v/>
      </c>
      <c r="S33" s="213">
        <v>70.925266973969485</v>
      </c>
      <c r="T33" s="241">
        <f>S33-Q33</f>
        <v>-0.50660904981407384</v>
      </c>
      <c r="U33" s="244"/>
      <c r="V33" s="246" t="str">
        <f>IFERROR(VLOOKUP(LEFT(U33,FIND(" ",U33)-1),'BTA Tarama'!$A:$K,11,0),"")</f>
        <v/>
      </c>
      <c r="W33" s="229"/>
      <c r="X33" s="243" t="str">
        <f>IF(COUNTIF('Yıldız Liste'!A:A, A33)&gt;0, "Yıldız Pazar", IF(COUNTIF('Ana Pazar Liste'!A:A, A33)&gt;0, "Ana Pazar", IF(COUNTIF('Alt Pazar Liste'!A:A, A33)&gt;0, "Alt Pazar", "")))</f>
        <v>Yıldız Pazar</v>
      </c>
    </row>
    <row r="34" spans="1:24" ht="30" customHeight="1" thickTop="1" thickBot="1" x14ac:dyDescent="0.65">
      <c r="A34" s="125" t="s">
        <v>298</v>
      </c>
      <c r="B34" s="126" t="s">
        <v>208</v>
      </c>
      <c r="C34" s="127">
        <v>4913859307</v>
      </c>
      <c r="D34" s="127">
        <v>1000000000</v>
      </c>
      <c r="E34" s="128">
        <f>VLOOKUP(A34,'Tüm - Sektör'!$A:$H,5,0)</f>
        <v>15.161714850596464</v>
      </c>
      <c r="F34" s="128">
        <f>VLOOKUP(A34,'Tüm - Sektör'!$A:$H,6,0)</f>
        <v>5.0539049501988211</v>
      </c>
      <c r="G34" s="127">
        <f>VLOOKUP(A34,'Tüm - Sektör'!$A:$H,7,0)</f>
        <v>669.65183400000001</v>
      </c>
      <c r="H34" s="159">
        <v>3.94</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101.53070156286958</v>
      </c>
      <c r="R34" s="166" t="str">
        <f>IF(OR(H34="", H35="", Q34=0), "", IF(H34&lt;H35, (H35-H34)/H34, ""))</f>
        <v/>
      </c>
      <c r="S34" s="213">
        <v>101.01792024184499</v>
      </c>
      <c r="T34" s="241">
        <f>S34-Q34</f>
        <v>-0.5127813210245904</v>
      </c>
      <c r="U34" s="244"/>
      <c r="V34" s="246" t="str">
        <f>IFERROR(VLOOKUP(LEFT(U34,FIND(" ",U34)-1),'BTA Tarama'!$A:$K,11,0),"")</f>
        <v/>
      </c>
      <c r="W34" s="229"/>
      <c r="X34" s="243" t="str">
        <f>IF(COUNTIF('Yıldız Liste'!A:A, A34)&gt;0, "Yıldız Pazar", IF(COUNTIF('Ana Pazar Liste'!A:A, A34)&gt;0, "Ana Pazar", IF(COUNTIF('Alt Pazar Liste'!A:A, A34)&gt;0, "Alt Pazar", "")))</f>
        <v>Ana Pazar</v>
      </c>
    </row>
    <row r="35" spans="1:24" ht="30" customHeight="1" thickTop="1" thickBot="1" x14ac:dyDescent="0.65">
      <c r="A35" s="125" t="s">
        <v>210</v>
      </c>
      <c r="B35" s="126" t="s">
        <v>208</v>
      </c>
      <c r="C35" s="127">
        <v>12047691662</v>
      </c>
      <c r="D35" s="127">
        <v>1820000000</v>
      </c>
      <c r="E35" s="128">
        <f>VLOOKUP(A35,'Tüm - Sektör'!$A:$H,5,0)</f>
        <v>13.262310213937045</v>
      </c>
      <c r="F35" s="128">
        <f>VLOOKUP(A35,'Tüm - Sektör'!$A:$H,6,0)</f>
        <v>2.4289945446771144</v>
      </c>
      <c r="G35" s="127">
        <f>VLOOKUP(A35,'Tüm - Sektör'!$A:$H,7,0)</f>
        <v>817.38648999999998</v>
      </c>
      <c r="H35" s="159">
        <v>3.69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108.40433195061151</v>
      </c>
      <c r="R35" s="166" t="str">
        <f>IF(OR(H35="", H36="", Q35=0), "", IF(H35&lt;H36, (H36-H35)/H35, ""))</f>
        <v/>
      </c>
      <c r="S35" s="213">
        <v>106.66986263940173</v>
      </c>
      <c r="T35" s="241">
        <f>S35-Q35</f>
        <v>-1.7344693112097787</v>
      </c>
      <c r="U35" s="244"/>
      <c r="V35" s="246" t="str">
        <f>IFERROR(VLOOKUP(LEFT(U35,FIND(" ",U35)-1),'BTA Tarama'!$A:$K,11,0),"")</f>
        <v/>
      </c>
      <c r="W35" s="229"/>
      <c r="X35" s="243" t="str">
        <f>IF(COUNTIF('Yıldız Liste'!A:A, A35)&gt;0, "Yıldız Pazar", IF(COUNTIF('Ana Pazar Liste'!A:A, A35)&gt;0, "Ana Pazar", IF(COUNTIF('Alt Pazar Liste'!A:A, A35)&gt;0, "Alt Pazar", "")))</f>
        <v>Yıldız Pazar</v>
      </c>
    </row>
    <row r="36" spans="1:24" ht="30" customHeight="1" thickTop="1" thickBot="1" x14ac:dyDescent="0.65">
      <c r="A36" s="125" t="s">
        <v>214</v>
      </c>
      <c r="B36" s="126" t="s">
        <v>208</v>
      </c>
      <c r="C36" s="127">
        <v>2238803365</v>
      </c>
      <c r="D36" s="127">
        <v>771000000</v>
      </c>
      <c r="E36" s="128">
        <f>VLOOKUP(A36,'Tüm - Sektör'!$A:$H,5,0)</f>
        <v>46.071926016595476</v>
      </c>
      <c r="F36" s="128">
        <f>VLOOKUP(A36,'Tüm - Sektör'!$A:$H,6,0)</f>
        <v>29.878032436183837</v>
      </c>
      <c r="G36" s="127">
        <f>VLOOKUP(A36,'Tüm - Sektör'!$A:$H,7,0)</f>
        <v>377.50861900000001</v>
      </c>
      <c r="H36" s="159">
        <v>2.2999999999999998</v>
      </c>
      <c r="I36" s="128" t="e">
        <f>VLOOKUP(A36,'Tüm - Sektör'!$A:$H,9,0)</f>
        <v>#REF!</v>
      </c>
      <c r="J36" s="127" t="e">
        <f>VLOOKUP(A36,'Tüm - Sektör'!$A:$H,10,0)</f>
        <v>#REF!</v>
      </c>
      <c r="K36" s="128" t="e">
        <f>VLOOKUP(A36,'Tüm - Sektör'!$A:$H,11,0)</f>
        <v>#REF!</v>
      </c>
      <c r="L36" s="128" t="e">
        <f>VLOOKUP(A36,'Tüm - Sektör'!$A:$H,12,0)</f>
        <v>#REF!</v>
      </c>
      <c r="M36" s="128" t="e">
        <f>VLOOKUP(A36,'Tüm - Sektör'!$A:$H,13,0)</f>
        <v>#REF!</v>
      </c>
      <c r="N36" s="129" t="e">
        <f>VLOOKUP(A36,'Tüm - Sektör'!$A:$H,14,0)</f>
        <v>#REF!</v>
      </c>
      <c r="O36" s="130" t="e">
        <f>VLOOKUP(A36,'Tüm - Sektör'!$A:$H,15,0)</f>
        <v>#REF!</v>
      </c>
      <c r="P36" s="152" t="e">
        <f>VLOOKUP(A36,'Tüm - Sektör'!$A:$H,16,0)</f>
        <v>#REF!</v>
      </c>
      <c r="Q36" s="158">
        <f>E36*G36/100</f>
        <v>173.92549165195132</v>
      </c>
      <c r="R36" s="166">
        <f>IF(OR(H36="", H37="", Q36=0), "", IF(H36&lt;H37, (H37-H36)/H36, ""))</f>
        <v>0.90434782608695663</v>
      </c>
      <c r="S36" s="213">
        <v>170.95240632456753</v>
      </c>
      <c r="T36" s="241">
        <f>S36-Q36</f>
        <v>-2.9730853273837852</v>
      </c>
      <c r="U36" s="244"/>
      <c r="V36" s="246" t="str">
        <f>IFERROR(VLOOKUP(LEFT(U36,FIND(" ",U36)-1),'BTA Tarama'!$A:$K,11,0),"")</f>
        <v/>
      </c>
      <c r="W36" s="229"/>
      <c r="X36" s="243" t="str">
        <f>IF(COUNTIF('Yıldız Liste'!A:A, A36)&gt;0, "Yıldız Pazar", IF(COUNTIF('Ana Pazar Liste'!A:A, A36)&gt;0, "Ana Pazar", IF(COUNTIF('Alt Pazar Liste'!A:A, A36)&gt;0, "Alt Pazar", "")))</f>
        <v>Ana Pazar</v>
      </c>
    </row>
    <row r="37" spans="1:24" ht="30" customHeight="1" thickTop="1" thickBot="1" x14ac:dyDescent="0.65">
      <c r="A37" s="167" t="s">
        <v>532</v>
      </c>
      <c r="B37" s="179" t="s">
        <v>208</v>
      </c>
      <c r="C37" s="172">
        <v>38509619000</v>
      </c>
      <c r="D37" s="172">
        <v>4040550000</v>
      </c>
      <c r="E37" s="171">
        <f>VLOOKUP(A37,'Tüm - Sektör'!$A:$H,5,0)</f>
        <v>24.74910593854797</v>
      </c>
      <c r="F37" s="171">
        <f>VLOOKUP(A37,'Tüm - Sektör'!$A:$H,6,0)</f>
        <v>3.3535373900471503</v>
      </c>
      <c r="G37" s="172">
        <f>VLOOKUP(A37,'Tüm - Sektör'!$A:$H,7,0)</f>
        <v>808.153325</v>
      </c>
      <c r="H37" s="168">
        <v>4.38</v>
      </c>
      <c r="I37" s="171" t="e">
        <f>VLOOKUP(A37,'Tüm - Sektör'!$A:$H,9,0)</f>
        <v>#REF!</v>
      </c>
      <c r="J37" s="172" t="e">
        <f>VLOOKUP(A37,'Tüm - Sektör'!$A:$H,10,0)</f>
        <v>#REF!</v>
      </c>
      <c r="K37" s="171" t="e">
        <f>VLOOKUP(A37,'Tüm - Sektör'!$A:$H,11,0)</f>
        <v>#REF!</v>
      </c>
      <c r="L37" s="171" t="e">
        <f>VLOOKUP(A37,'Tüm - Sektör'!$A:$H,12,0)</f>
        <v>#REF!</v>
      </c>
      <c r="M37" s="171" t="e">
        <f>VLOOKUP(A37,'Tüm - Sektör'!$A:$H,13,0)</f>
        <v>#REF!</v>
      </c>
      <c r="N37" s="180" t="e">
        <f>VLOOKUP(A37,'Tüm - Sektör'!$A:$H,14,0)</f>
        <v>#REF!</v>
      </c>
      <c r="O37" s="181" t="e">
        <f>VLOOKUP(A37,'Tüm - Sektör'!$A:$H,15,0)</f>
        <v>#REF!</v>
      </c>
      <c r="P37" s="182" t="e">
        <f>VLOOKUP(A37,'Tüm - Sektör'!$A:$H,16,0)</f>
        <v>#REF!</v>
      </c>
      <c r="Q37" s="177">
        <f>E37*G37/100</f>
        <v>200.01072255014788</v>
      </c>
      <c r="R37" s="178" t="str">
        <f>IF(OR(H37="", H38="", Q37=0), "", IF(H37&lt;H38, (H38-H37)/H37, ""))</f>
        <v/>
      </c>
      <c r="S37" s="214">
        <v>196.42308627122148</v>
      </c>
      <c r="T37" s="241">
        <f>S37-Q37</f>
        <v>-3.5876362789263965</v>
      </c>
      <c r="U37" s="244"/>
      <c r="V37" s="246" t="str">
        <f>IFERROR(VLOOKUP(LEFT(U37,FIND(" ",U37)-1),'BTA Tarama'!$A:$K,11,0),"")</f>
        <v/>
      </c>
      <c r="W37" s="229"/>
      <c r="X37" s="243" t="str">
        <f>IF(COUNTIF('Yıldız Liste'!A:A, A37)&gt;0, "Yıldız Pazar", IF(COUNTIF('Ana Pazar Liste'!A:A, A37)&gt;0, "Ana Pazar", IF(COUNTIF('Alt Pazar Liste'!A:A, A37)&gt;0, "Alt Pazar", "")))</f>
        <v>Yıldız Pazar</v>
      </c>
    </row>
    <row r="38" spans="1:24" ht="30" customHeight="1" thickTop="1" thickBot="1" x14ac:dyDescent="0.65">
      <c r="A38" s="125" t="s">
        <v>213</v>
      </c>
      <c r="B38" s="126" t="s">
        <v>208</v>
      </c>
      <c r="C38" s="127">
        <v>31307114865</v>
      </c>
      <c r="D38" s="127">
        <v>10000000000</v>
      </c>
      <c r="E38" s="128">
        <f>VLOOKUP(A38,'Tüm - Sektör'!$A:$H,5,0)</f>
        <v>3.9609215480073594</v>
      </c>
      <c r="F38" s="128">
        <f>VLOOKUP(A38,'Tüm - Sektör'!$A:$H,6,0)</f>
        <v>0.39609215480073595</v>
      </c>
      <c r="G38" s="127">
        <f>VLOOKUP(A38,'Tüm - Sektör'!$A:$H,7,0)</f>
        <v>7062.483639</v>
      </c>
      <c r="H38" s="159">
        <v>1.43</v>
      </c>
      <c r="I38" s="128" t="e">
        <f>VLOOKUP(A38,'Tüm - Sektör'!$A:$H,9,0)</f>
        <v>#REF!</v>
      </c>
      <c r="J38" s="127" t="e">
        <f>VLOOKUP(A38,'Tüm - Sektör'!$A:$H,10,0)</f>
        <v>#REF!</v>
      </c>
      <c r="K38" s="128" t="e">
        <f>VLOOKUP(A38,'Tüm - Sektör'!$A:$H,11,0)</f>
        <v>#REF!</v>
      </c>
      <c r="L38" s="128" t="e">
        <f>VLOOKUP(A38,'Tüm - Sektör'!$A:$H,12,0)</f>
        <v>#REF!</v>
      </c>
      <c r="M38" s="128" t="e">
        <f>VLOOKUP(A38,'Tüm - Sektör'!$A:$H,13,0)</f>
        <v>#REF!</v>
      </c>
      <c r="N38" s="129" t="e">
        <f>VLOOKUP(A38,'Tüm - Sektör'!$A:$H,14,0)</f>
        <v>#REF!</v>
      </c>
      <c r="O38" s="130" t="e">
        <f>VLOOKUP(A38,'Tüm - Sektör'!$A:$H,15,0)</f>
        <v>#REF!</v>
      </c>
      <c r="P38" s="152" t="e">
        <f>VLOOKUP(A38,'Tüm - Sektör'!$A:$H,16,0)</f>
        <v>#REF!</v>
      </c>
      <c r="Q38" s="158">
        <f>E38*G38/100</f>
        <v>279.73943628164528</v>
      </c>
      <c r="R38" s="166">
        <f>IF(OR(H38="", H39="", Q38=0), "", IF(H38&lt;H39, (H39-H38)/H38, ""))</f>
        <v>0.96503496503496511</v>
      </c>
      <c r="S38" s="213">
        <v>307.71337990980976</v>
      </c>
      <c r="T38" s="241">
        <f>S38-Q38</f>
        <v>27.973943628164477</v>
      </c>
      <c r="U38" s="244"/>
      <c r="V38" s="246" t="str">
        <f>IFERROR(VLOOKUP(LEFT(U38,FIND(" ",U38)-1),'BTA Tarama'!$A:$K,11,0),"")</f>
        <v/>
      </c>
      <c r="W38" s="229"/>
      <c r="X38" s="243" t="str">
        <f>IF(COUNTIF('Yıldız Liste'!A:A, A38)&gt;0, "Yıldız Pazar", IF(COUNTIF('Ana Pazar Liste'!A:A, A38)&gt;0, "Ana Pazar", IF(COUNTIF('Alt Pazar Liste'!A:A, A38)&gt;0, "Alt Pazar", "")))</f>
        <v>Yıldız Pazar</v>
      </c>
    </row>
    <row r="39" spans="1:24" ht="30" customHeight="1" thickTop="1" thickBot="1" x14ac:dyDescent="0.65">
      <c r="A39" s="125" t="s">
        <v>666</v>
      </c>
      <c r="B39" s="126" t="s">
        <v>208</v>
      </c>
      <c r="C39" s="127">
        <v>3375599291</v>
      </c>
      <c r="D39" s="127">
        <v>600000000</v>
      </c>
      <c r="E39" s="128">
        <f>VLOOKUP(A39,'Tüm - Sektör'!$A:$H,5,0)</f>
        <v>346.14941444283335</v>
      </c>
      <c r="F39" s="128">
        <f>VLOOKUP(A39,'Tüm - Sektör'!$A:$H,6,0)</f>
        <v>3146.8128585712125</v>
      </c>
      <c r="G39" s="127">
        <f>VLOOKUP(A39,'Tüm - Sektör'!$A:$H,7,0)</f>
        <v>448.67192799999998</v>
      </c>
      <c r="H39" s="159">
        <v>2.81</v>
      </c>
      <c r="I39" s="128" t="e">
        <f>VLOOKUP(A39,'Tüm - Sektör'!$A:$H,9,0)</f>
        <v>#REF!</v>
      </c>
      <c r="J39" s="127" t="e">
        <f>VLOOKUP(A39,'Tüm - Sektör'!$A:$H,10,0)</f>
        <v>#REF!</v>
      </c>
      <c r="K39" s="128" t="e">
        <f>VLOOKUP(A39,'Tüm - Sektör'!$A:$H,11,0)</f>
        <v>#REF!</v>
      </c>
      <c r="L39" s="128" t="e">
        <f>VLOOKUP(A39,'Tüm - Sektör'!$A:$H,12,0)</f>
        <v>#REF!</v>
      </c>
      <c r="M39" s="128" t="e">
        <f>VLOOKUP(A39,'Tüm - Sektör'!$A:$H,13,0)</f>
        <v>#REF!</v>
      </c>
      <c r="N39" s="129" t="e">
        <f>VLOOKUP(A39,'Tüm - Sektör'!$A:$H,14,0)</f>
        <v>#REF!</v>
      </c>
      <c r="O39" s="130" t="e">
        <f>VLOOKUP(A39,'Tüm - Sektör'!$A:$H,15,0)</f>
        <v>#REF!</v>
      </c>
      <c r="P39" s="152" t="e">
        <f>VLOOKUP(A39,'Tüm - Sektör'!$A:$H,16,0)</f>
        <v>#REF!</v>
      </c>
      <c r="Q39" s="158">
        <f>E39*G39/100</f>
        <v>1553.0752515413708</v>
      </c>
      <c r="R39" s="166" t="str">
        <f>IF(OR(H39="", H40="", Q39=0), "", IF(H39&lt;H40, (H40-H39)/H39, ""))</f>
        <v/>
      </c>
      <c r="S39" s="213">
        <v>1525.9235863046335</v>
      </c>
      <c r="T39" s="241">
        <f>S39-Q39</f>
        <v>-27.151665236737244</v>
      </c>
      <c r="U39" s="244"/>
      <c r="V39" s="246" t="str">
        <f>IFERROR(VLOOKUP(LEFT(U39,FIND(" ",U39)-1),'BTA Tarama'!$A:$K,11,0),"")</f>
        <v/>
      </c>
      <c r="W39" s="229"/>
      <c r="X39" s="243" t="str">
        <f>IF(COUNTIF('Yıldız Liste'!A:A, A39)&gt;0, "Yıldız Pazar", IF(COUNTIF('Ana Pazar Liste'!A:A, A39)&gt;0, "Ana Pazar", IF(COUNTIF('Alt Pazar Liste'!A:A, A39)&gt;0, "Alt Pazar", "")))</f>
        <v>Ana Pazar</v>
      </c>
    </row>
    <row r="40" spans="1:24" ht="30" customHeight="1" thickTop="1" thickBot="1" x14ac:dyDescent="0.65">
      <c r="A40" s="250" t="s">
        <v>233</v>
      </c>
      <c r="B40" s="251"/>
      <c r="C40" s="251"/>
      <c r="D40" s="251"/>
      <c r="E40" s="251"/>
      <c r="F40" s="251"/>
      <c r="G40" s="251"/>
      <c r="H40" s="252"/>
      <c r="I40" s="150"/>
      <c r="J40" s="150"/>
      <c r="K40" s="150"/>
      <c r="L40" s="150"/>
      <c r="M40" s="150"/>
      <c r="N40" s="150"/>
      <c r="O40" s="150"/>
      <c r="P40" s="150"/>
      <c r="Q40" s="158">
        <f t="shared" ref="Q40" si="0">E40*G40/100</f>
        <v>0</v>
      </c>
      <c r="R40" s="166" t="str">
        <f t="shared" ref="R40" si="1">IF(OR(H40="", H41="", Q40=0), "", IF(H40&lt;H41, (H41-H40)/H40, ""))</f>
        <v/>
      </c>
      <c r="S40" s="213">
        <v>0</v>
      </c>
      <c r="T40" s="241">
        <f t="shared" ref="T40" si="2">S40-Q40</f>
        <v>0</v>
      </c>
      <c r="U40" s="244"/>
      <c r="V40" s="246" t="str">
        <f>IFERROR(VLOOKUP(LEFT(U40,FIND(" ",U40)-1),'BTA Tarama'!$A:$K,11,0),"")</f>
        <v/>
      </c>
      <c r="W40" s="229"/>
      <c r="X40" s="243" t="str">
        <f>IF(COUNTIF('Yıldız Liste'!A:A, A40)&gt;0, "Yıldız Pazar", IF(COUNTIF('Ana Pazar Liste'!A:A, A40)&gt;0, "Ana Pazar", IF(COUNTIF('Alt Pazar Liste'!A:A, A40)&gt;0, "Alt Pazar", "")))</f>
        <v/>
      </c>
    </row>
    <row r="41" spans="1:24" ht="30" customHeight="1" thickTop="1" thickBot="1" x14ac:dyDescent="0.65">
      <c r="A41" s="125" t="s">
        <v>554</v>
      </c>
      <c r="B41" s="131" t="s">
        <v>233</v>
      </c>
      <c r="C41" s="132">
        <v>3279541734</v>
      </c>
      <c r="D41" s="132">
        <v>1891069</v>
      </c>
      <c r="E41" s="128">
        <f>VLOOKUP(A41,'Tüm - Sektör'!$A:$H,5,0)</f>
        <v>5.4027656153413712</v>
      </c>
      <c r="F41" s="128">
        <f>VLOOKUP(A41,'Tüm - Sektör'!$A:$H,6,0)</f>
        <v>0.23208681535790671</v>
      </c>
      <c r="G41" s="127">
        <f>VLOOKUP(A41,'Tüm - Sektör'!$A:$H,7,0)</f>
        <v>6.0773900000000004E-4</v>
      </c>
      <c r="H41" s="159">
        <v>12185</v>
      </c>
      <c r="I41" s="133" t="e">
        <f>VLOOKUP(A41,'Tüm - Sektör'!$A:$H,9,0)</f>
        <v>#REF!</v>
      </c>
      <c r="J41" s="132" t="e">
        <f>VLOOKUP(A41,'Tüm - Sektör'!$A:$H,10,0)</f>
        <v>#REF!</v>
      </c>
      <c r="K41" s="133" t="e">
        <f>VLOOKUP(A41,'Tüm - Sektör'!$A:$H,11,0)</f>
        <v>#REF!</v>
      </c>
      <c r="L41" s="133" t="e">
        <f>VLOOKUP(A41,'Tüm - Sektör'!$A:$H,12,0)</f>
        <v>#REF!</v>
      </c>
      <c r="M41" s="133" t="e">
        <f>VLOOKUP(A41,'Tüm - Sektör'!$A:$H,13,0)</f>
        <v>#REF!</v>
      </c>
      <c r="N41" s="134" t="e">
        <f>VLOOKUP(A41,'Tüm - Sektör'!$A:$H,14,0)</f>
        <v>#REF!</v>
      </c>
      <c r="O41" s="135" t="e">
        <f>VLOOKUP(A41,'Tüm - Sektör'!$A:$H,15,0)</f>
        <v>#REF!</v>
      </c>
      <c r="P41" s="153" t="e">
        <f>VLOOKUP(A41,'Tüm - Sektör'!$A:$H,16,0)</f>
        <v>#REF!</v>
      </c>
      <c r="Q41" s="158">
        <f>E41*G41/100</f>
        <v>3.2834713723019499E-5</v>
      </c>
      <c r="R41" s="166" t="str">
        <f>IF(OR(H41="", H42="", Q41=0), "", IF(H41&lt;H42, (H42-H41)/H41, ""))</f>
        <v/>
      </c>
      <c r="S41" s="213">
        <v>3.250129867709119E-5</v>
      </c>
      <c r="T41" s="241">
        <f>S41-Q41</f>
        <v>-3.3341504592830862E-7</v>
      </c>
      <c r="U41" s="244"/>
      <c r="V41" s="246" t="str">
        <f>IFERROR(VLOOKUP(LEFT(U41,FIND(" ",U41)-1),'BTA Tarama'!$A:$K,11,0),"")</f>
        <v/>
      </c>
      <c r="W41" s="229"/>
      <c r="X41" s="243" t="str">
        <f>IF(COUNTIF('Yıldız Liste'!A:A, A41)&gt;0, "Yıldız Pazar", IF(COUNTIF('Ana Pazar Liste'!A:A, A41)&gt;0, "Ana Pazar", IF(COUNTIF('Alt Pazar Liste'!A:A, A41)&gt;0, "Alt Pazar", "")))</f>
        <v>Ana Pazar</v>
      </c>
    </row>
    <row r="42" spans="1:24" ht="30" customHeight="1" thickTop="1" thickBot="1" x14ac:dyDescent="0.65">
      <c r="A42" s="125" t="s">
        <v>550</v>
      </c>
      <c r="B42" s="131" t="s">
        <v>233</v>
      </c>
      <c r="C42" s="132">
        <v>832617284</v>
      </c>
      <c r="D42" s="132">
        <v>39000000</v>
      </c>
      <c r="E42" s="128">
        <f>VLOOKUP(A42,'Tüm - Sektör'!$A:$H,5,0)</f>
        <v>2.3195091630991747</v>
      </c>
      <c r="F42" s="128">
        <f>VLOOKUP(A42,'Tüm - Sektör'!$A:$H,6,0)</f>
        <v>3.4985055250364626E-2</v>
      </c>
      <c r="G42" s="127">
        <f>VLOOKUP(A42,'Tüm - Sektör'!$A:$H,7,0)</f>
        <v>10.211128</v>
      </c>
      <c r="H42" s="159">
        <v>1689</v>
      </c>
      <c r="I42" s="133" t="e">
        <f>VLOOKUP(A42,'Tüm - Sektör'!$A:$H,9,0)</f>
        <v>#REF!</v>
      </c>
      <c r="J42" s="132" t="e">
        <f>VLOOKUP(A42,'Tüm - Sektör'!$A:$H,10,0)</f>
        <v>#REF!</v>
      </c>
      <c r="K42" s="133" t="e">
        <f>VLOOKUP(A42,'Tüm - Sektör'!$A:$H,11,0)</f>
        <v>#REF!</v>
      </c>
      <c r="L42" s="133" t="e">
        <f>VLOOKUP(A42,'Tüm - Sektör'!$A:$H,12,0)</f>
        <v>#REF!</v>
      </c>
      <c r="M42" s="133" t="e">
        <f>VLOOKUP(A42,'Tüm - Sektör'!$A:$H,13,0)</f>
        <v>#REF!</v>
      </c>
      <c r="N42" s="134" t="e">
        <f>VLOOKUP(A42,'Tüm - Sektör'!$A:$H,14,0)</f>
        <v>#REF!</v>
      </c>
      <c r="O42" s="135" t="e">
        <f>VLOOKUP(A42,'Tüm - Sektör'!$A:$H,15,0)</f>
        <v>#REF!</v>
      </c>
      <c r="P42" s="153" t="e">
        <f>VLOOKUP(A42,'Tüm - Sektör'!$A:$H,16,0)</f>
        <v>#REF!</v>
      </c>
      <c r="Q42" s="158">
        <f>E42*G42/100</f>
        <v>0.23684804961578551</v>
      </c>
      <c r="R42" s="166" t="str">
        <f>IF(OR(H42="", H43="", Q42=0), "", IF(H42&lt;H43, (H43-H42)/H42, ""))</f>
        <v/>
      </c>
      <c r="S42" s="213">
        <v>0.23531550341238927</v>
      </c>
      <c r="T42" s="241">
        <f>S42-Q42</f>
        <v>-1.53254620339624E-3</v>
      </c>
      <c r="U42" s="244"/>
      <c r="V42" s="246" t="str">
        <f>IFERROR(VLOOKUP(LEFT(U42,FIND(" ",U42)-1),'BTA Tarama'!$A:$K,11,0),"")</f>
        <v/>
      </c>
      <c r="W42" s="229"/>
      <c r="X42" s="243" t="str">
        <f>IF(COUNTIF('Yıldız Liste'!A:A, A42)&gt;0, "Yıldız Pazar", IF(COUNTIF('Ana Pazar Liste'!A:A, A42)&gt;0, "Ana Pazar", IF(COUNTIF('Alt Pazar Liste'!A:A, A42)&gt;0, "Alt Pazar", "")))</f>
        <v>Ana Pazar</v>
      </c>
    </row>
    <row r="43" spans="1:24" ht="30" customHeight="1" thickTop="1" thickBot="1" x14ac:dyDescent="0.65">
      <c r="A43" s="125" t="s">
        <v>540</v>
      </c>
      <c r="B43" s="131" t="s">
        <v>233</v>
      </c>
      <c r="C43" s="132">
        <v>2863294706</v>
      </c>
      <c r="D43" s="132">
        <v>112000000</v>
      </c>
      <c r="E43" s="128">
        <f>VLOOKUP(A43,'Tüm - Sektör'!$A:$H,5,0)</f>
        <v>2.0973430166541829</v>
      </c>
      <c r="F43" s="128">
        <f>VLOOKUP(A43,'Tüm - Sektör'!$A:$H,6,0)</f>
        <v>4.3855449495110881E-2</v>
      </c>
      <c r="G43" s="127">
        <f>VLOOKUP(A43,'Tüm - Sektör'!$A:$H,7,0)</f>
        <v>44.440303</v>
      </c>
      <c r="H43" s="159">
        <v>429.25</v>
      </c>
      <c r="I43" s="133" t="e">
        <f>VLOOKUP(A43,'Tüm - Sektör'!$A:$H,9,0)</f>
        <v>#REF!</v>
      </c>
      <c r="J43" s="132" t="e">
        <f>VLOOKUP(A43,'Tüm - Sektör'!$A:$H,10,0)</f>
        <v>#REF!</v>
      </c>
      <c r="K43" s="133" t="e">
        <f>VLOOKUP(A43,'Tüm - Sektör'!$A:$H,11,0)</f>
        <v>#REF!</v>
      </c>
      <c r="L43" s="133" t="e">
        <f>VLOOKUP(A43,'Tüm - Sektör'!$A:$H,12,0)</f>
        <v>#REF!</v>
      </c>
      <c r="M43" s="133" t="e">
        <f>VLOOKUP(A43,'Tüm - Sektör'!$A:$H,13,0)</f>
        <v>#REF!</v>
      </c>
      <c r="N43" s="134" t="e">
        <f>VLOOKUP(A43,'Tüm - Sektör'!$A:$H,14,0)</f>
        <v>#REF!</v>
      </c>
      <c r="O43" s="135" t="e">
        <f>VLOOKUP(A43,'Tüm - Sektör'!$A:$H,15,0)</f>
        <v>#REF!</v>
      </c>
      <c r="P43" s="153" t="e">
        <f>VLOOKUP(A43,'Tüm - Sektör'!$A:$H,16,0)</f>
        <v>#REF!</v>
      </c>
      <c r="Q43" s="158">
        <f>E43*G43/100</f>
        <v>0.93206559155045943</v>
      </c>
      <c r="R43" s="166" t="str">
        <f>IF(OR(H43="", H45="", Q43=0), "", IF(H43&lt;H45, (H45-H43)/H43, ""))</f>
        <v/>
      </c>
      <c r="S43" s="213">
        <v>0.93642868384560496</v>
      </c>
      <c r="T43" s="241">
        <f>S43-Q43</f>
        <v>4.363092295145532E-3</v>
      </c>
      <c r="U43" s="244"/>
      <c r="V43" s="246" t="str">
        <f>IFERROR(VLOOKUP(LEFT(U43,FIND(" ",U43)-1),'BTA Tarama'!$A:$K,11,0),"")</f>
        <v/>
      </c>
      <c r="W43" s="229"/>
      <c r="X43" s="243" t="str">
        <f>IF(COUNTIF('Yıldız Liste'!A:A, A43)&gt;0, "Yıldız Pazar", IF(COUNTIF('Ana Pazar Liste'!A:A, A43)&gt;0, "Ana Pazar", IF(COUNTIF('Alt Pazar Liste'!A:A, A43)&gt;0, "Alt Pazar", "")))</f>
        <v>Ana Pazar</v>
      </c>
    </row>
    <row r="44" spans="1:24" ht="30" customHeight="1" thickTop="1" thickBot="1" x14ac:dyDescent="0.65">
      <c r="A44" s="125" t="s">
        <v>406</v>
      </c>
      <c r="B44" s="131" t="s">
        <v>233</v>
      </c>
      <c r="C44" s="132">
        <v>7271413193</v>
      </c>
      <c r="D44" s="132">
        <v>330000000</v>
      </c>
      <c r="E44" s="128">
        <f>VLOOKUP(A44,'Tüm - Sektör'!$A:$H,5,0)</f>
        <v>61.355362976410014</v>
      </c>
      <c r="F44" s="128">
        <f>VLOOKUP(A44,'Tüm - Sektör'!$A:$H,6,0)</f>
        <v>0.47429934273662655</v>
      </c>
      <c r="G44" s="127">
        <f>VLOOKUP(A44,'Tüm - Sektör'!$A:$H,7,0)</f>
        <v>1.7811269999999999</v>
      </c>
      <c r="H44" s="159">
        <v>372.75</v>
      </c>
      <c r="I44" s="133" t="e">
        <f>VLOOKUP(A44,'Tüm - Sektör'!$A:$H,9,0)</f>
        <v>#REF!</v>
      </c>
      <c r="J44" s="132" t="e">
        <f>VLOOKUP(A44,'Tüm - Sektör'!$A:$H,10,0)</f>
        <v>#REF!</v>
      </c>
      <c r="K44" s="133" t="e">
        <f>VLOOKUP(A44,'Tüm - Sektör'!$A:$H,11,0)</f>
        <v>#REF!</v>
      </c>
      <c r="L44" s="133" t="e">
        <f>VLOOKUP(A44,'Tüm - Sektör'!$A:$H,12,0)</f>
        <v>#REF!</v>
      </c>
      <c r="M44" s="133" t="e">
        <f>VLOOKUP(A44,'Tüm - Sektör'!$A:$H,13,0)</f>
        <v>#REF!</v>
      </c>
      <c r="N44" s="134" t="e">
        <f>VLOOKUP(A44,'Tüm - Sektör'!$A:$H,14,0)</f>
        <v>#REF!</v>
      </c>
      <c r="O44" s="135" t="e">
        <f>VLOOKUP(A44,'Tüm - Sektör'!$A:$H,15,0)</f>
        <v>#REF!</v>
      </c>
      <c r="P44" s="153" t="e">
        <f>VLOOKUP(A44,'Tüm - Sektör'!$A:$H,16,0)</f>
        <v>#REF!</v>
      </c>
      <c r="Q44" s="158">
        <f>E44*G44/100</f>
        <v>1.0928169359208424</v>
      </c>
      <c r="R44" s="166" t="str">
        <f>IF(OR(H44="", H45="", Q44=0), "", IF(H44&lt;H45, (H45-H44)/H44, ""))</f>
        <v/>
      </c>
      <c r="S44" s="213">
        <v>1.0371674420483614</v>
      </c>
      <c r="T44" s="241">
        <f>S44-Q44</f>
        <v>-5.5649493872480971E-2</v>
      </c>
      <c r="U44" s="244"/>
      <c r="V44" s="246" t="str">
        <f>IFERROR(VLOOKUP(LEFT(U44,FIND(" ",U44)-1),'BTA Tarama'!$A:$K,11,0),"")</f>
        <v/>
      </c>
      <c r="W44" s="229"/>
      <c r="X44" s="243" t="str">
        <f>IF(COUNTIF('Yıldız Liste'!A:A, A44)&gt;0, "Yıldız Pazar", IF(COUNTIF('Ana Pazar Liste'!A:A, A44)&gt;0, "Ana Pazar", IF(COUNTIF('Alt Pazar Liste'!A:A, A44)&gt;0, "Alt Pazar", "")))</f>
        <v/>
      </c>
    </row>
    <row r="45" spans="1:24" ht="30" customHeight="1" thickTop="1" thickBot="1" x14ac:dyDescent="0.65">
      <c r="A45" s="125" t="s">
        <v>629</v>
      </c>
      <c r="B45" s="131" t="s">
        <v>233</v>
      </c>
      <c r="C45" s="132">
        <v>7118953178</v>
      </c>
      <c r="D45" s="132">
        <v>263980843</v>
      </c>
      <c r="E45" s="128">
        <f>VLOOKUP(A45,'Tüm - Sektör'!$A:$H,5,0)</f>
        <v>4.2933402917315346</v>
      </c>
      <c r="F45" s="128">
        <f>VLOOKUP(A45,'Tüm - Sektör'!$A:$H,6,0)</f>
        <v>8.1319163976825676E-2</v>
      </c>
      <c r="G45" s="127">
        <f>VLOOKUP(A45,'Tüm - Sektör'!$A:$H,7,0)</f>
        <v>46.937992000000001</v>
      </c>
      <c r="H45" s="159">
        <v>198.5</v>
      </c>
      <c r="I45" s="133" t="e">
        <f>VLOOKUP(A45,'Tüm - Sektör'!$A:$H,9,0)</f>
        <v>#REF!</v>
      </c>
      <c r="J45" s="132" t="e">
        <f>VLOOKUP(A45,'Tüm - Sektör'!$A:$H,10,0)</f>
        <v>#REF!</v>
      </c>
      <c r="K45" s="133" t="e">
        <f>VLOOKUP(A45,'Tüm - Sektör'!$A:$H,11,0)</f>
        <v>#REF!</v>
      </c>
      <c r="L45" s="133" t="e">
        <f>VLOOKUP(A45,'Tüm - Sektör'!$A:$H,12,0)</f>
        <v>#REF!</v>
      </c>
      <c r="M45" s="133" t="e">
        <f>VLOOKUP(A45,'Tüm - Sektör'!$A:$H,13,0)</f>
        <v>#REF!</v>
      </c>
      <c r="N45" s="134" t="e">
        <f>VLOOKUP(A45,'Tüm - Sektör'!$A:$H,14,0)</f>
        <v>#REF!</v>
      </c>
      <c r="O45" s="135" t="e">
        <f>VLOOKUP(A45,'Tüm - Sektör'!$A:$H,15,0)</f>
        <v>#REF!</v>
      </c>
      <c r="P45" s="153" t="e">
        <f>VLOOKUP(A45,'Tüm - Sektör'!$A:$H,16,0)</f>
        <v>#REF!</v>
      </c>
      <c r="Q45" s="158">
        <f>E45*G45/100</f>
        <v>2.0152077226657243</v>
      </c>
      <c r="R45" s="166" t="str">
        <f>IF(OR(H45="", H46="", Q45=0), "", IF(H45&lt;H46, (H46-H45)/H45, ""))</f>
        <v/>
      </c>
      <c r="S45" s="213">
        <v>2.0000936647457319</v>
      </c>
      <c r="T45" s="241">
        <f>S45-Q45</f>
        <v>-1.511405791999243E-2</v>
      </c>
      <c r="U45" s="244"/>
      <c r="V45" s="246" t="str">
        <f>IFERROR(VLOOKUP(LEFT(U45,FIND(" ",U45)-1),'BTA Tarama'!$A:$K,11,0),"")</f>
        <v/>
      </c>
      <c r="W45" s="229"/>
      <c r="X45" s="243" t="str">
        <f>IF(COUNTIF('Yıldız Liste'!A:A, A45)&gt;0, "Yıldız Pazar", IF(COUNTIF('Ana Pazar Liste'!A:A, A45)&gt;0, "Ana Pazar", IF(COUNTIF('Alt Pazar Liste'!A:A, A45)&gt;0, "Alt Pazar", "")))</f>
        <v>Yıldız Pazar</v>
      </c>
    </row>
    <row r="46" spans="1:24" ht="30" customHeight="1" thickTop="1" thickBot="1" x14ac:dyDescent="0.65">
      <c r="A46" s="125" t="s">
        <v>744</v>
      </c>
      <c r="B46" s="131" t="s">
        <v>233</v>
      </c>
      <c r="C46" s="132">
        <v>25145763000</v>
      </c>
      <c r="D46" s="132">
        <v>322508253</v>
      </c>
      <c r="E46" s="128">
        <f>VLOOKUP(A46,'Tüm - Sektör'!$A:$H,5,0)</f>
        <v>15.357366048310512</v>
      </c>
      <c r="F46" s="128">
        <f>VLOOKUP(A46,'Tüm - Sektör'!$A:$H,6,0)</f>
        <v>0.29576744378338715</v>
      </c>
      <c r="G46" s="127">
        <f>VLOOKUP(A46,'Tüm - Sektör'!$A:$H,7,0)</f>
        <v>16.157962000000001</v>
      </c>
      <c r="H46" s="159">
        <v>161.19999999999999</v>
      </c>
      <c r="I46" s="133" t="e">
        <f>VLOOKUP(A46,'Tüm - Sektör'!$A:$H,9,0)</f>
        <v>#REF!</v>
      </c>
      <c r="J46" s="132" t="e">
        <f>VLOOKUP(A46,'Tüm - Sektör'!$A:$H,10,0)</f>
        <v>#REF!</v>
      </c>
      <c r="K46" s="133" t="e">
        <f>VLOOKUP(A46,'Tüm - Sektör'!$A:$H,11,0)</f>
        <v>#REF!</v>
      </c>
      <c r="L46" s="133" t="e">
        <f>VLOOKUP(A46,'Tüm - Sektör'!$A:$H,12,0)</f>
        <v>#REF!</v>
      </c>
      <c r="M46" s="133" t="e">
        <f>VLOOKUP(A46,'Tüm - Sektör'!$A:$H,13,0)</f>
        <v>#REF!</v>
      </c>
      <c r="N46" s="134" t="e">
        <f>VLOOKUP(A46,'Tüm - Sektör'!$A:$H,14,0)</f>
        <v>#REF!</v>
      </c>
      <c r="O46" s="135" t="e">
        <f>VLOOKUP(A46,'Tüm - Sektör'!$A:$H,15,0)</f>
        <v>#REF!</v>
      </c>
      <c r="P46" s="153" t="e">
        <f>VLOOKUP(A46,'Tüm - Sektör'!$A:$H,16,0)</f>
        <v>#REF!</v>
      </c>
      <c r="Q46" s="158">
        <f>E46*G46/100</f>
        <v>2.4814373702869146</v>
      </c>
      <c r="R46" s="166" t="str">
        <f>IF(OR(H46="", H47="", Q46=0), "", IF(H46&lt;H47, (H47-H46)/H46, ""))</f>
        <v/>
      </c>
      <c r="S46" s="213">
        <v>2.5397314545412737</v>
      </c>
      <c r="T46" s="241">
        <f>S46-Q46</f>
        <v>5.8294084254359113E-2</v>
      </c>
      <c r="U46" s="244"/>
      <c r="V46" s="246" t="str">
        <f>IFERROR(VLOOKUP(LEFT(U46,FIND(" ",U46)-1),'BTA Tarama'!$A:$K,11,0),"")</f>
        <v/>
      </c>
      <c r="W46" s="229"/>
      <c r="X46" s="243" t="str">
        <f>IF(COUNTIF('Yıldız Liste'!A:A, A46)&gt;0, "Yıldız Pazar", IF(COUNTIF('Ana Pazar Liste'!A:A, A46)&gt;0, "Ana Pazar", IF(COUNTIF('Alt Pazar Liste'!A:A, A46)&gt;0, "Alt Pazar", "")))</f>
        <v>Ana Pazar</v>
      </c>
    </row>
    <row r="47" spans="1:24" ht="30" customHeight="1" thickTop="1" thickBot="1" x14ac:dyDescent="0.65">
      <c r="A47" s="125" t="s">
        <v>161</v>
      </c>
      <c r="B47" s="131" t="s">
        <v>233</v>
      </c>
      <c r="C47" s="132">
        <v>11386108733</v>
      </c>
      <c r="D47" s="132">
        <v>100023579</v>
      </c>
      <c r="E47" s="128">
        <f>VLOOKUP(A47,'Tüm - Sektör'!$A:$H,5,0)</f>
        <v>30.863423100199906</v>
      </c>
      <c r="F47" s="128">
        <f>VLOOKUP(A47,'Tüm - Sektör'!$A:$H,6,0)</f>
        <v>1.965359715234013</v>
      </c>
      <c r="G47" s="127">
        <f>VLOOKUP(A47,'Tüm - Sektör'!$A:$H,7,0)</f>
        <v>8.2922969999999996</v>
      </c>
      <c r="H47" s="159">
        <v>156.30000000000001</v>
      </c>
      <c r="I47" s="133" t="e">
        <f>VLOOKUP(A47,'Tüm - Sektör'!$A:$H,9,0)</f>
        <v>#REF!</v>
      </c>
      <c r="J47" s="132" t="e">
        <f>VLOOKUP(A47,'Tüm - Sektör'!$A:$H,10,0)</f>
        <v>#REF!</v>
      </c>
      <c r="K47" s="133" t="e">
        <f>VLOOKUP(A47,'Tüm - Sektör'!$A:$H,11,0)</f>
        <v>#REF!</v>
      </c>
      <c r="L47" s="133" t="e">
        <f>VLOOKUP(A47,'Tüm - Sektör'!$A:$H,12,0)</f>
        <v>#REF!</v>
      </c>
      <c r="M47" s="133" t="e">
        <f>VLOOKUP(A47,'Tüm - Sektör'!$A:$H,13,0)</f>
        <v>#REF!</v>
      </c>
      <c r="N47" s="134" t="e">
        <f>VLOOKUP(A47,'Tüm - Sektör'!$A:$H,14,0)</f>
        <v>#REF!</v>
      </c>
      <c r="O47" s="135" t="e">
        <f>VLOOKUP(A47,'Tüm - Sektör'!$A:$H,15,0)</f>
        <v>#REF!</v>
      </c>
      <c r="P47" s="153" t="e">
        <f>VLOOKUP(A47,'Tüm - Sektör'!$A:$H,16,0)</f>
        <v>#REF!</v>
      </c>
      <c r="Q47" s="158">
        <f>E47*G47/100</f>
        <v>2.5592867078351835</v>
      </c>
      <c r="R47" s="166" t="str">
        <f>IF(OR(H47="", H48="", Q47=0), "", IF(H47&lt;H48, (H48-H47)/H47, ""))</f>
        <v/>
      </c>
      <c r="S47" s="213">
        <v>2.5462540575088433</v>
      </c>
      <c r="T47" s="241">
        <f>S47-Q47</f>
        <v>-1.3032650326340267E-2</v>
      </c>
      <c r="U47" s="244"/>
      <c r="V47" s="246" t="str">
        <f>IFERROR(VLOOKUP(LEFT(U47,FIND(" ",U47)-1),'BTA Tarama'!$A:$K,11,0),"")</f>
        <v/>
      </c>
      <c r="W47" s="229"/>
      <c r="X47" s="243" t="str">
        <f>IF(COUNTIF('Yıldız Liste'!A:A, A47)&gt;0, "Yıldız Pazar", IF(COUNTIF('Ana Pazar Liste'!A:A, A47)&gt;0, "Ana Pazar", IF(COUNTIF('Alt Pazar Liste'!A:A, A47)&gt;0, "Alt Pazar", "")))</f>
        <v>Ana Pazar</v>
      </c>
    </row>
    <row r="48" spans="1:24" ht="30" customHeight="1" thickTop="1" thickBot="1" x14ac:dyDescent="0.65">
      <c r="A48" s="125" t="s">
        <v>33</v>
      </c>
      <c r="B48" s="131" t="s">
        <v>233</v>
      </c>
      <c r="C48" s="132">
        <v>519583617</v>
      </c>
      <c r="D48" s="132">
        <v>25000000</v>
      </c>
      <c r="E48" s="128">
        <f>VLOOKUP(A48,'Tüm - Sektör'!$A:$H,5,0)</f>
        <v>17.92877993868133</v>
      </c>
      <c r="F48" s="128">
        <f>VLOOKUP(A48,'Tüm - Sektör'!$A:$H,6,0)</f>
        <v>7.2439514903762952</v>
      </c>
      <c r="G48" s="127">
        <f>VLOOKUP(A48,'Tüm - Sektör'!$A:$H,7,0)</f>
        <v>22.966707</v>
      </c>
      <c r="H48" s="159">
        <v>97.15</v>
      </c>
      <c r="I48" s="133" t="e">
        <f>VLOOKUP(A48,'Tüm - Sektör'!$A:$H,9,0)</f>
        <v>#REF!</v>
      </c>
      <c r="J48" s="132" t="e">
        <f>VLOOKUP(A48,'Tüm - Sektör'!$A:$H,10,0)</f>
        <v>#REF!</v>
      </c>
      <c r="K48" s="133" t="e">
        <f>VLOOKUP(A48,'Tüm - Sektör'!$A:$H,11,0)</f>
        <v>#REF!</v>
      </c>
      <c r="L48" s="133" t="e">
        <f>VLOOKUP(A48,'Tüm - Sektör'!$A:$H,12,0)</f>
        <v>#REF!</v>
      </c>
      <c r="M48" s="133" t="e">
        <f>VLOOKUP(A48,'Tüm - Sektör'!$A:$H,13,0)</f>
        <v>#REF!</v>
      </c>
      <c r="N48" s="134" t="e">
        <f>VLOOKUP(A48,'Tüm - Sektör'!$A:$H,14,0)</f>
        <v>#REF!</v>
      </c>
      <c r="O48" s="135" t="e">
        <f>VLOOKUP(A48,'Tüm - Sektör'!$A:$H,15,0)</f>
        <v>#REF!</v>
      </c>
      <c r="P48" s="153" t="e">
        <f>VLOOKUP(A48,'Tüm - Sektör'!$A:$H,16,0)</f>
        <v>#REF!</v>
      </c>
      <c r="Q48" s="158">
        <f>E48*G48/100</f>
        <v>4.1176503571917209</v>
      </c>
      <c r="R48" s="166" t="str">
        <f>IF(OR(H48="", H49="", Q48=0), "", IF(H48&lt;H49, (H49-H48)/H48, ""))</f>
        <v/>
      </c>
      <c r="S48" s="213">
        <v>3.9334290285268012</v>
      </c>
      <c r="T48" s="241">
        <f>S48-Q48</f>
        <v>-0.18422132866491969</v>
      </c>
      <c r="U48" s="244"/>
      <c r="V48" s="246" t="str">
        <f>IFERROR(VLOOKUP(LEFT(U48,FIND(" ",U48)-1),'BTA Tarama'!$A:$K,11,0),"")</f>
        <v/>
      </c>
      <c r="W48" s="229"/>
      <c r="X48" s="243" t="str">
        <f>IF(COUNTIF('Yıldız Liste'!A:A, A48)&gt;0, "Yıldız Pazar", IF(COUNTIF('Ana Pazar Liste'!A:A, A48)&gt;0, "Ana Pazar", IF(COUNTIF('Alt Pazar Liste'!A:A, A48)&gt;0, "Alt Pazar", "")))</f>
        <v>Alt Pazar</v>
      </c>
    </row>
    <row r="49" spans="1:24" ht="30" customHeight="1" thickTop="1" thickBot="1" x14ac:dyDescent="0.65">
      <c r="A49" s="125" t="s">
        <v>237</v>
      </c>
      <c r="B49" s="131" t="s">
        <v>233</v>
      </c>
      <c r="C49" s="132">
        <v>49023532000</v>
      </c>
      <c r="D49" s="132">
        <v>369275855</v>
      </c>
      <c r="E49" s="128">
        <f>VLOOKUP(A49,'Tüm - Sektör'!$A:$H,5,0)</f>
        <v>2.6935862031741116</v>
      </c>
      <c r="F49" s="128">
        <f>VLOOKUP(A49,'Tüm - Sektör'!$A:$H,6,0)</f>
        <v>7.9285171265033288E-2</v>
      </c>
      <c r="G49" s="127">
        <f>VLOOKUP(A49,'Tüm - Sektör'!$A:$H,7,0)</f>
        <v>164.20942500000001</v>
      </c>
      <c r="H49" s="159">
        <v>90.45</v>
      </c>
      <c r="I49" s="133" t="e">
        <f>VLOOKUP(A49,'Tüm - Sektör'!$A:$H,9,0)</f>
        <v>#REF!</v>
      </c>
      <c r="J49" s="132" t="e">
        <f>VLOOKUP(A49,'Tüm - Sektör'!$A:$H,10,0)</f>
        <v>#REF!</v>
      </c>
      <c r="K49" s="133" t="e">
        <f>VLOOKUP(A49,'Tüm - Sektör'!$A:$H,11,0)</f>
        <v>#REF!</v>
      </c>
      <c r="L49" s="133" t="e">
        <f>VLOOKUP(A49,'Tüm - Sektör'!$A:$H,12,0)</f>
        <v>#REF!</v>
      </c>
      <c r="M49" s="133" t="e">
        <f>VLOOKUP(A49,'Tüm - Sektör'!$A:$H,13,0)</f>
        <v>#REF!</v>
      </c>
      <c r="N49" s="134" t="e">
        <f>VLOOKUP(A49,'Tüm - Sektör'!$A:$H,14,0)</f>
        <v>#REF!</v>
      </c>
      <c r="O49" s="135" t="e">
        <f>VLOOKUP(A49,'Tüm - Sektör'!$A:$H,15,0)</f>
        <v>#REF!</v>
      </c>
      <c r="P49" s="153" t="e">
        <f>VLOOKUP(A49,'Tüm - Sektör'!$A:$H,16,0)</f>
        <v>#REF!</v>
      </c>
      <c r="Q49" s="158">
        <f>E49*G49/100</f>
        <v>4.4231224161115401</v>
      </c>
      <c r="R49" s="166" t="str">
        <f>IF(OR(H49="", H50="", Q49=0), "", IF(H49&lt;H50, (H50-H49)/H49, ""))</f>
        <v/>
      </c>
      <c r="S49" s="213">
        <v>4.3533343039966139</v>
      </c>
      <c r="T49" s="241">
        <f>S49-Q49</f>
        <v>-6.9788112114926193E-2</v>
      </c>
      <c r="U49" s="244"/>
      <c r="V49" s="246" t="str">
        <f>IFERROR(VLOOKUP(LEFT(U49,FIND(" ",U49)-1),'BTA Tarama'!$A:$K,11,0),"")</f>
        <v/>
      </c>
      <c r="W49" s="229"/>
      <c r="X49" s="243" t="str">
        <f>IF(COUNTIF('Yıldız Liste'!A:A, A49)&gt;0, "Yıldız Pazar", IF(COUNTIF('Ana Pazar Liste'!A:A, A49)&gt;0, "Ana Pazar", IF(COUNTIF('Alt Pazar Liste'!A:A, A49)&gt;0, "Alt Pazar", "")))</f>
        <v>Yıldız Pazar</v>
      </c>
    </row>
    <row r="50" spans="1:24" ht="30" customHeight="1" thickTop="1" thickBot="1" x14ac:dyDescent="0.65">
      <c r="A50" s="125" t="s">
        <v>79</v>
      </c>
      <c r="B50" s="131" t="s">
        <v>233</v>
      </c>
      <c r="C50" s="132">
        <v>6239033292</v>
      </c>
      <c r="D50" s="132">
        <v>46000000</v>
      </c>
      <c r="E50" s="128">
        <f>VLOOKUP(A50,'Tüm - Sektör'!$A:$H,5,0)</f>
        <v>33.665297858099287</v>
      </c>
      <c r="F50" s="128">
        <f>VLOOKUP(A50,'Tüm - Sektör'!$A:$H,6,0)</f>
        <v>8.8175217019641927</v>
      </c>
      <c r="G50" s="127">
        <f>VLOOKUP(A50,'Tüm - Sektör'!$A:$H,7,0)</f>
        <v>14.636780999999999</v>
      </c>
      <c r="H50" s="159">
        <v>81.2</v>
      </c>
      <c r="I50" s="133" t="e">
        <f>VLOOKUP(A50,'Tüm - Sektör'!$A:$H,9,0)</f>
        <v>#REF!</v>
      </c>
      <c r="J50" s="132" t="e">
        <f>VLOOKUP(A50,'Tüm - Sektör'!$A:$H,10,0)</f>
        <v>#REF!</v>
      </c>
      <c r="K50" s="133" t="e">
        <f>VLOOKUP(A50,'Tüm - Sektör'!$A:$H,11,0)</f>
        <v>#REF!</v>
      </c>
      <c r="L50" s="133" t="e">
        <f>VLOOKUP(A50,'Tüm - Sektör'!$A:$H,12,0)</f>
        <v>#REF!</v>
      </c>
      <c r="M50" s="133" t="e">
        <f>VLOOKUP(A50,'Tüm - Sektör'!$A:$H,13,0)</f>
        <v>#REF!</v>
      </c>
      <c r="N50" s="134" t="e">
        <f>VLOOKUP(A50,'Tüm - Sektör'!$A:$H,14,0)</f>
        <v>#REF!</v>
      </c>
      <c r="O50" s="135" t="e">
        <f>VLOOKUP(A50,'Tüm - Sektör'!$A:$H,15,0)</f>
        <v>#REF!</v>
      </c>
      <c r="P50" s="153" t="e">
        <f>VLOOKUP(A50,'Tüm - Sektör'!$A:$H,16,0)</f>
        <v>#REF!</v>
      </c>
      <c r="Q50" s="158">
        <f>E50*G50/100</f>
        <v>4.9275159204876831</v>
      </c>
      <c r="R50" s="166" t="str">
        <f>IF(OR(H50="", H51="", Q50=0), "", IF(H50&lt;H51, (H51-H50)/H50, ""))</f>
        <v/>
      </c>
      <c r="S50" s="213">
        <v>4.7661023554925528</v>
      </c>
      <c r="T50" s="241">
        <f>S50-Q50</f>
        <v>-0.16141356499513027</v>
      </c>
      <c r="U50" s="244"/>
      <c r="V50" s="246" t="str">
        <f>IFERROR(VLOOKUP(LEFT(U50,FIND(" ",U50)-1),'BTA Tarama'!$A:$K,11,0),"")</f>
        <v/>
      </c>
      <c r="W50" s="229"/>
      <c r="X50" s="243" t="str">
        <f>IF(COUNTIF('Yıldız Liste'!A:A, A50)&gt;0, "Yıldız Pazar", IF(COUNTIF('Ana Pazar Liste'!A:A, A50)&gt;0, "Ana Pazar", IF(COUNTIF('Alt Pazar Liste'!A:A, A50)&gt;0, "Alt Pazar", "")))</f>
        <v>Ana Pazar</v>
      </c>
    </row>
    <row r="51" spans="1:24" ht="30" customHeight="1" thickTop="1" thickBot="1" x14ac:dyDescent="0.65">
      <c r="A51" s="125" t="s">
        <v>235</v>
      </c>
      <c r="B51" s="131" t="s">
        <v>233</v>
      </c>
      <c r="C51" s="132">
        <v>83438856000</v>
      </c>
      <c r="D51" s="132">
        <v>2798078602</v>
      </c>
      <c r="E51" s="128">
        <f>VLOOKUP(A51,'Tüm - Sektör'!$A:$H,5,0)</f>
        <v>0.6288839218109159</v>
      </c>
      <c r="F51" s="128">
        <f>VLOOKUP(A51,'Tüm - Sektör'!$A:$H,6,0)</f>
        <v>2.9189038836580469E-3</v>
      </c>
      <c r="G51" s="127">
        <f>VLOOKUP(A51,'Tüm - Sektör'!$A:$H,7,0)</f>
        <v>821.38268200000005</v>
      </c>
      <c r="H51" s="159">
        <v>77.45</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5.1655436236372836</v>
      </c>
      <c r="R51" s="166" t="str">
        <f>IF(OR(H51="", H52="", Q51=0), "", IF(H51&lt;H52, (H52-H51)/H51, ""))</f>
        <v/>
      </c>
      <c r="S51" s="213">
        <v>5.1522389394811023</v>
      </c>
      <c r="T51" s="241">
        <f>S51-Q51</f>
        <v>-1.3304684156181246E-2</v>
      </c>
      <c r="U51" s="244"/>
      <c r="V51" s="246" t="str">
        <f>IFERROR(VLOOKUP(LEFT(U51,FIND(" ",U51)-1),'BTA Tarama'!$A:$K,11,0),"")</f>
        <v/>
      </c>
      <c r="W51" s="229"/>
      <c r="X51" s="243" t="str">
        <f>IF(COUNTIF('Yıldız Liste'!A:A, A51)&gt;0, "Yıldız Pazar", IF(COUNTIF('Ana Pazar Liste'!A:A, A51)&gt;0, "Ana Pazar", IF(COUNTIF('Alt Pazar Liste'!A:A, A51)&gt;0, "Alt Pazar", "")))</f>
        <v>Yıldız Pazar</v>
      </c>
    </row>
    <row r="52" spans="1:24" ht="30" customHeight="1" thickTop="1" thickBot="1" x14ac:dyDescent="0.65">
      <c r="A52" s="125" t="s">
        <v>481</v>
      </c>
      <c r="B52" s="131" t="s">
        <v>233</v>
      </c>
      <c r="C52" s="132">
        <v>4515514494</v>
      </c>
      <c r="D52" s="132">
        <v>146250000</v>
      </c>
      <c r="E52" s="128">
        <f>VLOOKUP(A52,'Tüm - Sektör'!$A:$H,5,0)</f>
        <v>25.977885756483545</v>
      </c>
      <c r="F52" s="128">
        <f>VLOOKUP(A52,'Tüm - Sektör'!$A:$H,6,0)</f>
        <v>2.6511428250015099</v>
      </c>
      <c r="G52" s="127">
        <f>VLOOKUP(A52,'Tüm - Sektör'!$A:$H,7,0)</f>
        <v>22.737297000000002</v>
      </c>
      <c r="H52" s="159">
        <v>67.75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5.9066690387723613</v>
      </c>
      <c r="R52" s="166" t="str">
        <f>IF(OR(H52="", H53="", Q52=0), "", IF(H52&lt;H53, (H53-H52)/H52, ""))</f>
        <v/>
      </c>
      <c r="S52" s="213">
        <v>5.9329403614058913</v>
      </c>
      <c r="T52" s="241">
        <f>S52-Q52</f>
        <v>2.6271322633530048E-2</v>
      </c>
      <c r="U52" s="244"/>
      <c r="V52" s="246" t="str">
        <f>IFERROR(VLOOKUP(LEFT(U52,FIND(" ",U52)-1),'BTA Tarama'!$A:$K,11,0),"")</f>
        <v/>
      </c>
      <c r="W52" s="229"/>
      <c r="X52" s="243" t="str">
        <f>IF(COUNTIF('Yıldız Liste'!A:A, A52)&gt;0, "Yıldız Pazar", IF(COUNTIF('Ana Pazar Liste'!A:A, A52)&gt;0, "Ana Pazar", IF(COUNTIF('Alt Pazar Liste'!A:A, A52)&gt;0, "Alt Pazar", "")))</f>
        <v>Ana Pazar</v>
      </c>
    </row>
    <row r="53" spans="1:24" ht="30" customHeight="1" thickTop="1" thickBot="1" x14ac:dyDescent="0.65">
      <c r="A53" s="125" t="s">
        <v>436</v>
      </c>
      <c r="B53" s="131"/>
      <c r="C53" s="132"/>
      <c r="D53" s="132"/>
      <c r="E53" s="128">
        <f>VLOOKUP(A53,'Tüm - Sektör'!$A:$H,5,0)</f>
        <v>109.99252250380283</v>
      </c>
      <c r="F53" s="128">
        <f>VLOOKUP(A53,'Tüm - Sektör'!$A:$H,6,0)</f>
        <v>191.07961398008968</v>
      </c>
      <c r="G53" s="127">
        <f>VLOOKUP(A53,'Tüm - Sektör'!$A:$H,7,0)</f>
        <v>5.8189539999999997</v>
      </c>
      <c r="H53" s="159">
        <v>62.5</v>
      </c>
      <c r="I53" s="133" t="e">
        <f>VLOOKUP(A53,'Tüm - Sektör'!$A:$H,9,0)</f>
        <v>#REF!</v>
      </c>
      <c r="J53" s="132" t="e">
        <f>VLOOKUP(A53,'Tüm - Sektör'!$A:$H,10,0)</f>
        <v>#REF!</v>
      </c>
      <c r="K53" s="133" t="e">
        <f>VLOOKUP(A53,'Tüm - Sektör'!$A:$H,11,0)</f>
        <v>#REF!</v>
      </c>
      <c r="L53" s="133" t="e">
        <f>VLOOKUP(A53,'Tüm - Sektör'!$A:$H,12,0)</f>
        <v>#REF!</v>
      </c>
      <c r="M53" s="133" t="e">
        <f>VLOOKUP(A53,'Tüm - Sektör'!$A:$H,13,0)</f>
        <v>#REF!</v>
      </c>
      <c r="N53" s="134" t="e">
        <f>VLOOKUP(A53,'Tüm - Sektör'!$A:$H,14,0)</f>
        <v>#REF!</v>
      </c>
      <c r="O53" s="135" t="e">
        <f>VLOOKUP(A53,'Tüm - Sektör'!$A:$H,15,0)</f>
        <v>#REF!</v>
      </c>
      <c r="P53" s="153" t="e">
        <f>VLOOKUP(A53,'Tüm - Sektör'!$A:$H,16,0)</f>
        <v>#REF!</v>
      </c>
      <c r="Q53" s="158">
        <f>E53*G53/100</f>
        <v>6.4004142879359343</v>
      </c>
      <c r="R53" s="166" t="str">
        <f>IF(OR(H53="", H55="", Q53=0), "", IF(H53&lt;H55, (H55-H53)/H53, ""))</f>
        <v/>
      </c>
      <c r="S53" s="213">
        <v>6.4004142879359343</v>
      </c>
      <c r="T53" s="241">
        <f>S53-Q53</f>
        <v>0</v>
      </c>
      <c r="U53" s="244"/>
      <c r="V53" s="246" t="str">
        <f>IFERROR(VLOOKUP(LEFT(U53,FIND(" ",U53)-1),'BTA Tarama'!$A:$K,11,0),"")</f>
        <v/>
      </c>
      <c r="W53" s="229"/>
      <c r="X53" s="243" t="str">
        <f>IF(COUNTIF('Yıldız Liste'!A:A, A53)&gt;0, "Yıldız Pazar", IF(COUNTIF('Ana Pazar Liste'!A:A, A53)&gt;0, "Ana Pazar", IF(COUNTIF('Alt Pazar Liste'!A:A, A53)&gt;0, "Alt Pazar", "")))</f>
        <v/>
      </c>
    </row>
    <row r="54" spans="1:24" ht="30" customHeight="1" thickTop="1" thickBot="1" x14ac:dyDescent="0.65">
      <c r="A54" s="125" t="s">
        <v>544</v>
      </c>
      <c r="B54" s="131" t="s">
        <v>233</v>
      </c>
      <c r="C54" s="132">
        <v>5548282822</v>
      </c>
      <c r="D54" s="132">
        <v>179000000</v>
      </c>
      <c r="E54" s="128">
        <f>VLOOKUP(A54,'Tüm - Sektör'!$A:$H,5,0)</f>
        <v>16.570921882350174</v>
      </c>
      <c r="F54" s="128">
        <f>VLOOKUP(A54,'Tüm - Sektör'!$A:$H,6,0)</f>
        <v>1.8151957369208209</v>
      </c>
      <c r="G54" s="127">
        <f>VLOOKUP(A54,'Tüm - Sektör'!$A:$H,7,0)</f>
        <v>47.254246999999999</v>
      </c>
      <c r="H54" s="159">
        <v>51.1</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E54*G54/100</f>
        <v>7.8304643564628007</v>
      </c>
      <c r="R54" s="166" t="str">
        <f>IF(OR(H54="", H55="", Q54=0), "", IF(H54&lt;H55, (H55-H54)/H54, ""))</f>
        <v/>
      </c>
      <c r="S54" s="213">
        <v>7.7023431879739963</v>
      </c>
      <c r="T54" s="241">
        <f>S54-Q54</f>
        <v>-0.12812116848880439</v>
      </c>
      <c r="U54" s="244"/>
      <c r="V54" s="246" t="str">
        <f>IFERROR(VLOOKUP(LEFT(U54,FIND(" ",U54)-1),'BTA Tarama'!$A:$K,11,0),"")</f>
        <v/>
      </c>
      <c r="W54" s="229"/>
      <c r="X54" s="243" t="str">
        <f>IF(COUNTIF('Yıldız Liste'!A:A, A54)&gt;0, "Yıldız Pazar", IF(COUNTIF('Ana Pazar Liste'!A:A, A54)&gt;0, "Ana Pazar", IF(COUNTIF('Alt Pazar Liste'!A:A, A54)&gt;0, "Alt Pazar", "")))</f>
        <v>Ana Pazar</v>
      </c>
    </row>
    <row r="55" spans="1:24" ht="30" customHeight="1" thickTop="1" thickBot="1" x14ac:dyDescent="0.65">
      <c r="A55" s="125" t="s">
        <v>470</v>
      </c>
      <c r="B55" s="131" t="s">
        <v>233</v>
      </c>
      <c r="C55" s="132">
        <v>6806959890</v>
      </c>
      <c r="D55" s="132">
        <v>138768000</v>
      </c>
      <c r="E55" s="128">
        <f>VLOOKUP(A55,'Tüm - Sektör'!$A:$H,5,0)</f>
        <v>32.420161012447288</v>
      </c>
      <c r="F55" s="128">
        <f>VLOOKUP(A55,'Tüm - Sektör'!$A:$H,6,0)</f>
        <v>5.1917446565406191</v>
      </c>
      <c r="G55" s="127">
        <f>VLOOKUP(A55,'Tüm - Sektör'!$A:$H,7,0)</f>
        <v>27.728836000000001</v>
      </c>
      <c r="H55" s="159">
        <v>44.5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8.9897332780774484</v>
      </c>
      <c r="R55" s="166" t="str">
        <f>IF(OR(H55="", H56="", Q55=0), "", IF(H55&lt;H56, (H56-H55)/H55, ""))</f>
        <v/>
      </c>
      <c r="S55" s="213">
        <v>8.7882937362576108</v>
      </c>
      <c r="T55" s="241">
        <f>S55-Q55</f>
        <v>-0.20143954181983759</v>
      </c>
      <c r="U55" s="244"/>
      <c r="V55" s="246" t="str">
        <f>IFERROR(VLOOKUP(LEFT(U55,FIND(" ",U55)-1),'BTA Tarama'!$A:$K,11,0),"")</f>
        <v/>
      </c>
      <c r="W55" s="229"/>
      <c r="X55" s="243" t="str">
        <f>IF(COUNTIF('Yıldız Liste'!A:A, A55)&gt;0, "Yıldız Pazar", IF(COUNTIF('Ana Pazar Liste'!A:A, A55)&gt;0, "Ana Pazar", IF(COUNTIF('Alt Pazar Liste'!A:A, A55)&gt;0, "Alt Pazar", "")))</f>
        <v>Yıldız Pazar</v>
      </c>
    </row>
    <row r="56" spans="1:24" ht="30" customHeight="1" thickTop="1" thickBot="1" x14ac:dyDescent="0.65">
      <c r="A56" s="125" t="s">
        <v>766</v>
      </c>
      <c r="B56" s="131" t="s">
        <v>233</v>
      </c>
      <c r="C56" s="132">
        <v>5199468670</v>
      </c>
      <c r="D56" s="132">
        <v>273350000</v>
      </c>
      <c r="E56" s="128">
        <f>VLOOKUP(A56,'Tüm - Sektör'!$A:$H,5,0)</f>
        <v>17.934355576557262</v>
      </c>
      <c r="F56" s="128">
        <f>VLOOKUP(A56,'Tüm - Sektör'!$A:$H,6,0)</f>
        <v>1.6402373858201265</v>
      </c>
      <c r="G56" s="127">
        <f>VLOOKUP(A56,'Tüm - Sektör'!$A:$H,7,0)</f>
        <v>54.497838000000002</v>
      </c>
      <c r="H56" s="159">
        <v>40.94</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E56*G56/100</f>
        <v>9.7738360484561433</v>
      </c>
      <c r="R56" s="166" t="str">
        <f>IF(OR(H56="", H57="", Q56=0), "", IF(H56&lt;H57, (H57-H56)/H56, ""))</f>
        <v/>
      </c>
      <c r="S56" s="213">
        <v>9.9044764312820419</v>
      </c>
      <c r="T56" s="241">
        <f>S56-Q56</f>
        <v>0.13064038282589863</v>
      </c>
      <c r="U56" s="244"/>
      <c r="V56" s="246" t="str">
        <f>IFERROR(VLOOKUP(LEFT(U56,FIND(" ",U56)-1),'BTA Tarama'!$A:$K,11,0),"")</f>
        <v/>
      </c>
      <c r="W56" s="229"/>
      <c r="X56" s="243" t="str">
        <f>IF(COUNTIF('Yıldız Liste'!A:A, A56)&gt;0, "Yıldız Pazar", IF(COUNTIF('Ana Pazar Liste'!A:A, A56)&gt;0, "Ana Pazar", IF(COUNTIF('Alt Pazar Liste'!A:A, A56)&gt;0, "Alt Pazar", "")))</f>
        <v>Ana Pazar</v>
      </c>
    </row>
    <row r="57" spans="1:24" ht="30" customHeight="1" thickTop="1" thickBot="1" x14ac:dyDescent="0.65">
      <c r="A57" s="125" t="s">
        <v>175</v>
      </c>
      <c r="B57" s="131" t="s">
        <v>233</v>
      </c>
      <c r="C57" s="132">
        <v>2503213131</v>
      </c>
      <c r="D57" s="132">
        <v>129600000</v>
      </c>
      <c r="E57" s="128">
        <f>VLOOKUP(A57,'Tüm - Sektör'!$A:$H,5,0)</f>
        <v>35.598433156323686</v>
      </c>
      <c r="F57" s="128">
        <f>VLOOKUP(A57,'Tüm - Sektör'!$A:$H,6,0)</f>
        <v>9.8099738636253537</v>
      </c>
      <c r="G57" s="127">
        <f>VLOOKUP(A57,'Tüm - Sektör'!$A:$H,7,0)</f>
        <v>40.565173999999999</v>
      </c>
      <c r="H57" s="159">
        <v>27.7</v>
      </c>
      <c r="I57" s="133" t="e">
        <f>VLOOKUP(A57,'Tüm - Sektör'!$A:$H,9,0)</f>
        <v>#REF!</v>
      </c>
      <c r="J57" s="132" t="e">
        <f>VLOOKUP(A57,'Tüm - Sektör'!$A:$H,10,0)</f>
        <v>#REF!</v>
      </c>
      <c r="K57" s="133" t="e">
        <f>VLOOKUP(A57,'Tüm - Sektör'!$A:$H,11,0)</f>
        <v>#REF!</v>
      </c>
      <c r="L57" s="133" t="e">
        <f>VLOOKUP(A57,'Tüm - Sektör'!$A:$H,12,0)</f>
        <v>#REF!</v>
      </c>
      <c r="M57" s="133" t="e">
        <f>VLOOKUP(A57,'Tüm - Sektör'!$A:$H,13,0)</f>
        <v>#REF!</v>
      </c>
      <c r="N57" s="134" t="e">
        <f>VLOOKUP(A57,'Tüm - Sektör'!$A:$H,14,0)</f>
        <v>#REF!</v>
      </c>
      <c r="O57" s="135" t="e">
        <f>VLOOKUP(A57,'Tüm - Sektör'!$A:$H,15,0)</f>
        <v>#REF!</v>
      </c>
      <c r="P57" s="153" t="e">
        <f>VLOOKUP(A57,'Tüm - Sektör'!$A:$H,16,0)</f>
        <v>#REF!</v>
      </c>
      <c r="Q57" s="158">
        <f>E57*G57/100</f>
        <v>14.440566351136395</v>
      </c>
      <c r="R57" s="166" t="str">
        <f>IF(OR(H57="", H58="", Q57=0), "", IF(H57&lt;H58, (H58-H57)/H57, ""))</f>
        <v/>
      </c>
      <c r="S57" s="213">
        <v>14.005731369974725</v>
      </c>
      <c r="T57" s="241">
        <f>S57-Q57</f>
        <v>-0.43483498116166963</v>
      </c>
      <c r="U57" s="244"/>
      <c r="V57" s="246" t="str">
        <f>IFERROR(VLOOKUP(LEFT(U57,FIND(" ",U57)-1),'BTA Tarama'!$A:$K,11,0),"")</f>
        <v/>
      </c>
      <c r="W57" s="229"/>
      <c r="X57" s="243" t="str">
        <f>IF(COUNTIF('Yıldız Liste'!A:A, A57)&gt;0, "Yıldız Pazar", IF(COUNTIF('Ana Pazar Liste'!A:A, A57)&gt;0, "Ana Pazar", IF(COUNTIF('Alt Pazar Liste'!A:A, A57)&gt;0, "Alt Pazar", "")))</f>
        <v>Ana Pazar</v>
      </c>
    </row>
    <row r="58" spans="1:24" ht="30" customHeight="1" thickTop="1" thickBot="1" x14ac:dyDescent="0.65">
      <c r="A58" s="125" t="s">
        <v>29</v>
      </c>
      <c r="B58" s="131" t="s">
        <v>233</v>
      </c>
      <c r="C58" s="132">
        <v>453946752</v>
      </c>
      <c r="D58" s="132">
        <v>36000000</v>
      </c>
      <c r="E58" s="128">
        <f>VLOOKUP(A58,'Tüm - Sektör'!$A:$H,5,0)</f>
        <v>67.356722820619353</v>
      </c>
      <c r="F58" s="128">
        <f>VLOOKUP(A58,'Tüm - Sektör'!$A:$H,6,0)</f>
        <v>71.962310705789903</v>
      </c>
      <c r="G58" s="127">
        <f>VLOOKUP(A58,'Tüm - Sektör'!$A:$H,7,0)</f>
        <v>23.567941000000001</v>
      </c>
      <c r="H58" s="159">
        <v>25.2</v>
      </c>
      <c r="I58" s="133" t="e">
        <f>VLOOKUP(A58,'Tüm - Sektör'!$A:$H,9,0)</f>
        <v>#REF!</v>
      </c>
      <c r="J58" s="132" t="e">
        <f>VLOOKUP(A58,'Tüm - Sektör'!$A:$H,10,0)</f>
        <v>#REF!</v>
      </c>
      <c r="K58" s="133" t="e">
        <f>VLOOKUP(A58,'Tüm - Sektör'!$A:$H,11,0)</f>
        <v>#REF!</v>
      </c>
      <c r="L58" s="133" t="e">
        <f>VLOOKUP(A58,'Tüm - Sektör'!$A:$H,12,0)</f>
        <v>#REF!</v>
      </c>
      <c r="M58" s="133" t="e">
        <f>VLOOKUP(A58,'Tüm - Sektör'!$A:$H,13,0)</f>
        <v>#REF!</v>
      </c>
      <c r="N58" s="134" t="e">
        <f>VLOOKUP(A58,'Tüm - Sektör'!$A:$H,14,0)</f>
        <v>#REF!</v>
      </c>
      <c r="O58" s="135" t="e">
        <f>VLOOKUP(A58,'Tüm - Sektör'!$A:$H,15,0)</f>
        <v>#REF!</v>
      </c>
      <c r="P58" s="153" t="e">
        <f>VLOOKUP(A58,'Tüm - Sektör'!$A:$H,16,0)</f>
        <v>#REF!</v>
      </c>
      <c r="Q58" s="158">
        <f>E58*G58/100</f>
        <v>15.874592693897105</v>
      </c>
      <c r="R58" s="166" t="str">
        <f>IF(OR(H58="", H59="", Q58=0), "", IF(H58&lt;H59, (H59-H58)/H58, ""))</f>
        <v/>
      </c>
      <c r="S58" s="213">
        <v>15.374317290015645</v>
      </c>
      <c r="T58" s="241">
        <f>S58-Q58</f>
        <v>-0.50027540388146008</v>
      </c>
      <c r="U58" s="244"/>
      <c r="V58" s="246" t="str">
        <f>IFERROR(VLOOKUP(LEFT(U58,FIND(" ",U58)-1),'BTA Tarama'!$A:$K,11,0),"")</f>
        <v/>
      </c>
      <c r="W58" s="229"/>
      <c r="X58" s="243" t="str">
        <f>IF(COUNTIF('Yıldız Liste'!A:A, A58)&gt;0, "Yıldız Pazar", IF(COUNTIF('Ana Pazar Liste'!A:A, A58)&gt;0, "Ana Pazar", IF(COUNTIF('Alt Pazar Liste'!A:A, A58)&gt;0, "Alt Pazar", "")))</f>
        <v>Alt Pazar</v>
      </c>
    </row>
    <row r="59" spans="1:24" ht="30" customHeight="1" thickTop="1" thickBot="1" x14ac:dyDescent="0.65">
      <c r="A59" s="125" t="s">
        <v>552</v>
      </c>
      <c r="B59" s="131" t="s">
        <v>233</v>
      </c>
      <c r="C59" s="132">
        <v>2574862803</v>
      </c>
      <c r="D59" s="132">
        <v>132500000</v>
      </c>
      <c r="E59" s="128">
        <f>VLOOKUP(A59,'Tüm - Sektör'!$A:$H,5,0)</f>
        <v>41.656426996205667</v>
      </c>
      <c r="F59" s="128">
        <f>VLOOKUP(A59,'Tüm - Sektör'!$A:$H,6,0)</f>
        <v>14.290369466965924</v>
      </c>
      <c r="G59" s="127">
        <f>VLOOKUP(A59,'Tüm - Sektör'!$A:$H,7,0)</f>
        <v>42.424709</v>
      </c>
      <c r="H59" s="159">
        <v>22.64</v>
      </c>
      <c r="I59" s="133" t="e">
        <f>VLOOKUP(A59,'Tüm - Sektör'!$A:$H,9,0)</f>
        <v>#REF!</v>
      </c>
      <c r="J59" s="132" t="e">
        <f>VLOOKUP(A59,'Tüm - Sektör'!$A:$H,10,0)</f>
        <v>#REF!</v>
      </c>
      <c r="K59" s="133" t="e">
        <f>VLOOKUP(A59,'Tüm - Sektör'!$A:$H,11,0)</f>
        <v>#REF!</v>
      </c>
      <c r="L59" s="133" t="e">
        <f>VLOOKUP(A59,'Tüm - Sektör'!$A:$H,12,0)</f>
        <v>#REF!</v>
      </c>
      <c r="M59" s="133" t="e">
        <f>VLOOKUP(A59,'Tüm - Sektör'!$A:$H,13,0)</f>
        <v>#REF!</v>
      </c>
      <c r="N59" s="134" t="e">
        <f>VLOOKUP(A59,'Tüm - Sektör'!$A:$H,14,0)</f>
        <v>#REF!</v>
      </c>
      <c r="O59" s="135" t="e">
        <f>VLOOKUP(A59,'Tüm - Sektör'!$A:$H,15,0)</f>
        <v>#REF!</v>
      </c>
      <c r="P59" s="153" t="e">
        <f>VLOOKUP(A59,'Tüm - Sektör'!$A:$H,16,0)</f>
        <v>#REF!</v>
      </c>
      <c r="Q59" s="158">
        <f>E59*G59/100</f>
        <v>17.672617932937694</v>
      </c>
      <c r="R59" s="166" t="str">
        <f>IF(OR(H59="", H60="", Q59=0), "", IF(H59&lt;H60, (H60-H59)/H59, ""))</f>
        <v/>
      </c>
      <c r="S59" s="213">
        <v>17.846033452350998</v>
      </c>
      <c r="T59" s="241">
        <f>S59-Q59</f>
        <v>0.1734155194133038</v>
      </c>
      <c r="U59" s="244"/>
      <c r="V59" s="246" t="str">
        <f>IFERROR(VLOOKUP(LEFT(U59,FIND(" ",U59)-1),'BTA Tarama'!$A:$K,11,0),"")</f>
        <v/>
      </c>
      <c r="W59" s="229"/>
      <c r="X59" s="243" t="str">
        <f>IF(COUNTIF('Yıldız Liste'!A:A, A59)&gt;0, "Yıldız Pazar", IF(COUNTIF('Ana Pazar Liste'!A:A, A59)&gt;0, "Ana Pazar", IF(COUNTIF('Alt Pazar Liste'!A:A, A59)&gt;0, "Alt Pazar", "")))</f>
        <v>Ana Pazar</v>
      </c>
    </row>
    <row r="60" spans="1:24" ht="30" customHeight="1" thickTop="1" thickBot="1" x14ac:dyDescent="0.65">
      <c r="A60" s="125" t="s">
        <v>674</v>
      </c>
      <c r="B60" s="131" t="s">
        <v>233</v>
      </c>
      <c r="C60" s="132">
        <v>5220479890</v>
      </c>
      <c r="D60" s="132">
        <v>2178000000</v>
      </c>
      <c r="E60" s="128">
        <f>VLOOKUP(A60,'Tüm - Sektör'!$A:$H,5,0)</f>
        <v>3.2887996577027838</v>
      </c>
      <c r="F60" s="128">
        <f>VLOOKUP(A60,'Tüm - Sektör'!$A:$H,6,0)</f>
        <v>7.9474159240799952E-2</v>
      </c>
      <c r="G60" s="127">
        <f>VLOOKUP(A60,'Tüm - Sektör'!$A:$H,7,0)</f>
        <v>656.11429699999997</v>
      </c>
      <c r="H60" s="159">
        <v>18.54</v>
      </c>
      <c r="I60" s="133" t="e">
        <f>VLOOKUP(A60,'Tüm - Sektör'!$A:$H,9,0)</f>
        <v>#REF!</v>
      </c>
      <c r="J60" s="132" t="e">
        <f>VLOOKUP(A60,'Tüm - Sektör'!$A:$H,10,0)</f>
        <v>#REF!</v>
      </c>
      <c r="K60" s="133" t="e">
        <f>VLOOKUP(A60,'Tüm - Sektör'!$A:$H,11,0)</f>
        <v>#REF!</v>
      </c>
      <c r="L60" s="133" t="e">
        <f>VLOOKUP(A60,'Tüm - Sektör'!$A:$H,12,0)</f>
        <v>#REF!</v>
      </c>
      <c r="M60" s="133" t="e">
        <f>VLOOKUP(A60,'Tüm - Sektör'!$A:$H,13,0)</f>
        <v>#REF!</v>
      </c>
      <c r="N60" s="134" t="e">
        <f>VLOOKUP(A60,'Tüm - Sektör'!$A:$H,14,0)</f>
        <v>#REF!</v>
      </c>
      <c r="O60" s="135" t="e">
        <f>VLOOKUP(A60,'Tüm - Sektör'!$A:$H,15,0)</f>
        <v>#REF!</v>
      </c>
      <c r="P60" s="153" t="e">
        <f>VLOOKUP(A60,'Tüm - Sektör'!$A:$H,16,0)</f>
        <v>#REF!</v>
      </c>
      <c r="Q60" s="158">
        <f>E60*G60/100</f>
        <v>21.578284753875028</v>
      </c>
      <c r="R60" s="166" t="str">
        <f>IF(OR(H60="", H61="", Q60=0), "", IF(H60&lt;H61, (H61-H60)/H60, ""))</f>
        <v/>
      </c>
      <c r="S60" s="213">
        <v>20.847389230684886</v>
      </c>
      <c r="T60" s="241">
        <f>S60-Q60</f>
        <v>-0.73089552319014217</v>
      </c>
      <c r="U60" s="244"/>
      <c r="V60" s="246" t="str">
        <f>IFERROR(VLOOKUP(LEFT(U60,FIND(" ",U60)-1),'BTA Tarama'!$A:$K,11,0),"")</f>
        <v/>
      </c>
      <c r="W60" s="229"/>
      <c r="X60" s="243" t="str">
        <f>IF(COUNTIF('Yıldız Liste'!A:A, A60)&gt;0, "Yıldız Pazar", IF(COUNTIF('Ana Pazar Liste'!A:A, A60)&gt;0, "Ana Pazar", IF(COUNTIF('Alt Pazar Liste'!A:A, A60)&gt;0, "Alt Pazar", "")))</f>
        <v>Yıldız Pazar</v>
      </c>
    </row>
    <row r="61" spans="1:24" ht="30" customHeight="1" thickTop="1" thickBot="1" x14ac:dyDescent="0.65">
      <c r="A61" s="125" t="s">
        <v>681</v>
      </c>
      <c r="B61" s="131" t="s">
        <v>233</v>
      </c>
      <c r="C61" s="132">
        <v>119321530000</v>
      </c>
      <c r="D61" s="132">
        <v>5921052630</v>
      </c>
      <c r="E61" s="128">
        <f>VLOOKUP(A61,'Tüm - Sektör'!$A:$H,5,0)</f>
        <v>1.1366553144226443</v>
      </c>
      <c r="F61" s="128">
        <f>VLOOKUP(A61,'Tüm - Sektör'!$A:$H,6,0)</f>
        <v>1.0664915198840457E-2</v>
      </c>
      <c r="G61" s="127">
        <f>VLOOKUP(A61,'Tüm - Sektör'!$A:$H,7,0)</f>
        <v>1931.812445</v>
      </c>
      <c r="H61" s="159">
        <v>18.22</v>
      </c>
      <c r="I61" s="133" t="e">
        <f>VLOOKUP(A61,'Tüm - Sektör'!$A:$H,9,0)</f>
        <v>#REF!</v>
      </c>
      <c r="J61" s="132" t="e">
        <f>VLOOKUP(A61,'Tüm - Sektör'!$A:$H,10,0)</f>
        <v>#REF!</v>
      </c>
      <c r="K61" s="133" t="e">
        <f>VLOOKUP(A61,'Tüm - Sektör'!$A:$H,11,0)</f>
        <v>#REF!</v>
      </c>
      <c r="L61" s="133" t="e">
        <f>VLOOKUP(A61,'Tüm - Sektör'!$A:$H,12,0)</f>
        <v>#REF!</v>
      </c>
      <c r="M61" s="133" t="e">
        <f>VLOOKUP(A61,'Tüm - Sektör'!$A:$H,13,0)</f>
        <v>#REF!</v>
      </c>
      <c r="N61" s="134" t="e">
        <f>VLOOKUP(A61,'Tüm - Sektör'!$A:$H,14,0)</f>
        <v>#REF!</v>
      </c>
      <c r="O61" s="135" t="e">
        <f>VLOOKUP(A61,'Tüm - Sektör'!$A:$H,15,0)</f>
        <v>#REF!</v>
      </c>
      <c r="P61" s="153" t="e">
        <f>VLOOKUP(A61,'Tüm - Sektör'!$A:$H,16,0)</f>
        <v>#REF!</v>
      </c>
      <c r="Q61" s="158">
        <f>E61*G61/100</f>
        <v>21.958048820770522</v>
      </c>
      <c r="R61" s="166" t="str">
        <f>IF(OR(H61="", H62="", Q61=0), "", IF(H61&lt;H62, (H62-H61)/H61, ""))</f>
        <v/>
      </c>
      <c r="S61" s="213">
        <v>21.731431260968979</v>
      </c>
      <c r="T61" s="241">
        <f>S61-Q61</f>
        <v>-0.22661755980154297</v>
      </c>
      <c r="U61" s="244"/>
      <c r="V61" s="246" t="str">
        <f>IFERROR(VLOOKUP(LEFT(U61,FIND(" ",U61)-1),'BTA Tarama'!$A:$K,11,0),"")</f>
        <v/>
      </c>
      <c r="W61" s="229"/>
      <c r="X61" s="243" t="str">
        <f>IF(COUNTIF('Yıldız Liste'!A:A, A61)&gt;0, "Yıldız Pazar", IF(COUNTIF('Ana Pazar Liste'!A:A, A61)&gt;0, "Ana Pazar", IF(COUNTIF('Alt Pazar Liste'!A:A, A61)&gt;0, "Alt Pazar", "")))</f>
        <v>Yıldız Pazar</v>
      </c>
    </row>
    <row r="62" spans="1:24" ht="30" customHeight="1" thickTop="1" thickBot="1" x14ac:dyDescent="0.65">
      <c r="A62" s="125" t="s">
        <v>456</v>
      </c>
      <c r="B62" s="131" t="s">
        <v>233</v>
      </c>
      <c r="C62" s="132">
        <v>10885731681</v>
      </c>
      <c r="D62" s="132">
        <v>350000000</v>
      </c>
      <c r="E62" s="128">
        <f>VLOOKUP(A62,'Tüm - Sektör'!$A:$H,5,0)</f>
        <v>12.009090881797523</v>
      </c>
      <c r="F62" s="128">
        <f>VLOOKUP(A62,'Tüm - Sektör'!$A:$H,6,0)</f>
        <v>1.9062049018726226</v>
      </c>
      <c r="G62" s="127">
        <f>VLOOKUP(A62,'Tüm - Sektör'!$A:$H,7,0)</f>
        <v>185.064885</v>
      </c>
      <c r="H62" s="159">
        <v>18</v>
      </c>
      <c r="I62" s="133" t="e">
        <f>VLOOKUP(A62,'Tüm - Sektör'!$A:$H,9,0)</f>
        <v>#REF!</v>
      </c>
      <c r="J62" s="132" t="e">
        <f>VLOOKUP(A62,'Tüm - Sektör'!$A:$H,10,0)</f>
        <v>#REF!</v>
      </c>
      <c r="K62" s="133" t="e">
        <f>VLOOKUP(A62,'Tüm - Sektör'!$A:$H,11,0)</f>
        <v>#REF!</v>
      </c>
      <c r="L62" s="133" t="e">
        <f>VLOOKUP(A62,'Tüm - Sektör'!$A:$H,12,0)</f>
        <v>#REF!</v>
      </c>
      <c r="M62" s="133" t="e">
        <f>VLOOKUP(A62,'Tüm - Sektör'!$A:$H,13,0)</f>
        <v>#REF!</v>
      </c>
      <c r="N62" s="134" t="e">
        <f>VLOOKUP(A62,'Tüm - Sektör'!$A:$H,14,0)</f>
        <v>#REF!</v>
      </c>
      <c r="O62" s="135" t="e">
        <f>VLOOKUP(A62,'Tüm - Sektör'!$A:$H,15,0)</f>
        <v>#REF!</v>
      </c>
      <c r="P62" s="153" t="e">
        <f>VLOOKUP(A62,'Tüm - Sektör'!$A:$H,16,0)</f>
        <v>#REF!</v>
      </c>
      <c r="Q62" s="158">
        <f>E62*G62/100</f>
        <v>22.224610229944073</v>
      </c>
      <c r="R62" s="166" t="str">
        <f>IF(OR(H62="", H63="", Q62=0), "", IF(H62&lt;H63, (H63-H62)/H62, ""))</f>
        <v/>
      </c>
      <c r="S62" s="213">
        <v>22.175331715021802</v>
      </c>
      <c r="T62" s="241">
        <f>S62-Q62</f>
        <v>-4.9278514922271199E-2</v>
      </c>
      <c r="U62" s="244"/>
      <c r="V62" s="246" t="str">
        <f>IFERROR(VLOOKUP(LEFT(U62,FIND(" ",U62)-1),'BTA Tarama'!$A:$K,11,0),"")</f>
        <v/>
      </c>
      <c r="W62" s="229"/>
      <c r="X62" s="243" t="str">
        <f>IF(COUNTIF('Yıldız Liste'!A:A, A62)&gt;0, "Yıldız Pazar", IF(COUNTIF('Ana Pazar Liste'!A:A, A62)&gt;0, "Ana Pazar", IF(COUNTIF('Alt Pazar Liste'!A:A, A62)&gt;0, "Alt Pazar", "")))</f>
        <v>Yıldız Pazar</v>
      </c>
    </row>
    <row r="63" spans="1:24" ht="30" customHeight="1" thickTop="1" thickBot="1" x14ac:dyDescent="0.65">
      <c r="A63" s="125" t="s">
        <v>234</v>
      </c>
      <c r="B63" s="131" t="s">
        <v>233</v>
      </c>
      <c r="C63" s="132">
        <v>7583767231</v>
      </c>
      <c r="D63" s="132">
        <v>244800000</v>
      </c>
      <c r="E63" s="128">
        <f>VLOOKUP(A63,'Tüm - Sektör'!$A:$H,5,0)</f>
        <v>20.919654417149633</v>
      </c>
      <c r="F63" s="128">
        <f>VLOOKUP(A63,'Tüm - Sektör'!$A:$H,6,0)</f>
        <v>4.7475613691788388</v>
      </c>
      <c r="G63" s="127">
        <f>VLOOKUP(A63,'Tüm - Sektör'!$A:$H,7,0)</f>
        <v>106.89830000000001</v>
      </c>
      <c r="H63" s="159">
        <v>17.89</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E63*G63/100</f>
        <v>22.362754937807868</v>
      </c>
      <c r="R63" s="166" t="str">
        <f>IF(OR(H63="", H64="", Q63=0), "", IF(H63&lt;H64, (H64-H63)/H63, ""))</f>
        <v/>
      </c>
      <c r="S63" s="213">
        <v>21.742917708553414</v>
      </c>
      <c r="T63" s="241">
        <f>S63-Q63</f>
        <v>-0.61983722925445406</v>
      </c>
      <c r="U63" s="244"/>
      <c r="V63" s="246" t="str">
        <f>IFERROR(VLOOKUP(LEFT(U63,FIND(" ",U63)-1),'BTA Tarama'!$A:$K,11,0),"")</f>
        <v/>
      </c>
      <c r="W63" s="229"/>
      <c r="X63" s="243" t="str">
        <f>IF(COUNTIF('Yıldız Liste'!A:A, A63)&gt;0, "Yıldız Pazar", IF(COUNTIF('Ana Pazar Liste'!A:A, A63)&gt;0, "Ana Pazar", IF(COUNTIF('Alt Pazar Liste'!A:A, A63)&gt;0, "Alt Pazar", "")))</f>
        <v>Ana Pazar</v>
      </c>
    </row>
    <row r="64" spans="1:24" ht="30" customHeight="1" thickTop="1" thickBot="1" x14ac:dyDescent="0.65">
      <c r="A64" s="125" t="s">
        <v>30</v>
      </c>
      <c r="B64" s="131" t="s">
        <v>233</v>
      </c>
      <c r="C64" s="132">
        <v>2031267319</v>
      </c>
      <c r="D64" s="132">
        <v>83895000</v>
      </c>
      <c r="E64" s="128">
        <f>VLOOKUP(A64,'Tüm - Sektör'!$A:$H,5,0)</f>
        <v>58.483896755395548</v>
      </c>
      <c r="F64" s="128">
        <f>VLOOKUP(A64,'Tüm - Sektör'!$A:$H,6,0)</f>
        <v>43.569265715623359</v>
      </c>
      <c r="G64" s="127">
        <f>VLOOKUP(A64,'Tüm - Sektör'!$A:$H,7,0)</f>
        <v>41.711512999999997</v>
      </c>
      <c r="H64" s="159">
        <v>16.399999999999999</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24.394518198033389</v>
      </c>
      <c r="R64" s="166" t="str">
        <f>IF(OR(H64="", H65="", Q64=0), "", IF(H64&lt;H65, (H65-H64)/H64, ""))</f>
        <v/>
      </c>
      <c r="S64" s="213">
        <v>24.55924484025461</v>
      </c>
      <c r="T64" s="241">
        <f>S64-Q64</f>
        <v>0.16472664222122191</v>
      </c>
      <c r="U64" s="244"/>
      <c r="V64" s="246" t="str">
        <f>IFERROR(VLOOKUP(LEFT(U64,FIND(" ",U64)-1),'BTA Tarama'!$A:$K,11,0),"")</f>
        <v/>
      </c>
      <c r="W64" s="229"/>
      <c r="X64" s="243" t="str">
        <f>IF(COUNTIF('Yıldız Liste'!A:A, A64)&gt;0, "Yıldız Pazar", IF(COUNTIF('Ana Pazar Liste'!A:A, A64)&gt;0, "Ana Pazar", IF(COUNTIF('Alt Pazar Liste'!A:A, A64)&gt;0, "Alt Pazar", "")))</f>
        <v>Ana Pazar</v>
      </c>
    </row>
    <row r="65" spans="1:24" ht="30" customHeight="1" thickTop="1" thickBot="1" x14ac:dyDescent="0.65">
      <c r="A65" s="125" t="s">
        <v>667</v>
      </c>
      <c r="B65" s="131" t="s">
        <v>233</v>
      </c>
      <c r="C65" s="132">
        <v>18538498598</v>
      </c>
      <c r="D65" s="132">
        <v>662000000</v>
      </c>
      <c r="E65" s="128">
        <f>VLOOKUP(A65,'Tüm - Sektör'!$A:$H,5,0)</f>
        <v>19.437936194152218</v>
      </c>
      <c r="F65" s="128">
        <f>VLOOKUP(A65,'Tüm - Sektör'!$A:$H,6,0)</f>
        <v>2.2586493369918914</v>
      </c>
      <c r="G65" s="127">
        <f>VLOOKUP(A65,'Tüm - Sektör'!$A:$H,7,0)</f>
        <v>158.43219300000001</v>
      </c>
      <c r="H65" s="159">
        <v>12.99</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E65*G65/100</f>
        <v>30.795948586336099</v>
      </c>
      <c r="R65" s="166" t="str">
        <f>IF(OR(H65="", H66="", Q65=0), "", IF(H65&lt;H66, (H66-H65)/H65, ""))</f>
        <v/>
      </c>
      <c r="S65" s="213">
        <v>30.398128581801362</v>
      </c>
      <c r="T65" s="241">
        <f>S65-Q65</f>
        <v>-0.39782000453473643</v>
      </c>
      <c r="U65" s="244"/>
      <c r="V65" s="246" t="str">
        <f>IFERROR(VLOOKUP(LEFT(U65,FIND(" ",U65)-1),'BTA Tarama'!$A:$K,11,0),"")</f>
        <v/>
      </c>
      <c r="W65" s="229"/>
      <c r="X65" s="243" t="str">
        <f>IF(COUNTIF('Yıldız Liste'!A:A, A65)&gt;0, "Yıldız Pazar", IF(COUNTIF('Ana Pazar Liste'!A:A, A65)&gt;0, "Ana Pazar", IF(COUNTIF('Alt Pazar Liste'!A:A, A65)&gt;0, "Alt Pazar", "")))</f>
        <v>Yıldız Pazar</v>
      </c>
    </row>
    <row r="66" spans="1:24" ht="30" customHeight="1" thickTop="1" thickBot="1" x14ac:dyDescent="0.65">
      <c r="A66" s="125" t="s">
        <v>138</v>
      </c>
      <c r="B66" s="131" t="s">
        <v>233</v>
      </c>
      <c r="C66" s="132">
        <v>1535118620</v>
      </c>
      <c r="D66" s="132">
        <v>264000000</v>
      </c>
      <c r="E66" s="128">
        <f>VLOOKUP(A66,'Tüm - Sektör'!$A:$H,5,0)</f>
        <v>52.709264080107111</v>
      </c>
      <c r="F66" s="128">
        <f>VLOOKUP(A66,'Tüm - Sektör'!$A:$H,6,0)</f>
        <v>15.358177179518389</v>
      </c>
      <c r="G66" s="127">
        <f>VLOOKUP(A66,'Tüm - Sektör'!$A:$H,7,0)</f>
        <v>59.070202000000002</v>
      </c>
      <c r="H66" s="159">
        <v>12.85</v>
      </c>
      <c r="I66" s="133" t="e">
        <f>VLOOKUP(A66,'Tüm - Sektör'!$A:$H,9,0)</f>
        <v>#REF!</v>
      </c>
      <c r="J66" s="132" t="e">
        <f>VLOOKUP(A66,'Tüm - Sektör'!$A:$H,10,0)</f>
        <v>#REF!</v>
      </c>
      <c r="K66" s="133" t="e">
        <f>VLOOKUP(A66,'Tüm - Sektör'!$A:$H,11,0)</f>
        <v>#REF!</v>
      </c>
      <c r="L66" s="133" t="e">
        <f>VLOOKUP(A66,'Tüm - Sektör'!$A:$H,12,0)</f>
        <v>#REF!</v>
      </c>
      <c r="M66" s="133" t="e">
        <f>VLOOKUP(A66,'Tüm - Sektör'!$A:$H,13,0)</f>
        <v>#REF!</v>
      </c>
      <c r="N66" s="134" t="e">
        <f>VLOOKUP(A66,'Tüm - Sektör'!$A:$H,14,0)</f>
        <v>#REF!</v>
      </c>
      <c r="O66" s="135" t="e">
        <f>VLOOKUP(A66,'Tüm - Sektör'!$A:$H,15,0)</f>
        <v>#REF!</v>
      </c>
      <c r="P66" s="153" t="e">
        <f>VLOOKUP(A66,'Tüm - Sektör'!$A:$H,16,0)</f>
        <v>#REF!</v>
      </c>
      <c r="Q66" s="158">
        <f>E66*G66/100</f>
        <v>31.135468764832712</v>
      </c>
      <c r="R66" s="166" t="str">
        <f>IF(OR(H66="", H67="", Q66=0), "", IF(H66&lt;H67, (H67-H66)/H66, ""))</f>
        <v/>
      </c>
      <c r="S66" s="213">
        <v>30.58797963517587</v>
      </c>
      <c r="T66" s="241">
        <f>S66-Q66</f>
        <v>-0.54748912965684227</v>
      </c>
      <c r="U66" s="244"/>
      <c r="V66" s="246" t="str">
        <f>IFERROR(VLOOKUP(LEFT(U66,FIND(" ",U66)-1),'BTA Tarama'!$A:$K,11,0),"")</f>
        <v/>
      </c>
      <c r="W66" s="229"/>
      <c r="X66" s="243" t="str">
        <f>IF(COUNTIF('Yıldız Liste'!A:A, A66)&gt;0, "Yıldız Pazar", IF(COUNTIF('Ana Pazar Liste'!A:A, A66)&gt;0, "Ana Pazar", IF(COUNTIF('Alt Pazar Liste'!A:A, A66)&gt;0, "Alt Pazar", "")))</f>
        <v>Ana Pazar</v>
      </c>
    </row>
    <row r="67" spans="1:24" ht="30" customHeight="1" thickTop="1" thickBot="1" x14ac:dyDescent="0.65">
      <c r="A67" s="125" t="s">
        <v>451</v>
      </c>
      <c r="B67" s="131" t="s">
        <v>233</v>
      </c>
      <c r="C67" s="132">
        <v>4310209139</v>
      </c>
      <c r="D67" s="132">
        <v>386500000</v>
      </c>
      <c r="E67" s="128">
        <f>VLOOKUP(A67,'Tüm - Sektör'!$A:$H,5,0)</f>
        <v>33.093726233766361</v>
      </c>
      <c r="F67" s="128">
        <f>VLOOKUP(A67,'Tüm - Sektör'!$A:$H,6,0)</f>
        <v>6.1160092836382116</v>
      </c>
      <c r="G67" s="127">
        <f>VLOOKUP(A67,'Tüm - Sektör'!$A:$H,7,0)</f>
        <v>94.595506999999998</v>
      </c>
      <c r="H67" s="159">
        <v>12.78</v>
      </c>
      <c r="I67" s="133" t="e">
        <f>VLOOKUP(A67,'Tüm - Sektör'!$A:$H,9,0)</f>
        <v>#REF!</v>
      </c>
      <c r="J67" s="132" t="e">
        <f>VLOOKUP(A67,'Tüm - Sektör'!$A:$H,10,0)</f>
        <v>#REF!</v>
      </c>
      <c r="K67" s="133" t="e">
        <f>VLOOKUP(A67,'Tüm - Sektör'!$A:$H,11,0)</f>
        <v>#REF!</v>
      </c>
      <c r="L67" s="133" t="e">
        <f>VLOOKUP(A67,'Tüm - Sektör'!$A:$H,12,0)</f>
        <v>#REF!</v>
      </c>
      <c r="M67" s="133" t="e">
        <f>VLOOKUP(A67,'Tüm - Sektör'!$A:$H,13,0)</f>
        <v>#REF!</v>
      </c>
      <c r="N67" s="134" t="e">
        <f>VLOOKUP(A67,'Tüm - Sektör'!$A:$H,14,0)</f>
        <v>#REF!</v>
      </c>
      <c r="O67" s="135" t="e">
        <f>VLOOKUP(A67,'Tüm - Sektör'!$A:$H,15,0)</f>
        <v>#REF!</v>
      </c>
      <c r="P67" s="153" t="e">
        <f>VLOOKUP(A67,'Tüm - Sektör'!$A:$H,16,0)</f>
        <v>#REF!</v>
      </c>
      <c r="Q67" s="158">
        <f>E67*G67/100</f>
        <v>31.305178116023296</v>
      </c>
      <c r="R67" s="166" t="str">
        <f>IF(OR(H67="", H68="", Q67=0), "", IF(H67&lt;H68, (H68-H67)/H67, ""))</f>
        <v/>
      </c>
      <c r="S67" s="213">
        <v>28.174660304420964</v>
      </c>
      <c r="T67" s="241">
        <f>S67-Q67</f>
        <v>-3.1305178116023313</v>
      </c>
      <c r="U67" s="244"/>
      <c r="V67" s="246" t="str">
        <f>IFERROR(VLOOKUP(LEFT(U67,FIND(" ",U67)-1),'BTA Tarama'!$A:$K,11,0),"")</f>
        <v/>
      </c>
      <c r="W67" s="229"/>
      <c r="X67" s="243" t="str">
        <f>IF(COUNTIF('Yıldız Liste'!A:A, A67)&gt;0, "Yıldız Pazar", IF(COUNTIF('Ana Pazar Liste'!A:A, A67)&gt;0, "Ana Pazar", IF(COUNTIF('Alt Pazar Liste'!A:A, A67)&gt;0, "Alt Pazar", "")))</f>
        <v>Ana Pazar</v>
      </c>
    </row>
    <row r="68" spans="1:24" ht="30" customHeight="1" thickTop="1" thickBot="1" x14ac:dyDescent="0.65">
      <c r="A68" s="125" t="s">
        <v>159</v>
      </c>
      <c r="B68" s="131" t="s">
        <v>233</v>
      </c>
      <c r="C68" s="132">
        <v>10497610768</v>
      </c>
      <c r="D68" s="132">
        <v>303345000</v>
      </c>
      <c r="E68" s="128">
        <f>VLOOKUP(A68,'Tüm - Sektör'!$A:$H,5,0)</f>
        <v>31.899137638214665</v>
      </c>
      <c r="F68" s="128">
        <f>VLOOKUP(A68,'Tüm - Sektör'!$A:$H,6,0)</f>
        <v>9.5598134252223055</v>
      </c>
      <c r="G68" s="127">
        <f>VLOOKUP(A68,'Tüm - Sektör'!$A:$H,7,0)</f>
        <v>100.333235</v>
      </c>
      <c r="H68" s="159">
        <v>12.5</v>
      </c>
      <c r="I68" s="133" t="e">
        <f>VLOOKUP(A68,'Tüm - Sektör'!$A:$H,9,0)</f>
        <v>#REF!</v>
      </c>
      <c r="J68" s="132" t="e">
        <f>VLOOKUP(A68,'Tüm - Sektör'!$A:$H,10,0)</f>
        <v>#REF!</v>
      </c>
      <c r="K68" s="133" t="e">
        <f>VLOOKUP(A68,'Tüm - Sektör'!$A:$H,11,0)</f>
        <v>#REF!</v>
      </c>
      <c r="L68" s="133" t="e">
        <f>VLOOKUP(A68,'Tüm - Sektör'!$A:$H,12,0)</f>
        <v>#REF!</v>
      </c>
      <c r="M68" s="133" t="e">
        <f>VLOOKUP(A68,'Tüm - Sektör'!$A:$H,13,0)</f>
        <v>#REF!</v>
      </c>
      <c r="N68" s="134" t="e">
        <f>VLOOKUP(A68,'Tüm - Sektör'!$A:$H,14,0)</f>
        <v>#REF!</v>
      </c>
      <c r="O68" s="135" t="e">
        <f>VLOOKUP(A68,'Tüm - Sektör'!$A:$H,15,0)</f>
        <v>#REF!</v>
      </c>
      <c r="P68" s="153" t="e">
        <f>VLOOKUP(A68,'Tüm - Sektör'!$A:$H,16,0)</f>
        <v>#REF!</v>
      </c>
      <c r="Q68" s="158">
        <f>E68*G68/100</f>
        <v>32.005436729523375</v>
      </c>
      <c r="R68" s="166" t="str">
        <f>IF(OR(H68="", H69="", Q68=0), "", IF(H68&lt;H69, (H69-H68)/H68, ""))</f>
        <v/>
      </c>
      <c r="S68" s="213">
        <v>34.66793406577488</v>
      </c>
      <c r="T68" s="241">
        <f>S68-Q68</f>
        <v>2.662497336251505</v>
      </c>
      <c r="U68" s="244"/>
      <c r="V68" s="246" t="str">
        <f>IFERROR(VLOOKUP(LEFT(U68,FIND(" ",U68)-1),'BTA Tarama'!$A:$K,11,0),"")</f>
        <v/>
      </c>
      <c r="W68" s="229"/>
      <c r="X68" s="243" t="str">
        <f>IF(COUNTIF('Yıldız Liste'!A:A, A68)&gt;0, "Yıldız Pazar", IF(COUNTIF('Ana Pazar Liste'!A:A, A68)&gt;0, "Ana Pazar", IF(COUNTIF('Alt Pazar Liste'!A:A, A68)&gt;0, "Alt Pazar", "")))</f>
        <v>Ana Pazar</v>
      </c>
    </row>
    <row r="69" spans="1:24" ht="30" customHeight="1" thickTop="1" thickBot="1" x14ac:dyDescent="0.65">
      <c r="A69" s="125" t="s">
        <v>162</v>
      </c>
      <c r="B69" s="131" t="s">
        <v>233</v>
      </c>
      <c r="C69" s="132">
        <v>11759814183</v>
      </c>
      <c r="D69" s="132">
        <v>314657358</v>
      </c>
      <c r="E69" s="128">
        <f>VLOOKUP(A69,'Tüm - Sektör'!$A:$H,5,0)</f>
        <v>27.723236150854579</v>
      </c>
      <c r="F69" s="128">
        <f>VLOOKUP(A69,'Tüm - Sektör'!$A:$H,6,0)</f>
        <v>8.0096464406295187</v>
      </c>
      <c r="G69" s="127">
        <f>VLOOKUP(A69,'Tüm - Sektör'!$A:$H,7,0)</f>
        <v>118.75529</v>
      </c>
      <c r="H69" s="159">
        <v>12.15</v>
      </c>
      <c r="I69" s="133" t="e">
        <f>VLOOKUP(A69,'Tüm - Sektör'!$A:$H,9,0)</f>
        <v>#REF!</v>
      </c>
      <c r="J69" s="132" t="e">
        <f>VLOOKUP(A69,'Tüm - Sektör'!$A:$H,10,0)</f>
        <v>#REF!</v>
      </c>
      <c r="K69" s="133" t="e">
        <f>VLOOKUP(A69,'Tüm - Sektör'!$A:$H,11,0)</f>
        <v>#REF!</v>
      </c>
      <c r="L69" s="133" t="e">
        <f>VLOOKUP(A69,'Tüm - Sektör'!$A:$H,12,0)</f>
        <v>#REF!</v>
      </c>
      <c r="M69" s="133" t="e">
        <f>VLOOKUP(A69,'Tüm - Sektör'!$A:$H,13,0)</f>
        <v>#REF!</v>
      </c>
      <c r="N69" s="134" t="e">
        <f>VLOOKUP(A69,'Tüm - Sektör'!$A:$H,14,0)</f>
        <v>#REF!</v>
      </c>
      <c r="O69" s="135" t="e">
        <f>VLOOKUP(A69,'Tüm - Sektör'!$A:$H,15,0)</f>
        <v>#REF!</v>
      </c>
      <c r="P69" s="153" t="e">
        <f>VLOOKUP(A69,'Tüm - Sektör'!$A:$H,16,0)</f>
        <v>#REF!</v>
      </c>
      <c r="Q69" s="158">
        <f>E69*G69/100</f>
        <v>32.922809488332192</v>
      </c>
      <c r="R69" s="166" t="str">
        <f>IF(OR(H69="", H70="", Q69=0), "", IF(H69&lt;H70, (H70-H69)/H69, ""))</f>
        <v/>
      </c>
      <c r="S69" s="213">
        <v>36.200193238301914</v>
      </c>
      <c r="T69" s="241">
        <f>S69-Q69</f>
        <v>3.2773837499697223</v>
      </c>
      <c r="U69" s="244"/>
      <c r="V69" s="246" t="str">
        <f>IFERROR(VLOOKUP(LEFT(U69,FIND(" ",U69)-1),'BTA Tarama'!$A:$K,11,0),"")</f>
        <v/>
      </c>
      <c r="W69" s="229"/>
      <c r="X69" s="243" t="str">
        <f>IF(COUNTIF('Yıldız Liste'!A:A, A69)&gt;0, "Yıldız Pazar", IF(COUNTIF('Ana Pazar Liste'!A:A, A69)&gt;0, "Ana Pazar", IF(COUNTIF('Alt Pazar Liste'!A:A, A69)&gt;0, "Alt Pazar", "")))</f>
        <v>Ana Pazar</v>
      </c>
    </row>
    <row r="70" spans="1:24" ht="30" customHeight="1" thickTop="1" thickBot="1" x14ac:dyDescent="0.65">
      <c r="A70" s="125" t="s">
        <v>762</v>
      </c>
      <c r="B70" s="131" t="s">
        <v>233</v>
      </c>
      <c r="C70" s="132">
        <v>4581844648</v>
      </c>
      <c r="D70" s="132">
        <v>870000000</v>
      </c>
      <c r="E70" s="128">
        <f>VLOOKUP(A70,'Tüm - Sektör'!$A:$H,5,0)</f>
        <v>19.205822898209568</v>
      </c>
      <c r="F70" s="128">
        <f>VLOOKUP(A70,'Tüm - Sektör'!$A:$H,6,0)</f>
        <v>1.8396382086407632</v>
      </c>
      <c r="G70" s="127">
        <f>VLOOKUP(A70,'Tüm - Sektör'!$A:$H,7,0)</f>
        <v>174.93409199999999</v>
      </c>
      <c r="H70" s="159">
        <v>11.91</v>
      </c>
      <c r="I70" s="133" t="e">
        <f>VLOOKUP(A70,'Tüm - Sektör'!$A:$H,9,0)</f>
        <v>#REF!</v>
      </c>
      <c r="J70" s="132" t="e">
        <f>VLOOKUP(A70,'Tüm - Sektör'!$A:$H,10,0)</f>
        <v>#REF!</v>
      </c>
      <c r="K70" s="133" t="e">
        <f>VLOOKUP(A70,'Tüm - Sektör'!$A:$H,11,0)</f>
        <v>#REF!</v>
      </c>
      <c r="L70" s="133" t="e">
        <f>VLOOKUP(A70,'Tüm - Sektör'!$A:$H,12,0)</f>
        <v>#REF!</v>
      </c>
      <c r="M70" s="133" t="e">
        <f>VLOOKUP(A70,'Tüm - Sektör'!$A:$H,13,0)</f>
        <v>#REF!</v>
      </c>
      <c r="N70" s="134" t="e">
        <f>VLOOKUP(A70,'Tüm - Sektör'!$A:$H,14,0)</f>
        <v>#REF!</v>
      </c>
      <c r="O70" s="135" t="e">
        <f>VLOOKUP(A70,'Tüm - Sektör'!$A:$H,15,0)</f>
        <v>#REF!</v>
      </c>
      <c r="P70" s="153" t="e">
        <f>VLOOKUP(A70,'Tüm - Sektör'!$A:$H,16,0)</f>
        <v>#REF!</v>
      </c>
      <c r="Q70" s="158">
        <f>E70*G70/100</f>
        <v>33.597531898110994</v>
      </c>
      <c r="R70" s="166" t="str">
        <f>IF(OR(H70="", H71="", Q70=0), "", IF(H70&lt;H71, (H71-H70)/H70, ""))</f>
        <v/>
      </c>
      <c r="S70" s="213">
        <v>31.707337948217269</v>
      </c>
      <c r="T70" s="241">
        <f>S70-Q70</f>
        <v>-1.8901939498937246</v>
      </c>
      <c r="U70" s="244"/>
      <c r="V70" s="246" t="str">
        <f>IFERROR(VLOOKUP(LEFT(U70,FIND(" ",U70)-1),'BTA Tarama'!$A:$K,11,0),"")</f>
        <v/>
      </c>
      <c r="W70" s="229"/>
      <c r="X70" s="243" t="str">
        <f>IF(COUNTIF('Yıldız Liste'!A:A, A70)&gt;0, "Yıldız Pazar", IF(COUNTIF('Ana Pazar Liste'!A:A, A70)&gt;0, "Ana Pazar", IF(COUNTIF('Alt Pazar Liste'!A:A, A70)&gt;0, "Alt Pazar", "")))</f>
        <v>Ana Pazar</v>
      </c>
    </row>
    <row r="71" spans="1:24" ht="30" customHeight="1" thickTop="1" thickBot="1" x14ac:dyDescent="0.65">
      <c r="A71" s="125" t="s">
        <v>485</v>
      </c>
      <c r="B71" s="131" t="s">
        <v>233</v>
      </c>
      <c r="C71" s="132">
        <v>1973820337</v>
      </c>
      <c r="D71" s="132">
        <v>1482400000</v>
      </c>
      <c r="E71" s="128">
        <f>VLOOKUP(A71,'Tüm - Sektör'!$A:$H,5,0)</f>
        <v>4.7323014213018126</v>
      </c>
      <c r="F71" s="128">
        <f>VLOOKUP(A71,'Tüm - Sektör'!$A:$H,6,0)</f>
        <v>0.26602701819694485</v>
      </c>
      <c r="G71" s="127">
        <f>VLOOKUP(A71,'Tüm - Sektör'!$A:$H,7,0)</f>
        <v>727.55648099999996</v>
      </c>
      <c r="H71" s="159">
        <v>11.62</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E71*G71/100</f>
        <v>34.430165691136452</v>
      </c>
      <c r="R71" s="166" t="str">
        <f>IF(OR(H71="", H72="", Q71=0), "", IF(H71&lt;H72, (H72-H71)/H71, ""))</f>
        <v/>
      </c>
      <c r="S71" s="213">
        <v>33.339877110917129</v>
      </c>
      <c r="T71" s="241">
        <f>S71-Q71</f>
        <v>-1.0902885802193225</v>
      </c>
      <c r="U71" s="244"/>
      <c r="V71" s="246" t="str">
        <f>IFERROR(VLOOKUP(LEFT(U71,FIND(" ",U71)-1),'BTA Tarama'!$A:$K,11,0),"")</f>
        <v/>
      </c>
      <c r="W71" s="229"/>
      <c r="X71" s="243" t="str">
        <f>IF(COUNTIF('Yıldız Liste'!A:A, A71)&gt;0, "Yıldız Pazar", IF(COUNTIF('Ana Pazar Liste'!A:A, A71)&gt;0, "Ana Pazar", IF(COUNTIF('Alt Pazar Liste'!A:A, A71)&gt;0, "Alt Pazar", "")))</f>
        <v>Ana Pazar</v>
      </c>
    </row>
    <row r="72" spans="1:24" ht="30" customHeight="1" thickTop="1" thickBot="1" x14ac:dyDescent="0.65">
      <c r="A72" s="125" t="s">
        <v>32</v>
      </c>
      <c r="B72" s="131" t="s">
        <v>233</v>
      </c>
      <c r="C72" s="132">
        <v>2705096261</v>
      </c>
      <c r="D72" s="132">
        <v>284288125</v>
      </c>
      <c r="E72" s="128">
        <f>VLOOKUP(A72,'Tüm - Sektör'!$A:$H,5,0)</f>
        <v>37.148098718416868</v>
      </c>
      <c r="F72" s="128">
        <f>VLOOKUP(A72,'Tüm - Sektör'!$A:$H,6,0)</f>
        <v>13.067059596111116</v>
      </c>
      <c r="G72" s="127">
        <f>VLOOKUP(A72,'Tüm - Sektör'!$A:$H,7,0)</f>
        <v>98.355564999999999</v>
      </c>
      <c r="H72" s="159">
        <v>10.95</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E72*G72/100</f>
        <v>36.537222381256669</v>
      </c>
      <c r="R72" s="166" t="str">
        <f>IF(OR(H72="", H73="", Q72=0), "", IF(H72&lt;H73, (H73-H72)/H72, ""))</f>
        <v/>
      </c>
      <c r="S72" s="213">
        <v>38.805294381645055</v>
      </c>
      <c r="T72" s="241">
        <f>S72-Q72</f>
        <v>2.2680720003883863</v>
      </c>
      <c r="U72" s="244"/>
      <c r="V72" s="246" t="str">
        <f>IFERROR(VLOOKUP(LEFT(U72,FIND(" ",U72)-1),'BTA Tarama'!$A:$K,11,0),"")</f>
        <v/>
      </c>
      <c r="W72" s="229"/>
      <c r="X72" s="243" t="str">
        <f>IF(COUNTIF('Yıldız Liste'!A:A, A72)&gt;0, "Yıldız Pazar", IF(COUNTIF('Ana Pazar Liste'!A:A, A72)&gt;0, "Ana Pazar", IF(COUNTIF('Alt Pazar Liste'!A:A, A72)&gt;0, "Alt Pazar", "")))</f>
        <v>Ana Pazar</v>
      </c>
    </row>
    <row r="73" spans="1:24" ht="30" customHeight="1" thickTop="1" thickBot="1" x14ac:dyDescent="0.65">
      <c r="A73" s="125" t="s">
        <v>648</v>
      </c>
      <c r="B73" s="131" t="s">
        <v>233</v>
      </c>
      <c r="C73" s="132">
        <v>4399219392</v>
      </c>
      <c r="D73" s="132">
        <v>1112000000</v>
      </c>
      <c r="E73" s="128">
        <f>VLOOKUP(A73,'Tüm - Sektör'!$A:$H,5,0)</f>
        <v>14.125855650045194</v>
      </c>
      <c r="F73" s="128">
        <f>VLOOKUP(A73,'Tüm - Sektör'!$A:$H,6,0)</f>
        <v>0.68040212099418884</v>
      </c>
      <c r="G73" s="127">
        <f>VLOOKUP(A73,'Tüm - Sektör'!$A:$H,7,0)</f>
        <v>277.98263300000002</v>
      </c>
      <c r="H73" s="159">
        <v>10.19</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39.267425469774899</v>
      </c>
      <c r="R73" s="166" t="str">
        <f>IF(OR(H73="", H74="", Q73=0), "", IF(H73&lt;H74, (H74-H73)/H73, ""))</f>
        <v/>
      </c>
      <c r="S73" s="213">
        <v>38.108101479714875</v>
      </c>
      <c r="T73" s="241">
        <f>S73-Q73</f>
        <v>-1.1593239900600238</v>
      </c>
      <c r="U73" s="244"/>
      <c r="V73" s="246" t="str">
        <f>IFERROR(VLOOKUP(LEFT(U73,FIND(" ",U73)-1),'BTA Tarama'!$A:$K,11,0),"")</f>
        <v/>
      </c>
      <c r="W73" s="229"/>
      <c r="X73" s="243" t="str">
        <f>IF(COUNTIF('Yıldız Liste'!A:A, A73)&gt;0, "Yıldız Pazar", IF(COUNTIF('Ana Pazar Liste'!A:A, A73)&gt;0, "Ana Pazar", IF(COUNTIF('Alt Pazar Liste'!A:A, A73)&gt;0, "Alt Pazar", "")))</f>
        <v>Yıldız Pazar</v>
      </c>
    </row>
    <row r="74" spans="1:24" ht="30" customHeight="1" thickTop="1" thickBot="1" x14ac:dyDescent="0.65">
      <c r="A74" s="125" t="s">
        <v>340</v>
      </c>
      <c r="B74" s="131" t="s">
        <v>233</v>
      </c>
      <c r="C74" s="132">
        <v>15777601159</v>
      </c>
      <c r="D74" s="132">
        <v>1086980000</v>
      </c>
      <c r="E74" s="128">
        <f>VLOOKUP(A74,'Tüm - Sektör'!$A:$H,5,0)</f>
        <v>14.74848289225962</v>
      </c>
      <c r="F74" s="128">
        <f>VLOOKUP(A74,'Tüm - Sektör'!$A:$H,6,0)</f>
        <v>1.3568311185357247</v>
      </c>
      <c r="G74" s="127">
        <f>VLOOKUP(A74,'Tüm - Sektör'!$A:$H,7,0)</f>
        <v>266.47241100000002</v>
      </c>
      <c r="H74" s="159">
        <v>10.18</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E74*G74/100</f>
        <v>39.300637948926749</v>
      </c>
      <c r="R74" s="166" t="str">
        <f>IF(OR(H74="", H75="", Q74=0), "", IF(H74&lt;H75, (H75-H74)/H74, ""))</f>
        <v/>
      </c>
      <c r="S74" s="213">
        <v>39.108552719459844</v>
      </c>
      <c r="T74" s="241">
        <f>S74-Q74</f>
        <v>-0.19208522946690465</v>
      </c>
      <c r="U74" s="244"/>
      <c r="V74" s="246" t="str">
        <f>IFERROR(VLOOKUP(LEFT(U74,FIND(" ",U74)-1),'BTA Tarama'!$A:$K,11,0),"")</f>
        <v/>
      </c>
      <c r="W74" s="229"/>
      <c r="X74" s="243" t="str">
        <f>IF(COUNTIF('Yıldız Liste'!A:A, A74)&gt;0, "Yıldız Pazar", IF(COUNTIF('Ana Pazar Liste'!A:A, A74)&gt;0, "Ana Pazar", IF(COUNTIF('Alt Pazar Liste'!A:A, A74)&gt;0, "Alt Pazar", "")))</f>
        <v>Yıldız Pazar</v>
      </c>
    </row>
    <row r="75" spans="1:24" ht="30" customHeight="1" thickTop="1" thickBot="1" x14ac:dyDescent="0.65">
      <c r="A75" s="125" t="s">
        <v>31</v>
      </c>
      <c r="B75" s="131" t="s">
        <v>233</v>
      </c>
      <c r="C75" s="132">
        <v>1994719643</v>
      </c>
      <c r="D75" s="132">
        <v>192000000</v>
      </c>
      <c r="E75" s="128">
        <f>VLOOKUP(A75,'Tüm - Sektör'!$A:$H,5,0)</f>
        <v>25.111535395613156</v>
      </c>
      <c r="F75" s="128">
        <f>VLOOKUP(A75,'Tüm - Sektör'!$A:$H,6,0)</f>
        <v>14.532138539127985</v>
      </c>
      <c r="G75" s="127">
        <f>VLOOKUP(A75,'Tüm - Sektör'!$A:$H,7,0)</f>
        <v>171.666124</v>
      </c>
      <c r="H75" s="159">
        <v>9.2799999999999994</v>
      </c>
      <c r="I75" s="133" t="e">
        <f>VLOOKUP(A75,'Tüm - Sektör'!$A:$H,9,0)</f>
        <v>#REF!</v>
      </c>
      <c r="J75" s="132" t="e">
        <f>VLOOKUP(A75,'Tüm - Sektör'!$A:$H,10,0)</f>
        <v>#REF!</v>
      </c>
      <c r="K75" s="133" t="e">
        <f>VLOOKUP(A75,'Tüm - Sektör'!$A:$H,11,0)</f>
        <v>#REF!</v>
      </c>
      <c r="L75" s="133" t="e">
        <f>VLOOKUP(A75,'Tüm - Sektör'!$A:$H,12,0)</f>
        <v>#REF!</v>
      </c>
      <c r="M75" s="133" t="e">
        <f>VLOOKUP(A75,'Tüm - Sektör'!$A:$H,13,0)</f>
        <v>#REF!</v>
      </c>
      <c r="N75" s="134" t="e">
        <f>VLOOKUP(A75,'Tüm - Sektör'!$A:$H,14,0)</f>
        <v>#REF!</v>
      </c>
      <c r="O75" s="135" t="e">
        <f>VLOOKUP(A75,'Tüm - Sektör'!$A:$H,15,0)</f>
        <v>#REF!</v>
      </c>
      <c r="P75" s="153" t="e">
        <f>VLOOKUP(A75,'Tüm - Sektör'!$A:$H,16,0)</f>
        <v>#REF!</v>
      </c>
      <c r="Q75" s="158">
        <f>E75*G75/100</f>
        <v>43.107999490537168</v>
      </c>
      <c r="R75" s="166" t="str">
        <f>IF(OR(H75="", H76="", Q75=0), "", IF(H75&lt;H76, (H76-H75)/H75, ""))</f>
        <v/>
      </c>
      <c r="S75" s="213">
        <v>42.876981272474268</v>
      </c>
      <c r="T75" s="241">
        <f>S75-Q75</f>
        <v>-0.2310182180628999</v>
      </c>
      <c r="U75" s="244"/>
      <c r="V75" s="246" t="str">
        <f>IFERROR(VLOOKUP(LEFT(U75,FIND(" ",U75)-1),'BTA Tarama'!$A:$K,11,0),"")</f>
        <v/>
      </c>
      <c r="W75" s="229"/>
      <c r="X75" s="243" t="str">
        <f>IF(COUNTIF('Yıldız Liste'!A:A, A75)&gt;0, "Yıldız Pazar", IF(COUNTIF('Ana Pazar Liste'!A:A, A75)&gt;0, "Ana Pazar", IF(COUNTIF('Alt Pazar Liste'!A:A, A75)&gt;0, "Alt Pazar", "")))</f>
        <v>Ana Pazar</v>
      </c>
    </row>
    <row r="76" spans="1:24" ht="30" customHeight="1" thickTop="1" thickBot="1" x14ac:dyDescent="0.65">
      <c r="A76" s="125" t="s">
        <v>101</v>
      </c>
      <c r="B76" s="131" t="s">
        <v>233</v>
      </c>
      <c r="C76" s="132">
        <v>4675184543</v>
      </c>
      <c r="D76" s="132">
        <v>175000000</v>
      </c>
      <c r="E76" s="128">
        <f>VLOOKUP(A76,'Tüm - Sektör'!$A:$H,5,0)</f>
        <v>32.805023466048382</v>
      </c>
      <c r="F76" s="128">
        <f>VLOOKUP(A76,'Tüm - Sektör'!$A:$H,6,0)</f>
        <v>20.828586327649766</v>
      </c>
      <c r="G76" s="127">
        <f>VLOOKUP(A76,'Tüm - Sektör'!$A:$H,7,0)</f>
        <v>134.44486900000001</v>
      </c>
      <c r="H76" s="159">
        <v>9.07</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E76*G76/100</f>
        <v>44.104670824348013</v>
      </c>
      <c r="R76" s="166" t="str">
        <f>IF(OR(H76="", H77="", Q76=0), "", IF(H76&lt;H77, (H77-H76)/H76, ""))</f>
        <v/>
      </c>
      <c r="S76" s="213">
        <v>43.528766526315174</v>
      </c>
      <c r="T76" s="241">
        <f>S76-Q76</f>
        <v>-0.57590429803283882</v>
      </c>
      <c r="U76" s="244"/>
      <c r="V76" s="246" t="str">
        <f>IFERROR(VLOOKUP(LEFT(U76,FIND(" ",U76)-1),'BTA Tarama'!$A:$K,11,0),"")</f>
        <v/>
      </c>
      <c r="W76" s="229"/>
      <c r="X76" s="243" t="str">
        <f>IF(COUNTIF('Yıldız Liste'!A:A, A76)&gt;0, "Yıldız Pazar", IF(COUNTIF('Ana Pazar Liste'!A:A, A76)&gt;0, "Ana Pazar", IF(COUNTIF('Alt Pazar Liste'!A:A, A76)&gt;0, "Alt Pazar", "")))</f>
        <v>Ana Pazar</v>
      </c>
    </row>
    <row r="77" spans="1:24" ht="30" customHeight="1" thickTop="1" thickBot="1" x14ac:dyDescent="0.65">
      <c r="A77" s="125" t="s">
        <v>108</v>
      </c>
      <c r="B77" s="131" t="s">
        <v>233</v>
      </c>
      <c r="C77" s="132">
        <v>15078182984</v>
      </c>
      <c r="D77" s="132">
        <v>750000000</v>
      </c>
      <c r="E77" s="128">
        <f>VLOOKUP(A77,'Tüm - Sektör'!$A:$H,5,0)</f>
        <v>15.8404863029295</v>
      </c>
      <c r="F77" s="128">
        <f>VLOOKUP(A77,'Tüm - Sektör'!$A:$H,6,0)</f>
        <v>2.346738711545111</v>
      </c>
      <c r="G77" s="127">
        <f>VLOOKUP(A77,'Tüm - Sektör'!$A:$H,7,0)</f>
        <v>290.32257499999997</v>
      </c>
      <c r="H77" s="159">
        <v>8.6999999999999993</v>
      </c>
      <c r="I77" s="133" t="e">
        <f>VLOOKUP(A77,'Tüm - Sektör'!$A:$H,9,0)</f>
        <v>#REF!</v>
      </c>
      <c r="J77" s="132" t="e">
        <f>VLOOKUP(A77,'Tüm - Sektör'!$A:$H,10,0)</f>
        <v>#REF!</v>
      </c>
      <c r="K77" s="133" t="e">
        <f>VLOOKUP(A77,'Tüm - Sektör'!$A:$H,11,0)</f>
        <v>#REF!</v>
      </c>
      <c r="L77" s="133" t="e">
        <f>VLOOKUP(A77,'Tüm - Sektör'!$A:$H,12,0)</f>
        <v>#REF!</v>
      </c>
      <c r="M77" s="133" t="e">
        <f>VLOOKUP(A77,'Tüm - Sektör'!$A:$H,13,0)</f>
        <v>#REF!</v>
      </c>
      <c r="N77" s="134" t="e">
        <f>VLOOKUP(A77,'Tüm - Sektör'!$A:$H,14,0)</f>
        <v>#REF!</v>
      </c>
      <c r="O77" s="135" t="e">
        <f>VLOOKUP(A77,'Tüm - Sektör'!$A:$H,15,0)</f>
        <v>#REF!</v>
      </c>
      <c r="P77" s="153" t="e">
        <f>VLOOKUP(A77,'Tüm - Sektör'!$A:$H,16,0)</f>
        <v>#REF!</v>
      </c>
      <c r="Q77" s="158">
        <f>E77*G77/100</f>
        <v>45.988507727187226</v>
      </c>
      <c r="R77" s="166" t="str">
        <f>IF(OR(H77="", H78="", Q77=0), "", IF(H77&lt;H78, (H78-H77)/H77, ""))</f>
        <v/>
      </c>
      <c r="S77" s="213">
        <v>43.631408639752316</v>
      </c>
      <c r="T77" s="241">
        <f>S77-Q77</f>
        <v>-2.3570990874349107</v>
      </c>
      <c r="U77" s="244"/>
      <c r="V77" s="246" t="str">
        <f>IFERROR(VLOOKUP(LEFT(U77,FIND(" ",U77)-1),'BTA Tarama'!$A:$K,11,0),"")</f>
        <v/>
      </c>
      <c r="W77" s="229"/>
      <c r="X77" s="243" t="str">
        <f>IF(COUNTIF('Yıldız Liste'!A:A, A77)&gt;0, "Yıldız Pazar", IF(COUNTIF('Ana Pazar Liste'!A:A, A77)&gt;0, "Ana Pazar", IF(COUNTIF('Alt Pazar Liste'!A:A, A77)&gt;0, "Alt Pazar", "")))</f>
        <v>Ana Pazar</v>
      </c>
    </row>
    <row r="78" spans="1:24" ht="30" customHeight="1" thickTop="1" thickBot="1" x14ac:dyDescent="0.65">
      <c r="A78" s="125" t="s">
        <v>301</v>
      </c>
      <c r="B78" s="131" t="s">
        <v>233</v>
      </c>
      <c r="C78" s="132">
        <v>1140720033</v>
      </c>
      <c r="D78" s="132">
        <v>85000000</v>
      </c>
      <c r="E78" s="128">
        <f>VLOOKUP(A78,'Tüm - Sektör'!$A:$H,5,0)</f>
        <v>84.37049277008154</v>
      </c>
      <c r="F78" s="128">
        <f>VLOOKUP(A78,'Tüm - Sektör'!$A:$H,6,0)</f>
        <v>141.79914751274208</v>
      </c>
      <c r="G78" s="127">
        <f>VLOOKUP(A78,'Tüm - Sektör'!$A:$H,7,0)</f>
        <v>66.222807000000003</v>
      </c>
      <c r="H78" s="159">
        <v>7.16</v>
      </c>
      <c r="I78" s="133" t="e">
        <f>VLOOKUP(A78,'Tüm - Sektör'!$A:$H,9,0)</f>
        <v>#REF!</v>
      </c>
      <c r="J78" s="132" t="e">
        <f>VLOOKUP(A78,'Tüm - Sektör'!$A:$H,10,0)</f>
        <v>#REF!</v>
      </c>
      <c r="K78" s="133" t="e">
        <f>VLOOKUP(A78,'Tüm - Sektör'!$A:$H,11,0)</f>
        <v>#REF!</v>
      </c>
      <c r="L78" s="133" t="e">
        <f>VLOOKUP(A78,'Tüm - Sektör'!$A:$H,12,0)</f>
        <v>#REF!</v>
      </c>
      <c r="M78" s="133" t="e">
        <f>VLOOKUP(A78,'Tüm - Sektör'!$A:$H,13,0)</f>
        <v>#REF!</v>
      </c>
      <c r="N78" s="134" t="e">
        <f>VLOOKUP(A78,'Tüm - Sektör'!$A:$H,14,0)</f>
        <v>#REF!</v>
      </c>
      <c r="O78" s="135" t="e">
        <f>VLOOKUP(A78,'Tüm - Sektör'!$A:$H,15,0)</f>
        <v>#REF!</v>
      </c>
      <c r="P78" s="153" t="e">
        <f>VLOOKUP(A78,'Tüm - Sektör'!$A:$H,16,0)</f>
        <v>#REF!</v>
      </c>
      <c r="Q78" s="158">
        <f>E78*G78/100</f>
        <v>55.872508592080059</v>
      </c>
      <c r="R78" s="166" t="str">
        <f>IF(OR(H78="", H79="", Q78=0), "", IF(H78&lt;H79, (H79-H78)/H78, ""))</f>
        <v/>
      </c>
      <c r="S78" s="213">
        <v>55.408194116245596</v>
      </c>
      <c r="T78" s="241">
        <f>S78-Q78</f>
        <v>-0.46431447583446328</v>
      </c>
      <c r="U78" s="244"/>
      <c r="V78" s="246" t="str">
        <f>IFERROR(VLOOKUP(LEFT(U78,FIND(" ",U78)-1),'BTA Tarama'!$A:$K,11,0),"")</f>
        <v/>
      </c>
      <c r="W78" s="229"/>
      <c r="X78" s="243" t="str">
        <f>IF(COUNTIF('Yıldız Liste'!A:A, A78)&gt;0, "Yıldız Pazar", IF(COUNTIF('Ana Pazar Liste'!A:A, A78)&gt;0, "Ana Pazar", IF(COUNTIF('Alt Pazar Liste'!A:A, A78)&gt;0, "Alt Pazar", "")))</f>
        <v>Alt Pazar</v>
      </c>
    </row>
    <row r="79" spans="1:24" ht="30" customHeight="1" thickTop="1" thickBot="1" x14ac:dyDescent="0.65">
      <c r="A79" s="125" t="s">
        <v>455</v>
      </c>
      <c r="B79" s="131" t="s">
        <v>233</v>
      </c>
      <c r="C79" s="132">
        <v>2527222364</v>
      </c>
      <c r="D79" s="132">
        <v>600000000</v>
      </c>
      <c r="E79" s="128">
        <f>VLOOKUP(A79,'Tüm - Sektör'!$A:$H,5,0)</f>
        <v>38.286121759438728</v>
      </c>
      <c r="F79" s="128">
        <f>VLOOKUP(A79,'Tüm - Sektör'!$A:$H,6,0)</f>
        <v>10.635033822066314</v>
      </c>
      <c r="G79" s="127">
        <f>VLOOKUP(A79,'Tüm - Sektör'!$A:$H,7,0)</f>
        <v>163.504896</v>
      </c>
      <c r="H79" s="159">
        <v>6.39</v>
      </c>
      <c r="I79" s="133" t="e">
        <f>VLOOKUP(A79,'Tüm - Sektör'!$A:$H,9,0)</f>
        <v>#REF!</v>
      </c>
      <c r="J79" s="132" t="e">
        <f>VLOOKUP(A79,'Tüm - Sektör'!$A:$H,10,0)</f>
        <v>#REF!</v>
      </c>
      <c r="K79" s="133" t="e">
        <f>VLOOKUP(A79,'Tüm - Sektör'!$A:$H,11,0)</f>
        <v>#REF!</v>
      </c>
      <c r="L79" s="133" t="e">
        <f>VLOOKUP(A79,'Tüm - Sektör'!$A:$H,12,0)</f>
        <v>#REF!</v>
      </c>
      <c r="M79" s="133" t="e">
        <f>VLOOKUP(A79,'Tüm - Sektör'!$A:$H,13,0)</f>
        <v>#REF!</v>
      </c>
      <c r="N79" s="134" t="e">
        <f>VLOOKUP(A79,'Tüm - Sektör'!$A:$H,14,0)</f>
        <v>#REF!</v>
      </c>
      <c r="O79" s="135" t="e">
        <f>VLOOKUP(A79,'Tüm - Sektör'!$A:$H,15,0)</f>
        <v>#REF!</v>
      </c>
      <c r="P79" s="153" t="e">
        <f>VLOOKUP(A79,'Tüm - Sektör'!$A:$H,16,0)</f>
        <v>#REF!</v>
      </c>
      <c r="Q79" s="158">
        <f>E79*G79/100</f>
        <v>62.599683565203669</v>
      </c>
      <c r="R79" s="166" t="str">
        <f>IF(OR(H79="", H80="", Q79=0), "", IF(H79&lt;H80, (H80-H79)/H79, ""))</f>
        <v/>
      </c>
      <c r="S79" s="213">
        <v>60.242767768321002</v>
      </c>
      <c r="T79" s="241">
        <f>S79-Q79</f>
        <v>-2.3569157968826673</v>
      </c>
      <c r="U79" s="244"/>
      <c r="V79" s="246" t="str">
        <f>IFERROR(VLOOKUP(LEFT(U79,FIND(" ",U79)-1),'BTA Tarama'!$A:$K,11,0),"")</f>
        <v/>
      </c>
      <c r="W79" s="229"/>
      <c r="X79" s="243" t="str">
        <f>IF(COUNTIF('Yıldız Liste'!A:A, A79)&gt;0, "Yıldız Pazar", IF(COUNTIF('Ana Pazar Liste'!A:A, A79)&gt;0, "Ana Pazar", IF(COUNTIF('Alt Pazar Liste'!A:A, A79)&gt;0, "Alt Pazar", "")))</f>
        <v>Ana Pazar</v>
      </c>
    </row>
    <row r="80" spans="1:24" ht="30" customHeight="1" thickTop="1" thickBot="1" x14ac:dyDescent="0.65">
      <c r="A80" s="125" t="s">
        <v>524</v>
      </c>
      <c r="B80" s="131" t="s">
        <v>233</v>
      </c>
      <c r="C80" s="132">
        <v>7550276192</v>
      </c>
      <c r="D80" s="132">
        <v>960000000</v>
      </c>
      <c r="E80" s="128">
        <f>VLOOKUP(A80,'Tüm - Sektör'!$A:$H,5,0)</f>
        <v>23.137196541785038</v>
      </c>
      <c r="F80" s="128">
        <f>VLOOKUP(A80,'Tüm - Sektör'!$A:$H,6,0)</f>
        <v>4.0168743996154577</v>
      </c>
      <c r="G80" s="127">
        <f>VLOOKUP(A80,'Tüm - Sektör'!$A:$H,7,0)</f>
        <v>279.81076200000001</v>
      </c>
      <c r="H80" s="159">
        <v>6.18</v>
      </c>
      <c r="I80" s="133" t="e">
        <f>VLOOKUP(A80,'Tüm - Sektör'!$A:$H,9,0)</f>
        <v>#REF!</v>
      </c>
      <c r="J80" s="132" t="e">
        <f>VLOOKUP(A80,'Tüm - Sektör'!$A:$H,10,0)</f>
        <v>#REF!</v>
      </c>
      <c r="K80" s="133" t="e">
        <f>VLOOKUP(A80,'Tüm - Sektör'!$A:$H,11,0)</f>
        <v>#REF!</v>
      </c>
      <c r="L80" s="133" t="e">
        <f>VLOOKUP(A80,'Tüm - Sektör'!$A:$H,12,0)</f>
        <v>#REF!</v>
      </c>
      <c r="M80" s="133" t="e">
        <f>VLOOKUP(A80,'Tüm - Sektör'!$A:$H,13,0)</f>
        <v>#REF!</v>
      </c>
      <c r="N80" s="134" t="e">
        <f>VLOOKUP(A80,'Tüm - Sektör'!$A:$H,14,0)</f>
        <v>#REF!</v>
      </c>
      <c r="O80" s="135" t="e">
        <f>VLOOKUP(A80,'Tüm - Sektör'!$A:$H,15,0)</f>
        <v>#REF!</v>
      </c>
      <c r="P80" s="153" t="e">
        <f>VLOOKUP(A80,'Tüm - Sektör'!$A:$H,16,0)</f>
        <v>#REF!</v>
      </c>
      <c r="Q80" s="158">
        <f>E80*G80/100</f>
        <v>64.74036594900636</v>
      </c>
      <c r="R80" s="166" t="str">
        <f>IF(OR(H80="", H81="", Q80=0), "", IF(H80&lt;H81, (H81-H80)/H80, ""))</f>
        <v/>
      </c>
      <c r="S80" s="213">
        <v>64.74036594900636</v>
      </c>
      <c r="T80" s="241">
        <f>S80-Q80</f>
        <v>0</v>
      </c>
      <c r="U80" s="244"/>
      <c r="V80" s="246" t="str">
        <f>IFERROR(VLOOKUP(LEFT(U80,FIND(" ",U80)-1),'BTA Tarama'!$A:$K,11,0),"")</f>
        <v/>
      </c>
      <c r="W80" s="229"/>
      <c r="X80" s="243" t="str">
        <f>IF(COUNTIF('Yıldız Liste'!A:A, A80)&gt;0, "Yıldız Pazar", IF(COUNTIF('Ana Pazar Liste'!A:A, A80)&gt;0, "Ana Pazar", IF(COUNTIF('Alt Pazar Liste'!A:A, A80)&gt;0, "Alt Pazar", "")))</f>
        <v>Ana Pazar</v>
      </c>
    </row>
    <row r="81" spans="1:24" ht="30" customHeight="1" thickTop="1" thickBot="1" x14ac:dyDescent="0.65">
      <c r="A81" s="125" t="s">
        <v>529</v>
      </c>
      <c r="B81" s="131" t="s">
        <v>233</v>
      </c>
      <c r="C81" s="132">
        <v>11202226165</v>
      </c>
      <c r="D81" s="132">
        <v>2876530554</v>
      </c>
      <c r="E81" s="128">
        <f>VLOOKUP(A81,'Tüm - Sektör'!$A:$H,5,0)</f>
        <v>9.2177017987404017</v>
      </c>
      <c r="F81" s="128">
        <f>VLOOKUP(A81,'Tüm - Sektör'!$A:$H,6,0)</f>
        <v>0.64089024091349189</v>
      </c>
      <c r="G81" s="127">
        <f>VLOOKUP(A81,'Tüm - Sektör'!$A:$H,7,0)</f>
        <v>750.95738100000005</v>
      </c>
      <c r="H81" s="159">
        <v>5.78</v>
      </c>
      <c r="I81" s="133" t="e">
        <f>VLOOKUP(A81,'Tüm - Sektör'!$A:$H,9,0)</f>
        <v>#REF!</v>
      </c>
      <c r="J81" s="132" t="e">
        <f>VLOOKUP(A81,'Tüm - Sektör'!$A:$H,10,0)</f>
        <v>#REF!</v>
      </c>
      <c r="K81" s="133" t="e">
        <f>VLOOKUP(A81,'Tüm - Sektör'!$A:$H,11,0)</f>
        <v>#REF!</v>
      </c>
      <c r="L81" s="133" t="e">
        <f>VLOOKUP(A81,'Tüm - Sektör'!$A:$H,12,0)</f>
        <v>#REF!</v>
      </c>
      <c r="M81" s="133" t="e">
        <f>VLOOKUP(A81,'Tüm - Sektör'!$A:$H,13,0)</f>
        <v>#REF!</v>
      </c>
      <c r="N81" s="134" t="e">
        <f>VLOOKUP(A81,'Tüm - Sektör'!$A:$H,14,0)</f>
        <v>#REF!</v>
      </c>
      <c r="O81" s="135" t="e">
        <f>VLOOKUP(A81,'Tüm - Sektör'!$A:$H,15,0)</f>
        <v>#REF!</v>
      </c>
      <c r="P81" s="153" t="e">
        <f>VLOOKUP(A81,'Tüm - Sektör'!$A:$H,16,0)</f>
        <v>#REF!</v>
      </c>
      <c r="Q81" s="158">
        <f>E81*G81/100</f>
        <v>69.221012016210821</v>
      </c>
      <c r="R81" s="166" t="str">
        <f>IF(OR(H81="", H82="", Q81=0), "", IF(H81&lt;H82, (H82-H81)/H81, ""))</f>
        <v/>
      </c>
      <c r="S81" s="213">
        <v>72.481422002481636</v>
      </c>
      <c r="T81" s="241">
        <f>S81-Q81</f>
        <v>3.2604099862708154</v>
      </c>
      <c r="U81" s="244"/>
      <c r="V81" s="246" t="str">
        <f>IFERROR(VLOOKUP(LEFT(U81,FIND(" ",U81)-1),'BTA Tarama'!$A:$K,11,0),"")</f>
        <v/>
      </c>
      <c r="W81" s="229"/>
      <c r="X81" s="243" t="str">
        <f>IF(COUNTIF('Yıldız Liste'!A:A, A81)&gt;0, "Yıldız Pazar", IF(COUNTIF('Ana Pazar Liste'!A:A, A81)&gt;0, "Ana Pazar", IF(COUNTIF('Alt Pazar Liste'!A:A, A81)&gt;0, "Alt Pazar", "")))</f>
        <v>Yıldız Pazar</v>
      </c>
    </row>
    <row r="82" spans="1:24" ht="30" customHeight="1" thickTop="1" thickBot="1" x14ac:dyDescent="0.65">
      <c r="A82" s="125" t="s">
        <v>463</v>
      </c>
      <c r="B82" s="131" t="s">
        <v>233</v>
      </c>
      <c r="C82" s="132">
        <v>40334782642</v>
      </c>
      <c r="D82" s="132">
        <v>3000000000</v>
      </c>
      <c r="E82" s="128">
        <f>VLOOKUP(A82,'Tüm - Sektör'!$A:$H,5,0)</f>
        <v>12.042019422573127</v>
      </c>
      <c r="F82" s="128">
        <f>VLOOKUP(A82,'Tüm - Sektör'!$A:$H,6,0)</f>
        <v>0.9185369506157991</v>
      </c>
      <c r="G82" s="127">
        <f>VLOOKUP(A82,'Tüm - Sektör'!$A:$H,7,0)</f>
        <v>808.37745500000005</v>
      </c>
      <c r="H82" s="159">
        <v>4.1100000000000003</v>
      </c>
      <c r="I82" s="133" t="e">
        <f>VLOOKUP(A82,'Tüm - Sektör'!$A:$H,9,0)</f>
        <v>#REF!</v>
      </c>
      <c r="J82" s="132" t="e">
        <f>VLOOKUP(A82,'Tüm - Sektör'!$A:$H,10,0)</f>
        <v>#REF!</v>
      </c>
      <c r="K82" s="133" t="e">
        <f>VLOOKUP(A82,'Tüm - Sektör'!$A:$H,11,0)</f>
        <v>#REF!</v>
      </c>
      <c r="L82" s="133" t="e">
        <f>VLOOKUP(A82,'Tüm - Sektör'!$A:$H,12,0)</f>
        <v>#REF!</v>
      </c>
      <c r="M82" s="133" t="e">
        <f>VLOOKUP(A82,'Tüm - Sektör'!$A:$H,13,0)</f>
        <v>#REF!</v>
      </c>
      <c r="N82" s="134" t="e">
        <f>VLOOKUP(A82,'Tüm - Sektör'!$A:$H,14,0)</f>
        <v>#REF!</v>
      </c>
      <c r="O82" s="135" t="e">
        <f>VLOOKUP(A82,'Tüm - Sektör'!$A:$H,15,0)</f>
        <v>#REF!</v>
      </c>
      <c r="P82" s="153" t="e">
        <f>VLOOKUP(A82,'Tüm - Sektör'!$A:$H,16,0)</f>
        <v>#REF!</v>
      </c>
      <c r="Q82" s="158">
        <f>E82*G82/100</f>
        <v>97.344970138802353</v>
      </c>
      <c r="R82" s="166" t="str">
        <f>IF(OR(H82="", H83="", Q82=0), "", IF(H82&lt;H83, (H83-H82)/H82, ""))</f>
        <v/>
      </c>
      <c r="S82" s="213">
        <v>96.406705366380137</v>
      </c>
      <c r="T82" s="241">
        <f>S82-Q82</f>
        <v>-0.93826477242221529</v>
      </c>
      <c r="U82" s="244"/>
      <c r="V82" s="246" t="str">
        <f>IFERROR(VLOOKUP(LEFT(U82,FIND(" ",U82)-1),'BTA Tarama'!$A:$K,11,0),"")</f>
        <v/>
      </c>
      <c r="W82" s="229"/>
      <c r="X82" s="243" t="str">
        <f>IF(COUNTIF('Yıldız Liste'!A:A, A82)&gt;0, "Yıldız Pazar", IF(COUNTIF('Ana Pazar Liste'!A:A, A82)&gt;0, "Ana Pazar", IF(COUNTIF('Alt Pazar Liste'!A:A, A82)&gt;0, "Alt Pazar", "")))</f>
        <v>Yıldız Pazar</v>
      </c>
    </row>
    <row r="83" spans="1:24" ht="30" customHeight="1" thickTop="1" thickBot="1" x14ac:dyDescent="0.65">
      <c r="A83" s="125" t="s">
        <v>160</v>
      </c>
      <c r="B83" s="131" t="s">
        <v>233</v>
      </c>
      <c r="C83" s="132">
        <v>1300173375</v>
      </c>
      <c r="D83" s="132">
        <v>270000000</v>
      </c>
      <c r="E83" s="128">
        <f>VLOOKUP(A83,'Tüm - Sektör'!$A:$H,5,0)</f>
        <v>40.719326446962285</v>
      </c>
      <c r="F83" s="128">
        <f>VLOOKUP(A83,'Tüm - Sektör'!$A:$H,6,0)</f>
        <v>50.270773391311465</v>
      </c>
      <c r="G83" s="127">
        <f>VLOOKUP(A83,'Tüm - Sektör'!$A:$H,7,0)</f>
        <v>253.18759900000001</v>
      </c>
      <c r="H83" s="159">
        <v>3.88</v>
      </c>
      <c r="I83" s="133" t="e">
        <f>VLOOKUP(A83,'Tüm - Sektör'!$A:$H,9,0)</f>
        <v>#REF!</v>
      </c>
      <c r="J83" s="132" t="e">
        <f>VLOOKUP(A83,'Tüm - Sektör'!$A:$H,10,0)</f>
        <v>#REF!</v>
      </c>
      <c r="K83" s="133" t="e">
        <f>VLOOKUP(A83,'Tüm - Sektör'!$A:$H,11,0)</f>
        <v>#REF!</v>
      </c>
      <c r="L83" s="133" t="e">
        <f>VLOOKUP(A83,'Tüm - Sektör'!$A:$H,12,0)</f>
        <v>#REF!</v>
      </c>
      <c r="M83" s="133" t="e">
        <f>VLOOKUP(A83,'Tüm - Sektör'!$A:$H,13,0)</f>
        <v>#REF!</v>
      </c>
      <c r="N83" s="134" t="e">
        <f>VLOOKUP(A83,'Tüm - Sektör'!$A:$H,14,0)</f>
        <v>#REF!</v>
      </c>
      <c r="O83" s="135" t="e">
        <f>VLOOKUP(A83,'Tüm - Sektör'!$A:$H,15,0)</f>
        <v>#REF!</v>
      </c>
      <c r="P83" s="153" t="e">
        <f>VLOOKUP(A83,'Tüm - Sektör'!$A:$H,16,0)</f>
        <v>#REF!</v>
      </c>
      <c r="Q83" s="158">
        <f>E83*G83/100</f>
        <v>103.09628496003583</v>
      </c>
      <c r="R83" s="166" t="str">
        <f>IF(OR(H83="", H84="", Q83=0), "", IF(H83&lt;H84, (H84-H83)/H83, ""))</f>
        <v/>
      </c>
      <c r="S83" s="213">
        <v>102.04428205228037</v>
      </c>
      <c r="T83" s="241">
        <f>S83-Q83</f>
        <v>-1.0520029077554653</v>
      </c>
      <c r="U83" s="244"/>
      <c r="V83" s="246" t="str">
        <f>IFERROR(VLOOKUP(LEFT(U83,FIND(" ",U83)-1),'BTA Tarama'!$A:$K,11,0),"")</f>
        <v/>
      </c>
      <c r="W83" s="229"/>
      <c r="X83" s="243" t="str">
        <f>IF(COUNTIF('Yıldız Liste'!A:A, A83)&gt;0, "Yıldız Pazar", IF(COUNTIF('Ana Pazar Liste'!A:A, A83)&gt;0, "Ana Pazar", IF(COUNTIF('Alt Pazar Liste'!A:A, A83)&gt;0, "Alt Pazar", "")))</f>
        <v>Ana Pazar</v>
      </c>
    </row>
    <row r="84" spans="1:24" ht="30" customHeight="1" thickTop="1" thickBot="1" x14ac:dyDescent="0.65">
      <c r="A84" s="125" t="s">
        <v>139</v>
      </c>
      <c r="B84" s="131" t="s">
        <v>233</v>
      </c>
      <c r="C84" s="132">
        <v>791994006</v>
      </c>
      <c r="D84" s="132">
        <v>240000000</v>
      </c>
      <c r="E84" s="128">
        <f>VLOOKUP(A84,'Tüm - Sektör'!$A:$H,5,0)</f>
        <v>77.361669984708684</v>
      </c>
      <c r="F84" s="128">
        <f>VLOOKUP(A84,'Tüm - Sektör'!$A:$H,6,0)</f>
        <v>107.44676386765094</v>
      </c>
      <c r="G84" s="127">
        <f>VLOOKUP(A84,'Tüm - Sektör'!$A:$H,7,0)</f>
        <v>150.75718000000001</v>
      </c>
      <c r="H84" s="159">
        <v>3.43</v>
      </c>
      <c r="I84" s="133" t="e">
        <f>VLOOKUP(A84,'Tüm - Sektör'!$A:$H,9,0)</f>
        <v>#REF!</v>
      </c>
      <c r="J84" s="132" t="e">
        <f>VLOOKUP(A84,'Tüm - Sektör'!$A:$H,10,0)</f>
        <v>#REF!</v>
      </c>
      <c r="K84" s="133" t="e">
        <f>VLOOKUP(A84,'Tüm - Sektör'!$A:$H,11,0)</f>
        <v>#REF!</v>
      </c>
      <c r="L84" s="133" t="e">
        <f>VLOOKUP(A84,'Tüm - Sektör'!$A:$H,12,0)</f>
        <v>#REF!</v>
      </c>
      <c r="M84" s="133" t="e">
        <f>VLOOKUP(A84,'Tüm - Sektör'!$A:$H,13,0)</f>
        <v>#REF!</v>
      </c>
      <c r="N84" s="134" t="e">
        <f>VLOOKUP(A84,'Tüm - Sektör'!$A:$H,14,0)</f>
        <v>#REF!</v>
      </c>
      <c r="O84" s="135" t="e">
        <f>VLOOKUP(A84,'Tüm - Sektör'!$A:$H,15,0)</f>
        <v>#REF!</v>
      </c>
      <c r="P84" s="153" t="e">
        <f>VLOOKUP(A84,'Tüm - Sektör'!$A:$H,16,0)</f>
        <v>#REF!</v>
      </c>
      <c r="Q84" s="158">
        <f>E84*G84/100</f>
        <v>116.62827206985325</v>
      </c>
      <c r="R84" s="166">
        <f>IF(OR(H84="", H85="", Q84=0), "", IF(H84&lt;H85, (H85-H84)/H84, ""))</f>
        <v>3.6997084548104957</v>
      </c>
      <c r="S84" s="213">
        <v>115.28385394801055</v>
      </c>
      <c r="T84" s="241">
        <f>S84-Q84</f>
        <v>-1.3444181218427076</v>
      </c>
      <c r="U84" s="244"/>
      <c r="V84" s="246" t="str">
        <f>IFERROR(VLOOKUP(LEFT(U84,FIND(" ",U84)-1),'BTA Tarama'!$A:$K,11,0),"")</f>
        <v/>
      </c>
      <c r="W84" s="229"/>
      <c r="X84" s="243" t="str">
        <f>IF(COUNTIF('Yıldız Liste'!A:A, A84)&gt;0, "Yıldız Pazar", IF(COUNTIF('Ana Pazar Liste'!A:A, A84)&gt;0, "Ana Pazar", IF(COUNTIF('Alt Pazar Liste'!A:A, A84)&gt;0, "Alt Pazar", "")))</f>
        <v>Alt Pazar</v>
      </c>
    </row>
    <row r="85" spans="1:24" ht="30" customHeight="1" thickTop="1" thickBot="1" x14ac:dyDescent="0.65">
      <c r="A85" s="167" t="s">
        <v>549</v>
      </c>
      <c r="B85" s="179" t="s">
        <v>233</v>
      </c>
      <c r="C85" s="172">
        <v>4405616240</v>
      </c>
      <c r="D85" s="172">
        <v>2300000000</v>
      </c>
      <c r="E85" s="171">
        <f>VLOOKUP(A85,'Tüm - Sektör'!$A:$H,5,0)</f>
        <v>34.14054696324478</v>
      </c>
      <c r="F85" s="171">
        <f>VLOOKUP(A85,'Tüm - Sektör'!$A:$H,6,0)</f>
        <v>5.3079208587134294</v>
      </c>
      <c r="G85" s="172">
        <f>VLOOKUP(A85,'Tüm - Sektör'!$A:$H,7,0)</f>
        <v>416.05720400000001</v>
      </c>
      <c r="H85" s="168">
        <v>16.12</v>
      </c>
      <c r="I85" s="171" t="e">
        <f>VLOOKUP(A85,'Tüm - Sektör'!$A:$H,9,0)</f>
        <v>#REF!</v>
      </c>
      <c r="J85" s="172" t="e">
        <f>VLOOKUP(A85,'Tüm - Sektör'!$A:$H,10,0)</f>
        <v>#REF!</v>
      </c>
      <c r="K85" s="171" t="e">
        <f>VLOOKUP(A85,'Tüm - Sektör'!$A:$H,11,0)</f>
        <v>#REF!</v>
      </c>
      <c r="L85" s="171" t="e">
        <f>VLOOKUP(A85,'Tüm - Sektör'!$A:$H,12,0)</f>
        <v>#REF!</v>
      </c>
      <c r="M85" s="171" t="e">
        <f>VLOOKUP(A85,'Tüm - Sektör'!$A:$H,13,0)</f>
        <v>#REF!</v>
      </c>
      <c r="N85" s="180" t="e">
        <f>VLOOKUP(A85,'Tüm - Sektör'!$A:$H,14,0)</f>
        <v>#REF!</v>
      </c>
      <c r="O85" s="181" t="e">
        <f>VLOOKUP(A85,'Tüm - Sektör'!$A:$H,15,0)</f>
        <v>#REF!</v>
      </c>
      <c r="P85" s="182" t="e">
        <f>VLOOKUP(A85,'Tüm - Sektör'!$A:$H,16,0)</f>
        <v>#REF!</v>
      </c>
      <c r="Q85" s="177">
        <f>E85*G85/100</f>
        <v>142.04420512558315</v>
      </c>
      <c r="R85" s="178" t="str">
        <f>IF(OR(H85="", H86="", Q85=0), "", IF(H85&lt;H86, (H86-H85)/H85, ""))</f>
        <v/>
      </c>
      <c r="S85" s="214">
        <v>138.77288403784246</v>
      </c>
      <c r="T85" s="241">
        <f>S85-Q85</f>
        <v>-3.271321087740688</v>
      </c>
      <c r="U85" s="244"/>
      <c r="V85" s="246" t="str">
        <f>IFERROR(VLOOKUP(LEFT(U85,FIND(" ",U85)-1),'BTA Tarama'!$A:$K,11,0),"")</f>
        <v/>
      </c>
      <c r="W85" s="229"/>
      <c r="X85" s="243" t="str">
        <f>IF(COUNTIF('Yıldız Liste'!A:A, A85)&gt;0, "Yıldız Pazar", IF(COUNTIF('Ana Pazar Liste'!A:A, A85)&gt;0, "Ana Pazar", IF(COUNTIF('Alt Pazar Liste'!A:A, A85)&gt;0, "Alt Pazar", "")))</f>
        <v>Yıldız Pazar</v>
      </c>
    </row>
    <row r="86" spans="1:24" ht="30" customHeight="1" thickTop="1" thickBot="1" x14ac:dyDescent="0.65">
      <c r="A86" s="125" t="s">
        <v>8</v>
      </c>
      <c r="B86" s="131" t="s">
        <v>233</v>
      </c>
      <c r="C86" s="132">
        <v>7531082000</v>
      </c>
      <c r="D86" s="132">
        <v>2160000000</v>
      </c>
      <c r="E86" s="128">
        <f>VLOOKUP(A86,'Tüm - Sektör'!$A:$H,5,0)</f>
        <v>29.589908136946594</v>
      </c>
      <c r="F86" s="128">
        <f>VLOOKUP(A86,'Tüm - Sektör'!$A:$H,6,0)</f>
        <v>6.8495157724413414</v>
      </c>
      <c r="G86" s="127">
        <f>VLOOKUP(A86,'Tüm - Sektör'!$A:$H,7,0)</f>
        <v>595.52635199999997</v>
      </c>
      <c r="H86" s="159">
        <v>2.27</v>
      </c>
      <c r="I86" s="133" t="e">
        <f>VLOOKUP(A86,'Tüm - Sektör'!$A:$H,9,0)</f>
        <v>#REF!</v>
      </c>
      <c r="J86" s="132" t="e">
        <f>VLOOKUP(A86,'Tüm - Sektör'!$A:$H,10,0)</f>
        <v>#REF!</v>
      </c>
      <c r="K86" s="133" t="e">
        <f>VLOOKUP(A86,'Tüm - Sektör'!$A:$H,11,0)</f>
        <v>#REF!</v>
      </c>
      <c r="L86" s="133" t="e">
        <f>VLOOKUP(A86,'Tüm - Sektör'!$A:$H,12,0)</f>
        <v>#REF!</v>
      </c>
      <c r="M86" s="133" t="e">
        <f>VLOOKUP(A86,'Tüm - Sektör'!$A:$H,13,0)</f>
        <v>#REF!</v>
      </c>
      <c r="N86" s="134" t="e">
        <f>VLOOKUP(A86,'Tüm - Sektör'!$A:$H,14,0)</f>
        <v>#REF!</v>
      </c>
      <c r="O86" s="135" t="e">
        <f>VLOOKUP(A86,'Tüm - Sektör'!$A:$H,15,0)</f>
        <v>#REF!</v>
      </c>
      <c r="P86" s="153" t="e">
        <f>VLOOKUP(A86,'Tüm - Sektör'!$A:$H,16,0)</f>
        <v>#REF!</v>
      </c>
      <c r="Q86" s="158">
        <f>E86*G86/100</f>
        <v>176.21570048810921</v>
      </c>
      <c r="R86" s="166" t="str">
        <f>IF(OR(H86="", H87="", Q86=0), "", IF(H86&lt;H87, (H87-H86)/H86, ""))</f>
        <v/>
      </c>
      <c r="S86" s="213">
        <v>173.91723482956866</v>
      </c>
      <c r="T86" s="241">
        <f>S86-Q86</f>
        <v>-2.2984656585405503</v>
      </c>
      <c r="U86" s="244"/>
      <c r="V86" s="246" t="str">
        <f>IFERROR(VLOOKUP(LEFT(U86,FIND(" ",U86)-1),'BTA Tarama'!$A:$K,11,0),"")</f>
        <v/>
      </c>
      <c r="W86" s="229"/>
      <c r="X86" s="243" t="str">
        <f>IF(COUNTIF('Yıldız Liste'!A:A, A86)&gt;0, "Yıldız Pazar", IF(COUNTIF('Ana Pazar Liste'!A:A, A86)&gt;0, "Ana Pazar", IF(COUNTIF('Alt Pazar Liste'!A:A, A86)&gt;0, "Alt Pazar", "")))</f>
        <v>Ana Pazar</v>
      </c>
    </row>
    <row r="87" spans="1:24" ht="30" customHeight="1" thickTop="1" thickBot="1" x14ac:dyDescent="0.65">
      <c r="A87" s="125" t="s">
        <v>236</v>
      </c>
      <c r="B87" s="131" t="s">
        <v>233</v>
      </c>
      <c r="C87" s="132">
        <v>19322859634</v>
      </c>
      <c r="D87" s="132">
        <v>4500000000</v>
      </c>
      <c r="E87" s="128">
        <f>VLOOKUP(A87,'Tüm - Sektör'!$A:$H,5,0)</f>
        <v>7.7188635517192798</v>
      </c>
      <c r="F87" s="128">
        <f>VLOOKUP(A87,'Tüm - Sektör'!$A:$H,6,0)</f>
        <v>0.85765150574658666</v>
      </c>
      <c r="G87" s="127">
        <f>VLOOKUP(A87,'Tüm - Sektör'!$A:$H,7,0)</f>
        <v>2540.2949250000001</v>
      </c>
      <c r="H87" s="159">
        <v>2.04</v>
      </c>
      <c r="I87" s="133" t="e">
        <f>VLOOKUP(A87,'Tüm - Sektör'!$A:$H,9,0)</f>
        <v>#REF!</v>
      </c>
      <c r="J87" s="132" t="e">
        <f>VLOOKUP(A87,'Tüm - Sektör'!$A:$H,10,0)</f>
        <v>#REF!</v>
      </c>
      <c r="K87" s="133" t="e">
        <f>VLOOKUP(A87,'Tüm - Sektör'!$A:$H,11,0)</f>
        <v>#REF!</v>
      </c>
      <c r="L87" s="133" t="e">
        <f>VLOOKUP(A87,'Tüm - Sektör'!$A:$H,12,0)</f>
        <v>#REF!</v>
      </c>
      <c r="M87" s="133" t="e">
        <f>VLOOKUP(A87,'Tüm - Sektör'!$A:$H,13,0)</f>
        <v>#REF!</v>
      </c>
      <c r="N87" s="134" t="e">
        <f>VLOOKUP(A87,'Tüm - Sektör'!$A:$H,14,0)</f>
        <v>#REF!</v>
      </c>
      <c r="O87" s="135" t="e">
        <f>VLOOKUP(A87,'Tüm - Sektör'!$A:$H,15,0)</f>
        <v>#REF!</v>
      </c>
      <c r="P87" s="153" t="e">
        <f>VLOOKUP(A87,'Tüm - Sektör'!$A:$H,16,0)</f>
        <v>#REF!</v>
      </c>
      <c r="Q87" s="158">
        <f>E87*G87/100</f>
        <v>196.0818990719996</v>
      </c>
      <c r="R87" s="166" t="str">
        <f>IF(OR(H87="", H88="", Q87=0), "", IF(H87&lt;H88, (H88-H87)/H87, ""))</f>
        <v/>
      </c>
      <c r="S87" s="213">
        <v>194.17819131401905</v>
      </c>
      <c r="T87" s="241">
        <f>S87-Q87</f>
        <v>-1.9037077579805555</v>
      </c>
      <c r="U87" s="244"/>
      <c r="V87" s="246" t="str">
        <f>IFERROR(VLOOKUP(LEFT(U87,FIND(" ",U87)-1),'BTA Tarama'!$A:$K,11,0),"")</f>
        <v/>
      </c>
      <c r="W87" s="229"/>
      <c r="X87" s="243" t="str">
        <f>IF(COUNTIF('Yıldız Liste'!A:A, A87)&gt;0, "Yıldız Pazar", IF(COUNTIF('Ana Pazar Liste'!A:A, A87)&gt;0, "Ana Pazar", IF(COUNTIF('Alt Pazar Liste'!A:A, A87)&gt;0, "Alt Pazar", "")))</f>
        <v>Yıldız Pazar</v>
      </c>
    </row>
    <row r="88" spans="1:24" ht="30" customHeight="1" thickTop="1" thickBot="1" x14ac:dyDescent="0.65">
      <c r="A88" s="125" t="s">
        <v>80</v>
      </c>
      <c r="B88" s="131" t="s">
        <v>233</v>
      </c>
      <c r="C88" s="132">
        <v>2545549000</v>
      </c>
      <c r="D88" s="132">
        <v>1053000000</v>
      </c>
      <c r="E88" s="128">
        <f>VLOOKUP(A88,'Tüm - Sektör'!$A:$H,5,0)</f>
        <v>30.926620982403371</v>
      </c>
      <c r="F88" s="128">
        <f>VLOOKUP(A88,'Tüm - Sektör'!$A:$H,6,0)</f>
        <v>29.370010429632831</v>
      </c>
      <c r="G88" s="127">
        <f>VLOOKUP(A88,'Tüm - Sektör'!$A:$H,7,0)</f>
        <v>774.54246000000001</v>
      </c>
      <c r="H88" s="159">
        <v>1.67</v>
      </c>
      <c r="I88" s="133" t="e">
        <f>VLOOKUP(A88,'Tüm - Sektör'!$A:$H,9,0)</f>
        <v>#REF!</v>
      </c>
      <c r="J88" s="132" t="e">
        <f>VLOOKUP(A88,'Tüm - Sektör'!$A:$H,10,0)</f>
        <v>#REF!</v>
      </c>
      <c r="K88" s="133" t="e">
        <f>VLOOKUP(A88,'Tüm - Sektör'!$A:$H,11,0)</f>
        <v>#REF!</v>
      </c>
      <c r="L88" s="133" t="e">
        <f>VLOOKUP(A88,'Tüm - Sektör'!$A:$H,12,0)</f>
        <v>#REF!</v>
      </c>
      <c r="M88" s="133" t="e">
        <f>VLOOKUP(A88,'Tüm - Sektör'!$A:$H,13,0)</f>
        <v>#REF!</v>
      </c>
      <c r="N88" s="134" t="e">
        <f>VLOOKUP(A88,'Tüm - Sektör'!$A:$H,14,0)</f>
        <v>#REF!</v>
      </c>
      <c r="O88" s="135" t="e">
        <f>VLOOKUP(A88,'Tüm - Sektör'!$A:$H,15,0)</f>
        <v>#REF!</v>
      </c>
      <c r="P88" s="153" t="e">
        <f>VLOOKUP(A88,'Tüm - Sektör'!$A:$H,16,0)</f>
        <v>#REF!</v>
      </c>
      <c r="Q88" s="158">
        <f>E88*G88/100</f>
        <v>239.53981095198324</v>
      </c>
      <c r="R88" s="166" t="str">
        <f>IF(OR(H88="", H89="", Q88=0), "", IF(H88&lt;H89, (H89-H88)/H88, ""))</f>
        <v/>
      </c>
      <c r="S88" s="213">
        <v>232.57644435454182</v>
      </c>
      <c r="T88" s="241">
        <f>S88-Q88</f>
        <v>-6.9633665974414214</v>
      </c>
      <c r="U88" s="244"/>
      <c r="V88" s="246" t="str">
        <f>IFERROR(VLOOKUP(LEFT(U88,FIND(" ",U88)-1),'BTA Tarama'!$A:$K,11,0),"")</f>
        <v/>
      </c>
      <c r="W88" s="229"/>
      <c r="X88" s="243" t="str">
        <f>IF(COUNTIF('Yıldız Liste'!A:A, A88)&gt;0, "Yıldız Pazar", IF(COUNTIF('Ana Pazar Liste'!A:A, A88)&gt;0, "Ana Pazar", IF(COUNTIF('Alt Pazar Liste'!A:A, A88)&gt;0, "Alt Pazar", "")))</f>
        <v>Ana Pazar</v>
      </c>
    </row>
    <row r="89" spans="1:24" ht="30" customHeight="1" thickTop="1" thickBot="1" x14ac:dyDescent="0.65">
      <c r="A89" s="125" t="s">
        <v>238</v>
      </c>
      <c r="B89" s="131" t="s">
        <v>233</v>
      </c>
      <c r="C89" s="132">
        <v>7606887578</v>
      </c>
      <c r="D89" s="132">
        <v>2344397132</v>
      </c>
      <c r="E89" s="128">
        <f>VLOOKUP(A89,'Tüm - Sektör'!$A:$H,5,0)</f>
        <v>32.764700554198157</v>
      </c>
      <c r="F89" s="128">
        <f>VLOOKUP(A89,'Tüm - Sektör'!$A:$H,6,0)</f>
        <v>13.975746731206186</v>
      </c>
      <c r="G89" s="127">
        <f>VLOOKUP(A89,'Tüm - Sektör'!$A:$H,7,0)</f>
        <v>735.54148399999997</v>
      </c>
      <c r="H89" s="159">
        <v>1.66</v>
      </c>
      <c r="I89" s="133" t="e">
        <f>VLOOKUP(A89,'Tüm - Sektör'!$A:$H,9,0)</f>
        <v>#REF!</v>
      </c>
      <c r="J89" s="132" t="e">
        <f>VLOOKUP(A89,'Tüm - Sektör'!$A:$H,10,0)</f>
        <v>#REF!</v>
      </c>
      <c r="K89" s="133" t="e">
        <f>VLOOKUP(A89,'Tüm - Sektör'!$A:$H,11,0)</f>
        <v>#REF!</v>
      </c>
      <c r="L89" s="133" t="e">
        <f>VLOOKUP(A89,'Tüm - Sektör'!$A:$H,12,0)</f>
        <v>#REF!</v>
      </c>
      <c r="M89" s="133" t="e">
        <f>VLOOKUP(A89,'Tüm - Sektör'!$A:$H,13,0)</f>
        <v>#REF!</v>
      </c>
      <c r="N89" s="134" t="e">
        <f>VLOOKUP(A89,'Tüm - Sektör'!$A:$H,14,0)</f>
        <v>#REF!</v>
      </c>
      <c r="O89" s="135" t="e">
        <f>VLOOKUP(A89,'Tüm - Sektör'!$A:$H,15,0)</f>
        <v>#REF!</v>
      </c>
      <c r="P89" s="153" t="e">
        <f>VLOOKUP(A89,'Tüm - Sektör'!$A:$H,16,0)</f>
        <v>#REF!</v>
      </c>
      <c r="Q89" s="158">
        <f>E89*G89/100</f>
        <v>240.99796468450535</v>
      </c>
      <c r="R89" s="166" t="str">
        <f>IF(OR(H89="", H90="", Q89=0), "", IF(H89&lt;H90, (H90-H89)/H89, ""))</f>
        <v/>
      </c>
      <c r="S89" s="213">
        <v>238.12894129540408</v>
      </c>
      <c r="T89" s="241">
        <f>S89-Q89</f>
        <v>-2.8690233891012724</v>
      </c>
      <c r="U89" s="244"/>
      <c r="V89" s="246" t="str">
        <f>IFERROR(VLOOKUP(LEFT(U89,FIND(" ",U89)-1),'BTA Tarama'!$A:$K,11,0),"")</f>
        <v/>
      </c>
      <c r="W89" s="229"/>
      <c r="X89" s="243" t="str">
        <f>IF(COUNTIF('Yıldız Liste'!A:A, A89)&gt;0, "Yıldız Pazar", IF(COUNTIF('Ana Pazar Liste'!A:A, A89)&gt;0, "Ana Pazar", IF(COUNTIF('Alt Pazar Liste'!A:A, A89)&gt;0, "Alt Pazar", "")))</f>
        <v>Ana Pazar</v>
      </c>
    </row>
    <row r="90" spans="1:24" ht="30" customHeight="1" thickTop="1" thickBot="1" x14ac:dyDescent="0.65">
      <c r="A90" s="125" t="s">
        <v>176</v>
      </c>
      <c r="B90" s="131" t="s">
        <v>233</v>
      </c>
      <c r="C90" s="132">
        <v>2007242303</v>
      </c>
      <c r="D90" s="132">
        <v>850000000</v>
      </c>
      <c r="E90" s="128">
        <f>VLOOKUP(A90,'Tüm - Sektör'!$A:$H,5,0)</f>
        <v>44.033790209593136</v>
      </c>
      <c r="F90" s="128">
        <f>VLOOKUP(A90,'Tüm - Sektör'!$A:$H,6,0)</f>
        <v>30.653526076987912</v>
      </c>
      <c r="G90" s="127">
        <f>VLOOKUP(A90,'Tüm - Sektör'!$A:$H,7,0)</f>
        <v>693.49307699999997</v>
      </c>
      <c r="H90" s="159">
        <v>1.31</v>
      </c>
      <c r="I90" s="133" t="e">
        <f>VLOOKUP(A90,'Tüm - Sektör'!$A:$H,9,0)</f>
        <v>#REF!</v>
      </c>
      <c r="J90" s="132" t="e">
        <f>VLOOKUP(A90,'Tüm - Sektör'!$A:$H,10,0)</f>
        <v>#REF!</v>
      </c>
      <c r="K90" s="133" t="e">
        <f>VLOOKUP(A90,'Tüm - Sektör'!$A:$H,11,0)</f>
        <v>#REF!</v>
      </c>
      <c r="L90" s="133" t="e">
        <f>VLOOKUP(A90,'Tüm - Sektör'!$A:$H,12,0)</f>
        <v>#REF!</v>
      </c>
      <c r="M90" s="133" t="e">
        <f>VLOOKUP(A90,'Tüm - Sektör'!$A:$H,13,0)</f>
        <v>#REF!</v>
      </c>
      <c r="N90" s="134" t="e">
        <f>VLOOKUP(A90,'Tüm - Sektör'!$A:$H,14,0)</f>
        <v>#REF!</v>
      </c>
      <c r="O90" s="135" t="e">
        <f>VLOOKUP(A90,'Tüm - Sektör'!$A:$H,15,0)</f>
        <v>#REF!</v>
      </c>
      <c r="P90" s="153" t="e">
        <f>VLOOKUP(A90,'Tüm - Sektör'!$A:$H,16,0)</f>
        <v>#REF!</v>
      </c>
      <c r="Q90" s="158">
        <f>E90*G90/100</f>
        <v>305.37128664423216</v>
      </c>
      <c r="R90" s="166">
        <f>IF(OR(H90="", H91="", Q90=0), "", IF(H90&lt;H91, (H91-H90)/H90, ""))</f>
        <v>1.0229007633587786</v>
      </c>
      <c r="S90" s="213">
        <v>294.14440110584133</v>
      </c>
      <c r="T90" s="241">
        <f>S90-Q90</f>
        <v>-11.226885538390832</v>
      </c>
      <c r="U90" s="244"/>
      <c r="V90" s="246" t="str">
        <f>IFERROR(VLOOKUP(LEFT(U90,FIND(" ",U90)-1),'BTA Tarama'!$A:$K,11,0),"")</f>
        <v/>
      </c>
      <c r="W90" s="229"/>
      <c r="X90" s="243" t="str">
        <f>IF(COUNTIF('Yıldız Liste'!A:A, A90)&gt;0, "Yıldız Pazar", IF(COUNTIF('Ana Pazar Liste'!A:A, A90)&gt;0, "Ana Pazar", IF(COUNTIF('Alt Pazar Liste'!A:A, A90)&gt;0, "Alt Pazar", "")))</f>
        <v>Ana Pazar</v>
      </c>
    </row>
    <row r="91" spans="1:24" ht="30" customHeight="1" thickTop="1" thickBot="1" x14ac:dyDescent="0.65">
      <c r="A91" s="167" t="s">
        <v>114</v>
      </c>
      <c r="B91" s="179" t="s">
        <v>233</v>
      </c>
      <c r="C91" s="172">
        <v>1413319947</v>
      </c>
      <c r="D91" s="172">
        <v>850000000</v>
      </c>
      <c r="E91" s="171">
        <f>VLOOKUP(A91,'Tüm - Sektör'!$A:$H,5,0)</f>
        <v>59.422661220509909</v>
      </c>
      <c r="F91" s="171">
        <f>VLOOKUP(A91,'Tüm - Sektör'!$A:$H,6,0)</f>
        <v>100.9885476442696</v>
      </c>
      <c r="G91" s="172">
        <f>VLOOKUP(A91,'Tüm - Sektör'!$A:$H,7,0)</f>
        <v>733.94965300000001</v>
      </c>
      <c r="H91" s="168">
        <v>2.65</v>
      </c>
      <c r="I91" s="171" t="e">
        <f>VLOOKUP(A91,'Tüm - Sektör'!$A:$H,9,0)</f>
        <v>#REF!</v>
      </c>
      <c r="J91" s="172" t="e">
        <f>VLOOKUP(A91,'Tüm - Sektör'!$A:$H,10,0)</f>
        <v>#REF!</v>
      </c>
      <c r="K91" s="171" t="e">
        <f>VLOOKUP(A91,'Tüm - Sektör'!$A:$H,11,0)</f>
        <v>#REF!</v>
      </c>
      <c r="L91" s="171" t="e">
        <f>VLOOKUP(A91,'Tüm - Sektör'!$A:$H,12,0)</f>
        <v>#REF!</v>
      </c>
      <c r="M91" s="171" t="e">
        <f>VLOOKUP(A91,'Tüm - Sektör'!$A:$H,13,0)</f>
        <v>#REF!</v>
      </c>
      <c r="N91" s="180" t="e">
        <f>VLOOKUP(A91,'Tüm - Sektör'!$A:$H,14,0)</f>
        <v>#REF!</v>
      </c>
      <c r="O91" s="181" t="e">
        <f>VLOOKUP(A91,'Tüm - Sektör'!$A:$H,15,0)</f>
        <v>#REF!</v>
      </c>
      <c r="P91" s="182" t="e">
        <f>VLOOKUP(A91,'Tüm - Sektör'!$A:$H,16,0)</f>
        <v>#REF!</v>
      </c>
      <c r="Q91" s="177">
        <f>E91*G91/100</f>
        <v>436.13241583129803</v>
      </c>
      <c r="R91" s="166" t="str">
        <f>IF(OR(H91="", H92="", Q91=0), "", IF(H91&lt;H92, (H92-H91)/H91, ""))</f>
        <v/>
      </c>
      <c r="S91" s="213">
        <v>429.64717544718951</v>
      </c>
      <c r="T91" s="241">
        <f>S91-Q91</f>
        <v>-6.485240384108522</v>
      </c>
      <c r="U91" s="244"/>
      <c r="V91" s="246" t="str">
        <f>IFERROR(VLOOKUP(LEFT(U91,FIND(" ",U91)-1),'BTA Tarama'!$A:$K,11,0),"")</f>
        <v/>
      </c>
      <c r="W91" s="229"/>
      <c r="X91" s="243" t="str">
        <f>IF(COUNTIF('Yıldız Liste'!A:A, A91)&gt;0, "Yıldız Pazar", IF(COUNTIF('Ana Pazar Liste'!A:A, A91)&gt;0, "Ana Pazar", IF(COUNTIF('Alt Pazar Liste'!A:A, A91)&gt;0, "Alt Pazar", "")))</f>
        <v>Ana Pazar</v>
      </c>
    </row>
    <row r="92" spans="1:24" ht="30" customHeight="1" thickTop="1" thickBot="1" x14ac:dyDescent="0.65">
      <c r="A92" s="250" t="s">
        <v>200</v>
      </c>
      <c r="B92" s="251"/>
      <c r="C92" s="251"/>
      <c r="D92" s="251"/>
      <c r="E92" s="251"/>
      <c r="F92" s="251"/>
      <c r="G92" s="251"/>
      <c r="H92" s="252"/>
      <c r="I92" s="150"/>
      <c r="J92" s="150"/>
      <c r="K92" s="150"/>
      <c r="L92" s="150"/>
      <c r="M92" s="150"/>
      <c r="N92" s="150"/>
      <c r="O92" s="150"/>
      <c r="P92" s="150"/>
      <c r="Q92" s="158">
        <f t="shared" ref="Q92:Q123" si="3">E92*G92/100</f>
        <v>0</v>
      </c>
      <c r="R92" s="166" t="str">
        <f t="shared" ref="R92:R123" si="4">IF(OR(H92="", H93="", Q92=0), "", IF(H92&lt;H93, (H93-H92)/H92, ""))</f>
        <v/>
      </c>
      <c r="S92" s="213">
        <v>0</v>
      </c>
      <c r="T92" s="241">
        <f t="shared" ref="T92:T123" si="5">S92-Q92</f>
        <v>0</v>
      </c>
      <c r="U92" s="244"/>
      <c r="V92" s="246" t="str">
        <f>IFERROR(VLOOKUP(LEFT(U92,FIND(" ",U92)-1),'BTA Tarama'!$A:$K,11,0),"")</f>
        <v/>
      </c>
      <c r="W92" s="229"/>
      <c r="X92" s="243" t="str">
        <f>IF(COUNTIF('Yıldız Liste'!A:A, A92)&gt;0, "Yıldız Pazar", IF(COUNTIF('Ana Pazar Liste'!A:A, A92)&gt;0, "Ana Pazar", IF(COUNTIF('Alt Pazar Liste'!A:A, A92)&gt;0, "Alt Pazar", "")))</f>
        <v/>
      </c>
    </row>
    <row r="93" spans="1:24" ht="30" customHeight="1" thickTop="1" thickBot="1" x14ac:dyDescent="0.65">
      <c r="A93" s="125" t="s">
        <v>50</v>
      </c>
      <c r="B93" s="126" t="s">
        <v>200</v>
      </c>
      <c r="C93" s="127">
        <v>91186532</v>
      </c>
      <c r="D93" s="127">
        <v>7347672</v>
      </c>
      <c r="E93" s="128">
        <f>VLOOKUP(A93,'Tüm - Sektör'!$A:$H,5,0)</f>
        <v>17.111867701581591</v>
      </c>
      <c r="F93" s="128">
        <f>VLOOKUP(A93,'Tüm - Sektör'!$A:$H,6,0)</f>
        <v>3.1302189563640224</v>
      </c>
      <c r="G93" s="127">
        <f>VLOOKUP(A93,'Tüm - Sektör'!$A:$H,7,0)</f>
        <v>3.211576</v>
      </c>
      <c r="H93" s="159">
        <v>728</v>
      </c>
      <c r="I93" s="128" t="e">
        <f>VLOOKUP(A93,'Tüm - Sektör'!$A:$H,9,0)</f>
        <v>#REF!</v>
      </c>
      <c r="J93" s="127" t="e">
        <f>VLOOKUP(A93,'Tüm - Sektör'!$A:$H,10,0)</f>
        <v>#REF!</v>
      </c>
      <c r="K93" s="128" t="e">
        <f>VLOOKUP(A93,'Tüm - Sektör'!$A:$H,11,0)</f>
        <v>#REF!</v>
      </c>
      <c r="L93" s="128" t="e">
        <f>VLOOKUP(A93,'Tüm - Sektör'!$A:$H,12,0)</f>
        <v>#REF!</v>
      </c>
      <c r="M93" s="128" t="e">
        <f>VLOOKUP(A93,'Tüm - Sektör'!$A:$H,13,0)</f>
        <v>#REF!</v>
      </c>
      <c r="N93" s="129" t="e">
        <f>VLOOKUP(A93,'Tüm - Sektör'!$A:$H,14,0)</f>
        <v>#REF!</v>
      </c>
      <c r="O93" s="130" t="e">
        <f>VLOOKUP(A93,'Tüm - Sektör'!$A:$H,15,0)</f>
        <v>#REF!</v>
      </c>
      <c r="P93" s="152" t="e">
        <f>VLOOKUP(A93,'Tüm - Sektör'!$A:$H,16,0)</f>
        <v>#REF!</v>
      </c>
      <c r="Q93" s="158">
        <f>E93*G93/100</f>
        <v>0.54956063625574603</v>
      </c>
      <c r="R93" s="166" t="str">
        <f>IF(OR(H93="", H94="", Q93=0), "", IF(H93&lt;H94, (H94-H93)/H93, ""))</f>
        <v/>
      </c>
      <c r="S93" s="213">
        <v>0.53774212794917087</v>
      </c>
      <c r="T93" s="241">
        <f>S93-Q93</f>
        <v>-1.1818508306575159E-2</v>
      </c>
      <c r="U93" s="244"/>
      <c r="V93" s="246" t="str">
        <f>IFERROR(VLOOKUP(LEFT(U93,FIND(" ",U93)-1),'BTA Tarama'!$A:$K,11,0),"")</f>
        <v/>
      </c>
      <c r="W93" s="229"/>
      <c r="X93" s="243" t="str">
        <f>IF(COUNTIF('Yıldız Liste'!A:A, A93)&gt;0, "Yıldız Pazar", IF(COUNTIF('Ana Pazar Liste'!A:A, A93)&gt;0, "Ana Pazar", IF(COUNTIF('Alt Pazar Liste'!A:A, A93)&gt;0, "Alt Pazar", "")))</f>
        <v>Alt Pazar</v>
      </c>
    </row>
    <row r="94" spans="1:24" ht="30" customHeight="1" thickTop="1" thickBot="1" x14ac:dyDescent="0.65">
      <c r="A94" s="125" t="s">
        <v>144</v>
      </c>
      <c r="B94" s="126" t="s">
        <v>200</v>
      </c>
      <c r="C94" s="127">
        <v>39381685000</v>
      </c>
      <c r="D94" s="127">
        <v>141771582</v>
      </c>
      <c r="E94" s="128">
        <f>VLOOKUP(A94,'Tüm - Sektör'!$A:$H,5,0)</f>
        <v>1.7722048197043265</v>
      </c>
      <c r="F94" s="128">
        <f>VLOOKUP(A94,'Tüm - Sektör'!$A:$H,6,0)</f>
        <v>1.7218163464344981E-2</v>
      </c>
      <c r="G94" s="127">
        <f>VLOOKUP(A94,'Tüm - Sektör'!$A:$H,7,0)</f>
        <v>31.219389</v>
      </c>
      <c r="H94" s="159">
        <v>723</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0.55327151654024231</v>
      </c>
      <c r="R94" s="166" t="str">
        <f>IF(OR(H94="", H95="", Q94=0), "", IF(H94&lt;H95, (H95-H94)/H94, ""))</f>
        <v/>
      </c>
      <c r="S94" s="213">
        <v>0.55060606532497613</v>
      </c>
      <c r="T94" s="241">
        <f>S94-Q94</f>
        <v>-2.6654512152661791E-3</v>
      </c>
      <c r="U94" s="244"/>
      <c r="V94" s="246" t="str">
        <f>IFERROR(VLOOKUP(LEFT(U94,FIND(" ",U94)-1),'BTA Tarama'!$A:$K,11,0),"")</f>
        <v/>
      </c>
      <c r="W94" s="229"/>
      <c r="X94" s="243" t="str">
        <f>IF(COUNTIF('Yıldız Liste'!A:A, A94)&gt;0, "Yıldız Pazar", IF(COUNTIF('Ana Pazar Liste'!A:A, A94)&gt;0, "Ana Pazar", IF(COUNTIF('Alt Pazar Liste'!A:A, A94)&gt;0, "Alt Pazar", "")))</f>
        <v>Yıldız Pazar</v>
      </c>
    </row>
    <row r="95" spans="1:24" ht="30" customHeight="1" thickTop="1" thickBot="1" x14ac:dyDescent="0.65">
      <c r="A95" s="125" t="s">
        <v>551</v>
      </c>
      <c r="B95" s="126" t="s">
        <v>200</v>
      </c>
      <c r="C95" s="127">
        <v>6093838382</v>
      </c>
      <c r="D95" s="127">
        <v>170000000</v>
      </c>
      <c r="E95" s="128">
        <f>VLOOKUP(A95,'Tüm - Sektör'!$A:$H,5,0)</f>
        <v>4.9491030530200133</v>
      </c>
      <c r="F95" s="128">
        <f>VLOOKUP(A95,'Tüm - Sektör'!$A:$H,6,0)</f>
        <v>0.18309667232778443</v>
      </c>
      <c r="G95" s="127">
        <f>VLOOKUP(A95,'Tüm - Sektör'!$A:$H,7,0)</f>
        <v>53.288747999999998</v>
      </c>
      <c r="H95" s="159">
        <v>151.69999999999999</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2.6373150541841412</v>
      </c>
      <c r="R95" s="166" t="str">
        <f>IF(OR(H95="", H96="", Q95=0), "", IF(H95&lt;H96, (H96-H95)/H95, ""))</f>
        <v/>
      </c>
      <c r="S95" s="213">
        <v>2.4395164251203303</v>
      </c>
      <c r="T95" s="241">
        <f>S95-Q95</f>
        <v>-0.19779862906381096</v>
      </c>
      <c r="U95" s="244"/>
      <c r="V95" s="246" t="str">
        <f>IFERROR(VLOOKUP(LEFT(U95,FIND(" ",U95)-1),'BTA Tarama'!$A:$K,11,0),"")</f>
        <v/>
      </c>
      <c r="W95" s="229"/>
      <c r="X95" s="243" t="str">
        <f>IF(COUNTIF('Yıldız Liste'!A:A, A95)&gt;0, "Yıldız Pazar", IF(COUNTIF('Ana Pazar Liste'!A:A, A95)&gt;0, "Ana Pazar", IF(COUNTIF('Alt Pazar Liste'!A:A, A95)&gt;0, "Alt Pazar", "")))</f>
        <v>Yıldız Pazar</v>
      </c>
    </row>
    <row r="96" spans="1:24" ht="30" customHeight="1" thickTop="1" thickBot="1" x14ac:dyDescent="0.65">
      <c r="A96" s="125" t="s">
        <v>201</v>
      </c>
      <c r="B96" s="126" t="s">
        <v>200</v>
      </c>
      <c r="C96" s="127">
        <v>3755081013</v>
      </c>
      <c r="D96" s="127">
        <v>20000000</v>
      </c>
      <c r="E96" s="128">
        <f>VLOOKUP(A96,'Tüm - Sektör'!$A:$H,5,0)</f>
        <v>22.921813807710969</v>
      </c>
      <c r="F96" s="128">
        <f>VLOOKUP(A96,'Tüm - Sektör'!$A:$H,6,0)</f>
        <v>7.5400703314838715</v>
      </c>
      <c r="G96" s="127">
        <f>VLOOKUP(A96,'Tüm - Sektör'!$A:$H,7,0)</f>
        <v>11.626663000000001</v>
      </c>
      <c r="H96" s="159">
        <v>150.1</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2.6650420449100225</v>
      </c>
      <c r="R96" s="166" t="str">
        <f>IF(OR(H96="", H97="", Q96=0), "", IF(H96&lt;H97, (H97-H96)/H96, ""))</f>
        <v/>
      </c>
      <c r="S96" s="213">
        <v>2.6265450488574804</v>
      </c>
      <c r="T96" s="241">
        <f>S96-Q96</f>
        <v>-3.8496996052542087E-2</v>
      </c>
      <c r="U96" s="244"/>
      <c r="V96" s="246" t="str">
        <f>IFERROR(VLOOKUP(LEFT(U96,FIND(" ",U96)-1),'BTA Tarama'!$A:$K,11,0),"")</f>
        <v/>
      </c>
      <c r="W96" s="229"/>
      <c r="X96" s="243" t="str">
        <f>IF(COUNTIF('Yıldız Liste'!A:A, A96)&gt;0, "Yıldız Pazar", IF(COUNTIF('Ana Pazar Liste'!A:A, A96)&gt;0, "Ana Pazar", IF(COUNTIF('Alt Pazar Liste'!A:A, A96)&gt;0, "Alt Pazar", "")))</f>
        <v>Ana Pazar</v>
      </c>
    </row>
    <row r="97" spans="1:24" ht="30" customHeight="1" thickTop="1" thickBot="1" x14ac:dyDescent="0.65">
      <c r="A97" s="125" t="s">
        <v>145</v>
      </c>
      <c r="B97" s="126" t="s">
        <v>200</v>
      </c>
      <c r="C97" s="127">
        <v>9789764329</v>
      </c>
      <c r="D97" s="127">
        <v>119470352</v>
      </c>
      <c r="E97" s="128">
        <f>VLOOKUP(A97,'Tüm - Sektör'!$A:$H,5,0)</f>
        <v>2.5358713947350067</v>
      </c>
      <c r="F97" s="128">
        <f>VLOOKUP(A97,'Tüm - Sektör'!$A:$H,6,0)</f>
        <v>0.15959358867589746</v>
      </c>
      <c r="G97" s="127">
        <f>VLOOKUP(A97,'Tüm - Sektör'!$A:$H,7,0)</f>
        <v>116.852366</v>
      </c>
      <c r="H97" s="159">
        <v>135</v>
      </c>
      <c r="I97" s="128" t="e">
        <f>VLOOKUP(A97,'Tüm - Sektör'!$A:$H,9,0)</f>
        <v>#REF!</v>
      </c>
      <c r="J97" s="127" t="e">
        <f>VLOOKUP(A97,'Tüm - Sektör'!$A:$H,10,0)</f>
        <v>#REF!</v>
      </c>
      <c r="K97" s="128" t="e">
        <f>VLOOKUP(A97,'Tüm - Sektör'!$A:$H,11,0)</f>
        <v>#REF!</v>
      </c>
      <c r="L97" s="128" t="e">
        <f>VLOOKUP(A97,'Tüm - Sektör'!$A:$H,12,0)</f>
        <v>#REF!</v>
      </c>
      <c r="M97" s="128" t="e">
        <f>VLOOKUP(A97,'Tüm - Sektör'!$A:$H,13,0)</f>
        <v>#REF!</v>
      </c>
      <c r="N97" s="129" t="e">
        <f>VLOOKUP(A97,'Tüm - Sektör'!$A:$H,14,0)</f>
        <v>#REF!</v>
      </c>
      <c r="O97" s="130" t="e">
        <f>VLOOKUP(A97,'Tüm - Sektör'!$A:$H,15,0)</f>
        <v>#REF!</v>
      </c>
      <c r="P97" s="152" t="e">
        <f>VLOOKUP(A97,'Tüm - Sektör'!$A:$H,16,0)</f>
        <v>#REF!</v>
      </c>
      <c r="Q97" s="158">
        <f>E97*G97/100</f>
        <v>2.9632257234650545</v>
      </c>
      <c r="R97" s="166" t="str">
        <f>IF(OR(H97="", H98="", Q97=0), "", IF(H97&lt;H98, (H98-H97)/H97, ""))</f>
        <v/>
      </c>
      <c r="S97" s="213">
        <v>3.0145853253035604</v>
      </c>
      <c r="T97" s="241">
        <f>S97-Q97</f>
        <v>5.1359601838505853E-2</v>
      </c>
      <c r="U97" s="244"/>
      <c r="V97" s="246" t="str">
        <f>IFERROR(VLOOKUP(LEFT(U97,FIND(" ",U97)-1),'BTA Tarama'!$A:$K,11,0),"")</f>
        <v/>
      </c>
      <c r="W97" s="229"/>
      <c r="X97" s="243" t="str">
        <f>IF(COUNTIF('Yıldız Liste'!A:A, A97)&gt;0, "Yıldız Pazar", IF(COUNTIF('Ana Pazar Liste'!A:A, A97)&gt;0, "Ana Pazar", IF(COUNTIF('Alt Pazar Liste'!A:A, A97)&gt;0, "Alt Pazar", "")))</f>
        <v>Yıldız Pazar</v>
      </c>
    </row>
    <row r="98" spans="1:24" ht="30" customHeight="1" thickTop="1" thickBot="1" x14ac:dyDescent="0.65">
      <c r="A98" s="125" t="s">
        <v>9</v>
      </c>
      <c r="B98" s="126" t="s">
        <v>200</v>
      </c>
      <c r="C98" s="127">
        <v>19691212166</v>
      </c>
      <c r="D98" s="127">
        <v>240303646</v>
      </c>
      <c r="E98" s="128">
        <f>VLOOKUP(A98,'Tüm - Sektör'!$A:$H,5,0)</f>
        <v>2.5396320396777448</v>
      </c>
      <c r="F98" s="128">
        <f>VLOOKUP(A98,'Tüm - Sektör'!$A:$H,6,0)</f>
        <v>0.17614048461543419</v>
      </c>
      <c r="G98" s="127">
        <f>VLOOKUP(A98,'Tüm - Sektör'!$A:$H,7,0)</f>
        <v>239.36703</v>
      </c>
      <c r="H98" s="159">
        <v>65.8</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6.079041786305039</v>
      </c>
      <c r="R98" s="166" t="str">
        <f>IF(OR(H98="", H99="", Q98=0), "", IF(H98&lt;H99, (H99-H98)/H98, ""))</f>
        <v/>
      </c>
      <c r="S98" s="213">
        <v>6.6006757349648773</v>
      </c>
      <c r="T98" s="241">
        <f>S98-Q98</f>
        <v>0.52163394865983825</v>
      </c>
      <c r="U98" s="244"/>
      <c r="V98" s="246" t="str">
        <f>IFERROR(VLOOKUP(LEFT(U98,FIND(" ",U98)-1),'BTA Tarama'!$A:$K,11,0),"")</f>
        <v/>
      </c>
      <c r="W98" s="229"/>
      <c r="X98" s="243" t="str">
        <f>IF(COUNTIF('Yıldız Liste'!A:A, A98)&gt;0, "Yıldız Pazar", IF(COUNTIF('Ana Pazar Liste'!A:A, A98)&gt;0, "Ana Pazar", IF(COUNTIF('Alt Pazar Liste'!A:A, A98)&gt;0, "Alt Pazar", "")))</f>
        <v>Yıldız Pazar</v>
      </c>
    </row>
    <row r="99" spans="1:24" ht="30" customHeight="1" thickTop="1" thickBot="1" x14ac:dyDescent="0.65">
      <c r="A99" s="125" t="s">
        <v>205</v>
      </c>
      <c r="B99" s="126" t="s">
        <v>200</v>
      </c>
      <c r="C99" s="127">
        <v>141356914000</v>
      </c>
      <c r="D99" s="127">
        <v>2900000000</v>
      </c>
      <c r="E99" s="128">
        <f>VLOOKUP(A99,'Tüm - Sektör'!$A:$H,5,0)</f>
        <v>5.029353823591391</v>
      </c>
      <c r="F99" s="128">
        <f>VLOOKUP(A99,'Tüm - Sektör'!$A:$H,6,0)</f>
        <v>3.2115924799434169E-2</v>
      </c>
      <c r="G99" s="127">
        <f>VLOOKUP(A99,'Tüm - Sektör'!$A:$H,7,0)</f>
        <v>147.02876900000001</v>
      </c>
      <c r="H99" s="159">
        <v>54.2</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7.3945970154808549</v>
      </c>
      <c r="R99" s="166" t="str">
        <f>IF(OR(H99="", H100="", Q99=0), "", IF(H99&lt;H100, (H100-H99)/H99, ""))</f>
        <v/>
      </c>
      <c r="S99" s="213">
        <v>7.3471523050240579</v>
      </c>
      <c r="T99" s="241">
        <f>S99-Q99</f>
        <v>-4.744471045679699E-2</v>
      </c>
      <c r="U99" s="244"/>
      <c r="V99" s="246" t="str">
        <f>IFERROR(VLOOKUP(LEFT(U99,FIND(" ",U99)-1),'BTA Tarama'!$A:$K,11,0),"")</f>
        <v/>
      </c>
      <c r="W99" s="229"/>
      <c r="X99" s="243" t="str">
        <f>IF(COUNTIF('Yıldız Liste'!A:A, A99)&gt;0, "Yıldız Pazar", IF(COUNTIF('Ana Pazar Liste'!A:A, A99)&gt;0, "Ana Pazar", IF(COUNTIF('Alt Pazar Liste'!A:A, A99)&gt;0, "Alt Pazar", "")))</f>
        <v>Yıldız Pazar</v>
      </c>
    </row>
    <row r="100" spans="1:24" ht="30" customHeight="1" thickTop="1" thickBot="1" x14ac:dyDescent="0.65">
      <c r="A100" s="125" t="s">
        <v>207</v>
      </c>
      <c r="B100" s="126" t="s">
        <v>200</v>
      </c>
      <c r="C100" s="127">
        <v>63934093295</v>
      </c>
      <c r="D100" s="127">
        <v>780226001</v>
      </c>
      <c r="E100" s="128">
        <f>VLOOKUP(A100,'Tüm - Sektör'!$A:$H,5,0)</f>
        <v>1.1735195027758658</v>
      </c>
      <c r="F100" s="128">
        <f>VLOOKUP(A100,'Tüm - Sektör'!$A:$H,6,0)</f>
        <v>3.2697312667369652E-2</v>
      </c>
      <c r="G100" s="127">
        <f>VLOOKUP(A100,'Tüm - Sektör'!$A:$H,7,0)</f>
        <v>725.54518099999996</v>
      </c>
      <c r="H100" s="159">
        <v>46.98</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8.5144142004854544</v>
      </c>
      <c r="R100" s="166" t="str">
        <f>IF(OR(H100="", H101="", Q100=0), "", IF(H100&lt;H101, (H101-H100)/H100, ""))</f>
        <v/>
      </c>
      <c r="S100" s="213">
        <v>8.5801625726899768</v>
      </c>
      <c r="T100" s="241">
        <f>S100-Q100</f>
        <v>6.5748372204522454E-2</v>
      </c>
      <c r="U100" s="244"/>
      <c r="V100" s="246" t="str">
        <f>IFERROR(VLOOKUP(LEFT(U100,FIND(" ",U100)-1),'BTA Tarama'!$A:$K,11,0),"")</f>
        <v/>
      </c>
      <c r="W100" s="229"/>
      <c r="X100" s="243" t="str">
        <f>IF(COUNTIF('Yıldız Liste'!A:A, A100)&gt;0, "Yıldız Pazar", IF(COUNTIF('Ana Pazar Liste'!A:A, A100)&gt;0, "Ana Pazar", IF(COUNTIF('Alt Pazar Liste'!A:A, A100)&gt;0, "Alt Pazar", "")))</f>
        <v>Yıldız Pazar</v>
      </c>
    </row>
    <row r="101" spans="1:24" ht="30" customHeight="1" thickTop="1" thickBot="1" x14ac:dyDescent="0.65">
      <c r="A101" s="125" t="s">
        <v>202</v>
      </c>
      <c r="B101" s="126" t="s">
        <v>200</v>
      </c>
      <c r="C101" s="127">
        <v>5927165415</v>
      </c>
      <c r="D101" s="127">
        <v>77770481</v>
      </c>
      <c r="E101" s="128">
        <f>VLOOKUP(A101,'Tüm - Sektör'!$A:$H,5,0)</f>
        <v>27.677496764222987</v>
      </c>
      <c r="F101" s="128">
        <f>VLOOKUP(A101,'Tüm - Sektör'!$A:$H,6,0)</f>
        <v>7.7366721219805381</v>
      </c>
      <c r="G101" s="127">
        <f>VLOOKUP(A101,'Tüm - Sektör'!$A:$H,7,0)</f>
        <v>31.848393999999999</v>
      </c>
      <c r="H101" s="159">
        <v>45.38</v>
      </c>
      <c r="I101" s="128" t="e">
        <f>VLOOKUP(A101,'Tüm - Sektör'!$A:$H,9,0)</f>
        <v>#REF!</v>
      </c>
      <c r="J101" s="127" t="e">
        <f>VLOOKUP(A101,'Tüm - Sektör'!$A:$H,10,0)</f>
        <v>#REF!</v>
      </c>
      <c r="K101" s="128" t="e">
        <f>VLOOKUP(A101,'Tüm - Sektör'!$A:$H,11,0)</f>
        <v>#REF!</v>
      </c>
      <c r="L101" s="128" t="e">
        <f>VLOOKUP(A101,'Tüm - Sektör'!$A:$H,12,0)</f>
        <v>#REF!</v>
      </c>
      <c r="M101" s="128" t="e">
        <f>VLOOKUP(A101,'Tüm - Sektör'!$A:$H,13,0)</f>
        <v>#REF!</v>
      </c>
      <c r="N101" s="129" t="e">
        <f>VLOOKUP(A101,'Tüm - Sektör'!$A:$H,14,0)</f>
        <v>#REF!</v>
      </c>
      <c r="O101" s="130" t="e">
        <f>VLOOKUP(A101,'Tüm - Sektör'!$A:$H,15,0)</f>
        <v>#REF!</v>
      </c>
      <c r="P101" s="152" t="e">
        <f>VLOOKUP(A101,'Tüm - Sektör'!$A:$H,16,0)</f>
        <v>#REF!</v>
      </c>
      <c r="Q101" s="158">
        <f>E101*G101/100</f>
        <v>8.8148382188069885</v>
      </c>
      <c r="R101" s="166" t="str">
        <f>IF(OR(H101="", H102="", Q101=0), "", IF(H101&lt;H102, (H102-H101)/H101, ""))</f>
        <v/>
      </c>
      <c r="S101" s="213">
        <v>8.6696436577689866</v>
      </c>
      <c r="T101" s="241">
        <f>S101-Q101</f>
        <v>-0.14519456103800188</v>
      </c>
      <c r="U101" s="244"/>
      <c r="V101" s="246" t="str">
        <f>IFERROR(VLOOKUP(LEFT(U101,FIND(" ",U101)-1),'BTA Tarama'!$A:$K,11,0),"")</f>
        <v/>
      </c>
      <c r="W101" s="229"/>
      <c r="X101" s="243" t="str">
        <f>IF(COUNTIF('Yıldız Liste'!A:A, A101)&gt;0, "Yıldız Pazar", IF(COUNTIF('Ana Pazar Liste'!A:A, A101)&gt;0, "Ana Pazar", IF(COUNTIF('Alt Pazar Liste'!A:A, A101)&gt;0, "Alt Pazar", "")))</f>
        <v>Ana Pazar</v>
      </c>
    </row>
    <row r="102" spans="1:24" ht="30" customHeight="1" thickTop="1" thickBot="1" x14ac:dyDescent="0.65">
      <c r="A102" s="125" t="s">
        <v>521</v>
      </c>
      <c r="B102" s="126" t="s">
        <v>200</v>
      </c>
      <c r="C102" s="127">
        <v>4605953109</v>
      </c>
      <c r="D102" s="127">
        <v>265000000</v>
      </c>
      <c r="E102" s="128">
        <f>VLOOKUP(A102,'Tüm - Sektör'!$A:$H,5,0)</f>
        <v>10.34898029298015</v>
      </c>
      <c r="F102" s="128">
        <f>VLOOKUP(A102,'Tüm - Sektör'!$A:$H,6,0)</f>
        <v>0.83090969835248085</v>
      </c>
      <c r="G102" s="127">
        <f>VLOOKUP(A102,'Tüm - Sektör'!$A:$H,7,0)</f>
        <v>85.702517999999998</v>
      </c>
      <c r="H102" s="159">
        <v>45.1</v>
      </c>
      <c r="I102" s="128" t="e">
        <f>VLOOKUP(A102,'Tüm - Sektör'!$A:$H,9,0)</f>
        <v>#REF!</v>
      </c>
      <c r="J102" s="127" t="e">
        <f>VLOOKUP(A102,'Tüm - Sektör'!$A:$H,10,0)</f>
        <v>#REF!</v>
      </c>
      <c r="K102" s="128" t="e">
        <f>VLOOKUP(A102,'Tüm - Sektör'!$A:$H,11,0)</f>
        <v>#REF!</v>
      </c>
      <c r="L102" s="128" t="e">
        <f>VLOOKUP(A102,'Tüm - Sektör'!$A:$H,12,0)</f>
        <v>#REF!</v>
      </c>
      <c r="M102" s="128" t="e">
        <f>VLOOKUP(A102,'Tüm - Sektör'!$A:$H,13,0)</f>
        <v>#REF!</v>
      </c>
      <c r="N102" s="129" t="e">
        <f>VLOOKUP(A102,'Tüm - Sektör'!$A:$H,14,0)</f>
        <v>#REF!</v>
      </c>
      <c r="O102" s="130" t="e">
        <f>VLOOKUP(A102,'Tüm - Sektör'!$A:$H,15,0)</f>
        <v>#REF!</v>
      </c>
      <c r="P102" s="152" t="e">
        <f>VLOOKUP(A102,'Tüm - Sektör'!$A:$H,16,0)</f>
        <v>#REF!</v>
      </c>
      <c r="Q102" s="158">
        <f>E102*G102/100</f>
        <v>8.8693366984077642</v>
      </c>
      <c r="R102" s="166" t="str">
        <f>IF(OR(H102="", H103="", Q102=0), "", IF(H102&lt;H103, (H103-H102)/H102, ""))</f>
        <v/>
      </c>
      <c r="S102" s="213">
        <v>8.510789044642344</v>
      </c>
      <c r="T102" s="241">
        <f>S102-Q102</f>
        <v>-0.35854765376542019</v>
      </c>
      <c r="U102" s="244"/>
      <c r="V102" s="246" t="str">
        <f>IFERROR(VLOOKUP(LEFT(U102,FIND(" ",U102)-1),'BTA Tarama'!$A:$K,11,0),"")</f>
        <v/>
      </c>
      <c r="W102" s="229"/>
      <c r="X102" s="243" t="str">
        <f>IF(COUNTIF('Yıldız Liste'!A:A, A102)&gt;0, "Yıldız Pazar", IF(COUNTIF('Ana Pazar Liste'!A:A, A102)&gt;0, "Ana Pazar", IF(COUNTIF('Alt Pazar Liste'!A:A, A102)&gt;0, "Alt Pazar", "")))</f>
        <v>Yıldız Pazar</v>
      </c>
    </row>
    <row r="103" spans="1:24" ht="30" customHeight="1" thickTop="1" thickBot="1" x14ac:dyDescent="0.65">
      <c r="A103" s="125" t="s">
        <v>322</v>
      </c>
      <c r="B103" s="126" t="s">
        <v>200</v>
      </c>
      <c r="C103" s="127">
        <v>1380911336</v>
      </c>
      <c r="D103" s="127">
        <v>150000000</v>
      </c>
      <c r="E103" s="128">
        <f>VLOOKUP(A103,'Tüm - Sektör'!$A:$H,5,0)</f>
        <v>12.24291560627714</v>
      </c>
      <c r="F103" s="128">
        <f>VLOOKUP(A103,'Tüm - Sektör'!$A:$H,6,0)</f>
        <v>1.8981264505856033</v>
      </c>
      <c r="G103" s="127">
        <f>VLOOKUP(A103,'Tüm - Sektör'!$A:$H,7,0)</f>
        <v>74.740385000000003</v>
      </c>
      <c r="H103" s="159">
        <v>43.72</v>
      </c>
      <c r="I103" s="128" t="e">
        <f>VLOOKUP(A103,'Tüm - Sektör'!$A:$H,9,0)</f>
        <v>#REF!</v>
      </c>
      <c r="J103" s="127" t="e">
        <f>VLOOKUP(A103,'Tüm - Sektör'!$A:$H,10,0)</f>
        <v>#REF!</v>
      </c>
      <c r="K103" s="128" t="e">
        <f>VLOOKUP(A103,'Tüm - Sektör'!$A:$H,11,0)</f>
        <v>#REF!</v>
      </c>
      <c r="L103" s="128" t="e">
        <f>VLOOKUP(A103,'Tüm - Sektör'!$A:$H,12,0)</f>
        <v>#REF!</v>
      </c>
      <c r="M103" s="128" t="e">
        <f>VLOOKUP(A103,'Tüm - Sektör'!$A:$H,13,0)</f>
        <v>#REF!</v>
      </c>
      <c r="N103" s="129" t="e">
        <f>VLOOKUP(A103,'Tüm - Sektör'!$A:$H,14,0)</f>
        <v>#REF!</v>
      </c>
      <c r="O103" s="130" t="e">
        <f>VLOOKUP(A103,'Tüm - Sektör'!$A:$H,15,0)</f>
        <v>#REF!</v>
      </c>
      <c r="P103" s="152" t="e">
        <f>VLOOKUP(A103,'Tüm - Sektör'!$A:$H,16,0)</f>
        <v>#REF!</v>
      </c>
      <c r="Q103" s="158">
        <f>E103*G103/100</f>
        <v>9.1504022593566194</v>
      </c>
      <c r="R103" s="166">
        <f>IF(OR(H103="", H104="", Q103=0), "", IF(H103&lt;H104, (H104-H103)/H103, ""))</f>
        <v>0.10750228728270821</v>
      </c>
      <c r="S103" s="213">
        <v>9.1045877737612972</v>
      </c>
      <c r="T103" s="241">
        <f>S103-Q103</f>
        <v>-4.5814485595322196E-2</v>
      </c>
      <c r="U103" s="244"/>
      <c r="V103" s="246" t="str">
        <f>IFERROR(VLOOKUP(LEFT(U103,FIND(" ",U103)-1),'BTA Tarama'!$A:$K,11,0),"")</f>
        <v/>
      </c>
      <c r="W103" s="229"/>
      <c r="X103" s="243" t="str">
        <f>IF(COUNTIF('Yıldız Liste'!A:A, A103)&gt;0, "Yıldız Pazar", IF(COUNTIF('Ana Pazar Liste'!A:A, A103)&gt;0, "Ana Pazar", IF(COUNTIF('Alt Pazar Liste'!A:A, A103)&gt;0, "Alt Pazar", "")))</f>
        <v>Ana Pazar</v>
      </c>
    </row>
    <row r="104" spans="1:24" ht="30" customHeight="1" thickTop="1" thickBot="1" x14ac:dyDescent="0.65">
      <c r="A104" s="167" t="s">
        <v>1263</v>
      </c>
      <c r="B104" s="179" t="s">
        <v>200</v>
      </c>
      <c r="C104" s="172">
        <v>14622631268</v>
      </c>
      <c r="D104" s="172">
        <v>320000000</v>
      </c>
      <c r="E104" s="171">
        <f>VLOOKUP(A104,'Tüm - Sektör'!$A:$H,5,0)</f>
        <v>18.167331881690849</v>
      </c>
      <c r="F104" s="171">
        <f>VLOOKUP(A104,'Tüm - Sektör'!$A:$H,6,0)</f>
        <v>1.3517360031019976</v>
      </c>
      <c r="G104" s="172">
        <f>VLOOKUP(A104,'Tüm - Sektör'!$A:$H,7,0)</f>
        <v>51.990901999999998</v>
      </c>
      <c r="H104" s="168">
        <v>48.42</v>
      </c>
      <c r="I104" s="171" t="e">
        <f>VLOOKUP(A104,'Tüm - Sektör'!$A:$H,9,0)</f>
        <v>#REF!</v>
      </c>
      <c r="J104" s="172" t="e">
        <f>VLOOKUP(A104,'Tüm - Sektör'!$A:$H,10,0)</f>
        <v>#REF!</v>
      </c>
      <c r="K104" s="171" t="e">
        <f>VLOOKUP(A104,'Tüm - Sektör'!$A:$H,11,0)</f>
        <v>#REF!</v>
      </c>
      <c r="L104" s="171" t="e">
        <f>VLOOKUP(A104,'Tüm - Sektör'!$A:$H,12,0)</f>
        <v>#REF!</v>
      </c>
      <c r="M104" s="171" t="e">
        <f>VLOOKUP(A104,'Tüm - Sektör'!$A:$H,13,0)</f>
        <v>#REF!</v>
      </c>
      <c r="N104" s="180" t="e">
        <f>VLOOKUP(A104,'Tüm - Sektör'!$A:$H,14,0)</f>
        <v>#REF!</v>
      </c>
      <c r="O104" s="181" t="e">
        <f>VLOOKUP(A104,'Tüm - Sektör'!$A:$H,15,0)</f>
        <v>#REF!</v>
      </c>
      <c r="P104" s="182" t="e">
        <f>VLOOKUP(A104,'Tüm - Sektör'!$A:$H,16,0)</f>
        <v>#REF!</v>
      </c>
      <c r="Q104" s="177">
        <f>E104*G104/100</f>
        <v>9.4453597146246455</v>
      </c>
      <c r="R104" s="178" t="str">
        <f>IF(OR(H104="", H105="", Q104=0), "", IF(H104&lt;H105, (H105-H104)/H104, ""))</f>
        <v/>
      </c>
      <c r="S104" s="214">
        <v>9.5280066121276121</v>
      </c>
      <c r="T104" s="241">
        <f>S104-Q104</f>
        <v>8.264689750296661E-2</v>
      </c>
      <c r="U104" s="244"/>
      <c r="V104" s="246" t="str">
        <f>IFERROR(VLOOKUP(LEFT(U104,FIND(" ",U104)-1),'BTA Tarama'!$A:$K,11,0),"")</f>
        <v/>
      </c>
      <c r="W104" s="229"/>
      <c r="X104" s="243" t="str">
        <f>IF(COUNTIF('Yıldız Liste'!A:A, A104)&gt;0, "Yıldız Pazar", IF(COUNTIF('Ana Pazar Liste'!A:A, A104)&gt;0, "Ana Pazar", IF(COUNTIF('Alt Pazar Liste'!A:A, A104)&gt;0, "Alt Pazar", "")))</f>
        <v>Yıldız Pazar</v>
      </c>
    </row>
    <row r="105" spans="1:24" ht="30" customHeight="1" thickTop="1" thickBot="1" x14ac:dyDescent="0.65">
      <c r="A105" s="125" t="s">
        <v>325</v>
      </c>
      <c r="B105" s="126" t="s">
        <v>200</v>
      </c>
      <c r="C105" s="127">
        <v>3231285211</v>
      </c>
      <c r="D105" s="127">
        <v>75000000</v>
      </c>
      <c r="E105" s="128">
        <f>VLOOKUP(A105,'Tüm - Sektör'!$A:$H,5,0)</f>
        <v>45.314089798818472</v>
      </c>
      <c r="F105" s="128">
        <f>VLOOKUP(A105,'Tüm - Sektör'!$A:$H,6,0)</f>
        <v>14.385425332958246</v>
      </c>
      <c r="G105" s="127">
        <f>VLOOKUP(A105,'Tüm - Sektör'!$A:$H,7,0)</f>
        <v>20.950914999999998</v>
      </c>
      <c r="H105" s="159">
        <v>42.14</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9.4937164367741289</v>
      </c>
      <c r="R105" s="166" t="str">
        <f>IF(OR(H105="", H106="", Q105=0), "", IF(H105&lt;H106, (H106-H105)/H105, ""))</f>
        <v/>
      </c>
      <c r="S105" s="213">
        <v>9.3081714901270765</v>
      </c>
      <c r="T105" s="241">
        <f>S105-Q105</f>
        <v>-0.18554494664705246</v>
      </c>
      <c r="U105" s="244"/>
      <c r="V105" s="246" t="str">
        <f>IFERROR(VLOOKUP(LEFT(U105,FIND(" ",U105)-1),'BTA Tarama'!$A:$K,11,0),"")</f>
        <v/>
      </c>
      <c r="W105" s="229"/>
      <c r="X105" s="243" t="str">
        <f>IF(COUNTIF('Yıldız Liste'!A:A, A105)&gt;0, "Yıldız Pazar", IF(COUNTIF('Ana Pazar Liste'!A:A, A105)&gt;0, "Ana Pazar", IF(COUNTIF('Alt Pazar Liste'!A:A, A105)&gt;0, "Alt Pazar", "")))</f>
        <v>Ana Pazar</v>
      </c>
    </row>
    <row r="106" spans="1:24" ht="30" customHeight="1" thickTop="1" thickBot="1" x14ac:dyDescent="0.65">
      <c r="A106" s="125" t="s">
        <v>206</v>
      </c>
      <c r="B106" s="126" t="s">
        <v>200</v>
      </c>
      <c r="C106" s="127">
        <v>295496351000</v>
      </c>
      <c r="D106" s="127">
        <v>7000000000</v>
      </c>
      <c r="E106" s="128">
        <f>VLOOKUP(A106,'Tüm - Sektör'!$A:$H,5,0)</f>
        <v>0.31202913827942574</v>
      </c>
      <c r="F106" s="128">
        <f>VLOOKUP(A106,'Tüm - Sektör'!$A:$H,6,0)</f>
        <v>1.1429638764814129E-3</v>
      </c>
      <c r="G106" s="127">
        <f>VLOOKUP(A106,'Tüm - Sektör'!$A:$H,7,0)</f>
        <v>3267.1327310000001</v>
      </c>
      <c r="H106" s="159">
        <v>39.24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10.194406106984369</v>
      </c>
      <c r="R106" s="166" t="str">
        <f>IF(OR(H106="", H107="", Q106=0), "", IF(H106&lt;H107, (H107-H106)/H106, ""))</f>
        <v/>
      </c>
      <c r="S106" s="213">
        <v>10.215232268592102</v>
      </c>
      <c r="T106" s="241">
        <f>S106-Q106</f>
        <v>2.0826161607732985E-2</v>
      </c>
      <c r="U106" s="244"/>
      <c r="V106" s="246" t="str">
        <f>IFERROR(VLOOKUP(LEFT(U106,FIND(" ",U106)-1),'BTA Tarama'!$A:$K,11,0),"")</f>
        <v/>
      </c>
      <c r="W106" s="229"/>
      <c r="X106" s="243" t="str">
        <f>IF(COUNTIF('Yıldız Liste'!A:A, A106)&gt;0, "Yıldız Pazar", IF(COUNTIF('Ana Pazar Liste'!A:A, A106)&gt;0, "Ana Pazar", IF(COUNTIF('Alt Pazar Liste'!A:A, A106)&gt;0, "Alt Pazar", "")))</f>
        <v>Yıldız Pazar</v>
      </c>
    </row>
    <row r="107" spans="1:24" ht="30" customHeight="1" thickTop="1" thickBot="1" x14ac:dyDescent="0.65">
      <c r="A107" s="125" t="s">
        <v>120</v>
      </c>
      <c r="B107" s="126" t="s">
        <v>200</v>
      </c>
      <c r="C107" s="127">
        <v>1191941245</v>
      </c>
      <c r="D107" s="127">
        <v>84240000</v>
      </c>
      <c r="E107" s="128">
        <f>VLOOKUP(A107,'Tüm - Sektör'!$A:$H,5,0)</f>
        <v>25.471675676986656</v>
      </c>
      <c r="F107" s="128">
        <f>VLOOKUP(A107,'Tüm - Sektör'!$A:$H,6,0)</f>
        <v>8.6391519729299464</v>
      </c>
      <c r="G107" s="127">
        <f>VLOOKUP(A107,'Tüm - Sektör'!$A:$H,7,0)</f>
        <v>44.361629999999998</v>
      </c>
      <c r="H107" s="159">
        <v>35.4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11.299650518624814</v>
      </c>
      <c r="R107" s="166" t="str">
        <f>IF(OR(H107="", H108="", Q107=0), "", IF(H107&lt;H108, (H108-H107)/H107, ""))</f>
        <v/>
      </c>
      <c r="S107" s="213">
        <v>11.117499398535813</v>
      </c>
      <c r="T107" s="241">
        <f>S107-Q107</f>
        <v>-0.18215112008900114</v>
      </c>
      <c r="U107" s="244"/>
      <c r="V107" s="246" t="str">
        <f>IFERROR(VLOOKUP(LEFT(U107,FIND(" ",U107)-1),'BTA Tarama'!$A:$K,11,0),"")</f>
        <v/>
      </c>
      <c r="W107" s="229"/>
      <c r="X107" s="243" t="str">
        <f>IF(COUNTIF('Yıldız Liste'!A:A, A107)&gt;0, "Yıldız Pazar", IF(COUNTIF('Ana Pazar Liste'!A:A, A107)&gt;0, "Ana Pazar", IF(COUNTIF('Alt Pazar Liste'!A:A, A107)&gt;0, "Alt Pazar", "")))</f>
        <v>Ana Pazar</v>
      </c>
    </row>
    <row r="108" spans="1:24" ht="30" customHeight="1" thickTop="1" thickBot="1" x14ac:dyDescent="0.65">
      <c r="A108" s="125" t="s">
        <v>508</v>
      </c>
      <c r="B108" s="126" t="s">
        <v>200</v>
      </c>
      <c r="C108" s="127">
        <v>1552282099</v>
      </c>
      <c r="D108" s="127">
        <v>55750000</v>
      </c>
      <c r="E108" s="128">
        <f>VLOOKUP(A108,'Tüm - Sektör'!$A:$H,5,0)</f>
        <v>74.542957698591579</v>
      </c>
      <c r="F108" s="128">
        <f>VLOOKUP(A108,'Tüm - Sektör'!$A:$H,6,0)</f>
        <v>46.106669366687228</v>
      </c>
      <c r="G108" s="127">
        <f>VLOOKUP(A108,'Tüm - Sektör'!$A:$H,7,0)</f>
        <v>18.855746</v>
      </c>
      <c r="H108" s="159">
        <v>28.46</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E108*G108/100</f>
        <v>14.055630764533873</v>
      </c>
      <c r="R108" s="166" t="str">
        <f>IF(OR(H108="", H109="", Q108=0), "", IF(H108&lt;H109, (H109-H108)/H108, ""))</f>
        <v/>
      </c>
      <c r="S108" s="213">
        <v>13.774905356702275</v>
      </c>
      <c r="T108" s="241">
        <f>S108-Q108</f>
        <v>-0.28072540783159816</v>
      </c>
      <c r="U108" s="244"/>
      <c r="V108" s="246" t="str">
        <f>IFERROR(VLOOKUP(LEFT(U108,FIND(" ",U108)-1),'BTA Tarama'!$A:$K,11,0),"")</f>
        <v/>
      </c>
      <c r="W108" s="229"/>
      <c r="X108" s="243" t="str">
        <f>IF(COUNTIF('Yıldız Liste'!A:A, A108)&gt;0, "Yıldız Pazar", IF(COUNTIF('Ana Pazar Liste'!A:A, A108)&gt;0, "Ana Pazar", IF(COUNTIF('Alt Pazar Liste'!A:A, A108)&gt;0, "Alt Pazar", "")))</f>
        <v>Ana Pazar</v>
      </c>
    </row>
    <row r="109" spans="1:24" ht="30" customHeight="1" thickTop="1" thickBot="1" x14ac:dyDescent="0.65">
      <c r="A109" s="125" t="s">
        <v>204</v>
      </c>
      <c r="B109" s="126" t="s">
        <v>200</v>
      </c>
      <c r="C109" s="127">
        <v>12909517992</v>
      </c>
      <c r="D109" s="127">
        <v>1000000000</v>
      </c>
      <c r="E109" s="128">
        <f>VLOOKUP(A109,'Tüm - Sektör'!$A:$H,5,0)</f>
        <v>1.8285386611586205</v>
      </c>
      <c r="F109" s="128">
        <f>VLOOKUP(A109,'Tüm - Sektör'!$A:$H,6,0)</f>
        <v>7.0328410044562334E-2</v>
      </c>
      <c r="G109" s="127">
        <f>VLOOKUP(A109,'Tüm - Sektör'!$A:$H,7,0)</f>
        <v>849.28664500000002</v>
      </c>
      <c r="H109" s="159">
        <v>25.76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15.529534647881967</v>
      </c>
      <c r="R109" s="166" t="str">
        <f>IF(OR(H109="", H110="", Q109=0), "", IF(H109&lt;H110, (H110-H109)/H109, ""))</f>
        <v/>
      </c>
      <c r="S109" s="213">
        <v>15.374358667541872</v>
      </c>
      <c r="T109" s="241">
        <f>S109-Q109</f>
        <v>-0.15517598034009517</v>
      </c>
      <c r="U109" s="244"/>
      <c r="V109" s="246" t="str">
        <f>IFERROR(VLOOKUP(LEFT(U109,FIND(" ",U109)-1),'BTA Tarama'!$A:$K,11,0),"")</f>
        <v/>
      </c>
      <c r="W109" s="229"/>
      <c r="X109" s="243" t="str">
        <f>IF(COUNTIF('Yıldız Liste'!A:A, A109)&gt;0, "Yıldız Pazar", IF(COUNTIF('Ana Pazar Liste'!A:A, A109)&gt;0, "Ana Pazar", IF(COUNTIF('Alt Pazar Liste'!A:A, A109)&gt;0, "Alt Pazar", "")))</f>
        <v>Yıldız Pazar</v>
      </c>
    </row>
    <row r="110" spans="1:24" ht="30" customHeight="1" thickTop="1" thickBot="1" x14ac:dyDescent="0.65">
      <c r="A110" s="125" t="s">
        <v>48</v>
      </c>
      <c r="B110" s="126" t="s">
        <v>200</v>
      </c>
      <c r="C110" s="127">
        <v>4404805235</v>
      </c>
      <c r="D110" s="127">
        <v>385499653</v>
      </c>
      <c r="E110" s="128">
        <f>VLOOKUP(A110,'Tüm - Sektör'!$A:$H,5,0)</f>
        <v>21.349985575439909</v>
      </c>
      <c r="F110" s="128">
        <f>VLOOKUP(A110,'Tüm - Sektör'!$A:$H,6,0)</f>
        <v>2.2153052963126698</v>
      </c>
      <c r="G110" s="127">
        <f>VLOOKUP(A110,'Tüm - Sektör'!$A:$H,7,0)</f>
        <v>74.176674000000006</v>
      </c>
      <c r="H110" s="159">
        <v>25.26</v>
      </c>
      <c r="I110" s="128" t="e">
        <f>VLOOKUP(A110,'Tüm - Sektör'!$A:$H,9,0)</f>
        <v>#REF!</v>
      </c>
      <c r="J110" s="127" t="e">
        <f>VLOOKUP(A110,'Tüm - Sektör'!$A:$H,10,0)</f>
        <v>#REF!</v>
      </c>
      <c r="K110" s="128" t="e">
        <f>VLOOKUP(A110,'Tüm - Sektör'!$A:$H,11,0)</f>
        <v>#REF!</v>
      </c>
      <c r="L110" s="128" t="e">
        <f>VLOOKUP(A110,'Tüm - Sektör'!$A:$H,12,0)</f>
        <v>#REF!</v>
      </c>
      <c r="M110" s="128" t="e">
        <f>VLOOKUP(A110,'Tüm - Sektör'!$A:$H,13,0)</f>
        <v>#REF!</v>
      </c>
      <c r="N110" s="129" t="e">
        <f>VLOOKUP(A110,'Tüm - Sektör'!$A:$H,14,0)</f>
        <v>#REF!</v>
      </c>
      <c r="O110" s="130" t="e">
        <f>VLOOKUP(A110,'Tüm - Sektör'!$A:$H,15,0)</f>
        <v>#REF!</v>
      </c>
      <c r="P110" s="152" t="e">
        <f>VLOOKUP(A110,'Tüm - Sektör'!$A:$H,16,0)</f>
        <v>#REF!</v>
      </c>
      <c r="Q110" s="158">
        <f>E110*G110/100</f>
        <v>15.836709199341087</v>
      </c>
      <c r="R110" s="166" t="str">
        <f>IF(OR(H110="", H111="", Q110=0), "", IF(H110&lt;H111, (H111-H110)/H110, ""))</f>
        <v/>
      </c>
      <c r="S110" s="213">
        <v>15.675363415962222</v>
      </c>
      <c r="T110" s="241">
        <f>S110-Q110</f>
        <v>-0.16134578337886474</v>
      </c>
      <c r="U110" s="244"/>
      <c r="V110" s="246" t="str">
        <f>IFERROR(VLOOKUP(LEFT(U110,FIND(" ",U110)-1),'BTA Tarama'!$A:$K,11,0),"")</f>
        <v/>
      </c>
      <c r="W110" s="229"/>
      <c r="X110" s="243" t="str">
        <f>IF(COUNTIF('Yıldız Liste'!A:A, A110)&gt;0, "Yıldız Pazar", IF(COUNTIF('Ana Pazar Liste'!A:A, A110)&gt;0, "Ana Pazar", IF(COUNTIF('Alt Pazar Liste'!A:A, A110)&gt;0, "Alt Pazar", "")))</f>
        <v>Ana Pazar</v>
      </c>
    </row>
    <row r="111" spans="1:24" ht="30" customHeight="1" thickTop="1" thickBot="1" x14ac:dyDescent="0.65">
      <c r="A111" s="125" t="s">
        <v>103</v>
      </c>
      <c r="B111" s="126" t="s">
        <v>200</v>
      </c>
      <c r="C111" s="127">
        <v>739485696</v>
      </c>
      <c r="D111" s="127">
        <v>71250000</v>
      </c>
      <c r="E111" s="128">
        <f>VLOOKUP(A111,'Tüm - Sektör'!$A:$H,5,0)</f>
        <v>90.016837368127099</v>
      </c>
      <c r="F111" s="128">
        <f>VLOOKUP(A111,'Tüm - Sektör'!$A:$H,6,0)</f>
        <v>52.641425361477836</v>
      </c>
      <c r="G111" s="127">
        <f>VLOOKUP(A111,'Tüm - Sektör'!$A:$H,7,0)</f>
        <v>18.348433</v>
      </c>
      <c r="H111" s="159">
        <v>24.22</v>
      </c>
      <c r="I111" s="128" t="e">
        <f>VLOOKUP(A111,'Tüm - Sektör'!$A:$H,9,0)</f>
        <v>#REF!</v>
      </c>
      <c r="J111" s="127" t="e">
        <f>VLOOKUP(A111,'Tüm - Sektör'!$A:$H,10,0)</f>
        <v>#REF!</v>
      </c>
      <c r="K111" s="128" t="e">
        <f>VLOOKUP(A111,'Tüm - Sektör'!$A:$H,11,0)</f>
        <v>#REF!</v>
      </c>
      <c r="L111" s="128" t="e">
        <f>VLOOKUP(A111,'Tüm - Sektör'!$A:$H,12,0)</f>
        <v>#REF!</v>
      </c>
      <c r="M111" s="128" t="e">
        <f>VLOOKUP(A111,'Tüm - Sektör'!$A:$H,13,0)</f>
        <v>#REF!</v>
      </c>
      <c r="N111" s="129" t="e">
        <f>VLOOKUP(A111,'Tüm - Sektör'!$A:$H,14,0)</f>
        <v>#REF!</v>
      </c>
      <c r="O111" s="130" t="e">
        <f>VLOOKUP(A111,'Tüm - Sektör'!$A:$H,15,0)</f>
        <v>#REF!</v>
      </c>
      <c r="P111" s="152" t="e">
        <f>VLOOKUP(A111,'Tüm - Sektör'!$A:$H,16,0)</f>
        <v>#REF!</v>
      </c>
      <c r="Q111" s="158">
        <f>E111*G111/100</f>
        <v>16.516679093209763</v>
      </c>
      <c r="R111" s="166" t="str">
        <f>IF(OR(H111="", H112="", Q111=0), "", IF(H111&lt;H112, (H112-H111)/H111, ""))</f>
        <v/>
      </c>
      <c r="S111" s="213">
        <v>16.530329241220681</v>
      </c>
      <c r="T111" s="241">
        <f>S111-Q111</f>
        <v>1.3650148010917462E-2</v>
      </c>
      <c r="U111" s="244"/>
      <c r="V111" s="246" t="str">
        <f>IFERROR(VLOOKUP(LEFT(U111,FIND(" ",U111)-1),'BTA Tarama'!$A:$K,11,0),"")</f>
        <v/>
      </c>
      <c r="W111" s="229"/>
      <c r="X111" s="243" t="str">
        <f>IF(COUNTIF('Yıldız Liste'!A:A, A111)&gt;0, "Yıldız Pazar", IF(COUNTIF('Ana Pazar Liste'!A:A, A111)&gt;0, "Ana Pazar", IF(COUNTIF('Alt Pazar Liste'!A:A, A111)&gt;0, "Alt Pazar", "")))</f>
        <v>Ana Pazar</v>
      </c>
    </row>
    <row r="112" spans="1:24" ht="30" customHeight="1" thickTop="1" thickBot="1" x14ac:dyDescent="0.65">
      <c r="A112" s="125" t="s">
        <v>361</v>
      </c>
      <c r="B112" s="126" t="s">
        <v>200</v>
      </c>
      <c r="C112" s="127">
        <v>6812645348</v>
      </c>
      <c r="D112" s="127">
        <v>324000000</v>
      </c>
      <c r="E112" s="128">
        <f>VLOOKUP(A112,'Tüm - Sektör'!$A:$H,5,0)</f>
        <v>54.909072607397832</v>
      </c>
      <c r="F112" s="128">
        <f>VLOOKUP(A112,'Tüm - Sektör'!$A:$H,6,0)</f>
        <v>7.3683672312664834</v>
      </c>
      <c r="G112" s="127">
        <f>VLOOKUP(A112,'Tüm - Sektör'!$A:$H,7,0)</f>
        <v>32.008808999999999</v>
      </c>
      <c r="H112" s="159">
        <v>22.78</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E112*G112/100</f>
        <v>17.575740174573291</v>
      </c>
      <c r="R112" s="166" t="str">
        <f>IF(OR(H112="", H113="", Q112=0), "", IF(H112&lt;H113, (H113-H112)/H112, ""))</f>
        <v/>
      </c>
      <c r="S112" s="213">
        <v>17.362331360658267</v>
      </c>
      <c r="T112" s="241">
        <f>S112-Q112</f>
        <v>-0.21340881391502364</v>
      </c>
      <c r="U112" s="244"/>
      <c r="V112" s="246" t="str">
        <f>IFERROR(VLOOKUP(LEFT(U112,FIND(" ",U112)-1),'BTA Tarama'!$A:$K,11,0),"")</f>
        <v/>
      </c>
      <c r="W112" s="229"/>
      <c r="X112" s="243" t="str">
        <f>IF(COUNTIF('Yıldız Liste'!A:A, A112)&gt;0, "Yıldız Pazar", IF(COUNTIF('Ana Pazar Liste'!A:A, A112)&gt;0, "Ana Pazar", IF(COUNTIF('Alt Pazar Liste'!A:A, A112)&gt;0, "Alt Pazar", "")))</f>
        <v>Ana Pazar</v>
      </c>
    </row>
    <row r="113" spans="1:24" ht="30" customHeight="1" thickTop="1" thickBot="1" x14ac:dyDescent="0.65">
      <c r="A113" s="125" t="s">
        <v>344</v>
      </c>
      <c r="B113" s="126" t="s">
        <v>200</v>
      </c>
      <c r="C113" s="127">
        <v>13652788635</v>
      </c>
      <c r="D113" s="127">
        <v>1915000000</v>
      </c>
      <c r="E113" s="128">
        <f>VLOOKUP(A113,'Tüm - Sektör'!$A:$H,5,0)</f>
        <v>5.0588119870626675</v>
      </c>
      <c r="F113" s="128">
        <f>VLOOKUP(A113,'Tüm - Sektör'!$A:$H,6,0)</f>
        <v>0.16510482986496958</v>
      </c>
      <c r="G113" s="127">
        <f>VLOOKUP(A113,'Tüm - Sektör'!$A:$H,7,0)</f>
        <v>493.98133899999999</v>
      </c>
      <c r="H113" s="159">
        <v>16.010000000000002</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24.989587191184672</v>
      </c>
      <c r="R113" s="166" t="str">
        <f>IF(OR(H113="", H114="", Q113=0), "", IF(H113&lt;H114, (H114-H113)/H113, ""))</f>
        <v/>
      </c>
      <c r="S113" s="213">
        <v>24.590245293845523</v>
      </c>
      <c r="T113" s="241">
        <f>S113-Q113</f>
        <v>-0.39934189733914849</v>
      </c>
      <c r="U113" s="244"/>
      <c r="V113" s="246" t="str">
        <f>IFERROR(VLOOKUP(LEFT(U113,FIND(" ",U113)-1),'BTA Tarama'!$A:$K,11,0),"")</f>
        <v/>
      </c>
      <c r="W113" s="229"/>
      <c r="X113" s="243" t="str">
        <f>IF(COUNTIF('Yıldız Liste'!A:A, A113)&gt;0, "Yıldız Pazar", IF(COUNTIF('Ana Pazar Liste'!A:A, A113)&gt;0, "Ana Pazar", IF(COUNTIF('Alt Pazar Liste'!A:A, A113)&gt;0, "Alt Pazar", "")))</f>
        <v>Yıldız Pazar</v>
      </c>
    </row>
    <row r="114" spans="1:24" ht="30" customHeight="1" thickTop="1" thickBot="1" x14ac:dyDescent="0.65">
      <c r="A114" s="125" t="s">
        <v>324</v>
      </c>
      <c r="B114" s="126" t="s">
        <v>200</v>
      </c>
      <c r="C114" s="127">
        <v>19079519513</v>
      </c>
      <c r="D114" s="127">
        <v>1500000000</v>
      </c>
      <c r="E114" s="128">
        <f>VLOOKUP(A114,'Tüm - Sektör'!$A:$H,5,0)</f>
        <v>8.2755313330753442</v>
      </c>
      <c r="F114" s="128">
        <f>VLOOKUP(A114,'Tüm - Sektör'!$A:$H,6,0)</f>
        <v>0.42438622220899203</v>
      </c>
      <c r="G114" s="127">
        <f>VLOOKUP(A114,'Tüm - Sektör'!$A:$H,7,0)</f>
        <v>363.24555199999998</v>
      </c>
      <c r="H114" s="159">
        <v>13.31</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30.06049947176249</v>
      </c>
      <c r="R114" s="166" t="str">
        <f>IF(OR(H114="", H115="", Q114=0), "", IF(H114&lt;H115, (H115-H114)/H114, ""))</f>
        <v/>
      </c>
      <c r="S114" s="213">
        <v>28.681379782735394</v>
      </c>
      <c r="T114" s="241">
        <f>S114-Q114</f>
        <v>-1.379119689027096</v>
      </c>
      <c r="U114" s="244"/>
      <c r="V114" s="246" t="str">
        <f>IFERROR(VLOOKUP(LEFT(U114,FIND(" ",U114)-1),'BTA Tarama'!$A:$K,11,0),"")</f>
        <v/>
      </c>
      <c r="W114" s="229"/>
      <c r="X114" s="243" t="str">
        <f>IF(COUNTIF('Yıldız Liste'!A:A, A114)&gt;0, "Yıldız Pazar", IF(COUNTIF('Ana Pazar Liste'!A:A, A114)&gt;0, "Ana Pazar", IF(COUNTIF('Alt Pazar Liste'!A:A, A114)&gt;0, "Alt Pazar", "")))</f>
        <v>Ana Pazar</v>
      </c>
    </row>
    <row r="115" spans="1:24" ht="30" customHeight="1" thickTop="1" thickBot="1" x14ac:dyDescent="0.65">
      <c r="A115" s="125" t="s">
        <v>85</v>
      </c>
      <c r="B115" s="126" t="s">
        <v>200</v>
      </c>
      <c r="C115" s="127">
        <v>1271636030</v>
      </c>
      <c r="D115" s="127">
        <v>100000000</v>
      </c>
      <c r="E115" s="128">
        <f>VLOOKUP(A115,'Tüm - Sektör'!$A:$H,5,0)</f>
        <v>57.614348277294972</v>
      </c>
      <c r="F115" s="128">
        <f>VLOOKUP(A115,'Tüm - Sektör'!$A:$H,6,0)</f>
        <v>52.376680252086338</v>
      </c>
      <c r="G115" s="127">
        <f>VLOOKUP(A115,'Tüm - Sektör'!$A:$H,7,0)</f>
        <v>62.830463000000002</v>
      </c>
      <c r="H115" s="159">
        <v>11.05</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E115*G115/100</f>
        <v>36.199361777056957</v>
      </c>
      <c r="R115" s="166" t="str">
        <f>IF(OR(H115="", H116="", Q115=0), "", IF(H115&lt;H116, (H116-H115)/H115, ""))</f>
        <v/>
      </c>
      <c r="S115" s="213">
        <v>34.904271172467659</v>
      </c>
      <c r="T115" s="241">
        <f>S115-Q115</f>
        <v>-1.2950906045892978</v>
      </c>
      <c r="U115" s="244"/>
      <c r="V115" s="246" t="str">
        <f>IFERROR(VLOOKUP(LEFT(U115,FIND(" ",U115)-1),'BTA Tarama'!$A:$K,11,0),"")</f>
        <v/>
      </c>
      <c r="W115" s="229"/>
      <c r="X115" s="243" t="str">
        <f>IF(COUNTIF('Yıldız Liste'!A:A, A115)&gt;0, "Yıldız Pazar", IF(COUNTIF('Ana Pazar Liste'!A:A, A115)&gt;0, "Ana Pazar", IF(COUNTIF('Alt Pazar Liste'!A:A, A115)&gt;0, "Alt Pazar", "")))</f>
        <v>Ana Pazar</v>
      </c>
    </row>
    <row r="116" spans="1:24" ht="30" customHeight="1" thickTop="1" thickBot="1" x14ac:dyDescent="0.65">
      <c r="A116" s="125" t="s">
        <v>203</v>
      </c>
      <c r="B116" s="126" t="s">
        <v>200</v>
      </c>
      <c r="C116" s="127">
        <v>6764257574</v>
      </c>
      <c r="D116" s="127">
        <v>500000000</v>
      </c>
      <c r="E116" s="128">
        <f>VLOOKUP(A116,'Tüm - Sektör'!$A:$H,5,0)</f>
        <v>23.267819877989371</v>
      </c>
      <c r="F116" s="128">
        <f>VLOOKUP(A116,'Tüm - Sektör'!$A:$H,6,0)</f>
        <v>5.8169549694973428</v>
      </c>
      <c r="G116" s="127">
        <f>VLOOKUP(A116,'Tüm - Sektör'!$A:$H,7,0)</f>
        <v>194.287902</v>
      </c>
      <c r="H116" s="159">
        <v>8.85</v>
      </c>
      <c r="I116" s="128" t="e">
        <f>VLOOKUP(A116,'Tüm - Sektör'!$A:$H,9,0)</f>
        <v>#REF!</v>
      </c>
      <c r="J116" s="127" t="e">
        <f>VLOOKUP(A116,'Tüm - Sektör'!$A:$H,10,0)</f>
        <v>#REF!</v>
      </c>
      <c r="K116" s="128" t="e">
        <f>VLOOKUP(A116,'Tüm - Sektör'!$A:$H,11,0)</f>
        <v>#REF!</v>
      </c>
      <c r="L116" s="128" t="e">
        <f>VLOOKUP(A116,'Tüm - Sektör'!$A:$H,12,0)</f>
        <v>#REF!</v>
      </c>
      <c r="M116" s="128" t="e">
        <f>VLOOKUP(A116,'Tüm - Sektör'!$A:$H,13,0)</f>
        <v>#REF!</v>
      </c>
      <c r="N116" s="129" t="e">
        <f>VLOOKUP(A116,'Tüm - Sektör'!$A:$H,14,0)</f>
        <v>#REF!</v>
      </c>
      <c r="O116" s="130" t="e">
        <f>VLOOKUP(A116,'Tüm - Sektör'!$A:$H,15,0)</f>
        <v>#REF!</v>
      </c>
      <c r="P116" s="152" t="e">
        <f>VLOOKUP(A116,'Tüm - Sektör'!$A:$H,16,0)</f>
        <v>#REF!</v>
      </c>
      <c r="Q116" s="158">
        <f>E116*G116/100</f>
        <v>45.20655908208451</v>
      </c>
      <c r="R116" s="166" t="str">
        <f>IF(OR(H116="", H117="", Q116=0), "", IF(H116&lt;H117, (H117-H116)/H116, ""))</f>
        <v/>
      </c>
      <c r="S116" s="213">
        <v>44.552121144370588</v>
      </c>
      <c r="T116" s="241">
        <f>S116-Q116</f>
        <v>-0.65443793771392222</v>
      </c>
      <c r="U116" s="244"/>
      <c r="V116" s="246" t="str">
        <f>IFERROR(VLOOKUP(LEFT(U116,FIND(" ",U116)-1),'BTA Tarama'!$A:$K,11,0),"")</f>
        <v/>
      </c>
      <c r="W116" s="229"/>
      <c r="X116" s="243" t="str">
        <f>IF(COUNTIF('Yıldız Liste'!A:A, A116)&gt;0, "Yıldız Pazar", IF(COUNTIF('Ana Pazar Liste'!A:A, A116)&gt;0, "Ana Pazar", IF(COUNTIF('Alt Pazar Liste'!A:A, A116)&gt;0, "Alt Pazar", "")))</f>
        <v>Ana Pazar</v>
      </c>
    </row>
    <row r="117" spans="1:24" ht="30" customHeight="1" thickTop="1" thickBot="1" x14ac:dyDescent="0.65">
      <c r="A117" s="125" t="s">
        <v>49</v>
      </c>
      <c r="B117" s="126" t="s">
        <v>200</v>
      </c>
      <c r="C117" s="127">
        <v>1429330090</v>
      </c>
      <c r="D117" s="127">
        <v>200000000</v>
      </c>
      <c r="E117" s="128">
        <f>VLOOKUP(A117,'Tüm - Sektör'!$A:$H,5,0)</f>
        <v>43.183011112500168</v>
      </c>
      <c r="F117" s="128">
        <f>VLOOKUP(A117,'Tüm - Sektör'!$A:$H,6,0)</f>
        <v>23.99056172916676</v>
      </c>
      <c r="G117" s="127">
        <f>VLOOKUP(A117,'Tüm - Sektör'!$A:$H,7,0)</f>
        <v>105.381429</v>
      </c>
      <c r="H117" s="159">
        <v>8.7899999999999991</v>
      </c>
      <c r="I117" s="128" t="e">
        <f>VLOOKUP(A117,'Tüm - Sektör'!$A:$H,9,0)</f>
        <v>#REF!</v>
      </c>
      <c r="J117" s="127" t="e">
        <f>VLOOKUP(A117,'Tüm - Sektör'!$A:$H,10,0)</f>
        <v>#REF!</v>
      </c>
      <c r="K117" s="128" t="e">
        <f>VLOOKUP(A117,'Tüm - Sektör'!$A:$H,11,0)</f>
        <v>#REF!</v>
      </c>
      <c r="L117" s="128" t="e">
        <f>VLOOKUP(A117,'Tüm - Sektör'!$A:$H,12,0)</f>
        <v>#REF!</v>
      </c>
      <c r="M117" s="128" t="e">
        <f>VLOOKUP(A117,'Tüm - Sektör'!$A:$H,13,0)</f>
        <v>#REF!</v>
      </c>
      <c r="N117" s="129" t="e">
        <f>VLOOKUP(A117,'Tüm - Sektör'!$A:$H,14,0)</f>
        <v>#REF!</v>
      </c>
      <c r="O117" s="130" t="e">
        <f>VLOOKUP(A117,'Tüm - Sektör'!$A:$H,15,0)</f>
        <v>#REF!</v>
      </c>
      <c r="P117" s="152" t="e">
        <f>VLOOKUP(A117,'Tüm - Sektör'!$A:$H,16,0)</f>
        <v>#REF!</v>
      </c>
      <c r="Q117" s="158">
        <f>E117*G117/100</f>
        <v>45.506874195581474</v>
      </c>
      <c r="R117" s="166" t="str">
        <f>IF(OR(H117="", H118="", Q117=0), "", IF(H117&lt;H118, (H118-H117)/H117, ""))</f>
        <v/>
      </c>
      <c r="S117" s="213">
        <v>44.445047131017908</v>
      </c>
      <c r="T117" s="241">
        <f>S117-Q117</f>
        <v>-1.0618270645635661</v>
      </c>
      <c r="U117" s="244"/>
      <c r="V117" s="246" t="str">
        <f>IFERROR(VLOOKUP(LEFT(U117,FIND(" ",U117)-1),'BTA Tarama'!$A:$K,11,0),"")</f>
        <v/>
      </c>
      <c r="W117" s="229"/>
      <c r="X117" s="243" t="str">
        <f>IF(COUNTIF('Yıldız Liste'!A:A, A117)&gt;0, "Yıldız Pazar", IF(COUNTIF('Ana Pazar Liste'!A:A, A117)&gt;0, "Ana Pazar", IF(COUNTIF('Alt Pazar Liste'!A:A, A117)&gt;0, "Alt Pazar", "")))</f>
        <v>Ana Pazar</v>
      </c>
    </row>
    <row r="118" spans="1:24" ht="30" customHeight="1" thickTop="1" thickBot="1" x14ac:dyDescent="0.65">
      <c r="A118" s="125" t="s">
        <v>538</v>
      </c>
      <c r="B118" s="126" t="s">
        <v>200</v>
      </c>
      <c r="C118" s="127">
        <v>12776501404</v>
      </c>
      <c r="D118" s="127">
        <v>2500000000</v>
      </c>
      <c r="E118" s="128">
        <f>VLOOKUP(A118,'Tüm - Sektör'!$A:$H,5,0)</f>
        <v>14.406575160903435</v>
      </c>
      <c r="F118" s="128">
        <f>VLOOKUP(A118,'Tüm - Sektör'!$A:$H,6,0)</f>
        <v>1.1525260128722747</v>
      </c>
      <c r="G118" s="127">
        <f>VLOOKUP(A118,'Tüm - Sektör'!$A:$H,7,0)</f>
        <v>587.20383200000003</v>
      </c>
      <c r="H118" s="159">
        <v>4.7300000000000004</v>
      </c>
      <c r="I118" s="128" t="e">
        <f>VLOOKUP(A118,'Tüm - Sektör'!$A:$H,9,0)</f>
        <v>#REF!</v>
      </c>
      <c r="J118" s="127" t="e">
        <f>VLOOKUP(A118,'Tüm - Sektör'!$A:$H,10,0)</f>
        <v>#REF!</v>
      </c>
      <c r="K118" s="128" t="e">
        <f>VLOOKUP(A118,'Tüm - Sektör'!$A:$H,11,0)</f>
        <v>#REF!</v>
      </c>
      <c r="L118" s="128" t="e">
        <f>VLOOKUP(A118,'Tüm - Sektör'!$A:$H,12,0)</f>
        <v>#REF!</v>
      </c>
      <c r="M118" s="128" t="e">
        <f>VLOOKUP(A118,'Tüm - Sektör'!$A:$H,13,0)</f>
        <v>#REF!</v>
      </c>
      <c r="N118" s="129" t="e">
        <f>VLOOKUP(A118,'Tüm - Sektör'!$A:$H,14,0)</f>
        <v>#REF!</v>
      </c>
      <c r="O118" s="130" t="e">
        <f>VLOOKUP(A118,'Tüm - Sektör'!$A:$H,15,0)</f>
        <v>#REF!</v>
      </c>
      <c r="P118" s="152" t="e">
        <f>VLOOKUP(A118,'Tüm - Sektör'!$A:$H,16,0)</f>
        <v>#REF!</v>
      </c>
      <c r="Q118" s="158">
        <f>E118*G118/100</f>
        <v>84.595961404785143</v>
      </c>
      <c r="R118" s="166" t="str">
        <f>IF(OR(H118="", H119="", Q118=0), "", IF(H118&lt;H119, (H119-H118)/H118, ""))</f>
        <v/>
      </c>
      <c r="S118" s="213">
        <v>77.69687329022014</v>
      </c>
      <c r="T118" s="241">
        <f>S118-Q118</f>
        <v>-6.8990881145650036</v>
      </c>
      <c r="U118" s="244"/>
      <c r="V118" s="246" t="str">
        <f>IFERROR(VLOOKUP(LEFT(U118,FIND(" ",U118)-1),'BTA Tarama'!$A:$K,11,0),"")</f>
        <v/>
      </c>
      <c r="W118" s="229"/>
      <c r="X118" s="243" t="str">
        <f>IF(COUNTIF('Yıldız Liste'!A:A, A118)&gt;0, "Yıldız Pazar", IF(COUNTIF('Ana Pazar Liste'!A:A, A118)&gt;0, "Ana Pazar", IF(COUNTIF('Alt Pazar Liste'!A:A, A118)&gt;0, "Alt Pazar", "")))</f>
        <v>Yıldız Pazar</v>
      </c>
    </row>
    <row r="119" spans="1:24" ht="30" customHeight="1" thickTop="1" thickBot="1" x14ac:dyDescent="0.65">
      <c r="A119" s="125" t="s">
        <v>323</v>
      </c>
      <c r="B119" s="126" t="s">
        <v>200</v>
      </c>
      <c r="C119" s="127">
        <v>3818084897</v>
      </c>
      <c r="D119" s="127">
        <v>791000000</v>
      </c>
      <c r="E119" s="128">
        <f>VLOOKUP(A119,'Tüm - Sektör'!$A:$H,5,0)</f>
        <v>14.088532661874618</v>
      </c>
      <c r="F119" s="128">
        <f>VLOOKUP(A119,'Tüm - Sektör'!$A:$H,6,0)</f>
        <v>4.4527600069135964</v>
      </c>
      <c r="G119" s="127">
        <f>VLOOKUP(A119,'Tüm - Sektör'!$A:$H,7,0)</f>
        <v>679.26380900000004</v>
      </c>
      <c r="H119" s="159">
        <v>4.18</v>
      </c>
      <c r="I119" s="128" t="e">
        <f>VLOOKUP(A119,'Tüm - Sektör'!$A:$H,9,0)</f>
        <v>#REF!</v>
      </c>
      <c r="J119" s="127" t="e">
        <f>VLOOKUP(A119,'Tüm - Sektör'!$A:$H,10,0)</f>
        <v>#REF!</v>
      </c>
      <c r="K119" s="128" t="e">
        <f>VLOOKUP(A119,'Tüm - Sektör'!$A:$H,11,0)</f>
        <v>#REF!</v>
      </c>
      <c r="L119" s="128" t="e">
        <f>VLOOKUP(A119,'Tüm - Sektör'!$A:$H,12,0)</f>
        <v>#REF!</v>
      </c>
      <c r="M119" s="128" t="e">
        <f>VLOOKUP(A119,'Tüm - Sektör'!$A:$H,13,0)</f>
        <v>#REF!</v>
      </c>
      <c r="N119" s="129" t="e">
        <f>VLOOKUP(A119,'Tüm - Sektör'!$A:$H,14,0)</f>
        <v>#REF!</v>
      </c>
      <c r="O119" s="130" t="e">
        <f>VLOOKUP(A119,'Tüm - Sektör'!$A:$H,15,0)</f>
        <v>#REF!</v>
      </c>
      <c r="P119" s="152" t="e">
        <f>VLOOKUP(A119,'Tüm - Sektör'!$A:$H,16,0)</f>
        <v>#REF!</v>
      </c>
      <c r="Q119" s="158">
        <f>E119*G119/100</f>
        <v>95.698303591258622</v>
      </c>
      <c r="R119" s="166" t="str">
        <f>IF(OR(H119="", H120="", Q119=0), "", IF(H119&lt;H120, (H120-H119)/H119, ""))</f>
        <v/>
      </c>
      <c r="S119" s="213">
        <v>91.9583698876922</v>
      </c>
      <c r="T119" s="241">
        <f>S119-Q119</f>
        <v>-3.7399337035664217</v>
      </c>
      <c r="U119" s="244"/>
      <c r="V119" s="246" t="str">
        <f>IFERROR(VLOOKUP(LEFT(U119,FIND(" ",U119)-1),'BTA Tarama'!$A:$K,11,0),"")</f>
        <v/>
      </c>
      <c r="W119" s="229"/>
      <c r="X119" s="243" t="str">
        <f>IF(COUNTIF('Yıldız Liste'!A:A, A119)&gt;0, "Yıldız Pazar", IF(COUNTIF('Ana Pazar Liste'!A:A, A119)&gt;0, "Ana Pazar", IF(COUNTIF('Alt Pazar Liste'!A:A, A119)&gt;0, "Alt Pazar", "")))</f>
        <v>Ana Pazar</v>
      </c>
    </row>
    <row r="120" spans="1:24" ht="30" customHeight="1" thickTop="1" thickBot="1" x14ac:dyDescent="0.65">
      <c r="A120" s="125" t="s">
        <v>121</v>
      </c>
      <c r="B120" s="126" t="s">
        <v>200</v>
      </c>
      <c r="C120" s="127">
        <v>3548001757</v>
      </c>
      <c r="D120" s="127">
        <v>360000000</v>
      </c>
      <c r="E120" s="128">
        <f>VLOOKUP(A120,'Tüm - Sektör'!$A:$H,5,0)</f>
        <v>36.177166094253458</v>
      </c>
      <c r="F120" s="128">
        <f>VLOOKUP(A120,'Tüm - Sektör'!$A:$H,6,0)</f>
        <v>25.123032009898235</v>
      </c>
      <c r="G120" s="127">
        <f>VLOOKUP(A120,'Tüm - Sektör'!$A:$H,7,0)</f>
        <v>282.78303399999999</v>
      </c>
      <c r="H120" s="159">
        <v>3.91</v>
      </c>
      <c r="I120" s="128" t="e">
        <f>VLOOKUP(A120,'Tüm - Sektör'!$A:$H,9,0)</f>
        <v>#REF!</v>
      </c>
      <c r="J120" s="127" t="e">
        <f>VLOOKUP(A120,'Tüm - Sektör'!$A:$H,10,0)</f>
        <v>#REF!</v>
      </c>
      <c r="K120" s="128" t="e">
        <f>VLOOKUP(A120,'Tüm - Sektör'!$A:$H,11,0)</f>
        <v>#REF!</v>
      </c>
      <c r="L120" s="128" t="e">
        <f>VLOOKUP(A120,'Tüm - Sektör'!$A:$H,12,0)</f>
        <v>#REF!</v>
      </c>
      <c r="M120" s="128" t="e">
        <f>VLOOKUP(A120,'Tüm - Sektör'!$A:$H,13,0)</f>
        <v>#REF!</v>
      </c>
      <c r="N120" s="129" t="e">
        <f>VLOOKUP(A120,'Tüm - Sektör'!$A:$H,14,0)</f>
        <v>#REF!</v>
      </c>
      <c r="O120" s="130" t="e">
        <f>VLOOKUP(A120,'Tüm - Sektör'!$A:$H,15,0)</f>
        <v>#REF!</v>
      </c>
      <c r="P120" s="152" t="e">
        <f>VLOOKUP(A120,'Tüm - Sektör'!$A:$H,16,0)</f>
        <v>#REF!</v>
      </c>
      <c r="Q120" s="158">
        <f>E120*G120/100</f>
        <v>102.30288789654922</v>
      </c>
      <c r="R120" s="166">
        <f>IF(OR(H120="", H121="", Q120=0), "", IF(H120&lt;H121, (H121-H120)/H120, ""))</f>
        <v>2.0869565217391304</v>
      </c>
      <c r="S120" s="213">
        <v>99.751693684665227</v>
      </c>
      <c r="T120" s="241">
        <f>S120-Q120</f>
        <v>-2.5511942118839954</v>
      </c>
      <c r="U120" s="244"/>
      <c r="V120" s="246" t="str">
        <f>IFERROR(VLOOKUP(LEFT(U120,FIND(" ",U120)-1),'BTA Tarama'!$A:$K,11,0),"")</f>
        <v/>
      </c>
      <c r="W120" s="229"/>
      <c r="X120" s="243" t="str">
        <f>IF(COUNTIF('Yıldız Liste'!A:A, A120)&gt;0, "Yıldız Pazar", IF(COUNTIF('Ana Pazar Liste'!A:A, A120)&gt;0, "Ana Pazar", IF(COUNTIF('Alt Pazar Liste'!A:A, A120)&gt;0, "Alt Pazar", "")))</f>
        <v>Ana Pazar</v>
      </c>
    </row>
    <row r="121" spans="1:24" ht="30" customHeight="1" thickTop="1" thickBot="1" x14ac:dyDescent="0.65">
      <c r="A121" s="167" t="s">
        <v>539</v>
      </c>
      <c r="B121" s="179" t="s">
        <v>200</v>
      </c>
      <c r="C121" s="172">
        <v>3339027503</v>
      </c>
      <c r="D121" s="172">
        <v>423120000</v>
      </c>
      <c r="E121" s="171">
        <f>VLOOKUP(A121,'Tüm - Sektör'!$A:$H,5,0)</f>
        <v>120.22620425677562</v>
      </c>
      <c r="F121" s="171">
        <f>VLOOKUP(A121,'Tüm - Sektör'!$A:$H,6,0)</f>
        <v>97.081883282280046</v>
      </c>
      <c r="G121" s="172">
        <f>VLOOKUP(A121,'Tüm - Sektör'!$A:$H,7,0)</f>
        <v>113.051084</v>
      </c>
      <c r="H121" s="168">
        <v>12.07</v>
      </c>
      <c r="I121" s="171" t="e">
        <f>VLOOKUP(A121,'Tüm - Sektör'!$A:$H,9,0)</f>
        <v>#REF!</v>
      </c>
      <c r="J121" s="172" t="e">
        <f>VLOOKUP(A121,'Tüm - Sektör'!$A:$H,10,0)</f>
        <v>#REF!</v>
      </c>
      <c r="K121" s="171" t="e">
        <f>VLOOKUP(A121,'Tüm - Sektör'!$A:$H,11,0)</f>
        <v>#REF!</v>
      </c>
      <c r="L121" s="171" t="e">
        <f>VLOOKUP(A121,'Tüm - Sektör'!$A:$H,12,0)</f>
        <v>#REF!</v>
      </c>
      <c r="M121" s="171" t="e">
        <f>VLOOKUP(A121,'Tüm - Sektör'!$A:$H,13,0)</f>
        <v>#REF!</v>
      </c>
      <c r="N121" s="180" t="e">
        <f>VLOOKUP(A121,'Tüm - Sektör'!$A:$H,14,0)</f>
        <v>#REF!</v>
      </c>
      <c r="O121" s="181" t="e">
        <f>VLOOKUP(A121,'Tüm - Sektör'!$A:$H,15,0)</f>
        <v>#REF!</v>
      </c>
      <c r="P121" s="182" t="e">
        <f>VLOOKUP(A121,'Tüm - Sektör'!$A:$H,16,0)</f>
        <v>#REF!</v>
      </c>
      <c r="Q121" s="177">
        <f>E121*G121/100</f>
        <v>135.91702716433898</v>
      </c>
      <c r="R121" s="178" t="str">
        <f>IF(OR(H121="", H122="", Q121=0), "", IF(H121&lt;H122, (H122-H121)/H121, ""))</f>
        <v/>
      </c>
      <c r="S121" s="214">
        <v>129.9935434131198</v>
      </c>
      <c r="T121" s="241">
        <f>S121-Q121</f>
        <v>-5.9234837512191802</v>
      </c>
      <c r="U121" s="244"/>
      <c r="V121" s="246" t="str">
        <f>IFERROR(VLOOKUP(LEFT(U121,FIND(" ",U121)-1),'BTA Tarama'!$A:$K,11,0),"")</f>
        <v/>
      </c>
      <c r="W121" s="229"/>
      <c r="X121" s="243" t="str">
        <f>IF(COUNTIF('Yıldız Liste'!A:A, A121)&gt;0, "Yıldız Pazar", IF(COUNTIF('Ana Pazar Liste'!A:A, A121)&gt;0, "Ana Pazar", IF(COUNTIF('Alt Pazar Liste'!A:A, A121)&gt;0, "Alt Pazar", "")))</f>
        <v>Ana Pazar</v>
      </c>
    </row>
    <row r="122" spans="1:24" ht="30" customHeight="1" thickTop="1" thickBot="1" x14ac:dyDescent="0.65">
      <c r="A122" s="125" t="s">
        <v>181</v>
      </c>
      <c r="B122" s="126" t="s">
        <v>200</v>
      </c>
      <c r="C122" s="127">
        <v>959761015</v>
      </c>
      <c r="D122" s="127">
        <v>500000000</v>
      </c>
      <c r="E122" s="128">
        <f>VLOOKUP(A122,'Tüm - Sektör'!$A:$H,5,0)</f>
        <v>73.826345669715693</v>
      </c>
      <c r="F122" s="128">
        <f>VLOOKUP(A122,'Tüm - Sektör'!$A:$H,6,0)</f>
        <v>73.826345669715693</v>
      </c>
      <c r="G122" s="127">
        <f>VLOOKUP(A122,'Tüm - Sektör'!$A:$H,7,0)</f>
        <v>195.60929400000001</v>
      </c>
      <c r="H122" s="159">
        <v>2.77</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E122*G122/100</f>
        <v>144.41119355053044</v>
      </c>
      <c r="R122" s="166" t="str">
        <f>IF(OR(H122="", H123="", Q122=0), "", IF(H122&lt;H123, (H123-H122)/H122, ""))</f>
        <v/>
      </c>
      <c r="S122" s="213">
        <v>142.86393076248905</v>
      </c>
      <c r="T122" s="241">
        <f>S122-Q122</f>
        <v>-1.5472627880413938</v>
      </c>
      <c r="U122" s="244"/>
      <c r="V122" s="246" t="str">
        <f>IFERROR(VLOOKUP(LEFT(U122,FIND(" ",U122)-1),'BTA Tarama'!$A:$K,11,0),"")</f>
        <v/>
      </c>
      <c r="W122" s="229"/>
      <c r="X122" s="243" t="str">
        <f>IF(COUNTIF('Yıldız Liste'!A:A, A122)&gt;0, "Yıldız Pazar", IF(COUNTIF('Ana Pazar Liste'!A:A, A122)&gt;0, "Ana Pazar", IF(COUNTIF('Alt Pazar Liste'!A:A, A122)&gt;0, "Alt Pazar", "")))</f>
        <v>Ana Pazar</v>
      </c>
    </row>
    <row r="123" spans="1:24" ht="30" customHeight="1" thickTop="1" thickBot="1" x14ac:dyDescent="0.65">
      <c r="A123" s="250" t="s">
        <v>355</v>
      </c>
      <c r="B123" s="251"/>
      <c r="C123" s="251"/>
      <c r="D123" s="251"/>
      <c r="E123" s="251"/>
      <c r="F123" s="251"/>
      <c r="G123" s="251"/>
      <c r="H123" s="252"/>
      <c r="I123" s="150"/>
      <c r="J123" s="150"/>
      <c r="K123" s="150"/>
      <c r="L123" s="150"/>
      <c r="M123" s="150"/>
      <c r="N123" s="150"/>
      <c r="O123" s="150"/>
      <c r="P123" s="150"/>
      <c r="Q123" s="158">
        <f t="shared" si="3"/>
        <v>0</v>
      </c>
      <c r="R123" s="166" t="str">
        <f t="shared" si="4"/>
        <v/>
      </c>
      <c r="S123" s="213">
        <v>0</v>
      </c>
      <c r="T123" s="241">
        <f t="shared" si="5"/>
        <v>0</v>
      </c>
      <c r="U123" s="244"/>
      <c r="V123" s="246" t="str">
        <f>IFERROR(VLOOKUP(LEFT(U123,FIND(" ",U123)-1),'BTA Tarama'!$A:$K,11,0),"")</f>
        <v/>
      </c>
      <c r="W123" s="229"/>
      <c r="X123" s="243" t="str">
        <f>IF(COUNTIF('Yıldız Liste'!A:A, A123)&gt;0, "Yıldız Pazar", IF(COUNTIF('Ana Pazar Liste'!A:A, A123)&gt;0, "Ana Pazar", IF(COUNTIF('Alt Pazar Liste'!A:A, A123)&gt;0, "Alt Pazar", "")))</f>
        <v/>
      </c>
    </row>
    <row r="124" spans="1:24" ht="30" customHeight="1" thickTop="1" thickBot="1" x14ac:dyDescent="0.65">
      <c r="A124" s="125" t="s">
        <v>733</v>
      </c>
      <c r="B124" s="136" t="s">
        <v>355</v>
      </c>
      <c r="C124" s="137">
        <v>2222618346</v>
      </c>
      <c r="D124" s="137">
        <v>110500000</v>
      </c>
      <c r="E124" s="128">
        <f>VLOOKUP(A124,'Tüm - Sektör'!$A:$H,5,0)</f>
        <v>0.43506854330872413</v>
      </c>
      <c r="F124" s="128">
        <f>VLOOKUP(A124,'Tüm - Sektör'!$A:$H,6,0)</f>
        <v>2.2409060245570998E-3</v>
      </c>
      <c r="G124" s="127">
        <f>VLOOKUP(A124,'Tüm - Sektör'!$A:$H,7,0)</f>
        <v>47.739924000000002</v>
      </c>
      <c r="H124" s="159">
        <v>1926</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0.20770139192349199</v>
      </c>
      <c r="R124" s="166" t="str">
        <f>IF(OR(H124="", H125="", Q124=0), "", IF(H124&lt;H125, (H125-H124)/H124, ""))</f>
        <v/>
      </c>
      <c r="S124" s="213">
        <v>0.21859720264734731</v>
      </c>
      <c r="T124" s="241">
        <f>S124-Q124</f>
        <v>1.0895810723855315E-2</v>
      </c>
      <c r="U124" s="244"/>
      <c r="V124" s="246" t="str">
        <f>IFERROR(VLOOKUP(LEFT(U124,FIND(" ",U124)-1),'BTA Tarama'!$A:$K,11,0),"")</f>
        <v/>
      </c>
      <c r="W124" s="229"/>
      <c r="X124" s="243" t="str">
        <f>IF(COUNTIF('Yıldız Liste'!A:A, A124)&gt;0, "Yıldız Pazar", IF(COUNTIF('Ana Pazar Liste'!A:A, A124)&gt;0, "Ana Pazar", IF(COUNTIF('Alt Pazar Liste'!A:A, A124)&gt;0, "Alt Pazar", "")))</f>
        <v>Yıldız Pazar</v>
      </c>
    </row>
    <row r="125" spans="1:24" ht="30" customHeight="1" thickTop="1" thickBot="1" x14ac:dyDescent="0.65">
      <c r="A125" s="125" t="s">
        <v>464</v>
      </c>
      <c r="B125" s="136" t="s">
        <v>355</v>
      </c>
      <c r="C125" s="137">
        <v>2001882616</v>
      </c>
      <c r="D125" s="137">
        <v>24000000</v>
      </c>
      <c r="E125" s="128">
        <f>VLOOKUP(A125,'Tüm - Sektör'!$A:$H,5,0)</f>
        <v>51.402253474792332</v>
      </c>
      <c r="F125" s="128">
        <f>VLOOKUP(A125,'Tüm - Sektör'!$A:$H,6,0)</f>
        <v>5.4359405112936052</v>
      </c>
      <c r="G125" s="127">
        <f>VLOOKUP(A125,'Tüm - Sektör'!$A:$H,7,0)</f>
        <v>2.016016</v>
      </c>
      <c r="H125" s="159">
        <v>386</v>
      </c>
      <c r="I125" s="138" t="e">
        <f>VLOOKUP(A125,'Tüm - Sektör'!$A:$H,9,0)</f>
        <v>#REF!</v>
      </c>
      <c r="J125" s="137" t="e">
        <f>VLOOKUP(A125,'Tüm - Sektör'!$A:$H,10,0)</f>
        <v>#REF!</v>
      </c>
      <c r="K125" s="138" t="e">
        <f>VLOOKUP(A125,'Tüm - Sektör'!$A:$H,11,0)</f>
        <v>#REF!</v>
      </c>
      <c r="L125" s="138" t="e">
        <f>VLOOKUP(A125,'Tüm - Sektör'!$A:$H,12,0)</f>
        <v>#REF!</v>
      </c>
      <c r="M125" s="138" t="e">
        <f>VLOOKUP(A125,'Tüm - Sektör'!$A:$H,13,0)</f>
        <v>#REF!</v>
      </c>
      <c r="N125" s="139" t="e">
        <f>VLOOKUP(A125,'Tüm - Sektör'!$A:$H,14,0)</f>
        <v>#REF!</v>
      </c>
      <c r="O125" s="140" t="e">
        <f>VLOOKUP(A125,'Tüm - Sektör'!$A:$H,15,0)</f>
        <v>#REF!</v>
      </c>
      <c r="P125" s="154" t="e">
        <f>VLOOKUP(A125,'Tüm - Sektör'!$A:$H,16,0)</f>
        <v>#REF!</v>
      </c>
      <c r="Q125" s="158">
        <f>E125*G125/100</f>
        <v>1.0362776544123695</v>
      </c>
      <c r="R125" s="166" t="str">
        <f>IF(OR(H125="", H126="", Q125=0), "", IF(H125&lt;H126, (H126-H125)/H125, ""))</f>
        <v/>
      </c>
      <c r="S125" s="213">
        <v>1.0145927066662641</v>
      </c>
      <c r="T125" s="241">
        <f>S125-Q125</f>
        <v>-2.168494774610541E-2</v>
      </c>
      <c r="U125" s="244"/>
      <c r="V125" s="246" t="str">
        <f>IFERROR(VLOOKUP(LEFT(U125,FIND(" ",U125)-1),'BTA Tarama'!$A:$K,11,0),"")</f>
        <v/>
      </c>
      <c r="W125" s="229"/>
      <c r="X125" s="243" t="str">
        <f>IF(COUNTIF('Yıldız Liste'!A:A, A125)&gt;0, "Yıldız Pazar", IF(COUNTIF('Ana Pazar Liste'!A:A, A125)&gt;0, "Ana Pazar", IF(COUNTIF('Alt Pazar Liste'!A:A, A125)&gt;0, "Alt Pazar", "")))</f>
        <v>Ana Pazar</v>
      </c>
    </row>
    <row r="126" spans="1:24" ht="30" customHeight="1" thickTop="1" thickBot="1" x14ac:dyDescent="0.65">
      <c r="A126" s="125" t="s">
        <v>119</v>
      </c>
      <c r="B126" s="136" t="s">
        <v>355</v>
      </c>
      <c r="C126" s="137">
        <v>5256723777</v>
      </c>
      <c r="D126" s="137">
        <v>93750000</v>
      </c>
      <c r="E126" s="128">
        <f>VLOOKUP(A126,'Tüm - Sektör'!$A:$H,5,0)</f>
        <v>6.8005389958446312</v>
      </c>
      <c r="F126" s="128">
        <f>VLOOKUP(A126,'Tüm - Sektör'!$A:$H,6,0)</f>
        <v>0.23175425757936977</v>
      </c>
      <c r="G126" s="127">
        <f>VLOOKUP(A126,'Tüm - Sektör'!$A:$H,7,0)</f>
        <v>18.316268000000001</v>
      </c>
      <c r="H126" s="159">
        <v>321.25</v>
      </c>
      <c r="I126" s="138" t="e">
        <f>VLOOKUP(A126,'Tüm - Sektör'!$A:$H,9,0)</f>
        <v>#REF!</v>
      </c>
      <c r="J126" s="137" t="e">
        <f>VLOOKUP(A126,'Tüm - Sektör'!$A:$H,10,0)</f>
        <v>#REF!</v>
      </c>
      <c r="K126" s="138" t="e">
        <f>VLOOKUP(A126,'Tüm - Sektör'!$A:$H,11,0)</f>
        <v>#REF!</v>
      </c>
      <c r="L126" s="138" t="e">
        <f>VLOOKUP(A126,'Tüm - Sektör'!$A:$H,12,0)</f>
        <v>#REF!</v>
      </c>
      <c r="M126" s="138" t="e">
        <f>VLOOKUP(A126,'Tüm - Sektör'!$A:$H,13,0)</f>
        <v>#REF!</v>
      </c>
      <c r="N126" s="139" t="e">
        <f>VLOOKUP(A126,'Tüm - Sektör'!$A:$H,14,0)</f>
        <v>#REF!</v>
      </c>
      <c r="O126" s="140" t="e">
        <f>VLOOKUP(A126,'Tüm - Sektör'!$A:$H,15,0)</f>
        <v>#REF!</v>
      </c>
      <c r="P126" s="154" t="e">
        <f>VLOOKUP(A126,'Tüm - Sektör'!$A:$H,16,0)</f>
        <v>#REF!</v>
      </c>
      <c r="Q126" s="158">
        <f>E126*G126/100</f>
        <v>1.2456049479234117</v>
      </c>
      <c r="R126" s="166" t="str">
        <f>IF(OR(H126="", H127="", Q126=0), "", IF(H126&lt;H127, (H127-H126)/H126, ""))</f>
        <v/>
      </c>
      <c r="S126" s="213">
        <v>1.2774160878544165</v>
      </c>
      <c r="T126" s="241">
        <f>S126-Q126</f>
        <v>3.1811139931004817E-2</v>
      </c>
      <c r="U126" s="244"/>
      <c r="V126" s="246" t="str">
        <f>IFERROR(VLOOKUP(LEFT(U126,FIND(" ",U126)-1),'BTA Tarama'!$A:$K,11,0),"")</f>
        <v/>
      </c>
      <c r="W126" s="229"/>
      <c r="X126" s="243" t="str">
        <f>IF(COUNTIF('Yıldız Liste'!A:A, A126)&gt;0, "Yıldız Pazar", IF(COUNTIF('Ana Pazar Liste'!A:A, A126)&gt;0, "Ana Pazar", IF(COUNTIF('Alt Pazar Liste'!A:A, A126)&gt;0, "Alt Pazar", "")))</f>
        <v>Yıldız Pazar</v>
      </c>
    </row>
    <row r="127" spans="1:24" ht="30" customHeight="1" thickTop="1" thickBot="1" x14ac:dyDescent="0.65">
      <c r="A127" s="125" t="s">
        <v>555</v>
      </c>
      <c r="B127" s="136" t="s">
        <v>355</v>
      </c>
      <c r="C127" s="137">
        <v>1784851552</v>
      </c>
      <c r="D127" s="137">
        <v>112000000</v>
      </c>
      <c r="E127" s="128">
        <f>VLOOKUP(A127,'Tüm - Sektör'!$A:$H,5,0)</f>
        <v>13.240223842401935</v>
      </c>
      <c r="F127" s="128">
        <f>VLOOKUP(A127,'Tüm - Sektör'!$A:$H,6,0)</f>
        <v>0.65312864258099523</v>
      </c>
      <c r="G127" s="127">
        <f>VLOOKUP(A127,'Tüm - Sektör'!$A:$H,7,0)</f>
        <v>16.937535</v>
      </c>
      <c r="H127" s="159">
        <v>178.4</v>
      </c>
      <c r="I127" s="138" t="e">
        <f>VLOOKUP(A127,'Tüm - Sektör'!$A:$H,9,0)</f>
        <v>#REF!</v>
      </c>
      <c r="J127" s="137" t="e">
        <f>VLOOKUP(A127,'Tüm - Sektör'!$A:$H,10,0)</f>
        <v>#REF!</v>
      </c>
      <c r="K127" s="138" t="e">
        <f>VLOOKUP(A127,'Tüm - Sektör'!$A:$H,11,0)</f>
        <v>#REF!</v>
      </c>
      <c r="L127" s="138" t="e">
        <f>VLOOKUP(A127,'Tüm - Sektör'!$A:$H,12,0)</f>
        <v>#REF!</v>
      </c>
      <c r="M127" s="138" t="e">
        <f>VLOOKUP(A127,'Tüm - Sektör'!$A:$H,13,0)</f>
        <v>#REF!</v>
      </c>
      <c r="N127" s="139" t="e">
        <f>VLOOKUP(A127,'Tüm - Sektör'!$A:$H,14,0)</f>
        <v>#REF!</v>
      </c>
      <c r="O127" s="140" t="e">
        <f>VLOOKUP(A127,'Tüm - Sektör'!$A:$H,15,0)</f>
        <v>#REF!</v>
      </c>
      <c r="P127" s="154" t="e">
        <f>VLOOKUP(A127,'Tüm - Sektör'!$A:$H,16,0)</f>
        <v>#REF!</v>
      </c>
      <c r="Q127" s="158">
        <f>E127*G127/100</f>
        <v>2.2425675473851725</v>
      </c>
      <c r="R127" s="166" t="str">
        <f>IF(OR(H127="", H128="", Q127=0), "", IF(H127&lt;H128, (H128-H127)/H127, ""))</f>
        <v/>
      </c>
      <c r="S127" s="213">
        <v>2.2042647407907152</v>
      </c>
      <c r="T127" s="241">
        <f>S127-Q127</f>
        <v>-3.8302806594457284E-2</v>
      </c>
      <c r="U127" s="244"/>
      <c r="V127" s="246" t="str">
        <f>IFERROR(VLOOKUP(LEFT(U127,FIND(" ",U127)-1),'BTA Tarama'!$A:$K,11,0),"")</f>
        <v/>
      </c>
      <c r="W127" s="229"/>
      <c r="X127" s="243" t="str">
        <f>IF(COUNTIF('Yıldız Liste'!A:A, A127)&gt;0, "Yıldız Pazar", IF(COUNTIF('Ana Pazar Liste'!A:A, A127)&gt;0, "Ana Pazar", IF(COUNTIF('Alt Pazar Liste'!A:A, A127)&gt;0, "Alt Pazar", "")))</f>
        <v>Yıldız Pazar</v>
      </c>
    </row>
    <row r="128" spans="1:24" ht="30" customHeight="1" thickTop="1" thickBot="1" x14ac:dyDescent="0.65">
      <c r="A128" s="125" t="s">
        <v>773</v>
      </c>
      <c r="B128" s="136" t="s">
        <v>355</v>
      </c>
      <c r="C128" s="137">
        <v>2885058804</v>
      </c>
      <c r="D128" s="137">
        <v>92600000</v>
      </c>
      <c r="E128" s="128">
        <f>VLOOKUP(A128,'Tüm - Sektör'!$A:$H,5,0)</f>
        <v>13.275722010098312</v>
      </c>
      <c r="F128" s="128">
        <f>VLOOKUP(A128,'Tüm - Sektör'!$A:$H,6,0)</f>
        <v>0.85337100239755681</v>
      </c>
      <c r="G128" s="127">
        <f>VLOOKUP(A128,'Tüm - Sektör'!$A:$H,7,0)</f>
        <v>18.897796</v>
      </c>
      <c r="H128" s="159">
        <v>159.5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2.5088188629954784</v>
      </c>
      <c r="R128" s="166" t="str">
        <f>IF(OR(H128="", H129="", Q128=0), "", IF(H128&lt;H129, (H129-H128)/H128, ""))</f>
        <v/>
      </c>
      <c r="S128" s="213">
        <v>2.3818845752843973</v>
      </c>
      <c r="T128" s="241">
        <f>S128-Q128</f>
        <v>-0.12693428771108106</v>
      </c>
      <c r="U128" s="244"/>
      <c r="V128" s="246" t="str">
        <f>IFERROR(VLOOKUP(LEFT(U128,FIND(" ",U128)-1),'BTA Tarama'!$A:$K,11,0),"")</f>
        <v/>
      </c>
      <c r="W128" s="229"/>
      <c r="X128" s="243" t="str">
        <f>IF(COUNTIF('Yıldız Liste'!A:A, A128)&gt;0, "Yıldız Pazar", IF(COUNTIF('Ana Pazar Liste'!A:A, A128)&gt;0, "Ana Pazar", IF(COUNTIF('Alt Pazar Liste'!A:A, A128)&gt;0, "Alt Pazar", "")))</f>
        <v>Ana Pazar</v>
      </c>
    </row>
    <row r="129" spans="1:24" ht="30" customHeight="1" thickTop="1" thickBot="1" x14ac:dyDescent="0.65">
      <c r="A129" s="125" t="s">
        <v>670</v>
      </c>
      <c r="B129" s="136" t="s">
        <v>355</v>
      </c>
      <c r="C129" s="137">
        <v>2142280161</v>
      </c>
      <c r="D129" s="137">
        <v>155000000</v>
      </c>
      <c r="E129" s="128">
        <f>VLOOKUP(A129,'Tüm - Sektör'!$A:$H,5,0)</f>
        <v>6.5339041591583262</v>
      </c>
      <c r="F129" s="128">
        <f>VLOOKUP(A129,'Tüm - Sektör'!$A:$H,6,0)</f>
        <v>0.30110157415476158</v>
      </c>
      <c r="G129" s="127">
        <f>VLOOKUP(A129,'Tüm - Sektör'!$A:$H,7,0)</f>
        <v>44.987780999999998</v>
      </c>
      <c r="H129" s="159">
        <v>136.1</v>
      </c>
      <c r="I129" s="138" t="e">
        <f>VLOOKUP(A129,'Tüm - Sektör'!$A:$H,9,0)</f>
        <v>#REF!</v>
      </c>
      <c r="J129" s="137" t="e">
        <f>VLOOKUP(A129,'Tüm - Sektör'!$A:$H,10,0)</f>
        <v>#REF!</v>
      </c>
      <c r="K129" s="138" t="e">
        <f>VLOOKUP(A129,'Tüm - Sektör'!$A:$H,11,0)</f>
        <v>#REF!</v>
      </c>
      <c r="L129" s="138" t="e">
        <f>VLOOKUP(A129,'Tüm - Sektör'!$A:$H,12,0)</f>
        <v>#REF!</v>
      </c>
      <c r="M129" s="138" t="e">
        <f>VLOOKUP(A129,'Tüm - Sektör'!$A:$H,13,0)</f>
        <v>#REF!</v>
      </c>
      <c r="N129" s="139" t="e">
        <f>VLOOKUP(A129,'Tüm - Sektör'!$A:$H,14,0)</f>
        <v>#REF!</v>
      </c>
      <c r="O129" s="140" t="e">
        <f>VLOOKUP(A129,'Tüm - Sektör'!$A:$H,15,0)</f>
        <v>#REF!</v>
      </c>
      <c r="P129" s="154" t="e">
        <f>VLOOKUP(A129,'Tüm - Sektör'!$A:$H,16,0)</f>
        <v>#REF!</v>
      </c>
      <c r="Q129" s="158">
        <f>E129*G129/100</f>
        <v>2.9394584938720389</v>
      </c>
      <c r="R129" s="166" t="str">
        <f>IF(OR(H129="", H130="", Q129=0), "", IF(H129&lt;H130, (H130-H129)/H129, ""))</f>
        <v/>
      </c>
      <c r="S129" s="213">
        <v>2.8494323434186928</v>
      </c>
      <c r="T129" s="241">
        <f>S129-Q129</f>
        <v>-9.0026150453346165E-2</v>
      </c>
      <c r="U129" s="244"/>
      <c r="V129" s="246" t="str">
        <f>IFERROR(VLOOKUP(LEFT(U129,FIND(" ",U129)-1),'BTA Tarama'!$A:$K,11,0),"")</f>
        <v/>
      </c>
      <c r="W129" s="229"/>
      <c r="X129" s="243" t="str">
        <f>IF(COUNTIF('Yıldız Liste'!A:A, A129)&gt;0, "Yıldız Pazar", IF(COUNTIF('Ana Pazar Liste'!A:A, A129)&gt;0, "Ana Pazar", IF(COUNTIF('Alt Pazar Liste'!A:A, A129)&gt;0, "Alt Pazar", "")))</f>
        <v>Yıldız Pazar</v>
      </c>
    </row>
    <row r="130" spans="1:24" ht="30" customHeight="1" thickTop="1" thickBot="1" x14ac:dyDescent="0.65">
      <c r="A130" s="125" t="s">
        <v>281</v>
      </c>
      <c r="B130" s="136" t="s">
        <v>355</v>
      </c>
      <c r="C130" s="137">
        <v>4102311000</v>
      </c>
      <c r="D130" s="137">
        <v>95000000</v>
      </c>
      <c r="E130" s="128">
        <f>VLOOKUP(A130,'Tüm - Sektör'!$A:$H,5,0)</f>
        <v>4.8549981963681699</v>
      </c>
      <c r="F130" s="128">
        <f>VLOOKUP(A130,'Tüm - Sektör'!$A:$H,6,0)</f>
        <v>0.3757738542080627</v>
      </c>
      <c r="G130" s="127">
        <f>VLOOKUP(A130,'Tüm - Sektör'!$A:$H,7,0)</f>
        <v>61.261921000000001</v>
      </c>
      <c r="H130" s="159">
        <v>134.5</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E130*G130/100</f>
        <v>2.9742651596104928</v>
      </c>
      <c r="R130" s="166" t="str">
        <f>IF(OR(H130="", H131="", Q130=0), "", IF(H130&lt;H131, (H131-H130)/H130, ""))</f>
        <v/>
      </c>
      <c r="S130" s="213">
        <v>2.9349865294762378</v>
      </c>
      <c r="T130" s="241">
        <f>S130-Q130</f>
        <v>-3.9278630134254922E-2</v>
      </c>
      <c r="U130" s="244"/>
      <c r="V130" s="246" t="str">
        <f>IFERROR(VLOOKUP(LEFT(U130,FIND(" ",U130)-1),'BTA Tarama'!$A:$K,11,0),"")</f>
        <v/>
      </c>
      <c r="W130" s="229"/>
      <c r="X130" s="243" t="str">
        <f>IF(COUNTIF('Yıldız Liste'!A:A, A130)&gt;0, "Yıldız Pazar", IF(COUNTIF('Ana Pazar Liste'!A:A, A130)&gt;0, "Ana Pazar", IF(COUNTIF('Alt Pazar Liste'!A:A, A130)&gt;0, "Alt Pazar", "")))</f>
        <v>Yıldız Pazar</v>
      </c>
    </row>
    <row r="131" spans="1:24" ht="30" customHeight="1" thickTop="1" thickBot="1" x14ac:dyDescent="0.65">
      <c r="A131" s="125" t="s">
        <v>63</v>
      </c>
      <c r="B131" s="136" t="s">
        <v>355</v>
      </c>
      <c r="C131" s="137">
        <v>549820175</v>
      </c>
      <c r="D131" s="137">
        <v>22750000</v>
      </c>
      <c r="E131" s="128">
        <f>VLOOKUP(A131,'Tüm - Sektör'!$A:$H,5,0)</f>
        <v>40.713442208100865</v>
      </c>
      <c r="F131" s="128">
        <f>VLOOKUP(A131,'Tüm - Sektör'!$A:$H,6,0)</f>
        <v>13.5575898128874</v>
      </c>
      <c r="G131" s="127">
        <f>VLOOKUP(A131,'Tüm - Sektör'!$A:$H,7,0)</f>
        <v>7.6577849999999996</v>
      </c>
      <c r="H131" s="159">
        <v>128.30000000000001</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3.1177478703956165</v>
      </c>
      <c r="R131" s="166" t="str">
        <f>IF(OR(H131="", H132="", Q131=0), "", IF(H131&lt;H132, (H132-H131)/H131, ""))</f>
        <v/>
      </c>
      <c r="S131" s="213">
        <v>3.0189211454472273</v>
      </c>
      <c r="T131" s="241">
        <f>S131-Q131</f>
        <v>-9.8826724948389177E-2</v>
      </c>
      <c r="U131" s="244"/>
      <c r="V131" s="246" t="str">
        <f>IFERROR(VLOOKUP(LEFT(U131,FIND(" ",U131)-1),'BTA Tarama'!$A:$K,11,0),"")</f>
        <v/>
      </c>
      <c r="W131" s="229"/>
      <c r="X131" s="243" t="str">
        <f>IF(COUNTIF('Yıldız Liste'!A:A, A131)&gt;0, "Yıldız Pazar", IF(COUNTIF('Ana Pazar Liste'!A:A, A131)&gt;0, "Ana Pazar", IF(COUNTIF('Alt Pazar Liste'!A:A, A131)&gt;0, "Alt Pazar", "")))</f>
        <v>Ana Pazar</v>
      </c>
    </row>
    <row r="132" spans="1:24" ht="30" customHeight="1" thickTop="1" thickBot="1" x14ac:dyDescent="0.65">
      <c r="A132" s="125" t="s">
        <v>769</v>
      </c>
      <c r="B132" s="136" t="s">
        <v>355</v>
      </c>
      <c r="C132" s="137">
        <v>3756403776</v>
      </c>
      <c r="D132" s="137">
        <v>137000000</v>
      </c>
      <c r="E132" s="128">
        <f>VLOOKUP(A132,'Tüm - Sektör'!$A:$H,5,0)</f>
        <v>8.069236632462248</v>
      </c>
      <c r="F132" s="128">
        <f>VLOOKUP(A132,'Tüm - Sektör'!$A:$H,6,0)</f>
        <v>0.46015263643146942</v>
      </c>
      <c r="G132" s="127">
        <f>VLOOKUP(A132,'Tüm - Sektör'!$A:$H,7,0)</f>
        <v>39.979588999999997</v>
      </c>
      <c r="H132" s="159">
        <v>124</v>
      </c>
      <c r="I132" s="138" t="e">
        <f>VLOOKUP(A132,'Tüm - Sektör'!$A:$H,9,0)</f>
        <v>#REF!</v>
      </c>
      <c r="J132" s="137" t="e">
        <f>VLOOKUP(A132,'Tüm - Sektör'!$A:$H,10,0)</f>
        <v>#REF!</v>
      </c>
      <c r="K132" s="138" t="e">
        <f>VLOOKUP(A132,'Tüm - Sektör'!$A:$H,11,0)</f>
        <v>#REF!</v>
      </c>
      <c r="L132" s="138" t="e">
        <f>VLOOKUP(A132,'Tüm - Sektör'!$A:$H,12,0)</f>
        <v>#REF!</v>
      </c>
      <c r="M132" s="138" t="e">
        <f>VLOOKUP(A132,'Tüm - Sektör'!$A:$H,13,0)</f>
        <v>#REF!</v>
      </c>
      <c r="N132" s="139" t="e">
        <f>VLOOKUP(A132,'Tüm - Sektör'!$A:$H,14,0)</f>
        <v>#REF!</v>
      </c>
      <c r="O132" s="140" t="e">
        <f>VLOOKUP(A132,'Tüm - Sektör'!$A:$H,15,0)</f>
        <v>#REF!</v>
      </c>
      <c r="P132" s="154" t="e">
        <f>VLOOKUP(A132,'Tüm - Sektör'!$A:$H,16,0)</f>
        <v>#REF!</v>
      </c>
      <c r="Q132" s="158">
        <f>E132*G132/100</f>
        <v>3.2260476410958474</v>
      </c>
      <c r="R132" s="166" t="str">
        <f>IF(OR(H132="", H133="", Q132=0), "", IF(H132&lt;H133, (H133-H132)/H132, ""))</f>
        <v/>
      </c>
      <c r="S132" s="213">
        <v>3.1082354894785169</v>
      </c>
      <c r="T132" s="241">
        <f>S132-Q132</f>
        <v>-0.1178121516173305</v>
      </c>
      <c r="U132" s="244"/>
      <c r="V132" s="246" t="str">
        <f>IFERROR(VLOOKUP(LEFT(U132,FIND(" ",U132)-1),'BTA Tarama'!$A:$K,11,0),"")</f>
        <v/>
      </c>
      <c r="W132" s="229"/>
      <c r="X132" s="243" t="str">
        <f>IF(COUNTIF('Yıldız Liste'!A:A, A132)&gt;0, "Yıldız Pazar", IF(COUNTIF('Ana Pazar Liste'!A:A, A132)&gt;0, "Ana Pazar", IF(COUNTIF('Alt Pazar Liste'!A:A, A132)&gt;0, "Alt Pazar", "")))</f>
        <v>Yıldız Pazar</v>
      </c>
    </row>
    <row r="133" spans="1:24" ht="30" customHeight="1" thickTop="1" thickBot="1" x14ac:dyDescent="0.65">
      <c r="A133" s="125" t="s">
        <v>278</v>
      </c>
      <c r="B133" s="136" t="s">
        <v>355</v>
      </c>
      <c r="C133" s="137">
        <v>3337733172</v>
      </c>
      <c r="D133" s="137">
        <v>38700772</v>
      </c>
      <c r="E133" s="128">
        <f>VLOOKUP(A133,'Tüm - Sektör'!$A:$H,5,0)</f>
        <v>25.153988847788376</v>
      </c>
      <c r="F133" s="128">
        <f>VLOOKUP(A133,'Tüm - Sektör'!$A:$H,6,0)</f>
        <v>5.4163408867288174</v>
      </c>
      <c r="G133" s="127">
        <f>VLOOKUP(A133,'Tüm - Sektör'!$A:$H,7,0)</f>
        <v>13.534167</v>
      </c>
      <c r="H133" s="159">
        <v>117.5</v>
      </c>
      <c r="I133" s="138" t="e">
        <f>VLOOKUP(A133,'Tüm - Sektör'!$A:$H,9,0)</f>
        <v>#REF!</v>
      </c>
      <c r="J133" s="137" t="e">
        <f>VLOOKUP(A133,'Tüm - Sektör'!$A:$H,10,0)</f>
        <v>#REF!</v>
      </c>
      <c r="K133" s="138" t="e">
        <f>VLOOKUP(A133,'Tüm - Sektör'!$A:$H,11,0)</f>
        <v>#REF!</v>
      </c>
      <c r="L133" s="138" t="e">
        <f>VLOOKUP(A133,'Tüm - Sektör'!$A:$H,12,0)</f>
        <v>#REF!</v>
      </c>
      <c r="M133" s="138" t="e">
        <f>VLOOKUP(A133,'Tüm - Sektör'!$A:$H,13,0)</f>
        <v>#REF!</v>
      </c>
      <c r="N133" s="139" t="e">
        <f>VLOOKUP(A133,'Tüm - Sektör'!$A:$H,14,0)</f>
        <v>#REF!</v>
      </c>
      <c r="O133" s="140" t="e">
        <f>VLOOKUP(A133,'Tüm - Sektör'!$A:$H,15,0)</f>
        <v>#REF!</v>
      </c>
      <c r="P133" s="154" t="e">
        <f>VLOOKUP(A133,'Tüm - Sektör'!$A:$H,16,0)</f>
        <v>#REF!</v>
      </c>
      <c r="Q133" s="158">
        <f>E133*G133/100</f>
        <v>3.4043828578210547</v>
      </c>
      <c r="R133" s="166" t="str">
        <f>IF(OR(H133="", H134="", Q133=0), "", IF(H133&lt;H134, (H134-H133)/H133, ""))</f>
        <v/>
      </c>
      <c r="S133" s="213">
        <v>3.3168738457211773</v>
      </c>
      <c r="T133" s="241">
        <f>S133-Q133</f>
        <v>-8.7509012099877381E-2</v>
      </c>
      <c r="U133" s="244"/>
      <c r="V133" s="246" t="str">
        <f>IFERROR(VLOOKUP(LEFT(U133,FIND(" ",U133)-1),'BTA Tarama'!$A:$K,11,0),"")</f>
        <v/>
      </c>
      <c r="W133" s="229"/>
      <c r="X133" s="243" t="str">
        <f>IF(COUNTIF('Yıldız Liste'!A:A, A133)&gt;0, "Yıldız Pazar", IF(COUNTIF('Ana Pazar Liste'!A:A, A133)&gt;0, "Ana Pazar", IF(COUNTIF('Alt Pazar Liste'!A:A, A133)&gt;0, "Alt Pazar", "")))</f>
        <v>Ana Pazar</v>
      </c>
    </row>
    <row r="134" spans="1:24" ht="30" customHeight="1" thickTop="1" thickBot="1" x14ac:dyDescent="0.65">
      <c r="A134" s="125" t="s">
        <v>467</v>
      </c>
      <c r="B134" s="136" t="s">
        <v>355</v>
      </c>
      <c r="C134" s="137">
        <v>2725996326</v>
      </c>
      <c r="D134" s="137">
        <v>67000000</v>
      </c>
      <c r="E134" s="128">
        <f>VLOOKUP(A134,'Tüm - Sektör'!$A:$H,5,0)</f>
        <v>14.530227237170322</v>
      </c>
      <c r="F134" s="128">
        <f>VLOOKUP(A134,'Tüm - Sektör'!$A:$H,6,0)</f>
        <v>1.8072421936779008</v>
      </c>
      <c r="G134" s="127">
        <f>VLOOKUP(A134,'Tüm - Sektör'!$A:$H,7,0)</f>
        <v>23.711504000000001</v>
      </c>
      <c r="H134" s="159">
        <v>116.1</v>
      </c>
      <c r="I134" s="138" t="e">
        <f>VLOOKUP(A134,'Tüm - Sektör'!$A:$H,9,0)</f>
        <v>#REF!</v>
      </c>
      <c r="J134" s="137" t="e">
        <f>VLOOKUP(A134,'Tüm - Sektör'!$A:$H,10,0)</f>
        <v>#REF!</v>
      </c>
      <c r="K134" s="138" t="e">
        <f>VLOOKUP(A134,'Tüm - Sektör'!$A:$H,11,0)</f>
        <v>#REF!</v>
      </c>
      <c r="L134" s="138" t="e">
        <f>VLOOKUP(A134,'Tüm - Sektör'!$A:$H,12,0)</f>
        <v>#REF!</v>
      </c>
      <c r="M134" s="138" t="e">
        <f>VLOOKUP(A134,'Tüm - Sektör'!$A:$H,13,0)</f>
        <v>#REF!</v>
      </c>
      <c r="N134" s="139" t="e">
        <f>VLOOKUP(A134,'Tüm - Sektör'!$A:$H,14,0)</f>
        <v>#REF!</v>
      </c>
      <c r="O134" s="140" t="e">
        <f>VLOOKUP(A134,'Tüm - Sektör'!$A:$H,15,0)</f>
        <v>#REF!</v>
      </c>
      <c r="P134" s="154" t="e">
        <f>VLOOKUP(A134,'Tüm - Sektör'!$A:$H,16,0)</f>
        <v>#REF!</v>
      </c>
      <c r="Q134" s="158">
        <f>E134*G134/100</f>
        <v>3.4453354125507309</v>
      </c>
      <c r="R134" s="166" t="str">
        <f>IF(OR(H134="", H135="", Q134=0), "", IF(H134&lt;H135, (H135-H134)/H134, ""))</f>
        <v/>
      </c>
      <c r="S134" s="213">
        <v>3.3333620116428317</v>
      </c>
      <c r="T134" s="241">
        <f>S134-Q134</f>
        <v>-0.1119734009078992</v>
      </c>
      <c r="U134" s="244"/>
      <c r="V134" s="246" t="str">
        <f>IFERROR(VLOOKUP(LEFT(U134,FIND(" ",U134)-1),'BTA Tarama'!$A:$K,11,0),"")</f>
        <v/>
      </c>
      <c r="W134" s="229"/>
      <c r="X134" s="243" t="str">
        <f>IF(COUNTIF('Yıldız Liste'!A:A, A134)&gt;0, "Yıldız Pazar", IF(COUNTIF('Ana Pazar Liste'!A:A, A134)&gt;0, "Ana Pazar", IF(COUNTIF('Alt Pazar Liste'!A:A, A134)&gt;0, "Alt Pazar", "")))</f>
        <v>Ana Pazar</v>
      </c>
    </row>
    <row r="135" spans="1:24" ht="30" customHeight="1" thickTop="1" thickBot="1" x14ac:dyDescent="0.65">
      <c r="A135" s="125" t="s">
        <v>60</v>
      </c>
      <c r="B135" s="136" t="s">
        <v>355</v>
      </c>
      <c r="C135" s="137">
        <v>385874216</v>
      </c>
      <c r="D135" s="137">
        <v>30000000</v>
      </c>
      <c r="E135" s="128">
        <f>VLOOKUP(A135,'Tüm - Sektör'!$A:$H,5,0)</f>
        <v>33.158933920379098</v>
      </c>
      <c r="F135" s="128">
        <f>VLOOKUP(A135,'Tüm - Sektör'!$A:$H,6,0)</f>
        <v>11.052977973459699</v>
      </c>
      <c r="G135" s="127">
        <f>VLOOKUP(A135,'Tüm - Sektör'!$A:$H,7,0)</f>
        <v>12.224814</v>
      </c>
      <c r="H135" s="159">
        <v>98.7</v>
      </c>
      <c r="I135" s="138" t="e">
        <f>VLOOKUP(A135,'Tüm - Sektör'!$A:$H,9,0)</f>
        <v>#REF!</v>
      </c>
      <c r="J135" s="137" t="e">
        <f>VLOOKUP(A135,'Tüm - Sektör'!$A:$H,10,0)</f>
        <v>#REF!</v>
      </c>
      <c r="K135" s="138" t="e">
        <f>VLOOKUP(A135,'Tüm - Sektör'!$A:$H,11,0)</f>
        <v>#REF!</v>
      </c>
      <c r="L135" s="138" t="e">
        <f>VLOOKUP(A135,'Tüm - Sektör'!$A:$H,12,0)</f>
        <v>#REF!</v>
      </c>
      <c r="M135" s="138" t="e">
        <f>VLOOKUP(A135,'Tüm - Sektör'!$A:$H,13,0)</f>
        <v>#REF!</v>
      </c>
      <c r="N135" s="139" t="e">
        <f>VLOOKUP(A135,'Tüm - Sektör'!$A:$H,14,0)</f>
        <v>#REF!</v>
      </c>
      <c r="O135" s="140" t="e">
        <f>VLOOKUP(A135,'Tüm - Sektör'!$A:$H,15,0)</f>
        <v>#REF!</v>
      </c>
      <c r="P135" s="154" t="e">
        <f>VLOOKUP(A135,'Tüm - Sektör'!$A:$H,16,0)</f>
        <v>#REF!</v>
      </c>
      <c r="Q135" s="158">
        <f>E135*G135/100</f>
        <v>4.0536179961492529</v>
      </c>
      <c r="R135" s="166" t="str">
        <f>IF(OR(H135="", H136="", Q135=0), "", IF(H135&lt;H136, (H136-H135)/H135, ""))</f>
        <v/>
      </c>
      <c r="S135" s="213">
        <v>3.9849810380471236</v>
      </c>
      <c r="T135" s="241">
        <f>S135-Q135</f>
        <v>-6.8636958102129331E-2</v>
      </c>
      <c r="U135" s="244"/>
      <c r="V135" s="246" t="str">
        <f>IFERROR(VLOOKUP(LEFT(U135,FIND(" ",U135)-1),'BTA Tarama'!$A:$K,11,0),"")</f>
        <v/>
      </c>
      <c r="W135" s="229"/>
      <c r="X135" s="243" t="str">
        <f>IF(COUNTIF('Yıldız Liste'!A:A, A135)&gt;0, "Yıldız Pazar", IF(COUNTIF('Ana Pazar Liste'!A:A, A135)&gt;0, "Ana Pazar", IF(COUNTIF('Alt Pazar Liste'!A:A, A135)&gt;0, "Alt Pazar", "")))</f>
        <v>Ana Pazar</v>
      </c>
    </row>
    <row r="136" spans="1:24" ht="30" customHeight="1" thickTop="1" thickBot="1" x14ac:dyDescent="0.65">
      <c r="A136" s="125" t="s">
        <v>280</v>
      </c>
      <c r="B136" s="136" t="s">
        <v>355</v>
      </c>
      <c r="C136" s="137">
        <v>-355894230</v>
      </c>
      <c r="D136" s="137">
        <v>64864800</v>
      </c>
      <c r="E136" s="128">
        <f>VLOOKUP(A136,'Tüm - Sektör'!$A:$H,5,0)</f>
        <v>18.284300324786667</v>
      </c>
      <c r="F136" s="128">
        <f>VLOOKUP(A136,'Tüm - Sektör'!$A:$H,6,0)</f>
        <v>3.0310026368140468</v>
      </c>
      <c r="G136" s="127">
        <f>VLOOKUP(A136,'Tüm - Sektör'!$A:$H,7,0)</f>
        <v>23.936191999999998</v>
      </c>
      <c r="H136" s="159">
        <v>91.4</v>
      </c>
      <c r="I136" s="138" t="e">
        <f>VLOOKUP(A136,'Tüm - Sektör'!$A:$H,9,0)</f>
        <v>#REF!</v>
      </c>
      <c r="J136" s="137" t="e">
        <f>VLOOKUP(A136,'Tüm - Sektör'!$A:$H,10,0)</f>
        <v>#REF!</v>
      </c>
      <c r="K136" s="138" t="e">
        <f>VLOOKUP(A136,'Tüm - Sektör'!$A:$H,11,0)</f>
        <v>#REF!</v>
      </c>
      <c r="L136" s="138" t="e">
        <f>VLOOKUP(A136,'Tüm - Sektör'!$A:$H,12,0)</f>
        <v>#REF!</v>
      </c>
      <c r="M136" s="138" t="e">
        <f>VLOOKUP(A136,'Tüm - Sektör'!$A:$H,13,0)</f>
        <v>#REF!</v>
      </c>
      <c r="N136" s="139" t="e">
        <f>VLOOKUP(A136,'Tüm - Sektör'!$A:$H,14,0)</f>
        <v>#REF!</v>
      </c>
      <c r="O136" s="140" t="e">
        <f>VLOOKUP(A136,'Tüm - Sektör'!$A:$H,15,0)</f>
        <v>#REF!</v>
      </c>
      <c r="P136" s="154" t="e">
        <f>VLOOKUP(A136,'Tüm - Sektör'!$A:$H,16,0)</f>
        <v>#REF!</v>
      </c>
      <c r="Q136" s="158">
        <f>E136*G136/100</f>
        <v>4.3765652315975601</v>
      </c>
      <c r="R136" s="166" t="str">
        <f>IF(OR(H136="", H137="", Q136=0), "", IF(H136&lt;H137, (H137-H136)/H136, ""))</f>
        <v/>
      </c>
      <c r="S136" s="213">
        <v>4.329199807013171</v>
      </c>
      <c r="T136" s="241">
        <f>S136-Q136</f>
        <v>-4.7365424584389082E-2</v>
      </c>
      <c r="U136" s="244"/>
      <c r="V136" s="246" t="str">
        <f>IFERROR(VLOOKUP(LEFT(U136,FIND(" ",U136)-1),'BTA Tarama'!$A:$K,11,0),"")</f>
        <v/>
      </c>
      <c r="W136" s="229"/>
      <c r="X136" s="243" t="str">
        <f>IF(COUNTIF('Yıldız Liste'!A:A, A136)&gt;0, "Yıldız Pazar", IF(COUNTIF('Ana Pazar Liste'!A:A, A136)&gt;0, "Ana Pazar", IF(COUNTIF('Alt Pazar Liste'!A:A, A136)&gt;0, "Alt Pazar", "")))</f>
        <v>Ana Pazar</v>
      </c>
    </row>
    <row r="137" spans="1:24" ht="30" customHeight="1" thickTop="1" thickBot="1" x14ac:dyDescent="0.65">
      <c r="A137" s="125" t="s">
        <v>283</v>
      </c>
      <c r="B137" s="136" t="s">
        <v>355</v>
      </c>
      <c r="C137" s="137">
        <v>5879015160</v>
      </c>
      <c r="D137" s="137">
        <v>322274085</v>
      </c>
      <c r="E137" s="128">
        <f>VLOOKUP(A137,'Tüm - Sektör'!$A:$H,5,0)</f>
        <v>3.6365742927780795</v>
      </c>
      <c r="F137" s="128">
        <f>VLOOKUP(A137,'Tüm - Sektör'!$A:$H,6,0)</f>
        <v>0.12537893298335986</v>
      </c>
      <c r="G137" s="127">
        <f>VLOOKUP(A137,'Tüm - Sektör'!$A:$H,7,0)</f>
        <v>127.238255</v>
      </c>
      <c r="H137" s="159">
        <v>86.45</v>
      </c>
      <c r="I137" s="138" t="e">
        <f>VLOOKUP(A137,'Tüm - Sektör'!$A:$H,9,0)</f>
        <v>#REF!</v>
      </c>
      <c r="J137" s="137" t="e">
        <f>VLOOKUP(A137,'Tüm - Sektör'!$A:$H,10,0)</f>
        <v>#REF!</v>
      </c>
      <c r="K137" s="138" t="e">
        <f>VLOOKUP(A137,'Tüm - Sektör'!$A:$H,11,0)</f>
        <v>#REF!</v>
      </c>
      <c r="L137" s="138" t="e">
        <f>VLOOKUP(A137,'Tüm - Sektör'!$A:$H,12,0)</f>
        <v>#REF!</v>
      </c>
      <c r="M137" s="138" t="e">
        <f>VLOOKUP(A137,'Tüm - Sektör'!$A:$H,13,0)</f>
        <v>#REF!</v>
      </c>
      <c r="N137" s="139" t="e">
        <f>VLOOKUP(A137,'Tüm - Sektör'!$A:$H,14,0)</f>
        <v>#REF!</v>
      </c>
      <c r="O137" s="140" t="e">
        <f>VLOOKUP(A137,'Tüm - Sektör'!$A:$H,15,0)</f>
        <v>#REF!</v>
      </c>
      <c r="P137" s="154" t="e">
        <f>VLOOKUP(A137,'Tüm - Sektör'!$A:$H,16,0)</f>
        <v>#REF!</v>
      </c>
      <c r="Q137" s="158">
        <f>E137*G137/100</f>
        <v>4.6271136719094192</v>
      </c>
      <c r="R137" s="166" t="str">
        <f>IF(OR(H137="", H138="", Q137=0), "", IF(H137&lt;H138, (H138-H137)/H137, ""))</f>
        <v/>
      </c>
      <c r="S137" s="213">
        <v>4.4445997437396594</v>
      </c>
      <c r="T137" s="241">
        <f>S137-Q137</f>
        <v>-0.18251392816975986</v>
      </c>
      <c r="U137" s="244"/>
      <c r="V137" s="246" t="str">
        <f>IFERROR(VLOOKUP(LEFT(U137,FIND(" ",U137)-1),'BTA Tarama'!$A:$K,11,0),"")</f>
        <v/>
      </c>
      <c r="W137" s="229"/>
      <c r="X137" s="243" t="str">
        <f>IF(COUNTIF('Yıldız Liste'!A:A, A137)&gt;0, "Yıldız Pazar", IF(COUNTIF('Ana Pazar Liste'!A:A, A137)&gt;0, "Ana Pazar", IF(COUNTIF('Alt Pazar Liste'!A:A, A137)&gt;0, "Alt Pazar", "")))</f>
        <v>Yıldız Pazar</v>
      </c>
    </row>
    <row r="138" spans="1:24" ht="29.25" customHeight="1" thickTop="1" thickBot="1" x14ac:dyDescent="0.65">
      <c r="A138" s="125" t="s">
        <v>770</v>
      </c>
      <c r="B138" s="136" t="s">
        <v>355</v>
      </c>
      <c r="C138" s="137">
        <v>1774061912</v>
      </c>
      <c r="D138" s="137">
        <v>170000000</v>
      </c>
      <c r="E138" s="128">
        <f>VLOOKUP(A138,'Tüm - Sektör'!$A:$H,5,0)</f>
        <v>15.067830475756951</v>
      </c>
      <c r="F138" s="128">
        <f>VLOOKUP(A138,'Tüm - Sektör'!$A:$H,6,0)</f>
        <v>1.2662042416602479</v>
      </c>
      <c r="G138" s="127">
        <f>VLOOKUP(A138,'Tüm - Sektör'!$A:$H,7,0)</f>
        <v>37.993921</v>
      </c>
      <c r="H138" s="159">
        <v>69.900000000000006</v>
      </c>
      <c r="I138" s="138" t="e">
        <f>VLOOKUP(A138,'Tüm - Sektör'!$A:$H,9,0)</f>
        <v>#REF!</v>
      </c>
      <c r="J138" s="137" t="e">
        <f>VLOOKUP(A138,'Tüm - Sektör'!$A:$H,10,0)</f>
        <v>#REF!</v>
      </c>
      <c r="K138" s="138" t="e">
        <f>VLOOKUP(A138,'Tüm - Sektör'!$A:$H,11,0)</f>
        <v>#REF!</v>
      </c>
      <c r="L138" s="138" t="e">
        <f>VLOOKUP(A138,'Tüm - Sektör'!$A:$H,12,0)</f>
        <v>#REF!</v>
      </c>
      <c r="M138" s="138" t="e">
        <f>VLOOKUP(A138,'Tüm - Sektör'!$A:$H,13,0)</f>
        <v>#REF!</v>
      </c>
      <c r="N138" s="139" t="e">
        <f>VLOOKUP(A138,'Tüm - Sektör'!$A:$H,14,0)</f>
        <v>#REF!</v>
      </c>
      <c r="O138" s="140" t="e">
        <f>VLOOKUP(A138,'Tüm - Sektör'!$A:$H,15,0)</f>
        <v>#REF!</v>
      </c>
      <c r="P138" s="154" t="e">
        <f>VLOOKUP(A138,'Tüm - Sektör'!$A:$H,16,0)</f>
        <v>#REF!</v>
      </c>
      <c r="Q138" s="158">
        <f>E138*G138/100</f>
        <v>5.7248596073730198</v>
      </c>
      <c r="R138" s="166" t="str">
        <f>IF(OR(H138="", H139="", Q138=0), "", IF(H138&lt;H139, (H139-H138)/H138, ""))</f>
        <v/>
      </c>
      <c r="S138" s="213">
        <v>5.6801658843914007</v>
      </c>
      <c r="T138" s="241">
        <f>S138-Q138</f>
        <v>-4.4693722981619111E-2</v>
      </c>
      <c r="U138" s="244"/>
      <c r="V138" s="246" t="str">
        <f>IFERROR(VLOOKUP(LEFT(U138,FIND(" ",U138)-1),'BTA Tarama'!$A:$K,11,0),"")</f>
        <v/>
      </c>
      <c r="W138" s="229"/>
      <c r="X138" s="243" t="str">
        <f>IF(COUNTIF('Yıldız Liste'!A:A, A138)&gt;0, "Yıldız Pazar", IF(COUNTIF('Ana Pazar Liste'!A:A, A138)&gt;0, "Ana Pazar", IF(COUNTIF('Alt Pazar Liste'!A:A, A138)&gt;0, "Alt Pazar", "")))</f>
        <v>Ana Pazar</v>
      </c>
    </row>
    <row r="139" spans="1:24" ht="30" customHeight="1" thickTop="1" thickBot="1" x14ac:dyDescent="0.65">
      <c r="A139" s="125" t="s">
        <v>95</v>
      </c>
      <c r="B139" s="136" t="s">
        <v>355</v>
      </c>
      <c r="C139" s="137">
        <v>418442261</v>
      </c>
      <c r="D139" s="137">
        <v>23000000</v>
      </c>
      <c r="E139" s="128">
        <f>VLOOKUP(A139,'Tüm - Sektör'!$A:$H,5,0)</f>
        <v>83.662398462084326</v>
      </c>
      <c r="F139" s="128">
        <f>VLOOKUP(A139,'Tüm - Sektör'!$A:$H,6,0)</f>
        <v>88.719404519707666</v>
      </c>
      <c r="G139" s="127">
        <f>VLOOKUP(A139,'Tüm - Sektör'!$A:$H,7,0)</f>
        <v>11.696857</v>
      </c>
      <c r="H139" s="159">
        <v>40.880000000000003</v>
      </c>
      <c r="I139" s="138" t="e">
        <f>VLOOKUP(A139,'Tüm - Sektör'!$A:$H,9,0)</f>
        <v>#REF!</v>
      </c>
      <c r="J139" s="137" t="e">
        <f>VLOOKUP(A139,'Tüm - Sektör'!$A:$H,10,0)</f>
        <v>#REF!</v>
      </c>
      <c r="K139" s="138" t="e">
        <f>VLOOKUP(A139,'Tüm - Sektör'!$A:$H,11,0)</f>
        <v>#REF!</v>
      </c>
      <c r="L139" s="138" t="e">
        <f>VLOOKUP(A139,'Tüm - Sektör'!$A:$H,12,0)</f>
        <v>#REF!</v>
      </c>
      <c r="M139" s="138" t="e">
        <f>VLOOKUP(A139,'Tüm - Sektör'!$A:$H,13,0)</f>
        <v>#REF!</v>
      </c>
      <c r="N139" s="139" t="e">
        <f>VLOOKUP(A139,'Tüm - Sektör'!$A:$H,14,0)</f>
        <v>#REF!</v>
      </c>
      <c r="O139" s="140" t="e">
        <f>VLOOKUP(A139,'Tüm - Sektör'!$A:$H,15,0)</f>
        <v>#REF!</v>
      </c>
      <c r="P139" s="154" t="e">
        <f>VLOOKUP(A139,'Tüm - Sektör'!$A:$H,16,0)</f>
        <v>#REF!</v>
      </c>
      <c r="Q139" s="158">
        <f>E139*G139/100</f>
        <v>9.785871110880203</v>
      </c>
      <c r="R139" s="166" t="str">
        <f>IF(OR(H139="", H140="", Q139=0), "", IF(H139&lt;H140, (H140-H139)/H139, ""))</f>
        <v/>
      </c>
      <c r="S139" s="213">
        <v>9.7572295368971371</v>
      </c>
      <c r="T139" s="241">
        <f>S139-Q139</f>
        <v>-2.8641573983065882E-2</v>
      </c>
      <c r="U139" s="244"/>
      <c r="V139" s="246" t="str">
        <f>IFERROR(VLOOKUP(LEFT(U139,FIND(" ",U139)-1),'BTA Tarama'!$A:$K,11,0),"")</f>
        <v/>
      </c>
      <c r="W139" s="229"/>
      <c r="X139" s="243" t="str">
        <f>IF(COUNTIF('Yıldız Liste'!A:A, A139)&gt;0, "Yıldız Pazar", IF(COUNTIF('Ana Pazar Liste'!A:A, A139)&gt;0, "Ana Pazar", IF(COUNTIF('Alt Pazar Liste'!A:A, A139)&gt;0, "Alt Pazar", "")))</f>
        <v>Ana Pazar</v>
      </c>
    </row>
    <row r="140" spans="1:24" ht="30" customHeight="1" thickTop="1" thickBot="1" x14ac:dyDescent="0.65">
      <c r="A140" s="125" t="s">
        <v>89</v>
      </c>
      <c r="B140" s="136" t="s">
        <v>355</v>
      </c>
      <c r="C140" s="137">
        <v>1056734129</v>
      </c>
      <c r="D140" s="137">
        <v>117000000</v>
      </c>
      <c r="E140" s="128">
        <f>VLOOKUP(A140,'Tüm - Sektör'!$A:$H,5,0)</f>
        <v>19.442517690941273</v>
      </c>
      <c r="F140" s="128">
        <f>VLOOKUP(A140,'Tüm - Sektör'!$A:$H,6,0)</f>
        <v>4.2609067917907675</v>
      </c>
      <c r="G140" s="127">
        <f>VLOOKUP(A140,'Tüm - Sektör'!$A:$H,7,0)</f>
        <v>53.028322000000003</v>
      </c>
      <c r="H140" s="159">
        <v>38.799999999999997</v>
      </c>
      <c r="I140" s="138" t="e">
        <f>VLOOKUP(A140,'Tüm - Sektör'!$A:$H,9,0)</f>
        <v>#REF!</v>
      </c>
      <c r="J140" s="137" t="e">
        <f>VLOOKUP(A140,'Tüm - Sektör'!$A:$H,10,0)</f>
        <v>#REF!</v>
      </c>
      <c r="K140" s="138" t="e">
        <f>VLOOKUP(A140,'Tüm - Sektör'!$A:$H,11,0)</f>
        <v>#REF!</v>
      </c>
      <c r="L140" s="138" t="e">
        <f>VLOOKUP(A140,'Tüm - Sektör'!$A:$H,12,0)</f>
        <v>#REF!</v>
      </c>
      <c r="M140" s="138" t="e">
        <f>VLOOKUP(A140,'Tüm - Sektör'!$A:$H,13,0)</f>
        <v>#REF!</v>
      </c>
      <c r="N140" s="139" t="e">
        <f>VLOOKUP(A140,'Tüm - Sektör'!$A:$H,14,0)</f>
        <v>#REF!</v>
      </c>
      <c r="O140" s="140" t="e">
        <f>VLOOKUP(A140,'Tüm - Sektör'!$A:$H,15,0)</f>
        <v>#REF!</v>
      </c>
      <c r="P140" s="154" t="e">
        <f>VLOOKUP(A140,'Tüm - Sektör'!$A:$H,16,0)</f>
        <v>#REF!</v>
      </c>
      <c r="Q140" s="158">
        <f>E140*G140/100</f>
        <v>10.310040886059303</v>
      </c>
      <c r="R140" s="166" t="str">
        <f>IF(OR(H140="", H141="", Q140=0), "", IF(H140&lt;H141, (H141-H140)/H140, ""))</f>
        <v/>
      </c>
      <c r="S140" s="213">
        <v>10.246659487169595</v>
      </c>
      <c r="T140" s="241">
        <f>S140-Q140</f>
        <v>-6.3381398889708507E-2</v>
      </c>
      <c r="U140" s="244"/>
      <c r="V140" s="246" t="str">
        <f>IFERROR(VLOOKUP(LEFT(U140,FIND(" ",U140)-1),'BTA Tarama'!$A:$K,11,0),"")</f>
        <v/>
      </c>
      <c r="W140" s="229"/>
      <c r="X140" s="243" t="str">
        <f>IF(COUNTIF('Yıldız Liste'!A:A, A140)&gt;0, "Yıldız Pazar", IF(COUNTIF('Ana Pazar Liste'!A:A, A140)&gt;0, "Ana Pazar", IF(COUNTIF('Alt Pazar Liste'!A:A, A140)&gt;0, "Alt Pazar", "")))</f>
        <v>Ana Pazar</v>
      </c>
    </row>
    <row r="141" spans="1:24" s="124" customFormat="1" ht="30" customHeight="1" thickTop="1" thickBot="1" x14ac:dyDescent="0.65">
      <c r="A141" s="125" t="s">
        <v>347</v>
      </c>
      <c r="B141" s="136" t="s">
        <v>355</v>
      </c>
      <c r="C141" s="137">
        <v>765978559</v>
      </c>
      <c r="D141" s="137">
        <v>45500000</v>
      </c>
      <c r="E141" s="128">
        <f>VLOOKUP(A141,'Tüm - Sektör'!$A:$H,5,0)</f>
        <v>69.384706139811016</v>
      </c>
      <c r="F141" s="128">
        <f>VLOOKUP(A141,'Tüm - Sektör'!$A:$H,6,0)</f>
        <v>41.214556661604405</v>
      </c>
      <c r="G141" s="127">
        <f>VLOOKUP(A141,'Tüm - Sektör'!$A:$H,7,0)</f>
        <v>15.667655999999999</v>
      </c>
      <c r="H141" s="159">
        <v>36.799999999999997</v>
      </c>
      <c r="I141" s="138" t="e">
        <f>VLOOKUP(A141,'Tüm - Sektör'!$A:$H,9,0)</f>
        <v>#REF!</v>
      </c>
      <c r="J141" s="137" t="e">
        <f>VLOOKUP(A141,'Tüm - Sektör'!$A:$H,10,0)</f>
        <v>#REF!</v>
      </c>
      <c r="K141" s="138" t="e">
        <f>VLOOKUP(A141,'Tüm - Sektör'!$A:$H,11,0)</f>
        <v>#REF!</v>
      </c>
      <c r="L141" s="138" t="e">
        <f>VLOOKUP(A141,'Tüm - Sektör'!$A:$H,12,0)</f>
        <v>#REF!</v>
      </c>
      <c r="M141" s="138" t="e">
        <f>VLOOKUP(A141,'Tüm - Sektör'!$A:$H,13,0)</f>
        <v>#REF!</v>
      </c>
      <c r="N141" s="139" t="e">
        <f>VLOOKUP(A141,'Tüm - Sektör'!$A:$H,14,0)</f>
        <v>#REF!</v>
      </c>
      <c r="O141" s="140" t="e">
        <f>VLOOKUP(A141,'Tüm - Sektör'!$A:$H,15,0)</f>
        <v>#REF!</v>
      </c>
      <c r="P141" s="154" t="e">
        <f>VLOOKUP(A141,'Tüm - Sektör'!$A:$H,16,0)</f>
        <v>#REF!</v>
      </c>
      <c r="Q141" s="158">
        <f>E141*G141/100</f>
        <v>10.870957074596468</v>
      </c>
      <c r="R141" s="166" t="str">
        <f>IF(OR(H141="", H142="", Q141=0), "", IF(H141&lt;H142, (H142-H141)/H141, ""))</f>
        <v/>
      </c>
      <c r="S141" s="213">
        <v>10.594576809988082</v>
      </c>
      <c r="T141" s="241">
        <f>S141-Q141</f>
        <v>-0.27638026460838638</v>
      </c>
      <c r="U141" s="244"/>
      <c r="V141" s="246" t="str">
        <f>IFERROR(VLOOKUP(LEFT(U141,FIND(" ",U141)-1),'BTA Tarama'!$A:$K,11,0),"")</f>
        <v/>
      </c>
      <c r="W141" s="229"/>
      <c r="X141" s="243" t="str">
        <f>IF(COUNTIF('Yıldız Liste'!A:A, A141)&gt;0, "Yıldız Pazar", IF(COUNTIF('Ana Pazar Liste'!A:A, A141)&gt;0, "Ana Pazar", IF(COUNTIF('Alt Pazar Liste'!A:A, A141)&gt;0, "Alt Pazar", "")))</f>
        <v>Ana Pazar</v>
      </c>
    </row>
    <row r="142" spans="1:24" ht="30" customHeight="1" thickTop="1" thickBot="1" x14ac:dyDescent="0.65">
      <c r="A142" s="160" t="s">
        <v>401</v>
      </c>
      <c r="B142" s="136" t="s">
        <v>355</v>
      </c>
      <c r="C142" s="137">
        <v>3159865956</v>
      </c>
      <c r="D142" s="137">
        <v>300000000</v>
      </c>
      <c r="E142" s="128">
        <f>VLOOKUP(A142,'Tüm - Sektör'!$A:$H,5,0)</f>
        <v>13.274083135848162</v>
      </c>
      <c r="F142" s="128">
        <f>VLOOKUP(A142,'Tüm - Sektör'!$A:$H,6,0)</f>
        <v>1.2290817718377929</v>
      </c>
      <c r="G142" s="127">
        <f>VLOOKUP(A142,'Tüm - Sektör'!$A:$H,7,0)</f>
        <v>82.764232000000007</v>
      </c>
      <c r="H142" s="159">
        <v>36.42</v>
      </c>
      <c r="I142" s="138" t="e">
        <f>VLOOKUP(A142,'Tüm - Sektör'!$A:$H,9,0)</f>
        <v>#REF!</v>
      </c>
      <c r="J142" s="137" t="e">
        <f>VLOOKUP(A142,'Tüm - Sektör'!$A:$H,10,0)</f>
        <v>#REF!</v>
      </c>
      <c r="K142" s="138" t="e">
        <f>VLOOKUP(A142,'Tüm - Sektör'!$A:$H,11,0)</f>
        <v>#REF!</v>
      </c>
      <c r="L142" s="138" t="e">
        <f>VLOOKUP(A142,'Tüm - Sektör'!$A:$H,12,0)</f>
        <v>#REF!</v>
      </c>
      <c r="M142" s="138" t="e">
        <f>VLOOKUP(A142,'Tüm - Sektör'!$A:$H,13,0)</f>
        <v>#REF!</v>
      </c>
      <c r="N142" s="139" t="e">
        <f>VLOOKUP(A142,'Tüm - Sektör'!$A:$H,14,0)</f>
        <v>#REF!</v>
      </c>
      <c r="O142" s="140" t="e">
        <f>VLOOKUP(A142,'Tüm - Sektör'!$A:$H,15,0)</f>
        <v>#REF!</v>
      </c>
      <c r="P142" s="154" t="e">
        <f>VLOOKUP(A142,'Tüm - Sektör'!$A:$H,16,0)</f>
        <v>#REF!</v>
      </c>
      <c r="Q142" s="158">
        <f>E142*G142/100</f>
        <v>10.986192962426248</v>
      </c>
      <c r="R142" s="166" t="str">
        <f>IF(OR(H142="", H143="", Q142=0), "", IF(H142&lt;H143, (H143-H142)/H142, ""))</f>
        <v/>
      </c>
      <c r="S142" s="213">
        <v>10.843283135272738</v>
      </c>
      <c r="T142" s="241">
        <f>S142-Q142</f>
        <v>-0.14290982715350964</v>
      </c>
      <c r="U142" s="244"/>
      <c r="V142" s="246" t="str">
        <f>IFERROR(VLOOKUP(LEFT(U142,FIND(" ",U142)-1),'BTA Tarama'!$A:$K,11,0),"")</f>
        <v/>
      </c>
      <c r="W142" s="229"/>
      <c r="X142" s="243" t="str">
        <f>IF(COUNTIF('Yıldız Liste'!A:A, A142)&gt;0, "Yıldız Pazar", IF(COUNTIF('Ana Pazar Liste'!A:A, A142)&gt;0, "Ana Pazar", IF(COUNTIF('Alt Pazar Liste'!A:A, A142)&gt;0, "Alt Pazar", "")))</f>
        <v>Yıldız Pazar</v>
      </c>
    </row>
    <row r="143" spans="1:24" ht="30" customHeight="1" thickTop="1" thickBot="1" x14ac:dyDescent="0.65">
      <c r="A143" s="125" t="s">
        <v>154</v>
      </c>
      <c r="B143" s="136" t="s">
        <v>355</v>
      </c>
      <c r="C143" s="137">
        <v>1139133952</v>
      </c>
      <c r="D143" s="137">
        <v>100500000</v>
      </c>
      <c r="E143" s="128">
        <f>VLOOKUP(A143,'Tüm - Sektör'!$A:$H,5,0)</f>
        <v>31.906625770189553</v>
      </c>
      <c r="F143" s="128">
        <f>VLOOKUP(A143,'Tüm - Sektör'!$A:$H,6,0)</f>
        <v>9.6205716177263838</v>
      </c>
      <c r="G143" s="127">
        <f>VLOOKUP(A143,'Tüm - Sektör'!$A:$H,7,0)</f>
        <v>40.319831000000001</v>
      </c>
      <c r="H143" s="159">
        <v>31.1</v>
      </c>
      <c r="I143" s="138" t="e">
        <f>VLOOKUP(A143,'Tüm - Sektör'!$A:$H,9,0)</f>
        <v>#REF!</v>
      </c>
      <c r="J143" s="137" t="e">
        <f>VLOOKUP(A143,'Tüm - Sektör'!$A:$H,10,0)</f>
        <v>#REF!</v>
      </c>
      <c r="K143" s="138" t="e">
        <f>VLOOKUP(A143,'Tüm - Sektör'!$A:$H,11,0)</f>
        <v>#REF!</v>
      </c>
      <c r="L143" s="138" t="e">
        <f>VLOOKUP(A143,'Tüm - Sektör'!$A:$H,12,0)</f>
        <v>#REF!</v>
      </c>
      <c r="M143" s="138" t="e">
        <f>VLOOKUP(A143,'Tüm - Sektör'!$A:$H,13,0)</f>
        <v>#REF!</v>
      </c>
      <c r="N143" s="139" t="e">
        <f>VLOOKUP(A143,'Tüm - Sektör'!$A:$H,14,0)</f>
        <v>#REF!</v>
      </c>
      <c r="O143" s="140" t="e">
        <f>VLOOKUP(A143,'Tüm - Sektör'!$A:$H,15,0)</f>
        <v>#REF!</v>
      </c>
      <c r="P143" s="154" t="e">
        <f>VLOOKUP(A143,'Tüm - Sektör'!$A:$H,16,0)</f>
        <v>#REF!</v>
      </c>
      <c r="Q143" s="158">
        <f>E143*G143/100</f>
        <v>12.864697588342876</v>
      </c>
      <c r="R143" s="166" t="str">
        <f>IF(OR(H143="", H144="", Q143=0), "", IF(H143&lt;H144, (H144-H143)/H143, ""))</f>
        <v/>
      </c>
      <c r="S143" s="213">
        <v>12.101999243722428</v>
      </c>
      <c r="T143" s="241">
        <f>S143-Q143</f>
        <v>-0.76269834462044805</v>
      </c>
      <c r="U143" s="244"/>
      <c r="V143" s="246" t="str">
        <f>IFERROR(VLOOKUP(LEFT(U143,FIND(" ",U143)-1),'BTA Tarama'!$A:$K,11,0),"")</f>
        <v/>
      </c>
      <c r="W143" s="229"/>
      <c r="X143" s="243" t="str">
        <f>IF(COUNTIF('Yıldız Liste'!A:A, A143)&gt;0, "Yıldız Pazar", IF(COUNTIF('Ana Pazar Liste'!A:A, A143)&gt;0, "Ana Pazar", IF(COUNTIF('Alt Pazar Liste'!A:A, A143)&gt;0, "Alt Pazar", "")))</f>
        <v>Ana Pazar</v>
      </c>
    </row>
    <row r="144" spans="1:24" ht="30" customHeight="1" thickTop="1" thickBot="1" x14ac:dyDescent="0.65">
      <c r="A144" s="125" t="s">
        <v>184</v>
      </c>
      <c r="B144" s="136" t="s">
        <v>355</v>
      </c>
      <c r="C144" s="137">
        <v>5647873743</v>
      </c>
      <c r="D144" s="137">
        <v>494000000</v>
      </c>
      <c r="E144" s="128">
        <f>VLOOKUP(A144,'Tüm - Sektör'!$A:$H,5,0)</f>
        <v>4.7321147273826174</v>
      </c>
      <c r="F144" s="128">
        <f>VLOOKUP(A144,'Tüm - Sektör'!$A:$H,6,0)</f>
        <v>0.33031653827883689</v>
      </c>
      <c r="G144" s="127">
        <f>VLOOKUP(A144,'Tüm - Sektör'!$A:$H,7,0)</f>
        <v>292.914446</v>
      </c>
      <c r="H144" s="159">
        <v>28.86</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E144*G144/100</f>
        <v>13.861047637797203</v>
      </c>
      <c r="R144" s="166" t="str">
        <f>IF(OR(H144="", H145="", Q144=0), "", IF(H144&lt;H145, (H145-H144)/H144, ""))</f>
        <v/>
      </c>
      <c r="S144" s="213">
        <v>13.505396179163649</v>
      </c>
      <c r="T144" s="241">
        <f>S144-Q144</f>
        <v>-0.35565145863355418</v>
      </c>
      <c r="U144" s="244"/>
      <c r="V144" s="246" t="str">
        <f>IFERROR(VLOOKUP(LEFT(U144,FIND(" ",U144)-1),'BTA Tarama'!$A:$K,11,0),"")</f>
        <v/>
      </c>
      <c r="W144" s="229"/>
      <c r="X144" s="243" t="str">
        <f>IF(COUNTIF('Yıldız Liste'!A:A, A144)&gt;0, "Yıldız Pazar", IF(COUNTIF('Ana Pazar Liste'!A:A, A144)&gt;0, "Ana Pazar", IF(COUNTIF('Alt Pazar Liste'!A:A, A144)&gt;0, "Alt Pazar", "")))</f>
        <v>Yıldız Pazar</v>
      </c>
    </row>
    <row r="145" spans="1:24" ht="30" customHeight="1" thickTop="1" thickBot="1" x14ac:dyDescent="0.65">
      <c r="A145" s="125" t="s">
        <v>153</v>
      </c>
      <c r="B145" s="136" t="s">
        <v>355</v>
      </c>
      <c r="C145" s="137">
        <v>824789585</v>
      </c>
      <c r="D145" s="137">
        <v>171222156</v>
      </c>
      <c r="E145" s="128">
        <f>VLOOKUP(A145,'Tüm - Sektör'!$A:$H,5,0)</f>
        <v>14.02678385795971</v>
      </c>
      <c r="F145" s="128">
        <f>VLOOKUP(A145,'Tüm - Sektör'!$A:$H,6,0)</f>
        <v>3.2768618701331409</v>
      </c>
      <c r="G145" s="127">
        <f>VLOOKUP(A145,'Tüm - Sektör'!$A:$H,7,0)</f>
        <v>111.579138</v>
      </c>
      <c r="H145" s="159">
        <v>25.56</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E145*G145/100</f>
        <v>15.650964517834588</v>
      </c>
      <c r="R145" s="166" t="str">
        <f>IF(OR(H145="", H146="", Q145=0), "", IF(H145&lt;H146, (H146-H145)/H145, ""))</f>
        <v/>
      </c>
      <c r="S145" s="213">
        <v>15.687790316700081</v>
      </c>
      <c r="T145" s="241">
        <f>S145-Q145</f>
        <v>3.6825798865493198E-2</v>
      </c>
      <c r="U145" s="244"/>
      <c r="V145" s="246" t="str">
        <f>IFERROR(VLOOKUP(LEFT(U145,FIND(" ",U145)-1),'BTA Tarama'!$A:$K,11,0),"")</f>
        <v/>
      </c>
      <c r="W145" s="229"/>
      <c r="X145" s="243" t="str">
        <f>IF(COUNTIF('Yıldız Liste'!A:A, A145)&gt;0, "Yıldız Pazar", IF(COUNTIF('Ana Pazar Liste'!A:A, A145)&gt;0, "Ana Pazar", IF(COUNTIF('Alt Pazar Liste'!A:A, A145)&gt;0, "Alt Pazar", "")))</f>
        <v>Ana Pazar</v>
      </c>
    </row>
    <row r="146" spans="1:24" ht="30" customHeight="1" thickTop="1" thickBot="1" x14ac:dyDescent="0.65">
      <c r="A146" s="125" t="s">
        <v>335</v>
      </c>
      <c r="B146" s="136" t="s">
        <v>355</v>
      </c>
      <c r="C146" s="137">
        <v>447890029</v>
      </c>
      <c r="D146" s="137">
        <v>31862500</v>
      </c>
      <c r="E146" s="128">
        <f>VLOOKUP(A146,'Tüm - Sektör'!$A:$H,5,0)</f>
        <v>56.034300980449977</v>
      </c>
      <c r="F146" s="128">
        <f>VLOOKUP(A146,'Tüm - Sektör'!$A:$H,6,0)</f>
        <v>73.276188022034759</v>
      </c>
      <c r="G146" s="127">
        <f>VLOOKUP(A146,'Tüm - Sektör'!$A:$H,7,0)</f>
        <v>29.645479000000002</v>
      </c>
      <c r="H146" s="159">
        <v>24.08</v>
      </c>
      <c r="I146" s="138" t="e">
        <f>VLOOKUP(A146,'Tüm - Sektör'!$A:$H,9,0)</f>
        <v>#REF!</v>
      </c>
      <c r="J146" s="137" t="e">
        <f>VLOOKUP(A146,'Tüm - Sektör'!$A:$H,10,0)</f>
        <v>#REF!</v>
      </c>
      <c r="K146" s="138" t="e">
        <f>VLOOKUP(A146,'Tüm - Sektör'!$A:$H,11,0)</f>
        <v>#REF!</v>
      </c>
      <c r="L146" s="138" t="e">
        <f>VLOOKUP(A146,'Tüm - Sektör'!$A:$H,12,0)</f>
        <v>#REF!</v>
      </c>
      <c r="M146" s="138" t="e">
        <f>VLOOKUP(A146,'Tüm - Sektör'!$A:$H,13,0)</f>
        <v>#REF!</v>
      </c>
      <c r="N146" s="139" t="e">
        <f>VLOOKUP(A146,'Tüm - Sektör'!$A:$H,14,0)</f>
        <v>#REF!</v>
      </c>
      <c r="O146" s="140" t="e">
        <f>VLOOKUP(A146,'Tüm - Sektör'!$A:$H,15,0)</f>
        <v>#REF!</v>
      </c>
      <c r="P146" s="154" t="e">
        <f>VLOOKUP(A146,'Tüm - Sektör'!$A:$H,16,0)</f>
        <v>#REF!</v>
      </c>
      <c r="Q146" s="158">
        <f>E146*G146/100</f>
        <v>16.611636929956095</v>
      </c>
      <c r="R146" s="166" t="str">
        <f>IF(OR(H146="", H147="", Q146=0), "", IF(H146&lt;H147, (H147-H146)/H146, ""))</f>
        <v/>
      </c>
      <c r="S146" s="213">
        <v>16.220933384969292</v>
      </c>
      <c r="T146" s="241">
        <f>S146-Q146</f>
        <v>-0.3907035449868026</v>
      </c>
      <c r="U146" s="244"/>
      <c r="V146" s="246" t="str">
        <f>IFERROR(VLOOKUP(LEFT(U146,FIND(" ",U146)-1),'BTA Tarama'!$A:$K,11,0),"")</f>
        <v/>
      </c>
      <c r="W146" s="229"/>
      <c r="X146" s="243" t="str">
        <f>IF(COUNTIF('Yıldız Liste'!A:A, A146)&gt;0, "Yıldız Pazar", IF(COUNTIF('Ana Pazar Liste'!A:A, A146)&gt;0, "Ana Pazar", IF(COUNTIF('Alt Pazar Liste'!A:A, A146)&gt;0, "Alt Pazar", "")))</f>
        <v>Ana Pazar</v>
      </c>
    </row>
    <row r="147" spans="1:24" ht="30" customHeight="1" thickTop="1" thickBot="1" x14ac:dyDescent="0.65">
      <c r="A147" s="125" t="s">
        <v>282</v>
      </c>
      <c r="B147" s="136" t="s">
        <v>355</v>
      </c>
      <c r="C147" s="137">
        <v>2080371258</v>
      </c>
      <c r="D147" s="137">
        <v>100000000</v>
      </c>
      <c r="E147" s="128">
        <f>VLOOKUP(A147,'Tüm - Sektör'!$A:$H,5,0)</f>
        <v>36.741175320805567</v>
      </c>
      <c r="F147" s="128">
        <f>VLOOKUP(A147,'Tüm - Sektör'!$A:$H,6,0)</f>
        <v>16.700534236729805</v>
      </c>
      <c r="G147" s="127">
        <f>VLOOKUP(A147,'Tüm - Sektör'!$A:$H,7,0)</f>
        <v>50.595194999999997</v>
      </c>
      <c r="H147" s="159">
        <v>21.52</v>
      </c>
      <c r="I147" s="138" t="e">
        <f>VLOOKUP(A147,'Tüm - Sektör'!$A:$H,9,0)</f>
        <v>#REF!</v>
      </c>
      <c r="J147" s="137" t="e">
        <f>VLOOKUP(A147,'Tüm - Sektör'!$A:$H,10,0)</f>
        <v>#REF!</v>
      </c>
      <c r="K147" s="138" t="e">
        <f>VLOOKUP(A147,'Tüm - Sektör'!$A:$H,11,0)</f>
        <v>#REF!</v>
      </c>
      <c r="L147" s="138" t="e">
        <f>VLOOKUP(A147,'Tüm - Sektör'!$A:$H,12,0)</f>
        <v>#REF!</v>
      </c>
      <c r="M147" s="138" t="e">
        <f>VLOOKUP(A147,'Tüm - Sektör'!$A:$H,13,0)</f>
        <v>#REF!</v>
      </c>
      <c r="N147" s="139" t="e">
        <f>VLOOKUP(A147,'Tüm - Sektör'!$A:$H,14,0)</f>
        <v>#REF!</v>
      </c>
      <c r="O147" s="140" t="e">
        <f>VLOOKUP(A147,'Tüm - Sektör'!$A:$H,15,0)</f>
        <v>#REF!</v>
      </c>
      <c r="P147" s="154" t="e">
        <f>VLOOKUP(A147,'Tüm - Sektör'!$A:$H,16,0)</f>
        <v>#REF!</v>
      </c>
      <c r="Q147" s="158">
        <f>E147*G147/100</f>
        <v>18.589269298853452</v>
      </c>
      <c r="R147" s="166" t="str">
        <f>IF(OR(H147="", H148="", Q147=0), "", IF(H147&lt;H148, (H148-H147)/H147, ""))</f>
        <v/>
      </c>
      <c r="S147" s="213">
        <v>18.183685241423927</v>
      </c>
      <c r="T147" s="241">
        <f>S147-Q147</f>
        <v>-0.4055840574295253</v>
      </c>
      <c r="U147" s="244"/>
      <c r="V147" s="246" t="str">
        <f>IFERROR(VLOOKUP(LEFT(U147,FIND(" ",U147)-1),'BTA Tarama'!$A:$K,11,0),"")</f>
        <v/>
      </c>
      <c r="W147" s="229"/>
      <c r="X147" s="243" t="str">
        <f>IF(COUNTIF('Yıldız Liste'!A:A, A147)&gt;0, "Yıldız Pazar", IF(COUNTIF('Ana Pazar Liste'!A:A, A147)&gt;0, "Ana Pazar", IF(COUNTIF('Alt Pazar Liste'!A:A, A147)&gt;0, "Alt Pazar", "")))</f>
        <v>Ana Pazar</v>
      </c>
    </row>
    <row r="148" spans="1:24" ht="30" customHeight="1" thickTop="1" thickBot="1" x14ac:dyDescent="0.65">
      <c r="A148" s="125" t="s">
        <v>525</v>
      </c>
      <c r="B148" s="136" t="s">
        <v>355</v>
      </c>
      <c r="C148" s="137">
        <v>3963724062</v>
      </c>
      <c r="D148" s="137">
        <v>674934432</v>
      </c>
      <c r="E148" s="128">
        <f>VLOOKUP(A148,'Tüm - Sektör'!$A:$H,5,0)</f>
        <v>6.4580832256624277</v>
      </c>
      <c r="F148" s="128">
        <f>VLOOKUP(A148,'Tüm - Sektör'!$A:$H,6,0)</f>
        <v>0.45564095949834549</v>
      </c>
      <c r="G148" s="127">
        <f>VLOOKUP(A148,'Tüm - Sektör'!$A:$H,7,0)</f>
        <v>292.99600400000003</v>
      </c>
      <c r="H148" s="159">
        <v>21.14</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18.921925786185216</v>
      </c>
      <c r="R148" s="166" t="str">
        <f>IF(OR(H148="", H149="", Q148=0), "", IF(H148&lt;H149, (H149-H148)/H148, ""))</f>
        <v/>
      </c>
      <c r="S148" s="213">
        <v>18.553316842298493</v>
      </c>
      <c r="T148" s="241">
        <f>S148-Q148</f>
        <v>-0.36860894388672349</v>
      </c>
      <c r="U148" s="244"/>
      <c r="V148" s="246" t="str">
        <f>IFERROR(VLOOKUP(LEFT(U148,FIND(" ",U148)-1),'BTA Tarama'!$A:$K,11,0),"")</f>
        <v/>
      </c>
      <c r="W148" s="229"/>
      <c r="X148" s="243" t="str">
        <f>IF(COUNTIF('Yıldız Liste'!A:A, A148)&gt;0, "Yıldız Pazar", IF(COUNTIF('Ana Pazar Liste'!A:A, A148)&gt;0, "Ana Pazar", IF(COUNTIF('Alt Pazar Liste'!A:A, A148)&gt;0, "Alt Pazar", "")))</f>
        <v>Yıldız Pazar</v>
      </c>
    </row>
    <row r="149" spans="1:24" ht="30" customHeight="1" thickTop="1" thickBot="1" x14ac:dyDescent="0.65">
      <c r="A149" s="125" t="s">
        <v>88</v>
      </c>
      <c r="B149" s="136" t="s">
        <v>355</v>
      </c>
      <c r="C149" s="137">
        <v>919494030</v>
      </c>
      <c r="D149" s="137">
        <v>402170000</v>
      </c>
      <c r="E149" s="128">
        <f>VLOOKUP(A149,'Tüm - Sektör'!$A:$H,5,0)</f>
        <v>15.05528125108377</v>
      </c>
      <c r="F149" s="128">
        <f>VLOOKUP(A149,'Tüm - Sektör'!$A:$H,6,0)</f>
        <v>2.0797287563694415</v>
      </c>
      <c r="G149" s="127">
        <f>VLOOKUP(A149,'Tüm - Sektör'!$A:$H,7,0)</f>
        <v>145.268338</v>
      </c>
      <c r="H149" s="159">
        <v>18.29</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E149*G149/100</f>
        <v>21.870556854675002</v>
      </c>
      <c r="R149" s="166" t="str">
        <f>IF(OR(H149="", H150="", Q149=0), "", IF(H149&lt;H150, (H150-H149)/H149, ""))</f>
        <v/>
      </c>
      <c r="S149" s="213">
        <v>21.277259833617322</v>
      </c>
      <c r="T149" s="241">
        <f>S149-Q149</f>
        <v>-0.59329702105767979</v>
      </c>
      <c r="U149" s="244"/>
      <c r="V149" s="246" t="str">
        <f>IFERROR(VLOOKUP(LEFT(U149,FIND(" ",U149)-1),'BTA Tarama'!$A:$K,11,0),"")</f>
        <v/>
      </c>
      <c r="W149" s="229"/>
      <c r="X149" s="243" t="str">
        <f>IF(COUNTIF('Yıldız Liste'!A:A, A149)&gt;0, "Yıldız Pazar", IF(COUNTIF('Ana Pazar Liste'!A:A, A149)&gt;0, "Ana Pazar", IF(COUNTIF('Alt Pazar Liste'!A:A, A149)&gt;0, "Alt Pazar", "")))</f>
        <v>Ana Pazar</v>
      </c>
    </row>
    <row r="150" spans="1:24" ht="30" customHeight="1" thickTop="1" thickBot="1" x14ac:dyDescent="0.65">
      <c r="A150" s="125" t="s">
        <v>155</v>
      </c>
      <c r="B150" s="136" t="s">
        <v>355</v>
      </c>
      <c r="C150" s="137">
        <v>427961966</v>
      </c>
      <c r="D150" s="137">
        <v>206250000</v>
      </c>
      <c r="E150" s="128">
        <f>VLOOKUP(A150,'Tüm - Sektör'!$A:$H,5,0)</f>
        <v>13.732135843025347</v>
      </c>
      <c r="F150" s="128">
        <f>VLOOKUP(A150,'Tüm - Sektör'!$A:$H,6,0)</f>
        <v>5.1215425055572386</v>
      </c>
      <c r="G150" s="127">
        <f>VLOOKUP(A150,'Tüm - Sektör'!$A:$H,7,0)</f>
        <v>206.00537199999999</v>
      </c>
      <c r="H150" s="159">
        <v>14.14</v>
      </c>
      <c r="I150" s="138" t="e">
        <f>VLOOKUP(A150,'Tüm - Sektör'!$A:$H,9,0)</f>
        <v>#REF!</v>
      </c>
      <c r="J150" s="137" t="e">
        <f>VLOOKUP(A150,'Tüm - Sektör'!$A:$H,10,0)</f>
        <v>#REF!</v>
      </c>
      <c r="K150" s="138" t="e">
        <f>VLOOKUP(A150,'Tüm - Sektör'!$A:$H,11,0)</f>
        <v>#REF!</v>
      </c>
      <c r="L150" s="138" t="e">
        <f>VLOOKUP(A150,'Tüm - Sektör'!$A:$H,12,0)</f>
        <v>#REF!</v>
      </c>
      <c r="M150" s="138" t="e">
        <f>VLOOKUP(A150,'Tüm - Sektör'!$A:$H,13,0)</f>
        <v>#REF!</v>
      </c>
      <c r="N150" s="139" t="e">
        <f>VLOOKUP(A150,'Tüm - Sektör'!$A:$H,14,0)</f>
        <v>#REF!</v>
      </c>
      <c r="O150" s="140" t="e">
        <f>VLOOKUP(A150,'Tüm - Sektör'!$A:$H,15,0)</f>
        <v>#REF!</v>
      </c>
      <c r="P150" s="154" t="e">
        <f>VLOOKUP(A150,'Tüm - Sektör'!$A:$H,16,0)</f>
        <v>#REF!</v>
      </c>
      <c r="Q150" s="158">
        <f>E150*G150/100</f>
        <v>28.288937526969704</v>
      </c>
      <c r="R150" s="166" t="str">
        <f>IF(OR(H150="", H151="", Q150=0), "", IF(H150&lt;H151, (H151-H150)/H150, ""))</f>
        <v/>
      </c>
      <c r="S150" s="213">
        <v>29.240173730361956</v>
      </c>
      <c r="T150" s="241">
        <f>S150-Q150</f>
        <v>0.95123620339225212</v>
      </c>
      <c r="U150" s="244"/>
      <c r="V150" s="246" t="str">
        <f>IFERROR(VLOOKUP(LEFT(U150,FIND(" ",U150)-1),'BTA Tarama'!$A:$K,11,0),"")</f>
        <v/>
      </c>
      <c r="W150" s="229"/>
      <c r="X150" s="243" t="str">
        <f>IF(COUNTIF('Yıldız Liste'!A:A, A150)&gt;0, "Yıldız Pazar", IF(COUNTIF('Ana Pazar Liste'!A:A, A150)&gt;0, "Ana Pazar", IF(COUNTIF('Alt Pazar Liste'!A:A, A150)&gt;0, "Alt Pazar", "")))</f>
        <v>Yıldız Pazar</v>
      </c>
    </row>
    <row r="151" spans="1:24" ht="30" customHeight="1" thickTop="1" thickBot="1" x14ac:dyDescent="0.65">
      <c r="A151" s="125" t="s">
        <v>279</v>
      </c>
      <c r="B151" s="136" t="s">
        <v>355</v>
      </c>
      <c r="C151" s="137">
        <v>4414419520</v>
      </c>
      <c r="D151" s="137">
        <v>393516000</v>
      </c>
      <c r="E151" s="128">
        <f>VLOOKUP(A151,'Tüm - Sektör'!$A:$H,5,0)</f>
        <v>18.615507821778888</v>
      </c>
      <c r="F151" s="128">
        <f>VLOOKUP(A151,'Tüm - Sektör'!$A:$H,6,0)</f>
        <v>3.6388917861963366</v>
      </c>
      <c r="G151" s="127">
        <f>VLOOKUP(A151,'Tüm - Sektör'!$A:$H,7,0)</f>
        <v>160.62860900000001</v>
      </c>
      <c r="H151" s="159">
        <v>13.38</v>
      </c>
      <c r="I151" s="138" t="e">
        <f>VLOOKUP(A151,'Tüm - Sektör'!$A:$H,9,0)</f>
        <v>#REF!</v>
      </c>
      <c r="J151" s="137" t="e">
        <f>VLOOKUP(A151,'Tüm - Sektör'!$A:$H,10,0)</f>
        <v>#REF!</v>
      </c>
      <c r="K151" s="138" t="e">
        <f>VLOOKUP(A151,'Tüm - Sektör'!$A:$H,11,0)</f>
        <v>#REF!</v>
      </c>
      <c r="L151" s="138" t="e">
        <f>VLOOKUP(A151,'Tüm - Sektör'!$A:$H,12,0)</f>
        <v>#REF!</v>
      </c>
      <c r="M151" s="138" t="e">
        <f>VLOOKUP(A151,'Tüm - Sektör'!$A:$H,13,0)</f>
        <v>#REF!</v>
      </c>
      <c r="N151" s="139" t="e">
        <f>VLOOKUP(A151,'Tüm - Sektör'!$A:$H,14,0)</f>
        <v>#REF!</v>
      </c>
      <c r="O151" s="140" t="e">
        <f>VLOOKUP(A151,'Tüm - Sektör'!$A:$H,15,0)</f>
        <v>#REF!</v>
      </c>
      <c r="P151" s="154" t="e">
        <f>VLOOKUP(A151,'Tüm - Sektör'!$A:$H,16,0)</f>
        <v>#REF!</v>
      </c>
      <c r="Q151" s="158">
        <f>E151*G151/100</f>
        <v>29.901831272409627</v>
      </c>
      <c r="R151" s="166" t="str">
        <f>IF(OR(H151="", H152="", Q151=0), "", IF(H151&lt;H152, (H152-H151)/H151, ""))</f>
        <v/>
      </c>
      <c r="S151" s="213">
        <v>29.46145084129903</v>
      </c>
      <c r="T151" s="241">
        <f>S151-Q151</f>
        <v>-0.44038043111059721</v>
      </c>
      <c r="U151" s="244"/>
      <c r="V151" s="246" t="str">
        <f>IFERROR(VLOOKUP(LEFT(U151,FIND(" ",U151)-1),'BTA Tarama'!$A:$K,11,0),"")</f>
        <v/>
      </c>
      <c r="W151" s="229"/>
      <c r="X151" s="243" t="str">
        <f>IF(COUNTIF('Yıldız Liste'!A:A, A151)&gt;0, "Yıldız Pazar", IF(COUNTIF('Ana Pazar Liste'!A:A, A151)&gt;0, "Ana Pazar", IF(COUNTIF('Alt Pazar Liste'!A:A, A151)&gt;0, "Alt Pazar", "")))</f>
        <v>Ana Pazar</v>
      </c>
    </row>
    <row r="152" spans="1:24" ht="30" customHeight="1" thickTop="1" thickBot="1" x14ac:dyDescent="0.65">
      <c r="A152" s="125" t="s">
        <v>286</v>
      </c>
      <c r="B152" s="136" t="s">
        <v>355</v>
      </c>
      <c r="C152" s="137">
        <v>8958460788</v>
      </c>
      <c r="D152" s="137">
        <v>1025000000</v>
      </c>
      <c r="E152" s="128">
        <f>VLOOKUP(A152,'Tüm - Sektör'!$A:$H,5,0)</f>
        <v>14.613096176421278</v>
      </c>
      <c r="F152" s="128">
        <f>VLOOKUP(A152,'Tüm - Sektör'!$A:$H,6,0)</f>
        <v>1.0966676305006589</v>
      </c>
      <c r="G152" s="127">
        <f>VLOOKUP(A152,'Tüm - Sektör'!$A:$H,7,0)</f>
        <v>206.78594200000001</v>
      </c>
      <c r="H152" s="159">
        <v>13.24</v>
      </c>
      <c r="I152" s="138" t="e">
        <f>VLOOKUP(A152,'Tüm - Sektör'!$A:$H,9,0)</f>
        <v>#REF!</v>
      </c>
      <c r="J152" s="137" t="e">
        <f>VLOOKUP(A152,'Tüm - Sektör'!$A:$H,10,0)</f>
        <v>#REF!</v>
      </c>
      <c r="K152" s="138" t="e">
        <f>VLOOKUP(A152,'Tüm - Sektör'!$A:$H,11,0)</f>
        <v>#REF!</v>
      </c>
      <c r="L152" s="138" t="e">
        <f>VLOOKUP(A152,'Tüm - Sektör'!$A:$H,12,0)</f>
        <v>#REF!</v>
      </c>
      <c r="M152" s="138" t="e">
        <f>VLOOKUP(A152,'Tüm - Sektör'!$A:$H,13,0)</f>
        <v>#REF!</v>
      </c>
      <c r="N152" s="139" t="e">
        <f>VLOOKUP(A152,'Tüm - Sektör'!$A:$H,14,0)</f>
        <v>#REF!</v>
      </c>
      <c r="O152" s="140" t="e">
        <f>VLOOKUP(A152,'Tüm - Sektör'!$A:$H,15,0)</f>
        <v>#REF!</v>
      </c>
      <c r="P152" s="154" t="e">
        <f>VLOOKUP(A152,'Tüm - Sektör'!$A:$H,16,0)</f>
        <v>#REF!</v>
      </c>
      <c r="Q152" s="158">
        <f>E152*G152/100</f>
        <v>30.217828583778722</v>
      </c>
      <c r="R152" s="166" t="str">
        <f>IF(OR(H152="", H153="", Q152=0), "", IF(H152&lt;H153, (H153-H152)/H152, ""))</f>
        <v/>
      </c>
      <c r="S152" s="213">
        <v>30.447796837840965</v>
      </c>
      <c r="T152" s="241">
        <f>S152-Q152</f>
        <v>0.22996825406224275</v>
      </c>
      <c r="U152" s="244"/>
      <c r="V152" s="246" t="str">
        <f>IFERROR(VLOOKUP(LEFT(U152,FIND(" ",U152)-1),'BTA Tarama'!$A:$K,11,0),"")</f>
        <v/>
      </c>
      <c r="W152" s="229"/>
      <c r="X152" s="243" t="str">
        <f>IF(COUNTIF('Yıldız Liste'!A:A, A152)&gt;0, "Yıldız Pazar", IF(COUNTIF('Ana Pazar Liste'!A:A, A152)&gt;0, "Ana Pazar", IF(COUNTIF('Alt Pazar Liste'!A:A, A152)&gt;0, "Alt Pazar", "")))</f>
        <v>Yıldız Pazar</v>
      </c>
    </row>
    <row r="153" spans="1:24" ht="30" customHeight="1" thickTop="1" thickBot="1" x14ac:dyDescent="0.65">
      <c r="A153" s="125" t="s">
        <v>285</v>
      </c>
      <c r="B153" s="136" t="s">
        <v>355</v>
      </c>
      <c r="C153" s="137">
        <v>7665829861</v>
      </c>
      <c r="D153" s="137">
        <v>750000000</v>
      </c>
      <c r="E153" s="128">
        <f>VLOOKUP(A153,'Tüm - Sektör'!$A:$H,5,0)</f>
        <v>7.2756097370212665</v>
      </c>
      <c r="F153" s="128">
        <f>VLOOKUP(A153,'Tüm - Sektör'!$A:$H,6,0)</f>
        <v>0.80840108189125182</v>
      </c>
      <c r="G153" s="127">
        <f>VLOOKUP(A153,'Tüm - Sektör'!$A:$H,7,0)</f>
        <v>459.303876</v>
      </c>
      <c r="H153" s="159">
        <v>11.97</v>
      </c>
      <c r="I153" s="138" t="e">
        <f>VLOOKUP(A153,'Tüm - Sektör'!$A:$H,9,0)</f>
        <v>#REF!</v>
      </c>
      <c r="J153" s="137" t="e">
        <f>VLOOKUP(A153,'Tüm - Sektör'!$A:$H,10,0)</f>
        <v>#REF!</v>
      </c>
      <c r="K153" s="138" t="e">
        <f>VLOOKUP(A153,'Tüm - Sektör'!$A:$H,11,0)</f>
        <v>#REF!</v>
      </c>
      <c r="L153" s="138" t="e">
        <f>VLOOKUP(A153,'Tüm - Sektör'!$A:$H,12,0)</f>
        <v>#REF!</v>
      </c>
      <c r="M153" s="138" t="e">
        <f>VLOOKUP(A153,'Tüm - Sektör'!$A:$H,13,0)</f>
        <v>#REF!</v>
      </c>
      <c r="N153" s="139" t="e">
        <f>VLOOKUP(A153,'Tüm - Sektör'!$A:$H,14,0)</f>
        <v>#REF!</v>
      </c>
      <c r="O153" s="140" t="e">
        <f>VLOOKUP(A153,'Tüm - Sektör'!$A:$H,15,0)</f>
        <v>#REF!</v>
      </c>
      <c r="P153" s="154" t="e">
        <f>VLOOKUP(A153,'Tüm - Sektör'!$A:$H,16,0)</f>
        <v>#REF!</v>
      </c>
      <c r="Q153" s="158">
        <f>E153*G153/100</f>
        <v>33.41715752477208</v>
      </c>
      <c r="R153" s="166" t="str">
        <f>IF(OR(H153="", H154="", Q153=0), "", IF(H153&lt;H154, (H154-H153)/H153, ""))</f>
        <v/>
      </c>
      <c r="S153" s="213">
        <v>33.333614630960156</v>
      </c>
      <c r="T153" s="241">
        <f>S153-Q153</f>
        <v>-8.3542893811923591E-2</v>
      </c>
      <c r="U153" s="244"/>
      <c r="V153" s="246" t="str">
        <f>IFERROR(VLOOKUP(LEFT(U153,FIND(" ",U153)-1),'BTA Tarama'!$A:$K,11,0),"")</f>
        <v/>
      </c>
      <c r="W153" s="229"/>
      <c r="X153" s="243" t="str">
        <f>IF(COUNTIF('Yıldız Liste'!A:A, A153)&gt;0, "Yıldız Pazar", IF(COUNTIF('Ana Pazar Liste'!A:A, A153)&gt;0, "Ana Pazar", IF(COUNTIF('Alt Pazar Liste'!A:A, A153)&gt;0, "Alt Pazar", "")))</f>
        <v>Yıldız Pazar</v>
      </c>
    </row>
    <row r="154" spans="1:24" ht="30" customHeight="1" thickTop="1" thickBot="1" x14ac:dyDescent="0.65">
      <c r="A154" s="125" t="s">
        <v>284</v>
      </c>
      <c r="B154" s="136" t="s">
        <v>355</v>
      </c>
      <c r="C154" s="137">
        <v>1104228363</v>
      </c>
      <c r="D154" s="137">
        <v>805885530</v>
      </c>
      <c r="E154" s="128">
        <f>VLOOKUP(A154,'Tüm - Sektör'!$A:$H,5,0)</f>
        <v>14.92521306697563</v>
      </c>
      <c r="F154" s="128">
        <f>VLOOKUP(A154,'Tüm - Sektör'!$A:$H,6,0)</f>
        <v>2.3150330461597366</v>
      </c>
      <c r="G154" s="127">
        <f>VLOOKUP(A154,'Tüm - Sektör'!$A:$H,7,0)</f>
        <v>306.64052400000003</v>
      </c>
      <c r="H154" s="159">
        <v>8.74</v>
      </c>
      <c r="I154" s="138" t="e">
        <f>VLOOKUP(A154,'Tüm - Sektör'!$A:$H,9,0)</f>
        <v>#REF!</v>
      </c>
      <c r="J154" s="137" t="e">
        <f>VLOOKUP(A154,'Tüm - Sektör'!$A:$H,10,0)</f>
        <v>#REF!</v>
      </c>
      <c r="K154" s="138" t="e">
        <f>VLOOKUP(A154,'Tüm - Sektör'!$A:$H,11,0)</f>
        <v>#REF!</v>
      </c>
      <c r="L154" s="138" t="e">
        <f>VLOOKUP(A154,'Tüm - Sektör'!$A:$H,12,0)</f>
        <v>#REF!</v>
      </c>
      <c r="M154" s="138" t="e">
        <f>VLOOKUP(A154,'Tüm - Sektör'!$A:$H,13,0)</f>
        <v>#REF!</v>
      </c>
      <c r="N154" s="139" t="e">
        <f>VLOOKUP(A154,'Tüm - Sektör'!$A:$H,14,0)</f>
        <v>#REF!</v>
      </c>
      <c r="O154" s="140" t="e">
        <f>VLOOKUP(A154,'Tüm - Sektör'!$A:$H,15,0)</f>
        <v>#REF!</v>
      </c>
      <c r="P154" s="154" t="e">
        <f>VLOOKUP(A154,'Tüm - Sektör'!$A:$H,16,0)</f>
        <v>#REF!</v>
      </c>
      <c r="Q154" s="158">
        <f>E154*G154/100</f>
        <v>45.766751556690544</v>
      </c>
      <c r="R154" s="166" t="str">
        <f>IF(OR(H154="", H155="", Q154=0), "", IF(H154&lt;H155, (H155-H154)/H154, ""))</f>
        <v/>
      </c>
      <c r="S154" s="213">
        <v>44.893536319357501</v>
      </c>
      <c r="T154" s="241">
        <f>S154-Q154</f>
        <v>-0.87321523733304218</v>
      </c>
      <c r="U154" s="244"/>
      <c r="V154" s="246" t="str">
        <f>IFERROR(VLOOKUP(LEFT(U154,FIND(" ",U154)-1),'BTA Tarama'!$A:$K,11,0),"")</f>
        <v/>
      </c>
      <c r="W154" s="229"/>
      <c r="X154" s="243" t="str">
        <f>IF(COUNTIF('Yıldız Liste'!A:A, A154)&gt;0, "Yıldız Pazar", IF(COUNTIF('Ana Pazar Liste'!A:A, A154)&gt;0, "Ana Pazar", IF(COUNTIF('Alt Pazar Liste'!A:A, A154)&gt;0, "Alt Pazar", "")))</f>
        <v>Yıldız Pazar</v>
      </c>
    </row>
    <row r="155" spans="1:24" ht="30" customHeight="1" thickTop="1" thickBot="1" x14ac:dyDescent="0.65">
      <c r="A155" s="125" t="s">
        <v>97</v>
      </c>
      <c r="B155" s="136" t="s">
        <v>355</v>
      </c>
      <c r="C155" s="137">
        <v>1396248544</v>
      </c>
      <c r="D155" s="137">
        <v>197500000</v>
      </c>
      <c r="E155" s="128">
        <f>VLOOKUP(A155,'Tüm - Sektör'!$A:$H,5,0)</f>
        <v>33.25817539995866</v>
      </c>
      <c r="F155" s="128">
        <f>VLOOKUP(A155,'Tüm - Sektör'!$A:$H,6,0)</f>
        <v>21.049478101239657</v>
      </c>
      <c r="G155" s="127">
        <f>VLOOKUP(A155,'Tüm - Sektör'!$A:$H,7,0)</f>
        <v>147.57517300000001</v>
      </c>
      <c r="H155" s="159">
        <v>8.15</v>
      </c>
      <c r="I155" s="138" t="e">
        <f>VLOOKUP(A155,'Tüm - Sektör'!$A:$H,9,0)</f>
        <v>#REF!</v>
      </c>
      <c r="J155" s="137" t="e">
        <f>VLOOKUP(A155,'Tüm - Sektör'!$A:$H,10,0)</f>
        <v>#REF!</v>
      </c>
      <c r="K155" s="138" t="e">
        <f>VLOOKUP(A155,'Tüm - Sektör'!$A:$H,11,0)</f>
        <v>#REF!</v>
      </c>
      <c r="L155" s="138" t="e">
        <f>VLOOKUP(A155,'Tüm - Sektör'!$A:$H,12,0)</f>
        <v>#REF!</v>
      </c>
      <c r="M155" s="138" t="e">
        <f>VLOOKUP(A155,'Tüm - Sektör'!$A:$H,13,0)</f>
        <v>#REF!</v>
      </c>
      <c r="N155" s="139" t="e">
        <f>VLOOKUP(A155,'Tüm - Sektör'!$A:$H,14,0)</f>
        <v>#REF!</v>
      </c>
      <c r="O155" s="140" t="e">
        <f>VLOOKUP(A155,'Tüm - Sektör'!$A:$H,15,0)</f>
        <v>#REF!</v>
      </c>
      <c r="P155" s="154" t="e">
        <f>VLOOKUP(A155,'Tüm - Sektör'!$A:$H,16,0)</f>
        <v>#REF!</v>
      </c>
      <c r="Q155" s="158">
        <f>E155*G155/100</f>
        <v>49.080809883132432</v>
      </c>
      <c r="R155" s="166" t="str">
        <f>IF(OR(H155="", H156="", Q155=0), "", IF(H155&lt;H156, (H156-H155)/H155, ""))</f>
        <v/>
      </c>
      <c r="S155" s="213">
        <v>48.781536652137738</v>
      </c>
      <c r="T155" s="241">
        <f>S155-Q155</f>
        <v>-0.29927323099469305</v>
      </c>
      <c r="U155" s="244"/>
      <c r="V155" s="246" t="str">
        <f>IFERROR(VLOOKUP(LEFT(U155,FIND(" ",U155)-1),'BTA Tarama'!$A:$K,11,0),"")</f>
        <v/>
      </c>
      <c r="W155" s="229"/>
      <c r="X155" s="243" t="str">
        <f>IF(COUNTIF('Yıldız Liste'!A:A, A155)&gt;0, "Yıldız Pazar", IF(COUNTIF('Ana Pazar Liste'!A:A, A155)&gt;0, "Ana Pazar", IF(COUNTIF('Alt Pazar Liste'!A:A, A155)&gt;0, "Alt Pazar", "")))</f>
        <v>Ana Pazar</v>
      </c>
    </row>
    <row r="156" spans="1:24" ht="30" customHeight="1" thickTop="1" thickBot="1" x14ac:dyDescent="0.65">
      <c r="A156" s="125" t="s">
        <v>480</v>
      </c>
      <c r="B156" s="136" t="s">
        <v>355</v>
      </c>
      <c r="C156" s="137">
        <v>8578258629</v>
      </c>
      <c r="D156" s="137">
        <v>950000000</v>
      </c>
      <c r="E156" s="128">
        <f>VLOOKUP(A156,'Tüm - Sektör'!$A:$H,5,0)</f>
        <v>11.6194215901315</v>
      </c>
      <c r="F156" s="128">
        <f>VLOOKUP(A156,'Tüm - Sektör'!$A:$H,6,0)</f>
        <v>2.4461940189750528</v>
      </c>
      <c r="G156" s="127">
        <f>VLOOKUP(A156,'Tüm - Sektör'!$A:$H,7,0)</f>
        <v>592.57757400000003</v>
      </c>
      <c r="H156" s="159">
        <v>5.81</v>
      </c>
      <c r="I156" s="138" t="e">
        <f>VLOOKUP(A156,'Tüm - Sektör'!$A:$H,9,0)</f>
        <v>#REF!</v>
      </c>
      <c r="J156" s="137" t="e">
        <f>VLOOKUP(A156,'Tüm - Sektör'!$A:$H,10,0)</f>
        <v>#REF!</v>
      </c>
      <c r="K156" s="138" t="e">
        <f>VLOOKUP(A156,'Tüm - Sektör'!$A:$H,11,0)</f>
        <v>#REF!</v>
      </c>
      <c r="L156" s="138" t="e">
        <f>VLOOKUP(A156,'Tüm - Sektör'!$A:$H,12,0)</f>
        <v>#REF!</v>
      </c>
      <c r="M156" s="138" t="e">
        <f>VLOOKUP(A156,'Tüm - Sektör'!$A:$H,13,0)</f>
        <v>#REF!</v>
      </c>
      <c r="N156" s="139" t="e">
        <f>VLOOKUP(A156,'Tüm - Sektör'!$A:$H,14,0)</f>
        <v>#REF!</v>
      </c>
      <c r="O156" s="140" t="e">
        <f>VLOOKUP(A156,'Tüm - Sektör'!$A:$H,15,0)</f>
        <v>#REF!</v>
      </c>
      <c r="P156" s="154" t="e">
        <f>VLOOKUP(A156,'Tüm - Sektör'!$A:$H,16,0)</f>
        <v>#REF!</v>
      </c>
      <c r="Q156" s="158">
        <f>E156*G156/100</f>
        <v>68.854086571633474</v>
      </c>
      <c r="R156" s="166" t="str">
        <f>IF(OR(H156="", H157="", Q156=0), "", IF(H156&lt;H157, (H157-H156)/H156, ""))</f>
        <v/>
      </c>
      <c r="S156" s="213">
        <v>67.803769996811937</v>
      </c>
      <c r="T156" s="241">
        <f>S156-Q156</f>
        <v>-1.0503165748215366</v>
      </c>
      <c r="U156" s="244"/>
      <c r="V156" s="246" t="str">
        <f>IFERROR(VLOOKUP(LEFT(U156,FIND(" ",U156)-1),'BTA Tarama'!$A:$K,11,0),"")</f>
        <v/>
      </c>
      <c r="W156" s="229"/>
      <c r="X156" s="243" t="str">
        <f>IF(COUNTIF('Yıldız Liste'!A:A, A156)&gt;0, "Yıldız Pazar", IF(COUNTIF('Ana Pazar Liste'!A:A, A156)&gt;0, "Ana Pazar", IF(COUNTIF('Alt Pazar Liste'!A:A, A156)&gt;0, "Alt Pazar", "")))</f>
        <v>Yıldız Pazar</v>
      </c>
    </row>
    <row r="157" spans="1:24" ht="30" customHeight="1" thickTop="1" thickBot="1" x14ac:dyDescent="0.65">
      <c r="A157" s="125" t="s">
        <v>61</v>
      </c>
      <c r="B157" s="136" t="s">
        <v>355</v>
      </c>
      <c r="C157" s="137">
        <v>3787777042</v>
      </c>
      <c r="D157" s="137">
        <v>704842185</v>
      </c>
      <c r="E157" s="128">
        <f>VLOOKUP(A157,'Tüm - Sektör'!$A:$H,5,0)</f>
        <v>15.40021694948066</v>
      </c>
      <c r="F157" s="128">
        <f>VLOOKUP(A157,'Tüm - Sektör'!$A:$H,6,0)</f>
        <v>4.3698340641971249</v>
      </c>
      <c r="G157" s="127">
        <f>VLOOKUP(A157,'Tüm - Sektör'!$A:$H,7,0)</f>
        <v>465.53517099999999</v>
      </c>
      <c r="H157" s="159">
        <v>5.58</v>
      </c>
      <c r="I157" s="138" t="e">
        <f>VLOOKUP(A157,'Tüm - Sektör'!$A:$H,9,0)</f>
        <v>#REF!</v>
      </c>
      <c r="J157" s="137" t="e">
        <f>VLOOKUP(A157,'Tüm - Sektör'!$A:$H,10,0)</f>
        <v>#REF!</v>
      </c>
      <c r="K157" s="138" t="e">
        <f>VLOOKUP(A157,'Tüm - Sektör'!$A:$H,11,0)</f>
        <v>#REF!</v>
      </c>
      <c r="L157" s="138" t="e">
        <f>VLOOKUP(A157,'Tüm - Sektör'!$A:$H,12,0)</f>
        <v>#REF!</v>
      </c>
      <c r="M157" s="138" t="e">
        <f>VLOOKUP(A157,'Tüm - Sektör'!$A:$H,13,0)</f>
        <v>#REF!</v>
      </c>
      <c r="N157" s="139" t="e">
        <f>VLOOKUP(A157,'Tüm - Sektör'!$A:$H,14,0)</f>
        <v>#REF!</v>
      </c>
      <c r="O157" s="140" t="e">
        <f>VLOOKUP(A157,'Tüm - Sektör'!$A:$H,15,0)</f>
        <v>#REF!</v>
      </c>
      <c r="P157" s="154" t="e">
        <f>VLOOKUP(A157,'Tüm - Sektör'!$A:$H,16,0)</f>
        <v>#REF!</v>
      </c>
      <c r="Q157" s="158">
        <f>E157*G157/100</f>
        <v>71.693426310135777</v>
      </c>
      <c r="R157" s="166" t="str">
        <f>IF(OR(H157="", H158="", Q157=0), "", IF(H157&lt;H158, (H158-H157)/H157, ""))</f>
        <v/>
      </c>
      <c r="S157" s="213">
        <v>71.056717373100824</v>
      </c>
      <c r="T157" s="241">
        <f>S157-Q157</f>
        <v>-0.63670893703495324</v>
      </c>
      <c r="U157" s="244"/>
      <c r="V157" s="246" t="str">
        <f>IFERROR(VLOOKUP(LEFT(U157,FIND(" ",U157)-1),'BTA Tarama'!$A:$K,11,0),"")</f>
        <v/>
      </c>
      <c r="W157" s="229"/>
      <c r="X157" s="243" t="str">
        <f>IF(COUNTIF('Yıldız Liste'!A:A, A157)&gt;0, "Yıldız Pazar", IF(COUNTIF('Ana Pazar Liste'!A:A, A157)&gt;0, "Ana Pazar", IF(COUNTIF('Alt Pazar Liste'!A:A, A157)&gt;0, "Alt Pazar", "")))</f>
        <v>Ana Pazar</v>
      </c>
    </row>
    <row r="158" spans="1:24" ht="30" customHeight="1" thickTop="1" thickBot="1" x14ac:dyDescent="0.65">
      <c r="A158" s="125" t="s">
        <v>62</v>
      </c>
      <c r="B158" s="136" t="s">
        <v>355</v>
      </c>
      <c r="C158" s="137">
        <v>1966732279</v>
      </c>
      <c r="D158" s="137">
        <v>891754956</v>
      </c>
      <c r="E158" s="128">
        <f>VLOOKUP(A158,'Tüm - Sektör'!$A:$H,5,0)</f>
        <v>12.772736216429974</v>
      </c>
      <c r="F158" s="128">
        <f>VLOOKUP(A158,'Tüm - Sektör'!$A:$H,6,0)</f>
        <v>2.8646291518743126</v>
      </c>
      <c r="G158" s="127">
        <f>VLOOKUP(A158,'Tüm - Sektör'!$A:$H,7,0)</f>
        <v>565.32693600000005</v>
      </c>
      <c r="H158" s="159">
        <v>5.54</v>
      </c>
      <c r="I158" s="138" t="e">
        <f>VLOOKUP(A158,'Tüm - Sektör'!$A:$H,9,0)</f>
        <v>#REF!</v>
      </c>
      <c r="J158" s="137" t="e">
        <f>VLOOKUP(A158,'Tüm - Sektör'!$A:$H,10,0)</f>
        <v>#REF!</v>
      </c>
      <c r="K158" s="138" t="e">
        <f>VLOOKUP(A158,'Tüm - Sektör'!$A:$H,11,0)</f>
        <v>#REF!</v>
      </c>
      <c r="L158" s="138" t="e">
        <f>VLOOKUP(A158,'Tüm - Sektör'!$A:$H,12,0)</f>
        <v>#REF!</v>
      </c>
      <c r="M158" s="138" t="e">
        <f>VLOOKUP(A158,'Tüm - Sektör'!$A:$H,13,0)</f>
        <v>#REF!</v>
      </c>
      <c r="N158" s="139" t="e">
        <f>VLOOKUP(A158,'Tüm - Sektör'!$A:$H,14,0)</f>
        <v>#REF!</v>
      </c>
      <c r="O158" s="140" t="e">
        <f>VLOOKUP(A158,'Tüm - Sektör'!$A:$H,15,0)</f>
        <v>#REF!</v>
      </c>
      <c r="P158" s="154" t="e">
        <f>VLOOKUP(A158,'Tüm - Sektör'!$A:$H,16,0)</f>
        <v>#REF!</v>
      </c>
      <c r="Q158" s="158">
        <f>E158*G158/100</f>
        <v>72.207718295705902</v>
      </c>
      <c r="R158" s="166" t="str">
        <f>IF(OR(H158="", H159="", Q158=0), "", IF(H158&lt;H159, (H159-H158)/H158, ""))</f>
        <v/>
      </c>
      <c r="S158" s="213">
        <v>70.304175634131923</v>
      </c>
      <c r="T158" s="241">
        <f>S158-Q158</f>
        <v>-1.9035426615739794</v>
      </c>
      <c r="U158" s="244"/>
      <c r="V158" s="246" t="str">
        <f>IFERROR(VLOOKUP(LEFT(U158,FIND(" ",U158)-1),'BTA Tarama'!$A:$K,11,0),"")</f>
        <v/>
      </c>
      <c r="W158" s="229"/>
      <c r="X158" s="243" t="str">
        <f>IF(COUNTIF('Yıldız Liste'!A:A, A158)&gt;0, "Yıldız Pazar", IF(COUNTIF('Ana Pazar Liste'!A:A, A158)&gt;0, "Ana Pazar", IF(COUNTIF('Alt Pazar Liste'!A:A, A158)&gt;0, "Alt Pazar", "")))</f>
        <v>Yıldız Pazar</v>
      </c>
    </row>
    <row r="159" spans="1:24" ht="30" customHeight="1" thickTop="1" thickBot="1" x14ac:dyDescent="0.65">
      <c r="A159" s="125" t="s">
        <v>152</v>
      </c>
      <c r="B159" s="136" t="s">
        <v>355</v>
      </c>
      <c r="C159" s="137">
        <v>1876232593</v>
      </c>
      <c r="D159" s="137">
        <v>936000000</v>
      </c>
      <c r="E159" s="128">
        <f>VLOOKUP(A159,'Tüm - Sektör'!$A:$H,5,0)</f>
        <v>13.708262651474863</v>
      </c>
      <c r="F159" s="128">
        <f>VLOOKUP(A159,'Tüm - Sektör'!$A:$H,6,0)</f>
        <v>2.9291159511698424</v>
      </c>
      <c r="G159" s="127">
        <f>VLOOKUP(A159,'Tüm - Sektör'!$A:$H,7,0)</f>
        <v>576.74861299999998</v>
      </c>
      <c r="H159" s="159">
        <v>5.0599999999999996</v>
      </c>
      <c r="I159" s="138" t="e">
        <f>VLOOKUP(A159,'Tüm - Sektör'!$A:$H,9,0)</f>
        <v>#REF!</v>
      </c>
      <c r="J159" s="137" t="e">
        <f>VLOOKUP(A159,'Tüm - Sektör'!$A:$H,10,0)</f>
        <v>#REF!</v>
      </c>
      <c r="K159" s="138" t="e">
        <f>VLOOKUP(A159,'Tüm - Sektör'!$A:$H,11,0)</f>
        <v>#REF!</v>
      </c>
      <c r="L159" s="138" t="e">
        <f>VLOOKUP(A159,'Tüm - Sektör'!$A:$H,12,0)</f>
        <v>#REF!</v>
      </c>
      <c r="M159" s="138" t="e">
        <f>VLOOKUP(A159,'Tüm - Sektör'!$A:$H,13,0)</f>
        <v>#REF!</v>
      </c>
      <c r="N159" s="139" t="e">
        <f>VLOOKUP(A159,'Tüm - Sektör'!$A:$H,14,0)</f>
        <v>#REF!</v>
      </c>
      <c r="O159" s="140" t="e">
        <f>VLOOKUP(A159,'Tüm - Sektör'!$A:$H,15,0)</f>
        <v>#REF!</v>
      </c>
      <c r="P159" s="154" t="e">
        <f>VLOOKUP(A159,'Tüm - Sektör'!$A:$H,16,0)</f>
        <v>#REF!</v>
      </c>
      <c r="Q159" s="158">
        <f>E159*G159/100</f>
        <v>79.062214708778299</v>
      </c>
      <c r="R159" s="166" t="str">
        <f>IF(OR(H159="", H160="", Q159=0), "", IF(H159&lt;H160, (H160-H159)/H159, ""))</f>
        <v/>
      </c>
      <c r="S159" s="213">
        <v>77.230657611277636</v>
      </c>
      <c r="T159" s="241">
        <f>S159-Q159</f>
        <v>-1.8315570975006636</v>
      </c>
      <c r="U159" s="244"/>
      <c r="V159" s="246" t="str">
        <f>IFERROR(VLOOKUP(LEFT(U159,FIND(" ",U159)-1),'BTA Tarama'!$A:$K,11,0),"")</f>
        <v/>
      </c>
      <c r="W159" s="229"/>
      <c r="X159" s="243" t="str">
        <f>IF(COUNTIF('Yıldız Liste'!A:A, A159)&gt;0, "Yıldız Pazar", IF(COUNTIF('Ana Pazar Liste'!A:A, A159)&gt;0, "Ana Pazar", IF(COUNTIF('Alt Pazar Liste'!A:A, A159)&gt;0, "Alt Pazar", "")))</f>
        <v>Ana Pazar</v>
      </c>
    </row>
    <row r="160" spans="1:24" ht="30" customHeight="1" thickTop="1" thickBot="1" x14ac:dyDescent="0.65">
      <c r="A160" s="125" t="s">
        <v>379</v>
      </c>
      <c r="B160" s="136" t="s">
        <v>355</v>
      </c>
      <c r="C160" s="137">
        <v>1914868068</v>
      </c>
      <c r="D160" s="137">
        <v>1000000000</v>
      </c>
      <c r="E160" s="128">
        <f>VLOOKUP(A160,'Tüm - Sektör'!$A:$H,5,0)</f>
        <v>41.575546926319817</v>
      </c>
      <c r="F160" s="128">
        <f>VLOOKUP(A160,'Tüm - Sektör'!$A:$H,6,0)</f>
        <v>13.858515642106605</v>
      </c>
      <c r="G160" s="127">
        <f>VLOOKUP(A160,'Tüm - Sektör'!$A:$H,7,0)</f>
        <v>255.25220999999999</v>
      </c>
      <c r="H160" s="159">
        <v>3.77</v>
      </c>
      <c r="I160" s="138" t="e">
        <f>VLOOKUP(A160,'Tüm - Sektör'!$A:$H,9,0)</f>
        <v>#REF!</v>
      </c>
      <c r="J160" s="137" t="e">
        <f>VLOOKUP(A160,'Tüm - Sektör'!$A:$H,10,0)</f>
        <v>#REF!</v>
      </c>
      <c r="K160" s="138" t="e">
        <f>VLOOKUP(A160,'Tüm - Sektör'!$A:$H,11,0)</f>
        <v>#REF!</v>
      </c>
      <c r="L160" s="138" t="e">
        <f>VLOOKUP(A160,'Tüm - Sektör'!$A:$H,12,0)</f>
        <v>#REF!</v>
      </c>
      <c r="M160" s="138" t="e">
        <f>VLOOKUP(A160,'Tüm - Sektör'!$A:$H,13,0)</f>
        <v>#REF!</v>
      </c>
      <c r="N160" s="139" t="e">
        <f>VLOOKUP(A160,'Tüm - Sektör'!$A:$H,14,0)</f>
        <v>#REF!</v>
      </c>
      <c r="O160" s="140" t="e">
        <f>VLOOKUP(A160,'Tüm - Sektör'!$A:$H,15,0)</f>
        <v>#REF!</v>
      </c>
      <c r="P160" s="154" t="e">
        <f>VLOOKUP(A160,'Tüm - Sektör'!$A:$H,16,0)</f>
        <v>#REF!</v>
      </c>
      <c r="Q160" s="158">
        <f>E160*G160/100</f>
        <v>106.12250234901839</v>
      </c>
      <c r="R160" s="166" t="str">
        <f>IF(OR(H160="", H161="", Q160=0), "", IF(H160&lt;H161, (H161-H160)/H160, ""))</f>
        <v/>
      </c>
      <c r="S160" s="213">
        <v>103.91735944306478</v>
      </c>
      <c r="T160" s="241">
        <f>S160-Q160</f>
        <v>-2.2051429059536076</v>
      </c>
      <c r="U160" s="244"/>
      <c r="V160" s="246" t="str">
        <f>IFERROR(VLOOKUP(LEFT(U160,FIND(" ",U160)-1),'BTA Tarama'!$A:$K,11,0),"")</f>
        <v/>
      </c>
      <c r="W160" s="229"/>
      <c r="X160" s="243" t="str">
        <f>IF(COUNTIF('Yıldız Liste'!A:A, A160)&gt;0, "Yıldız Pazar", IF(COUNTIF('Ana Pazar Liste'!A:A, A160)&gt;0, "Ana Pazar", IF(COUNTIF('Alt Pazar Liste'!A:A, A160)&gt;0, "Alt Pazar", "")))</f>
        <v>Ana Pazar</v>
      </c>
    </row>
    <row r="161" spans="1:24" ht="30" customHeight="1" thickTop="1" thickBot="1" x14ac:dyDescent="0.65">
      <c r="A161" s="250" t="s">
        <v>679</v>
      </c>
      <c r="B161" s="251"/>
      <c r="C161" s="251"/>
      <c r="D161" s="251"/>
      <c r="E161" s="251"/>
      <c r="F161" s="251"/>
      <c r="G161" s="251"/>
      <c r="H161" s="252"/>
      <c r="I161" s="150"/>
      <c r="J161" s="150"/>
      <c r="K161" s="150"/>
      <c r="L161" s="150"/>
      <c r="M161" s="150"/>
      <c r="N161" s="150"/>
      <c r="O161" s="150"/>
      <c r="P161" s="150"/>
      <c r="Q161" s="158">
        <f t="shared" ref="Q161:Q184" si="6">E161*G161/100</f>
        <v>0</v>
      </c>
      <c r="R161" s="166" t="str">
        <f t="shared" ref="R161:R184" si="7">IF(OR(H161="", H162="", Q161=0), "", IF(H161&lt;H162, (H162-H161)/H161, ""))</f>
        <v/>
      </c>
      <c r="S161" s="213">
        <v>0</v>
      </c>
      <c r="T161" s="241">
        <f t="shared" ref="T161:T184" si="8">S161-Q161</f>
        <v>0</v>
      </c>
      <c r="U161" s="244"/>
      <c r="V161" s="246" t="str">
        <f>IFERROR(VLOOKUP(LEFT(U161,FIND(" ",U161)-1),'BTA Tarama'!$A:$K,11,0),"")</f>
        <v/>
      </c>
      <c r="W161" s="229"/>
      <c r="X161" s="243" t="str">
        <f>IF(COUNTIF('Yıldız Liste'!A:A, A161)&gt;0, "Yıldız Pazar", IF(COUNTIF('Ana Pazar Liste'!A:A, A161)&gt;0, "Ana Pazar", IF(COUNTIF('Alt Pazar Liste'!A:A, A161)&gt;0, "Alt Pazar", "")))</f>
        <v/>
      </c>
    </row>
    <row r="162" spans="1:24" ht="30" customHeight="1" thickTop="1" thickBot="1" x14ac:dyDescent="0.65">
      <c r="A162" s="125" t="s">
        <v>452</v>
      </c>
      <c r="B162" s="136" t="s">
        <v>679</v>
      </c>
      <c r="C162" s="137">
        <v>9055647326</v>
      </c>
      <c r="D162" s="137">
        <v>675000000</v>
      </c>
      <c r="E162" s="128">
        <f>VLOOKUP(A162,'Tüm - Sektör'!$A:$H,5,0)</f>
        <v>1.3446871544994443</v>
      </c>
      <c r="F162" s="128">
        <f>VLOOKUP(A162,'Tüm - Sektör'!$A:$H,6,0)</f>
        <v>1.0383684590729299E-2</v>
      </c>
      <c r="G162" s="127">
        <f>VLOOKUP(A162,'Tüm - Sektör'!$A:$H,7,0)</f>
        <v>158.53750099999999</v>
      </c>
      <c r="H162" s="159">
        <v>187.7</v>
      </c>
      <c r="I162" s="141" t="e">
        <f>VLOOKUP(A162,'Tüm - Sektör'!$A:$H,9,0)</f>
        <v>#REF!</v>
      </c>
      <c r="J162" s="142" t="e">
        <f>VLOOKUP(A162,'Tüm - Sektör'!$A:$H,10,0)</f>
        <v>#REF!</v>
      </c>
      <c r="K162" s="141" t="e">
        <f>VLOOKUP(A162,'Tüm - Sektör'!$A:$H,11,0)</f>
        <v>#REF!</v>
      </c>
      <c r="L162" s="141" t="e">
        <f>VLOOKUP(A162,'Tüm - Sektör'!$A:$H,12,0)</f>
        <v>#REF!</v>
      </c>
      <c r="M162" s="141" t="e">
        <f>VLOOKUP(A162,'Tüm - Sektör'!$A:$H,13,0)</f>
        <v>#REF!</v>
      </c>
      <c r="N162" s="143" t="e">
        <f>VLOOKUP(A162,'Tüm - Sektör'!$A:$H,14,0)</f>
        <v>#REF!</v>
      </c>
      <c r="O162" s="144" t="e">
        <f>VLOOKUP(A162,'Tüm - Sektör'!$A:$H,15,0)</f>
        <v>#REF!</v>
      </c>
      <c r="P162" s="155" t="e">
        <f>VLOOKUP(A162,'Tüm - Sektör'!$A:$H,16,0)</f>
        <v>#REF!</v>
      </c>
      <c r="Q162" s="158">
        <f>E162*G162/100</f>
        <v>2.1318334110114279</v>
      </c>
      <c r="R162" s="166" t="str">
        <f>IF(OR(H162="", H163="", Q162=0), "", IF(H162&lt;H163, (H163-H162)/H162, ""))</f>
        <v/>
      </c>
      <c r="S162" s="213">
        <v>2.1571166104951214</v>
      </c>
      <c r="T162" s="241">
        <f>S162-Q162</f>
        <v>2.5283199483693508E-2</v>
      </c>
      <c r="U162" s="244"/>
      <c r="V162" s="246" t="str">
        <f>IFERROR(VLOOKUP(LEFT(U162,FIND(" ",U162)-1),'BTA Tarama'!$A:$K,11,0),"")</f>
        <v/>
      </c>
      <c r="W162" s="229"/>
      <c r="X162" s="243" t="str">
        <f>IF(COUNTIF('Yıldız Liste'!A:A, A162)&gt;0, "Yıldız Pazar", IF(COUNTIF('Ana Pazar Liste'!A:A, A162)&gt;0, "Ana Pazar", IF(COUNTIF('Alt Pazar Liste'!A:A, A162)&gt;0, "Alt Pazar", "")))</f>
        <v>Ana Pazar</v>
      </c>
    </row>
    <row r="163" spans="1:24" ht="30" customHeight="1" thickTop="1" thickBot="1" x14ac:dyDescent="0.65">
      <c r="A163" s="125" t="s">
        <v>358</v>
      </c>
      <c r="B163" s="136" t="s">
        <v>679</v>
      </c>
      <c r="C163" s="137">
        <v>12992829112</v>
      </c>
      <c r="D163" s="137">
        <v>300000000</v>
      </c>
      <c r="E163" s="128">
        <f>VLOOKUP(A163,'Tüm - Sektör'!$A:$H,5,0)</f>
        <v>12.426613083111054</v>
      </c>
      <c r="F163" s="128">
        <f>VLOOKUP(A163,'Tüm - Sektör'!$A:$H,6,0)</f>
        <v>1.119514692172167</v>
      </c>
      <c r="G163" s="127">
        <f>VLOOKUP(A163,'Tüm - Sektör'!$A:$H,7,0)</f>
        <v>87.924075000000002</v>
      </c>
      <c r="H163" s="159">
        <v>36.619999999999997</v>
      </c>
      <c r="I163" s="141" t="e">
        <f>VLOOKUP(A163,'Tüm - Sektör'!$A:$H,9,0)</f>
        <v>#REF!</v>
      </c>
      <c r="J163" s="142" t="e">
        <f>VLOOKUP(A163,'Tüm - Sektör'!$A:$H,10,0)</f>
        <v>#REF!</v>
      </c>
      <c r="K163" s="141" t="e">
        <f>VLOOKUP(A163,'Tüm - Sektör'!$A:$H,11,0)</f>
        <v>#REF!</v>
      </c>
      <c r="L163" s="141" t="e">
        <f>VLOOKUP(A163,'Tüm - Sektör'!$A:$H,12,0)</f>
        <v>#REF!</v>
      </c>
      <c r="M163" s="141" t="e">
        <f>VLOOKUP(A163,'Tüm - Sektör'!$A:$H,13,0)</f>
        <v>#REF!</v>
      </c>
      <c r="N163" s="143" t="e">
        <f>VLOOKUP(A163,'Tüm - Sektör'!$A:$H,14,0)</f>
        <v>#REF!</v>
      </c>
      <c r="O163" s="144" t="e">
        <f>VLOOKUP(A163,'Tüm - Sektör'!$A:$H,15,0)</f>
        <v>#REF!</v>
      </c>
      <c r="P163" s="155" t="e">
        <f>VLOOKUP(A163,'Tüm - Sektör'!$A:$H,16,0)</f>
        <v>#REF!</v>
      </c>
      <c r="Q163" s="158">
        <f>E163*G163/100</f>
        <v>10.925984607154376</v>
      </c>
      <c r="R163" s="166" t="str">
        <f>IF(OR(H163="", H164="", Q163=0), "", IF(H163&lt;H164, (H164-H163)/H163, ""))</f>
        <v/>
      </c>
      <c r="S163" s="213">
        <v>10.641211604095563</v>
      </c>
      <c r="T163" s="241">
        <f>S163-Q163</f>
        <v>-0.28477300305881315</v>
      </c>
      <c r="U163" s="244"/>
      <c r="V163" s="246" t="str">
        <f>IFERROR(VLOOKUP(LEFT(U163,FIND(" ",U163)-1),'BTA Tarama'!$A:$K,11,0),"")</f>
        <v/>
      </c>
      <c r="W163" s="229"/>
      <c r="X163" s="243" t="str">
        <f>IF(COUNTIF('Yıldız Liste'!A:A, A163)&gt;0, "Yıldız Pazar", IF(COUNTIF('Ana Pazar Liste'!A:A, A163)&gt;0, "Ana Pazar", IF(COUNTIF('Alt Pazar Liste'!A:A, A163)&gt;0, "Alt Pazar", "")))</f>
        <v>Yıldız Pazar</v>
      </c>
    </row>
    <row r="164" spans="1:24" ht="30" customHeight="1" thickTop="1" thickBot="1" x14ac:dyDescent="0.65">
      <c r="A164" s="125" t="s">
        <v>724</v>
      </c>
      <c r="B164" s="136" t="s">
        <v>679</v>
      </c>
      <c r="C164" s="137">
        <v>3578645146</v>
      </c>
      <c r="D164" s="137">
        <v>960336000</v>
      </c>
      <c r="E164" s="128">
        <f>VLOOKUP(A164,'Tüm - Sektör'!$A:$H,5,0)</f>
        <v>2.6914191099369345</v>
      </c>
      <c r="F164" s="128">
        <f>VLOOKUP(A164,'Tüm - Sektör'!$A:$H,6,0)</f>
        <v>5.4372103231049178E-2</v>
      </c>
      <c r="G164" s="127">
        <f>VLOOKUP(A164,'Tüm - Sektör'!$A:$H,7,0)</f>
        <v>438.15582999999998</v>
      </c>
      <c r="H164" s="159">
        <v>33.92</v>
      </c>
      <c r="I164" s="141" t="e">
        <f>VLOOKUP(A164,'Tüm - Sektör'!$A:$H,9,0)</f>
        <v>#REF!</v>
      </c>
      <c r="J164" s="142" t="e">
        <f>VLOOKUP(A164,'Tüm - Sektör'!$A:$H,10,0)</f>
        <v>#REF!</v>
      </c>
      <c r="K164" s="141" t="e">
        <f>VLOOKUP(A164,'Tüm - Sektör'!$A:$H,11,0)</f>
        <v>#REF!</v>
      </c>
      <c r="L164" s="141" t="e">
        <f>VLOOKUP(A164,'Tüm - Sektör'!$A:$H,12,0)</f>
        <v>#REF!</v>
      </c>
      <c r="M164" s="141" t="e">
        <f>VLOOKUP(A164,'Tüm - Sektör'!$A:$H,13,0)</f>
        <v>#REF!</v>
      </c>
      <c r="N164" s="143" t="e">
        <f>VLOOKUP(A164,'Tüm - Sektör'!$A:$H,14,0)</f>
        <v>#REF!</v>
      </c>
      <c r="O164" s="144" t="e">
        <f>VLOOKUP(A164,'Tüm - Sektör'!$A:$H,15,0)</f>
        <v>#REF!</v>
      </c>
      <c r="P164" s="155" t="e">
        <f>VLOOKUP(A164,'Tüm - Sektör'!$A:$H,16,0)</f>
        <v>#REF!</v>
      </c>
      <c r="Q164" s="158">
        <f>E164*G164/100</f>
        <v>11.792609739922787</v>
      </c>
      <c r="R164" s="166" t="str">
        <f>IF(OR(H164="", H165="", Q164=0), "", IF(H164&lt;H165, (H165-H164)/H164, ""))</f>
        <v/>
      </c>
      <c r="S164" s="213">
        <v>11.926217125169378</v>
      </c>
      <c r="T164" s="241">
        <f>S164-Q164</f>
        <v>0.13360738524659155</v>
      </c>
      <c r="U164" s="244"/>
      <c r="V164" s="246" t="str">
        <f>IFERROR(VLOOKUP(LEFT(U164,FIND(" ",U164)-1),'BTA Tarama'!$A:$K,11,0),"")</f>
        <v/>
      </c>
      <c r="W164" s="229"/>
      <c r="X164" s="243" t="str">
        <f>IF(COUNTIF('Yıldız Liste'!A:A, A164)&gt;0, "Yıldız Pazar", IF(COUNTIF('Ana Pazar Liste'!A:A, A164)&gt;0, "Ana Pazar", IF(COUNTIF('Alt Pazar Liste'!A:A, A164)&gt;0, "Alt Pazar", "")))</f>
        <v>Yıldız Pazar</v>
      </c>
    </row>
    <row r="165" spans="1:24" ht="30" customHeight="1" thickTop="1" thickBot="1" x14ac:dyDescent="0.65">
      <c r="A165" s="125" t="s">
        <v>517</v>
      </c>
      <c r="B165" s="136" t="s">
        <v>679</v>
      </c>
      <c r="C165" s="137">
        <v>31421246000</v>
      </c>
      <c r="D165" s="137">
        <v>1500000000</v>
      </c>
      <c r="E165" s="128">
        <f>VLOOKUP(A165,'Tüm - Sektör'!$A:$H,5,0)</f>
        <v>51.631821125066672</v>
      </c>
      <c r="F165" s="128">
        <f>VLOOKUP(A165,'Tüm - Sektör'!$A:$H,6,0)</f>
        <v>23.793465956251922</v>
      </c>
      <c r="G165" s="127">
        <f>VLOOKUP(A165,'Tüm - Sektör'!$A:$H,7,0)</f>
        <v>52.462822000000003</v>
      </c>
      <c r="H165" s="159">
        <v>14.77</v>
      </c>
      <c r="I165" s="141" t="e">
        <f>VLOOKUP(A165,'Tüm - Sektör'!$A:$H,9,0)</f>
        <v>#REF!</v>
      </c>
      <c r="J165" s="142" t="e">
        <f>VLOOKUP(A165,'Tüm - Sektör'!$A:$H,10,0)</f>
        <v>#REF!</v>
      </c>
      <c r="K165" s="141" t="e">
        <f>VLOOKUP(A165,'Tüm - Sektör'!$A:$H,11,0)</f>
        <v>#REF!</v>
      </c>
      <c r="L165" s="141" t="e">
        <f>VLOOKUP(A165,'Tüm - Sektör'!$A:$H,12,0)</f>
        <v>#REF!</v>
      </c>
      <c r="M165" s="141" t="e">
        <f>VLOOKUP(A165,'Tüm - Sektör'!$A:$H,13,0)</f>
        <v>#REF!</v>
      </c>
      <c r="N165" s="143" t="e">
        <f>VLOOKUP(A165,'Tüm - Sektör'!$A:$H,14,0)</f>
        <v>#REF!</v>
      </c>
      <c r="O165" s="144" t="e">
        <f>VLOOKUP(A165,'Tüm - Sektör'!$A:$H,15,0)</f>
        <v>#REF!</v>
      </c>
      <c r="P165" s="155" t="e">
        <f>VLOOKUP(A165,'Tüm - Sektör'!$A:$H,16,0)</f>
        <v>#REF!</v>
      </c>
      <c r="Q165" s="158">
        <f>E165*G165/100</f>
        <v>27.087510412202128</v>
      </c>
      <c r="R165" s="166" t="str">
        <f>IF(OR(H165="", H166="", Q165=0), "", IF(H165&lt;H166, (H166-H165)/H165, ""))</f>
        <v/>
      </c>
      <c r="S165" s="213">
        <v>26.707778957825457</v>
      </c>
      <c r="T165" s="241">
        <f>S165-Q165</f>
        <v>-0.379731454376671</v>
      </c>
      <c r="U165" s="244"/>
      <c r="V165" s="246" t="str">
        <f>IFERROR(VLOOKUP(LEFT(U165,FIND(" ",U165)-1),'BTA Tarama'!$A:$K,11,0),"")</f>
        <v/>
      </c>
      <c r="W165" s="229"/>
      <c r="X165" s="243" t="str">
        <f>IF(COUNTIF('Yıldız Liste'!A:A, A165)&gt;0, "Yıldız Pazar", IF(COUNTIF('Ana Pazar Liste'!A:A, A165)&gt;0, "Ana Pazar", IF(COUNTIF('Alt Pazar Liste'!A:A, A165)&gt;0, "Alt Pazar", "")))</f>
        <v>Ana Pazar</v>
      </c>
    </row>
    <row r="166" spans="1:24" ht="30" customHeight="1" thickTop="1" thickBot="1" x14ac:dyDescent="0.65">
      <c r="A166" s="125" t="s">
        <v>710</v>
      </c>
      <c r="B166" s="136" t="s">
        <v>679</v>
      </c>
      <c r="C166" s="137">
        <v>60137175087</v>
      </c>
      <c r="D166" s="137">
        <v>700000000</v>
      </c>
      <c r="E166" s="128">
        <f>VLOOKUP(A166,'Tüm - Sektör'!$A:$H,5,0)</f>
        <v>120.56485890270449</v>
      </c>
      <c r="F166" s="128">
        <f>VLOOKUP(A166,'Tüm - Sektör'!$A:$H,6,0)</f>
        <v>92.885099308709158</v>
      </c>
      <c r="G166" s="127">
        <f>VLOOKUP(A166,'Tüm - Sektör'!$A:$H,7,0)</f>
        <v>28.655494999999998</v>
      </c>
      <c r="H166" s="159">
        <v>11.58</v>
      </c>
      <c r="I166" s="141" t="e">
        <f>VLOOKUP(A166,'Tüm - Sektör'!$A:$H,9,0)</f>
        <v>#REF!</v>
      </c>
      <c r="J166" s="142" t="e">
        <f>VLOOKUP(A166,'Tüm - Sektör'!$A:$H,10,0)</f>
        <v>#REF!</v>
      </c>
      <c r="K166" s="141" t="e">
        <f>VLOOKUP(A166,'Tüm - Sektör'!$A:$H,11,0)</f>
        <v>#REF!</v>
      </c>
      <c r="L166" s="141" t="e">
        <f>VLOOKUP(A166,'Tüm - Sektör'!$A:$H,12,0)</f>
        <v>#REF!</v>
      </c>
      <c r="M166" s="141" t="e">
        <f>VLOOKUP(A166,'Tüm - Sektör'!$A:$H,13,0)</f>
        <v>#REF!</v>
      </c>
      <c r="N166" s="143" t="e">
        <f>VLOOKUP(A166,'Tüm - Sektör'!$A:$H,14,0)</f>
        <v>#REF!</v>
      </c>
      <c r="O166" s="144" t="e">
        <f>VLOOKUP(A166,'Tüm - Sektör'!$A:$H,15,0)</f>
        <v>#REF!</v>
      </c>
      <c r="P166" s="155" t="e">
        <f>VLOOKUP(A166,'Tüm - Sektör'!$A:$H,16,0)</f>
        <v>#REF!</v>
      </c>
      <c r="Q166" s="158">
        <f>E166*G166/100</f>
        <v>34.548457114621534</v>
      </c>
      <c r="R166" s="166" t="str">
        <f>IF(OR(H166="", H167="", Q166=0), "", IF(H166&lt;H167, (H167-H166)/H166, ""))</f>
        <v/>
      </c>
      <c r="S166" s="213">
        <v>34.048607096792971</v>
      </c>
      <c r="T166" s="241">
        <f>S166-Q166</f>
        <v>-0.49985001782856386</v>
      </c>
      <c r="U166" s="244"/>
      <c r="V166" s="246" t="str">
        <f>IFERROR(VLOOKUP(LEFT(U166,FIND(" ",U166)-1),'BTA Tarama'!$A:$K,11,0),"")</f>
        <v/>
      </c>
      <c r="W166" s="229"/>
      <c r="X166" s="243" t="str">
        <f>IF(COUNTIF('Yıldız Liste'!A:A, A166)&gt;0, "Yıldız Pazar", IF(COUNTIF('Ana Pazar Liste'!A:A, A166)&gt;0, "Ana Pazar", IF(COUNTIF('Alt Pazar Liste'!A:A, A166)&gt;0, "Alt Pazar", "")))</f>
        <v>Alt Pazar</v>
      </c>
    </row>
    <row r="167" spans="1:24" ht="30" customHeight="1" thickTop="1" thickBot="1" x14ac:dyDescent="0.65">
      <c r="A167" s="125" t="s">
        <v>466</v>
      </c>
      <c r="B167" s="136" t="s">
        <v>679</v>
      </c>
      <c r="C167" s="137">
        <v>599344233</v>
      </c>
      <c r="D167" s="137">
        <v>118000000</v>
      </c>
      <c r="E167" s="128">
        <f>VLOOKUP(A167,'Tüm - Sektör'!$A:$H,5,0)</f>
        <v>20.67072898167979</v>
      </c>
      <c r="F167" s="128">
        <f>VLOOKUP(A167,'Tüm - Sektör'!$A:$H,6,0)</f>
        <v>3.8279127743851462</v>
      </c>
      <c r="G167" s="127">
        <f>VLOOKUP(A167,'Tüm - Sektör'!$A:$H,7,0)</f>
        <v>233.17816500000001</v>
      </c>
      <c r="H167" s="159">
        <v>8.3000000000000007</v>
      </c>
      <c r="I167" s="141" t="e">
        <f>VLOOKUP(A167,'Tüm - Sektör'!$A:$H,9,0)</f>
        <v>#REF!</v>
      </c>
      <c r="J167" s="142" t="e">
        <f>VLOOKUP(A167,'Tüm - Sektör'!$A:$H,10,0)</f>
        <v>#REF!</v>
      </c>
      <c r="K167" s="141" t="e">
        <f>VLOOKUP(A167,'Tüm - Sektör'!$A:$H,11,0)</f>
        <v>#REF!</v>
      </c>
      <c r="L167" s="141" t="e">
        <f>VLOOKUP(A167,'Tüm - Sektör'!$A:$H,12,0)</f>
        <v>#REF!</v>
      </c>
      <c r="M167" s="141" t="e">
        <f>VLOOKUP(A167,'Tüm - Sektör'!$A:$H,13,0)</f>
        <v>#REF!</v>
      </c>
      <c r="N167" s="143" t="e">
        <f>VLOOKUP(A167,'Tüm - Sektör'!$A:$H,14,0)</f>
        <v>#REF!</v>
      </c>
      <c r="O167" s="144" t="e">
        <f>VLOOKUP(A167,'Tüm - Sektör'!$A:$H,15,0)</f>
        <v>#REF!</v>
      </c>
      <c r="P167" s="155" t="e">
        <f>VLOOKUP(A167,'Tüm - Sektör'!$A:$H,16,0)</f>
        <v>#REF!</v>
      </c>
      <c r="Q167" s="158">
        <f>E167*G167/100</f>
        <v>48.199626531604125</v>
      </c>
      <c r="R167" s="166" t="str">
        <f>IF(OR(H167="", H168="", Q167=0), "", IF(H167&lt;H168, (H168-H167)/H167, ""))</f>
        <v/>
      </c>
      <c r="S167" s="213">
        <v>46.302881969017854</v>
      </c>
      <c r="T167" s="241">
        <f>S167-Q167</f>
        <v>-1.8967445625862709</v>
      </c>
      <c r="U167" s="244"/>
      <c r="V167" s="246" t="str">
        <f>IFERROR(VLOOKUP(LEFT(U167,FIND(" ",U167)-1),'BTA Tarama'!$A:$K,11,0),"")</f>
        <v/>
      </c>
      <c r="W167" s="229"/>
      <c r="X167" s="243" t="str">
        <f>IF(COUNTIF('Yıldız Liste'!A:A, A167)&gt;0, "Yıldız Pazar", IF(COUNTIF('Ana Pazar Liste'!A:A, A167)&gt;0, "Ana Pazar", IF(COUNTIF('Alt Pazar Liste'!A:A, A167)&gt;0, "Alt Pazar", "")))</f>
        <v>Yıldız Pazar</v>
      </c>
    </row>
    <row r="168" spans="1:24" ht="30" customHeight="1" thickTop="1" thickBot="1" x14ac:dyDescent="0.65">
      <c r="A168" s="125" t="s">
        <v>188</v>
      </c>
      <c r="B168" s="136" t="s">
        <v>679</v>
      </c>
      <c r="C168" s="137">
        <v>1187480335</v>
      </c>
      <c r="D168" s="137">
        <v>155000000</v>
      </c>
      <c r="E168" s="128">
        <f>VLOOKUP(A168,'Tüm - Sektör'!$A:$H,5,0)</f>
        <v>40.888758044863145</v>
      </c>
      <c r="F168" s="128">
        <f>VLOOKUP(A168,'Tüm - Sektör'!$A:$H,6,0)</f>
        <v>14.603127873165409</v>
      </c>
      <c r="G168" s="127">
        <f>VLOOKUP(A168,'Tüm - Sektör'!$A:$H,7,0)</f>
        <v>129.881788</v>
      </c>
      <c r="H168" s="159">
        <v>7.56</v>
      </c>
      <c r="I168" s="141" t="e">
        <f>VLOOKUP(A168,'Tüm - Sektör'!$A:$H,9,0)</f>
        <v>#REF!</v>
      </c>
      <c r="J168" s="142" t="e">
        <f>VLOOKUP(A168,'Tüm - Sektör'!$A:$H,10,0)</f>
        <v>#REF!</v>
      </c>
      <c r="K168" s="141" t="e">
        <f>VLOOKUP(A168,'Tüm - Sektör'!$A:$H,11,0)</f>
        <v>#REF!</v>
      </c>
      <c r="L168" s="141" t="e">
        <f>VLOOKUP(A168,'Tüm - Sektör'!$A:$H,12,0)</f>
        <v>#REF!</v>
      </c>
      <c r="M168" s="141" t="e">
        <f>VLOOKUP(A168,'Tüm - Sektör'!$A:$H,13,0)</f>
        <v>#REF!</v>
      </c>
      <c r="N168" s="143" t="e">
        <f>VLOOKUP(A168,'Tüm - Sektör'!$A:$H,14,0)</f>
        <v>#REF!</v>
      </c>
      <c r="O168" s="144" t="e">
        <f>VLOOKUP(A168,'Tüm - Sektör'!$A:$H,15,0)</f>
        <v>#REF!</v>
      </c>
      <c r="P168" s="155" t="e">
        <f>VLOOKUP(A168,'Tüm - Sektör'!$A:$H,16,0)</f>
        <v>#REF!</v>
      </c>
      <c r="Q168" s="158">
        <f>E168*G168/100</f>
        <v>53.107050039662099</v>
      </c>
      <c r="R168" s="166" t="str">
        <f>IF(OR(H168="", H169="", Q168=0), "", IF(H168&lt;H169, (H169-H168)/H168, ""))</f>
        <v/>
      </c>
      <c r="S168" s="213">
        <v>52.141467311668237</v>
      </c>
      <c r="T168" s="241">
        <f>S168-Q168</f>
        <v>-0.96558272799386202</v>
      </c>
      <c r="U168" s="244"/>
      <c r="V168" s="246" t="str">
        <f>IFERROR(VLOOKUP(LEFT(U168,FIND(" ",U168)-1),'BTA Tarama'!$A:$K,11,0),"")</f>
        <v/>
      </c>
      <c r="W168" s="229"/>
      <c r="X168" s="243" t="str">
        <f>IF(COUNTIF('Yıldız Liste'!A:A, A168)&gt;0, "Yıldız Pazar", IF(COUNTIF('Ana Pazar Liste'!A:A, A168)&gt;0, "Ana Pazar", IF(COUNTIF('Alt Pazar Liste'!A:A, A168)&gt;0, "Alt Pazar", "")))</f>
        <v>Ana Pazar</v>
      </c>
    </row>
    <row r="169" spans="1:24" ht="30" customHeight="1" thickTop="1" thickBot="1" x14ac:dyDescent="0.65">
      <c r="A169" s="125" t="s">
        <v>187</v>
      </c>
      <c r="B169" s="136" t="s">
        <v>679</v>
      </c>
      <c r="C169" s="137">
        <v>3014472211</v>
      </c>
      <c r="D169" s="137">
        <v>401411202</v>
      </c>
      <c r="E169" s="128">
        <f>VLOOKUP(A169,'Tüm - Sektör'!$A:$H,5,0)</f>
        <v>13.595266028133828</v>
      </c>
      <c r="F169" s="128">
        <f>VLOOKUP(A169,'Tüm - Sektör'!$A:$H,6,0)</f>
        <v>2.3594634287953777</v>
      </c>
      <c r="G169" s="127">
        <f>VLOOKUP(A169,'Tüm - Sektör'!$A:$H,7,0)</f>
        <v>464.88056799999998</v>
      </c>
      <c r="H169" s="159">
        <v>6.33</v>
      </c>
      <c r="I169" s="141" t="e">
        <f>VLOOKUP(A169,'Tüm - Sektör'!$A:$H,9,0)</f>
        <v>#REF!</v>
      </c>
      <c r="J169" s="142" t="e">
        <f>VLOOKUP(A169,'Tüm - Sektör'!$A:$H,10,0)</f>
        <v>#REF!</v>
      </c>
      <c r="K169" s="141" t="e">
        <f>VLOOKUP(A169,'Tüm - Sektör'!$A:$H,11,0)</f>
        <v>#REF!</v>
      </c>
      <c r="L169" s="141" t="e">
        <f>VLOOKUP(A169,'Tüm - Sektör'!$A:$H,12,0)</f>
        <v>#REF!</v>
      </c>
      <c r="M169" s="141" t="e">
        <f>VLOOKUP(A169,'Tüm - Sektör'!$A:$H,13,0)</f>
        <v>#REF!</v>
      </c>
      <c r="N169" s="143" t="e">
        <f>VLOOKUP(A169,'Tüm - Sektör'!$A:$H,14,0)</f>
        <v>#REF!</v>
      </c>
      <c r="O169" s="144" t="e">
        <f>VLOOKUP(A169,'Tüm - Sektör'!$A:$H,15,0)</f>
        <v>#REF!</v>
      </c>
      <c r="P169" s="155" t="e">
        <f>VLOOKUP(A169,'Tüm - Sektör'!$A:$H,16,0)</f>
        <v>#REF!</v>
      </c>
      <c r="Q169" s="158">
        <f>E169*G169/100</f>
        <v>63.201749932699578</v>
      </c>
      <c r="R169" s="166" t="str">
        <f>IF(OR(H169="", H170="", Q169=0), "", IF(H169&lt;H170, (H170-H169)/H169, ""))</f>
        <v/>
      </c>
      <c r="S169" s="213">
        <v>61.078943064731035</v>
      </c>
      <c r="T169" s="241">
        <f>S169-Q169</f>
        <v>-2.1228068679685421</v>
      </c>
      <c r="U169" s="244"/>
      <c r="V169" s="246" t="str">
        <f>IFERROR(VLOOKUP(LEFT(U169,FIND(" ",U169)-1),'BTA Tarama'!$A:$K,11,0),"")</f>
        <v/>
      </c>
      <c r="W169" s="229"/>
      <c r="X169" s="243" t="str">
        <f>IF(COUNTIF('Yıldız Liste'!A:A, A169)&gt;0, "Yıldız Pazar", IF(COUNTIF('Ana Pazar Liste'!A:A, A169)&gt;0, "Ana Pazar", IF(COUNTIF('Alt Pazar Liste'!A:A, A169)&gt;0, "Alt Pazar", "")))</f>
        <v>Ana Pazar</v>
      </c>
    </row>
    <row r="170" spans="1:24" ht="30" customHeight="1" thickTop="1" thickBot="1" x14ac:dyDescent="0.65">
      <c r="A170" s="125" t="s">
        <v>398</v>
      </c>
      <c r="B170" s="136" t="s">
        <v>679</v>
      </c>
      <c r="C170" s="137">
        <v>5116474915</v>
      </c>
      <c r="D170" s="137">
        <v>2000000000</v>
      </c>
      <c r="E170" s="128">
        <f>VLOOKUP(A170,'Tüm - Sektör'!$A:$H,5,0)</f>
        <v>24.23669556892613</v>
      </c>
      <c r="F170" s="128">
        <f>VLOOKUP(A170,'Tüm - Sektör'!$A:$H,6,0)</f>
        <v>2.0197246307438443</v>
      </c>
      <c r="G170" s="127">
        <f>VLOOKUP(A170,'Tüm - Sektör'!$A:$H,7,0)</f>
        <v>271.03651100000002</v>
      </c>
      <c r="H170" s="159">
        <v>6.09</v>
      </c>
      <c r="I170" s="141" t="e">
        <f>VLOOKUP(A170,'Tüm - Sektör'!$A:$H,9,0)</f>
        <v>#REF!</v>
      </c>
      <c r="J170" s="142" t="e">
        <f>VLOOKUP(A170,'Tüm - Sektör'!$A:$H,10,0)</f>
        <v>#REF!</v>
      </c>
      <c r="K170" s="141" t="e">
        <f>VLOOKUP(A170,'Tüm - Sektör'!$A:$H,11,0)</f>
        <v>#REF!</v>
      </c>
      <c r="L170" s="141" t="e">
        <f>VLOOKUP(A170,'Tüm - Sektör'!$A:$H,12,0)</f>
        <v>#REF!</v>
      </c>
      <c r="M170" s="141" t="e">
        <f>VLOOKUP(A170,'Tüm - Sektör'!$A:$H,13,0)</f>
        <v>#REF!</v>
      </c>
      <c r="N170" s="143" t="e">
        <f>VLOOKUP(A170,'Tüm - Sektör'!$A:$H,14,0)</f>
        <v>#REF!</v>
      </c>
      <c r="O170" s="144" t="e">
        <f>VLOOKUP(A170,'Tüm - Sektör'!$A:$H,15,0)</f>
        <v>#REF!</v>
      </c>
      <c r="P170" s="155" t="e">
        <f>VLOOKUP(A170,'Tüm - Sektör'!$A:$H,16,0)</f>
        <v>#REF!</v>
      </c>
      <c r="Q170" s="158">
        <f>E170*G170/100</f>
        <v>65.690294051708989</v>
      </c>
      <c r="R170" s="166" t="str">
        <f>IF(OR(H170="", H171="", Q170=0), "", IF(H170&lt;H171, (H171-H170)/H170, ""))</f>
        <v/>
      </c>
      <c r="S170" s="213">
        <v>63.5006175833187</v>
      </c>
      <c r="T170" s="241">
        <f>S170-Q170</f>
        <v>-2.1896764683902887</v>
      </c>
      <c r="U170" s="244"/>
      <c r="V170" s="246" t="str">
        <f>IFERROR(VLOOKUP(LEFT(U170,FIND(" ",U170)-1),'BTA Tarama'!$A:$K,11,0),"")</f>
        <v/>
      </c>
      <c r="W170" s="229"/>
      <c r="X170" s="243" t="str">
        <f>IF(COUNTIF('Yıldız Liste'!A:A, A170)&gt;0, "Yıldız Pazar", IF(COUNTIF('Ana Pazar Liste'!A:A, A170)&gt;0, "Ana Pazar", IF(COUNTIF('Alt Pazar Liste'!A:A, A170)&gt;0, "Alt Pazar", "")))</f>
        <v>Yıldız Pazar</v>
      </c>
    </row>
    <row r="171" spans="1:24" ht="30" customHeight="1" thickTop="1" thickBot="1" x14ac:dyDescent="0.65">
      <c r="A171" s="250" t="s">
        <v>2186</v>
      </c>
      <c r="B171" s="251"/>
      <c r="C171" s="251"/>
      <c r="D171" s="251"/>
      <c r="E171" s="251"/>
      <c r="F171" s="251"/>
      <c r="G171" s="251"/>
      <c r="H171" s="252"/>
      <c r="I171" s="150"/>
      <c r="J171" s="150"/>
      <c r="K171" s="150"/>
      <c r="L171" s="150"/>
      <c r="M171" s="150"/>
      <c r="N171" s="150"/>
      <c r="O171" s="150"/>
      <c r="P171" s="150"/>
      <c r="Q171" s="158">
        <f t="shared" si="6"/>
        <v>0</v>
      </c>
      <c r="R171" s="166" t="str">
        <f t="shared" si="7"/>
        <v/>
      </c>
      <c r="S171" s="213">
        <v>0</v>
      </c>
      <c r="T171" s="241">
        <f t="shared" si="8"/>
        <v>0</v>
      </c>
      <c r="U171" s="244"/>
      <c r="V171" s="246" t="str">
        <f>IFERROR(VLOOKUP(LEFT(U171,FIND(" ",U171)-1),'BTA Tarama'!$A:$K,11,0),"")</f>
        <v/>
      </c>
      <c r="W171" s="229"/>
      <c r="X171" s="243" t="str">
        <f>IF(COUNTIF('Yıldız Liste'!A:A, A171)&gt;0, "Yıldız Pazar", IF(COUNTIF('Ana Pazar Liste'!A:A, A171)&gt;0, "Ana Pazar", IF(COUNTIF('Alt Pazar Liste'!A:A, A171)&gt;0, "Alt Pazar", "")))</f>
        <v/>
      </c>
    </row>
    <row r="172" spans="1:24" ht="30" customHeight="1" thickTop="1" thickBot="1" x14ac:dyDescent="0.65">
      <c r="A172" s="125" t="s">
        <v>701</v>
      </c>
      <c r="B172" s="136" t="s">
        <v>699</v>
      </c>
      <c r="C172" s="137">
        <v>13307866000</v>
      </c>
      <c r="D172" s="137">
        <v>333333333</v>
      </c>
      <c r="E172" s="128">
        <f>VLOOKUP(A172,'Tüm - Sektör'!$A:$H,5,0)</f>
        <v>0.23680479316581365</v>
      </c>
      <c r="F172" s="128">
        <f>VLOOKUP(A172,'Tüm - Sektör'!$A:$H,6,0)</f>
        <v>2.1333765171407067E-4</v>
      </c>
      <c r="G172" s="127">
        <f>VLOOKUP(A172,'Tüm - Sektör'!$A:$H,7,0)</f>
        <v>84.532953000000006</v>
      </c>
      <c r="H172" s="159">
        <v>1999</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0.2001780845086045</v>
      </c>
      <c r="R172" s="166" t="str">
        <f>IF(OR(H172="", H173="", Q172=0), "", IF(H172&lt;H173, (H173-H172)/H172, ""))</f>
        <v/>
      </c>
      <c r="S172" s="213">
        <v>0.20364172566549638</v>
      </c>
      <c r="T172" s="241">
        <f>S172-Q172</f>
        <v>3.4636411568918779E-3</v>
      </c>
      <c r="U172" s="244"/>
      <c r="V172" s="246" t="str">
        <f>IFERROR(VLOOKUP(LEFT(U172,FIND(" ",U172)-1),'BTA Tarama'!$A:$K,11,0),"")</f>
        <v/>
      </c>
      <c r="W172" s="229"/>
      <c r="X172" s="243" t="str">
        <f>IF(COUNTIF('Yıldız Liste'!A:A, A172)&gt;0, "Yıldız Pazar", IF(COUNTIF('Ana Pazar Liste'!A:A, A172)&gt;0, "Ana Pazar", IF(COUNTIF('Alt Pazar Liste'!A:A, A172)&gt;0, "Alt Pazar", "")))</f>
        <v>Yıldız Pazar</v>
      </c>
    </row>
    <row r="173" spans="1:24" ht="30" customHeight="1" thickTop="1" thickBot="1" x14ac:dyDescent="0.65">
      <c r="A173" s="125" t="s">
        <v>736</v>
      </c>
      <c r="B173" s="136" t="s">
        <v>699</v>
      </c>
      <c r="C173" s="137">
        <v>7078013000</v>
      </c>
      <c r="D173" s="137">
        <v>2500000000</v>
      </c>
      <c r="E173" s="128">
        <f>VLOOKUP(A173,'Tüm - Sektör'!$A:$H,5,0)</f>
        <v>67.358778111765062</v>
      </c>
      <c r="F173" s="128">
        <f>VLOOKUP(A173,'Tüm - Sektör'!$A:$H,6,0)</f>
        <v>0.73979986943179643</v>
      </c>
      <c r="G173" s="127">
        <f>VLOOKUP(A173,'Tüm - Sektör'!$A:$H,7,0)</f>
        <v>14.975438</v>
      </c>
      <c r="H173" s="159">
        <v>40.26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10.087272053684949</v>
      </c>
      <c r="R173" s="166" t="str">
        <f>IF(OR(H173="", H174="", Q173=0), "", IF(H173&lt;H174, (H174-H173)/H173, ""))</f>
        <v/>
      </c>
      <c r="S173" s="213">
        <v>9.7389346014713638</v>
      </c>
      <c r="T173" s="241">
        <f>S173-Q173</f>
        <v>-0.3483374522135847</v>
      </c>
      <c r="U173" s="244"/>
      <c r="V173" s="246" t="str">
        <f>IFERROR(VLOOKUP(LEFT(U173,FIND(" ",U173)-1),'BTA Tarama'!$A:$K,11,0),"")</f>
        <v/>
      </c>
      <c r="W173" s="229"/>
      <c r="X173" s="243" t="str">
        <f>IF(COUNTIF('Yıldız Liste'!A:A, A173)&gt;0, "Yıldız Pazar", IF(COUNTIF('Ana Pazar Liste'!A:A, A173)&gt;0, "Ana Pazar", IF(COUNTIF('Alt Pazar Liste'!A:A, A173)&gt;0, "Alt Pazar", "")))</f>
        <v/>
      </c>
    </row>
    <row r="174" spans="1:24" ht="30" customHeight="1" thickTop="1" thickBot="1" x14ac:dyDescent="0.65">
      <c r="A174" s="125" t="s">
        <v>709</v>
      </c>
      <c r="B174" s="136" t="s">
        <v>699</v>
      </c>
      <c r="C174" s="137">
        <v>5985751000</v>
      </c>
      <c r="D174" s="137">
        <v>397500000</v>
      </c>
      <c r="E174" s="128">
        <f>VLOOKUP(A174,'Tüm - Sektör'!$A:$H,5,0)</f>
        <v>43.898444373021675</v>
      </c>
      <c r="F174" s="128">
        <f>VLOOKUP(A174,'Tüm - Sektör'!$A:$H,6,0)</f>
        <v>3.6423594342129797</v>
      </c>
      <c r="G174" s="127">
        <f>VLOOKUP(A174,'Tüm - Sektör'!$A:$H,7,0)</f>
        <v>33.254894999999998</v>
      </c>
      <c r="H174" s="159">
        <v>27.42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14.598381582881766</v>
      </c>
      <c r="R174" s="166" t="str">
        <f>IF(OR(H174="", H175="", Q174=0), "", IF(H174&lt;H175, (H175-H174)/H174, ""))</f>
        <v/>
      </c>
      <c r="S174" s="213">
        <v>14.781669977940105</v>
      </c>
      <c r="T174" s="241">
        <f>S174-Q174</f>
        <v>0.18328839505833905</v>
      </c>
      <c r="U174" s="244"/>
      <c r="V174" s="246" t="str">
        <f>IFERROR(VLOOKUP(LEFT(U174,FIND(" ",U174)-1),'BTA Tarama'!$A:$K,11,0),"")</f>
        <v/>
      </c>
      <c r="W174" s="229"/>
      <c r="X174" s="243" t="str">
        <f>IF(COUNTIF('Yıldız Liste'!A:A, A174)&gt;0, "Yıldız Pazar", IF(COUNTIF('Ana Pazar Liste'!A:A, A174)&gt;0, "Ana Pazar", IF(COUNTIF('Alt Pazar Liste'!A:A, A174)&gt;0, "Alt Pazar", "")))</f>
        <v>Ana Pazar</v>
      </c>
    </row>
    <row r="175" spans="1:24" ht="30" customHeight="1" thickTop="1" thickBot="1" x14ac:dyDescent="0.65">
      <c r="A175" s="125" t="s">
        <v>698</v>
      </c>
      <c r="B175" s="136" t="s">
        <v>699</v>
      </c>
      <c r="C175" s="137">
        <v>1839661730</v>
      </c>
      <c r="D175" s="137">
        <v>300000000</v>
      </c>
      <c r="E175" s="128">
        <f>VLOOKUP(A175,'Tüm - Sektör'!$A:$H,5,0)</f>
        <v>10.509717074212476</v>
      </c>
      <c r="F175" s="128">
        <f>VLOOKUP(A175,'Tüm - Sektör'!$A:$H,6,0)</f>
        <v>0.89368342467793171</v>
      </c>
      <c r="G175" s="127">
        <f>VLOOKUP(A175,'Tüm - Sektör'!$A:$H,7,0)</f>
        <v>153.859475</v>
      </c>
      <c r="H175" s="159">
        <v>24.74</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16.170195514368675</v>
      </c>
      <c r="R175" s="166" t="str">
        <f>IF(OR(H175="", H176="", Q175=0), "", IF(H175&lt;H176, (H176-H175)/H175, ""))</f>
        <v/>
      </c>
      <c r="S175" s="213">
        <v>15.327610614003106</v>
      </c>
      <c r="T175" s="241">
        <f>S175-Q175</f>
        <v>-0.84258490036556921</v>
      </c>
      <c r="U175" s="244"/>
      <c r="V175" s="246" t="str">
        <f>IFERROR(VLOOKUP(LEFT(U175,FIND(" ",U175)-1),'BTA Tarama'!$A:$K,11,0),"")</f>
        <v/>
      </c>
      <c r="W175" s="229"/>
      <c r="X175" s="243" t="str">
        <f>IF(COUNTIF('Yıldız Liste'!A:A, A175)&gt;0, "Yıldız Pazar", IF(COUNTIF('Ana Pazar Liste'!A:A, A175)&gt;0, "Ana Pazar", IF(COUNTIF('Alt Pazar Liste'!A:A, A175)&gt;0, "Alt Pazar", "")))</f>
        <v>Alt Pazar</v>
      </c>
    </row>
    <row r="176" spans="1:24" ht="30" customHeight="1" thickTop="1" thickBot="1" x14ac:dyDescent="0.65">
      <c r="A176" s="125" t="s">
        <v>722</v>
      </c>
      <c r="B176" s="136" t="s">
        <v>699</v>
      </c>
      <c r="C176" s="137">
        <v>13043459000</v>
      </c>
      <c r="D176" s="137">
        <v>695302645</v>
      </c>
      <c r="E176" s="128">
        <f>VLOOKUP(A176,'Tüm - Sektör'!$A:$H,5,0)</f>
        <v>7.6016146005323399</v>
      </c>
      <c r="F176" s="128">
        <f>VLOOKUP(A176,'Tüm - Sektör'!$A:$H,6,0)</f>
        <v>0.54122842360508927</v>
      </c>
      <c r="G176" s="127">
        <f>VLOOKUP(A176,'Tüm - Sektör'!$A:$H,7,0)</f>
        <v>270.84692699999999</v>
      </c>
      <c r="H176" s="159">
        <v>19.43</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20.588739547925169</v>
      </c>
      <c r="R176" s="166" t="str">
        <f>IF(OR(H176="", H177="", Q176=0), "", IF(H176&lt;H177, (H177-H176)/H176, ""))</f>
        <v/>
      </c>
      <c r="S176" s="213">
        <v>20.316871986601623</v>
      </c>
      <c r="T176" s="241">
        <f>S176-Q176</f>
        <v>-0.27186756132354617</v>
      </c>
      <c r="U176" s="244"/>
      <c r="V176" s="246" t="str">
        <f>IFERROR(VLOOKUP(LEFT(U176,FIND(" ",U176)-1),'BTA Tarama'!$A:$K,11,0),"")</f>
        <v/>
      </c>
      <c r="W176" s="229"/>
      <c r="X176" s="243" t="str">
        <f>IF(COUNTIF('Yıldız Liste'!A:A, A176)&gt;0, "Yıldız Pazar", IF(COUNTIF('Ana Pazar Liste'!A:A, A176)&gt;0, "Ana Pazar", IF(COUNTIF('Alt Pazar Liste'!A:A, A176)&gt;0, "Alt Pazar", "")))</f>
        <v>Yıldız Pazar</v>
      </c>
    </row>
    <row r="177" spans="1:24" ht="30" customHeight="1" thickTop="1" thickBot="1" x14ac:dyDescent="0.65">
      <c r="A177" s="125" t="s">
        <v>754</v>
      </c>
      <c r="B177" s="136" t="s">
        <v>699</v>
      </c>
      <c r="C177" s="137">
        <v>7376632000</v>
      </c>
      <c r="D177" s="137">
        <v>900000000</v>
      </c>
      <c r="E177" s="128">
        <f>VLOOKUP(A177,'Tüm - Sektör'!$A:$H,5,0)</f>
        <v>16.495888853340247</v>
      </c>
      <c r="F177" s="128">
        <f>VLOOKUP(A177,'Tüm - Sektör'!$A:$H,6,0)</f>
        <v>1.5197981254229083</v>
      </c>
      <c r="G177" s="127">
        <f>VLOOKUP(A177,'Tüm - Sektör'!$A:$H,7,0)</f>
        <v>214.106866</v>
      </c>
      <c r="H177" s="159">
        <v>11.33</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35.318830642730141</v>
      </c>
      <c r="R177" s="166" t="str">
        <f>IF(OR(H177="", H178="", Q177=0), "", IF(H177&lt;H178, (H178-H177)/H177, ""))</f>
        <v/>
      </c>
      <c r="S177" s="213">
        <v>34.918180731425167</v>
      </c>
      <c r="T177" s="241">
        <f>S177-Q177</f>
        <v>-0.40064991130497418</v>
      </c>
      <c r="U177" s="244"/>
      <c r="V177" s="246" t="str">
        <f>IFERROR(VLOOKUP(LEFT(U177,FIND(" ",U177)-1),'BTA Tarama'!$A:$K,11,0),"")</f>
        <v/>
      </c>
      <c r="W177" s="229"/>
      <c r="X177" s="243" t="str">
        <f>IF(COUNTIF('Yıldız Liste'!A:A, A177)&gt;0, "Yıldız Pazar", IF(COUNTIF('Ana Pazar Liste'!A:A, A177)&gt;0, "Ana Pazar", IF(COUNTIF('Alt Pazar Liste'!A:A, A177)&gt;0, "Alt Pazar", "")))</f>
        <v>Yıldız Pazar</v>
      </c>
    </row>
    <row r="178" spans="1:24" ht="30" customHeight="1" thickTop="1" thickBot="1" x14ac:dyDescent="0.65">
      <c r="A178" s="125" t="s">
        <v>740</v>
      </c>
      <c r="B178" s="136" t="s">
        <v>699</v>
      </c>
      <c r="C178" s="137">
        <v>1018312000</v>
      </c>
      <c r="D178" s="137">
        <v>100000000</v>
      </c>
      <c r="E178" s="128">
        <f>VLOOKUP(A178,'Tüm - Sektör'!$A:$H,5,0)</f>
        <v>176.50879719845236</v>
      </c>
      <c r="F178" s="128">
        <f>VLOOKUP(A178,'Tüm - Sektör'!$A:$H,6,0)</f>
        <v>171.53430259473922</v>
      </c>
      <c r="G178" s="127">
        <f>VLOOKUP(A178,'Tüm - Sektör'!$A:$H,7,0)</f>
        <v>51.044795000000001</v>
      </c>
      <c r="H178" s="159">
        <v>4.4400000000000004</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90.09855368691575</v>
      </c>
      <c r="R178" s="166" t="str">
        <f>IF(OR(H178="", H179="", Q178=0), "", IF(H178&lt;H179, (H179-H178)/H178, ""))</f>
        <v/>
      </c>
      <c r="S178" s="213">
        <v>87.154156507604782</v>
      </c>
      <c r="T178" s="241">
        <f>S178-Q178</f>
        <v>-2.9443971793109682</v>
      </c>
      <c r="U178" s="244"/>
      <c r="V178" s="246" t="str">
        <f>IFERROR(VLOOKUP(LEFT(U178,FIND(" ",U178)-1),'BTA Tarama'!$A:$K,11,0),"")</f>
        <v/>
      </c>
      <c r="W178" s="229"/>
      <c r="X178" s="243" t="str">
        <f>IF(COUNTIF('Yıldız Liste'!A:A, A178)&gt;0, "Yıldız Pazar", IF(COUNTIF('Ana Pazar Liste'!A:A, A178)&gt;0, "Ana Pazar", IF(COUNTIF('Alt Pazar Liste'!A:A, A178)&gt;0, "Alt Pazar", "")))</f>
        <v>Alt Pazar</v>
      </c>
    </row>
    <row r="179" spans="1:24" ht="30" customHeight="1" thickTop="1" thickBot="1" x14ac:dyDescent="0.65">
      <c r="A179" s="125" t="s">
        <v>728</v>
      </c>
      <c r="B179" s="136" t="s">
        <v>699</v>
      </c>
      <c r="C179" s="137">
        <v>3173753000</v>
      </c>
      <c r="D179" s="137">
        <v>1088802000</v>
      </c>
      <c r="E179" s="128">
        <f>VLOOKUP(A179,'Tüm - Sektör'!$A:$H,5,0)</f>
        <v>33.36108341546192</v>
      </c>
      <c r="F179" s="128">
        <f>VLOOKUP(A179,'Tüm - Sektör'!$A:$H,6,0)</f>
        <v>9.605070416343052</v>
      </c>
      <c r="G179" s="127">
        <f>VLOOKUP(A179,'Tüm - Sektör'!$A:$H,7,0)</f>
        <v>447.465259</v>
      </c>
      <c r="H179" s="159">
        <v>2.68</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149.27925831020272</v>
      </c>
      <c r="R179" s="166" t="str">
        <f>IF(OR(H179="", H180="", Q179=0), "", IF(H179&lt;H180, (H180-H179)/H179, ""))</f>
        <v/>
      </c>
      <c r="S179" s="213">
        <v>145.47942264412484</v>
      </c>
      <c r="T179" s="241">
        <f>S179-Q179</f>
        <v>-3.7998356660778825</v>
      </c>
      <c r="U179" s="244"/>
      <c r="V179" s="246" t="str">
        <f>IFERROR(VLOOKUP(LEFT(U179,FIND(" ",U179)-1),'BTA Tarama'!$A:$K,11,0),"")</f>
        <v/>
      </c>
      <c r="W179" s="229"/>
      <c r="X179" s="243" t="str">
        <f>IF(COUNTIF('Yıldız Liste'!A:A, A179)&gt;0, "Yıldız Pazar", IF(COUNTIF('Ana Pazar Liste'!A:A, A179)&gt;0, "Ana Pazar", IF(COUNTIF('Alt Pazar Liste'!A:A, A179)&gt;0, "Alt Pazar", "")))</f>
        <v>Ana Pazar</v>
      </c>
    </row>
    <row r="180" spans="1:24" ht="30" customHeight="1" thickTop="1" thickBot="1" x14ac:dyDescent="0.65">
      <c r="A180" s="125" t="s">
        <v>751</v>
      </c>
      <c r="B180" s="136" t="s">
        <v>699</v>
      </c>
      <c r="C180" s="137">
        <v>2004187000</v>
      </c>
      <c r="D180" s="137">
        <v>1080000000</v>
      </c>
      <c r="E180" s="128">
        <f>VLOOKUP(A180,'Tüm - Sektör'!$A:$H,5,0)</f>
        <v>39.245914863287446</v>
      </c>
      <c r="F180" s="128">
        <f>VLOOKUP(A180,'Tüm - Sektör'!$A:$H,6,0)</f>
        <v>18.926463572187235</v>
      </c>
      <c r="G180" s="127">
        <f>VLOOKUP(A180,'Tüm - Sektör'!$A:$H,7,0)</f>
        <v>610.40025600000001</v>
      </c>
      <c r="H180" s="159">
        <v>1.67</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239.55716479504864</v>
      </c>
      <c r="R180" s="166" t="str">
        <f>IF(OR(H180="", H181="", Q180=0), "", IF(H180&lt;H181, (H181-H180)/H180, ""))</f>
        <v/>
      </c>
      <c r="S180" s="213">
        <v>236.72216876197115</v>
      </c>
      <c r="T180" s="241">
        <f>S180-Q180</f>
        <v>-2.8349960330774877</v>
      </c>
      <c r="U180" s="244"/>
      <c r="V180" s="246" t="str">
        <f>IFERROR(VLOOKUP(LEFT(U180,FIND(" ",U180)-1),'BTA Tarama'!$A:$K,11,0),"")</f>
        <v/>
      </c>
      <c r="W180" s="229"/>
      <c r="X180" s="243" t="str">
        <f>IF(COUNTIF('Yıldız Liste'!A:A, A180)&gt;0, "Yıldız Pazar", IF(COUNTIF('Ana Pazar Liste'!A:A, A180)&gt;0, "Ana Pazar", IF(COUNTIF('Alt Pazar Liste'!A:A, A180)&gt;0, "Alt Pazar", "")))</f>
        <v>Ana Pazar</v>
      </c>
    </row>
    <row r="181" spans="1:24" ht="30" customHeight="1" thickTop="1" thickBot="1" x14ac:dyDescent="0.65">
      <c r="A181" s="125" t="s">
        <v>755</v>
      </c>
      <c r="B181" s="136" t="s">
        <v>699</v>
      </c>
      <c r="C181" s="137">
        <v>7859832000</v>
      </c>
      <c r="D181" s="137">
        <v>5000000000</v>
      </c>
      <c r="E181" s="128">
        <f>VLOOKUP(A181,'Tüm - Sektör'!$A:$H,5,0)</f>
        <v>18.448652787130221</v>
      </c>
      <c r="F181" s="128">
        <f>VLOOKUP(A181,'Tüm - Sektör'!$A:$H,6,0)</f>
        <v>2.2094194954646973</v>
      </c>
      <c r="G181" s="127">
        <f>VLOOKUP(A181,'Tüm - Sektör'!$A:$H,7,0)</f>
        <v>1822.4706020000001</v>
      </c>
      <c r="H181" s="159">
        <v>1.19</v>
      </c>
      <c r="I181" s="141" t="e">
        <f>VLOOKUP(A181,'Tüm - Sektör'!$A:$H,9,0)</f>
        <v>#REF!</v>
      </c>
      <c r="J181" s="145" t="e">
        <f>VLOOKUP(A181,'Tüm - Sektör'!$A:$H,10,0)</f>
        <v>#REF!</v>
      </c>
      <c r="K181" s="146" t="e">
        <f>VLOOKUP(A181,'Tüm - Sektör'!$A:$H,11,0)</f>
        <v>#REF!</v>
      </c>
      <c r="L181" s="146" t="e">
        <f>VLOOKUP(A181,'Tüm - Sektör'!$A:$H,12,0)</f>
        <v>#REF!</v>
      </c>
      <c r="M181" s="146" t="e">
        <f>VLOOKUP(A181,'Tüm - Sektör'!$A:$H,13,0)</f>
        <v>#REF!</v>
      </c>
      <c r="N181" s="147" t="e">
        <f>VLOOKUP(A181,'Tüm - Sektör'!$A:$H,14,0)</f>
        <v>#REF!</v>
      </c>
      <c r="O181" s="148" t="e">
        <f>VLOOKUP(A181,'Tüm - Sektör'!$A:$H,15,0)</f>
        <v>#REF!</v>
      </c>
      <c r="P181" s="156" t="e">
        <f>VLOOKUP(A181,'Tüm - Sektör'!$A:$H,16,0)</f>
        <v>#REF!</v>
      </c>
      <c r="Q181" s="158">
        <f>E181*G181/100</f>
        <v>336.22127351050193</v>
      </c>
      <c r="R181" s="166" t="str">
        <f>IF(OR(H181="", H182="", Q181=0), "", IF(H181&lt;H182, (H182-H181)/H181, ""))</f>
        <v/>
      </c>
      <c r="S181" s="213">
        <v>333.41942956458109</v>
      </c>
      <c r="T181" s="241">
        <f>S181-Q181</f>
        <v>-2.8018439459208366</v>
      </c>
      <c r="U181" s="244"/>
      <c r="V181" s="246" t="str">
        <f>IFERROR(VLOOKUP(LEFT(U181,FIND(" ",U181)-1),'BTA Tarama'!$A:$K,11,0),"")</f>
        <v/>
      </c>
      <c r="W181" s="229"/>
      <c r="X181" s="243" t="str">
        <f>IF(COUNTIF('Yıldız Liste'!A:A, A181)&gt;0, "Yıldız Pazar", IF(COUNTIF('Ana Pazar Liste'!A:A, A181)&gt;0, "Ana Pazar", IF(COUNTIF('Alt Pazar Liste'!A:A, A181)&gt;0, "Alt Pazar", "")))</f>
        <v>Yıldız Pazar</v>
      </c>
    </row>
    <row r="182" spans="1:24" ht="30" customHeight="1" thickTop="1" thickBot="1" x14ac:dyDescent="0.65">
      <c r="A182" s="250" t="s">
        <v>618</v>
      </c>
      <c r="B182" s="251"/>
      <c r="C182" s="251"/>
      <c r="D182" s="251"/>
      <c r="E182" s="251"/>
      <c r="F182" s="251"/>
      <c r="G182" s="251"/>
      <c r="H182" s="252"/>
      <c r="I182" s="150"/>
      <c r="J182" s="150"/>
      <c r="K182" s="150"/>
      <c r="L182" s="150"/>
      <c r="M182" s="150"/>
      <c r="N182" s="150"/>
      <c r="O182" s="150"/>
      <c r="P182" s="150"/>
      <c r="Q182" s="158">
        <f t="shared" si="6"/>
        <v>0</v>
      </c>
      <c r="R182" s="166" t="str">
        <f t="shared" si="7"/>
        <v/>
      </c>
      <c r="S182" s="213">
        <v>0</v>
      </c>
      <c r="T182" s="241">
        <f t="shared" si="8"/>
        <v>0</v>
      </c>
      <c r="U182" s="244"/>
      <c r="V182" s="246" t="str">
        <f>IFERROR(VLOOKUP(LEFT(U182,FIND(" ",U182)-1),'BTA Tarama'!$A:$K,11,0),"")</f>
        <v/>
      </c>
      <c r="W182" s="229"/>
      <c r="X182" s="243" t="str">
        <f>IF(COUNTIF('Yıldız Liste'!A:A, A182)&gt;0, "Yıldız Pazar", IF(COUNTIF('Ana Pazar Liste'!A:A, A182)&gt;0, "Ana Pazar", IF(COUNTIF('Alt Pazar Liste'!A:A, A182)&gt;0, "Alt Pazar", "")))</f>
        <v/>
      </c>
    </row>
    <row r="183" spans="1:24" ht="30" customHeight="1" thickTop="1" thickBot="1" x14ac:dyDescent="0.65">
      <c r="A183" s="125" t="s">
        <v>465</v>
      </c>
      <c r="B183" s="131" t="s">
        <v>618</v>
      </c>
      <c r="C183" s="132">
        <v>15819301983</v>
      </c>
      <c r="D183" s="132">
        <v>2070000000</v>
      </c>
      <c r="E183" s="128">
        <f>VLOOKUP(A183,'Tüm - Sektör'!$A:$H,5,0)</f>
        <v>1.1749998478375199</v>
      </c>
      <c r="F183" s="128">
        <f>VLOOKUP(A183,'Tüm - Sektör'!$A:$H,6,0)</f>
        <v>3.1835825952501481E-3</v>
      </c>
      <c r="G183" s="127">
        <f>VLOOKUP(A183,'Tüm - Sektör'!$A:$H,7,0)</f>
        <v>515.12446699999998</v>
      </c>
      <c r="H183" s="159">
        <v>66.099999999999994</v>
      </c>
      <c r="I183" s="133" t="e">
        <f>VLOOKUP(A183,'Tüm - Sektör'!$A:$H,9,0)</f>
        <v>#REF!</v>
      </c>
      <c r="J183" s="132" t="e">
        <f>VLOOKUP(A183,'Tüm - Sektör'!$A:$H,10,0)</f>
        <v>#REF!</v>
      </c>
      <c r="K183" s="133" t="e">
        <f>VLOOKUP(A183,'Tüm - Sektör'!$A:$H,11,0)</f>
        <v>#REF!</v>
      </c>
      <c r="L183" s="133" t="e">
        <f>VLOOKUP(A183,'Tüm - Sektör'!$A:$H,12,0)</f>
        <v>#REF!</v>
      </c>
      <c r="M183" s="133" t="e">
        <f>VLOOKUP(A183,'Tüm - Sektör'!$A:$H,13,0)</f>
        <v>#REF!</v>
      </c>
      <c r="N183" s="134" t="e">
        <f>VLOOKUP(A183,'Tüm - Sektör'!$A:$H,14,0)</f>
        <v>#REF!</v>
      </c>
      <c r="O183" s="135" t="e">
        <f>VLOOKUP(A183,'Tüm - Sektör'!$A:$H,15,0)</f>
        <v>#REF!</v>
      </c>
      <c r="P183" s="153" t="e">
        <f>VLOOKUP(A183,'Tüm - Sektör'!$A:$H,16,0)</f>
        <v>#REF!</v>
      </c>
      <c r="Q183" s="158">
        <f t="shared" si="6"/>
        <v>6.0527117034238351</v>
      </c>
      <c r="R183" s="166" t="str">
        <f t="shared" si="7"/>
        <v/>
      </c>
      <c r="S183" s="213">
        <v>5.7983223709610936</v>
      </c>
      <c r="T183" s="241">
        <f t="shared" si="8"/>
        <v>-0.25438933246274154</v>
      </c>
      <c r="U183" s="244"/>
      <c r="V183" s="246" t="str">
        <f>IFERROR(VLOOKUP(LEFT(U183,FIND(" ",U183)-1),'BTA Tarama'!$A:$K,11,0),"")</f>
        <v/>
      </c>
      <c r="W183" s="229"/>
      <c r="X183" s="243" t="str">
        <f>IF(COUNTIF('Yıldız Liste'!A:A, A183)&gt;0, "Yıldız Pazar", IF(COUNTIF('Ana Pazar Liste'!A:A, A183)&gt;0, "Ana Pazar", IF(COUNTIF('Alt Pazar Liste'!A:A, A183)&gt;0, "Alt Pazar", "")))</f>
        <v>Yıldız Pazar</v>
      </c>
    </row>
    <row r="184" spans="1:24" ht="30" customHeight="1" thickTop="1" thickBot="1" x14ac:dyDescent="0.65">
      <c r="A184" s="250" t="s">
        <v>221</v>
      </c>
      <c r="B184" s="251"/>
      <c r="C184" s="251"/>
      <c r="D184" s="251"/>
      <c r="E184" s="251"/>
      <c r="F184" s="251"/>
      <c r="G184" s="251"/>
      <c r="H184" s="252"/>
      <c r="I184" s="150"/>
      <c r="J184" s="150"/>
      <c r="K184" s="150"/>
      <c r="L184" s="150"/>
      <c r="M184" s="150"/>
      <c r="N184" s="150"/>
      <c r="O184" s="150"/>
      <c r="P184" s="150"/>
      <c r="Q184" s="158">
        <f t="shared" si="6"/>
        <v>0</v>
      </c>
      <c r="R184" s="166" t="str">
        <f t="shared" si="7"/>
        <v/>
      </c>
      <c r="S184" s="213">
        <v>0</v>
      </c>
      <c r="T184" s="241">
        <f t="shared" si="8"/>
        <v>0</v>
      </c>
      <c r="U184" s="244"/>
      <c r="V184" s="246" t="str">
        <f>IFERROR(VLOOKUP(LEFT(U184,FIND(" ",U184)-1),'BTA Tarama'!$A:$K,11,0),"")</f>
        <v/>
      </c>
      <c r="W184" s="229"/>
      <c r="X184" s="243" t="str">
        <f>IF(COUNTIF('Yıldız Liste'!A:A, A184)&gt;0, "Yıldız Pazar", IF(COUNTIF('Ana Pazar Liste'!A:A, A184)&gt;0, "Ana Pazar", IF(COUNTIF('Alt Pazar Liste'!A:A, A184)&gt;0, "Alt Pazar", "")))</f>
        <v/>
      </c>
    </row>
    <row r="185" spans="1:24" ht="30" customHeight="1" thickTop="1" thickBot="1" x14ac:dyDescent="0.65">
      <c r="A185" s="125" t="s">
        <v>165</v>
      </c>
      <c r="B185" s="136" t="s">
        <v>221</v>
      </c>
      <c r="C185" s="137">
        <v>10580143341</v>
      </c>
      <c r="D185" s="137">
        <v>37264000</v>
      </c>
      <c r="E185" s="128">
        <f>VLOOKUP(A185,'Tüm - Sektör'!$A:$H,5,0)</f>
        <v>44.396965796458126</v>
      </c>
      <c r="F185" s="128">
        <f>VLOOKUP(A185,'Tüm - Sektör'!$A:$H,6,0)</f>
        <v>4.3963729619297718</v>
      </c>
      <c r="G185" s="127">
        <f>VLOOKUP(A185,'Tüm - Sektör'!$A:$H,7,0)</f>
        <v>3.3655849999999998</v>
      </c>
      <c r="H185" s="159">
        <v>267.75</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1.4942176213007252</v>
      </c>
      <c r="R185" s="166" t="str">
        <f>IF(OR(H185="", H186="", Q185=0), "", IF(H185&lt;H186, (H186-H185)/H185, ""))</f>
        <v/>
      </c>
      <c r="S185" s="213">
        <v>1.476298037281436</v>
      </c>
      <c r="T185" s="241">
        <f>S185-Q185</f>
        <v>-1.791958401928917E-2</v>
      </c>
      <c r="U185" s="244"/>
      <c r="V185" s="246" t="str">
        <f>IFERROR(VLOOKUP(LEFT(U185,FIND(" ",U185)-1),'BTA Tarama'!$A:$K,11,0),"")</f>
        <v/>
      </c>
      <c r="W185" s="229"/>
      <c r="X185" s="243" t="str">
        <f>IF(COUNTIF('Yıldız Liste'!A:A, A185)&gt;0, "Yıldız Pazar", IF(COUNTIF('Ana Pazar Liste'!A:A, A185)&gt;0, "Ana Pazar", IF(COUNTIF('Alt Pazar Liste'!A:A, A185)&gt;0, "Alt Pazar", "")))</f>
        <v>Ana Pazar</v>
      </c>
    </row>
    <row r="186" spans="1:24" ht="30" customHeight="1" thickTop="1" thickBot="1" x14ac:dyDescent="0.65">
      <c r="A186" s="125" t="s">
        <v>223</v>
      </c>
      <c r="B186" s="136" t="s">
        <v>221</v>
      </c>
      <c r="C186" s="137">
        <v>28485883551</v>
      </c>
      <c r="D186" s="137">
        <v>241920000</v>
      </c>
      <c r="E186" s="128">
        <f>VLOOKUP(A186,'Tüm - Sektör'!$A:$H,5,0)</f>
        <v>0.89951987940775702</v>
      </c>
      <c r="F186" s="128">
        <f>VLOOKUP(A186,'Tüm - Sektör'!$A:$H,6,0)</f>
        <v>1.6599345847205928E-2</v>
      </c>
      <c r="G186" s="127">
        <f>VLOOKUP(A186,'Tüm - Sektör'!$A:$H,7,0)</f>
        <v>199.069242</v>
      </c>
      <c r="H186" s="159">
        <v>223.4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1.7906674055763361</v>
      </c>
      <c r="R186" s="166" t="str">
        <f>IF(OR(H186="", H187="", Q186=0), "", IF(H186&lt;H187, (H187-H186)/H186, ""))</f>
        <v/>
      </c>
      <c r="S186" s="213">
        <v>1.7834823825490569</v>
      </c>
      <c r="T186" s="241">
        <f>S186-Q186</f>
        <v>-7.1850230272791915E-3</v>
      </c>
      <c r="U186" s="244"/>
      <c r="V186" s="246" t="str">
        <f>IFERROR(VLOOKUP(LEFT(U186,FIND(" ",U186)-1),'BTA Tarama'!$A:$K,11,0),"")</f>
        <v/>
      </c>
      <c r="W186" s="229"/>
      <c r="X186" s="243" t="str">
        <f>IF(COUNTIF('Yıldız Liste'!A:A, A186)&gt;0, "Yıldız Pazar", IF(COUNTIF('Ana Pazar Liste'!A:A, A186)&gt;0, "Ana Pazar", IF(COUNTIF('Alt Pazar Liste'!A:A, A186)&gt;0, "Alt Pazar", "")))</f>
        <v>Yıldız Pazar</v>
      </c>
    </row>
    <row r="187" spans="1:24" ht="30" customHeight="1" thickTop="1" thickBot="1" x14ac:dyDescent="0.65">
      <c r="A187" s="125" t="s">
        <v>533</v>
      </c>
      <c r="B187" s="136" t="s">
        <v>404</v>
      </c>
      <c r="C187" s="137">
        <v>149138524000</v>
      </c>
      <c r="D187" s="137">
        <v>331000000</v>
      </c>
      <c r="E187" s="128">
        <f>VLOOKUP(A187,'Tüm - Sektör'!$A:$H,5,0)</f>
        <v>2.0737565183559137</v>
      </c>
      <c r="F187" s="128">
        <f>VLOOKUP(A187,'Tüm - Sektör'!$A:$H,6,0)</f>
        <v>2.9413734427696889E-2</v>
      </c>
      <c r="G187" s="127">
        <f>VLOOKUP(A187,'Tüm - Sektör'!$A:$H,7,0)</f>
        <v>89.976471000000004</v>
      </c>
      <c r="H187" s="159">
        <v>214.4</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1.8658929323491185</v>
      </c>
      <c r="R187" s="166" t="str">
        <f>IF(OR(H187="", H188="", Q187=0), "", IF(H187&lt;H188, (H188-H187)/H187, ""))</f>
        <v/>
      </c>
      <c r="S187" s="213">
        <v>1.8825762103324755</v>
      </c>
      <c r="T187" s="241">
        <f>S187-Q187</f>
        <v>1.6683277983357003E-2</v>
      </c>
      <c r="U187" s="244"/>
      <c r="V187" s="246" t="str">
        <f>IFERROR(VLOOKUP(LEFT(U187,FIND(" ",U187)-1),'BTA Tarama'!$A:$K,11,0),"")</f>
        <v/>
      </c>
      <c r="W187" s="229"/>
      <c r="X187" s="243" t="str">
        <f>IF(COUNTIF('Yıldız Liste'!A:A, A187)&gt;0, "Yıldız Pazar", IF(COUNTIF('Ana Pazar Liste'!A:A, A187)&gt;0, "Ana Pazar", IF(COUNTIF('Alt Pazar Liste'!A:A, A187)&gt;0, "Alt Pazar", "")))</f>
        <v>Yıldız Pazar</v>
      </c>
    </row>
    <row r="188" spans="1:24" ht="30.75" customHeight="1" thickTop="1" thickBot="1" x14ac:dyDescent="0.65">
      <c r="A188" s="125" t="s">
        <v>25</v>
      </c>
      <c r="B188" s="136" t="s">
        <v>221</v>
      </c>
      <c r="C188" s="137">
        <v>16873295401</v>
      </c>
      <c r="D188" s="137">
        <v>87000000</v>
      </c>
      <c r="E188" s="128">
        <f>VLOOKUP(A188,'Tüm - Sektör'!$A:$H,5,0)</f>
        <v>8.0264438577221018</v>
      </c>
      <c r="F188" s="128">
        <f>VLOOKUP(A188,'Tüm - Sektör'!$A:$H,6,0)</f>
        <v>0.60696036431655342</v>
      </c>
      <c r="G188" s="127">
        <f>VLOOKUP(A188,'Tüm - Sektör'!$A:$H,7,0)</f>
        <v>32.857968999999997</v>
      </c>
      <c r="H188" s="159">
        <v>151.69999999999999</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2.6373264345727319</v>
      </c>
      <c r="R188" s="166" t="str">
        <f>IF(OR(H188="", H189="", Q188=0), "", IF(H188&lt;H189, (H189-H188)/H188, ""))</f>
        <v/>
      </c>
      <c r="S188" s="213">
        <v>2.6234912795061205</v>
      </c>
      <c r="T188" s="241">
        <f>S188-Q188</f>
        <v>-1.3835155066611371E-2</v>
      </c>
      <c r="U188" s="244"/>
      <c r="V188" s="246" t="str">
        <f>IFERROR(VLOOKUP(LEFT(U188,FIND(" ",U188)-1),'BTA Tarama'!$A:$K,11,0),"")</f>
        <v/>
      </c>
      <c r="W188" s="229"/>
      <c r="X188" s="243" t="str">
        <f>IF(COUNTIF('Yıldız Liste'!A:A, A188)&gt;0, "Yıldız Pazar", IF(COUNTIF('Ana Pazar Liste'!A:A, A188)&gt;0, "Ana Pazar", IF(COUNTIF('Alt Pazar Liste'!A:A, A188)&gt;0, "Alt Pazar", "")))</f>
        <v>Yıldız Pazar</v>
      </c>
    </row>
    <row r="189" spans="1:24" ht="30" customHeight="1" thickTop="1" thickBot="1" x14ac:dyDescent="0.65">
      <c r="A189" s="125" t="s">
        <v>422</v>
      </c>
      <c r="B189" s="136" t="s">
        <v>404</v>
      </c>
      <c r="C189" s="137">
        <v>4679410564</v>
      </c>
      <c r="D189" s="137">
        <v>74000000</v>
      </c>
      <c r="E189" s="128">
        <f>VLOOKUP(A189,'Tüm - Sektör'!$A:$H,5,0)</f>
        <v>73.047400969821112</v>
      </c>
      <c r="F189" s="128">
        <f>VLOOKUP(A189,'Tüm - Sektör'!$A:$H,6,0)</f>
        <v>7.2053068622826109</v>
      </c>
      <c r="G189" s="127">
        <f>VLOOKUP(A189,'Tüm - Sektör'!$A:$H,7,0)</f>
        <v>3.9758849999999999</v>
      </c>
      <c r="H189" s="159">
        <v>137.80000000000001</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2.9042806580489717</v>
      </c>
      <c r="R189" s="166" t="str">
        <f>IF(OR(H189="", H190="", Q189=0), "", IF(H189&lt;H190, (H190-H189)/H189, ""))</f>
        <v/>
      </c>
      <c r="S189" s="213">
        <v>2.8916898459476039</v>
      </c>
      <c r="T189" s="241">
        <f>S189-Q189</f>
        <v>-1.259081210136781E-2</v>
      </c>
      <c r="U189" s="244"/>
      <c r="V189" s="246" t="str">
        <f>IFERROR(VLOOKUP(LEFT(U189,FIND(" ",U189)-1),'BTA Tarama'!$A:$K,11,0),"")</f>
        <v/>
      </c>
      <c r="W189" s="229"/>
      <c r="X189" s="243" t="str">
        <f>IF(COUNTIF('Yıldız Liste'!A:A, A189)&gt;0, "Yıldız Pazar", IF(COUNTIF('Ana Pazar Liste'!A:A, A189)&gt;0, "Ana Pazar", IF(COUNTIF('Alt Pazar Liste'!A:A, A189)&gt;0, "Alt Pazar", "")))</f>
        <v>Alt Pazar</v>
      </c>
    </row>
    <row r="190" spans="1:24" ht="30" customHeight="1" thickTop="1" thickBot="1" x14ac:dyDescent="0.65">
      <c r="A190" s="125" t="s">
        <v>229</v>
      </c>
      <c r="B190" s="136" t="s">
        <v>221</v>
      </c>
      <c r="C190" s="137">
        <v>145309566000</v>
      </c>
      <c r="D190" s="137">
        <v>1000000000</v>
      </c>
      <c r="E190" s="128">
        <f>VLOOKUP(A190,'Tüm - Sektör'!$A:$H,5,0)</f>
        <v>1.9819150253932862</v>
      </c>
      <c r="F190" s="128">
        <f>VLOOKUP(A190,'Tüm - Sektör'!$A:$H,6,0)</f>
        <v>2.0432113663848311E-2</v>
      </c>
      <c r="G190" s="127">
        <f>VLOOKUP(A190,'Tüm - Sektör'!$A:$H,7,0)</f>
        <v>207.02247700000001</v>
      </c>
      <c r="H190" s="159">
        <v>97.5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4.10300957760436</v>
      </c>
      <c r="R190" s="166" t="str">
        <f>IF(OR(H190="", H191="", Q190=0), "", IF(H190&lt;H191, (H191-H190)/H190, ""))</f>
        <v/>
      </c>
      <c r="S190" s="213">
        <v>4.1241591115095382</v>
      </c>
      <c r="T190" s="241">
        <f>S190-Q190</f>
        <v>2.1149533905178153E-2</v>
      </c>
      <c r="U190" s="244"/>
      <c r="V190" s="246" t="str">
        <f>IFERROR(VLOOKUP(LEFT(U190,FIND(" ",U190)-1),'BTA Tarama'!$A:$K,11,0),"")</f>
        <v/>
      </c>
      <c r="W190" s="229"/>
      <c r="X190" s="243" t="str">
        <f>IF(COUNTIF('Yıldız Liste'!A:A, A190)&gt;0, "Yıldız Pazar", IF(COUNTIF('Ana Pazar Liste'!A:A, A190)&gt;0, "Ana Pazar", IF(COUNTIF('Alt Pazar Liste'!A:A, A190)&gt;0, "Alt Pazar", "")))</f>
        <v>Yıldız Pazar</v>
      </c>
    </row>
    <row r="191" spans="1:24" ht="30" customHeight="1" thickTop="1" thickBot="1" x14ac:dyDescent="0.65">
      <c r="A191" s="125" t="s">
        <v>478</v>
      </c>
      <c r="B191" s="136" t="s">
        <v>221</v>
      </c>
      <c r="C191" s="137">
        <v>15925799746</v>
      </c>
      <c r="D191" s="137">
        <v>545854434</v>
      </c>
      <c r="E191" s="128">
        <f>VLOOKUP(A191,'Tüm - Sektör'!$A:$H,5,0)</f>
        <v>10.697089566259061</v>
      </c>
      <c r="F191" s="128">
        <f>VLOOKUP(A191,'Tüm - Sektör'!$A:$H,6,0)</f>
        <v>0.32661606221870798</v>
      </c>
      <c r="G191" s="127">
        <f>VLOOKUP(A191,'Tüm - Sektör'!$A:$H,7,0)</f>
        <v>65.829008000000002</v>
      </c>
      <c r="H191" s="159">
        <v>56.85</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7.0417879463398423</v>
      </c>
      <c r="R191" s="166" t="str">
        <f>IF(OR(H191="", H192="", Q191=0), "", IF(H191&lt;H192, (H192-H191)/H191, ""))</f>
        <v/>
      </c>
      <c r="S191" s="213">
        <v>6.6114887654734931</v>
      </c>
      <c r="T191" s="241">
        <f>S191-Q191</f>
        <v>-0.43029918086634922</v>
      </c>
      <c r="U191" s="244"/>
      <c r="V191" s="246" t="str">
        <f>IFERROR(VLOOKUP(LEFT(U191,FIND(" ",U191)-1),'BTA Tarama'!$A:$K,11,0),"")</f>
        <v/>
      </c>
      <c r="W191" s="229"/>
      <c r="X191" s="243" t="str">
        <f>IF(COUNTIF('Yıldız Liste'!A:A, A191)&gt;0, "Yıldız Pazar", IF(COUNTIF('Ana Pazar Liste'!A:A, A191)&gt;0, "Ana Pazar", IF(COUNTIF('Alt Pazar Liste'!A:A, A191)&gt;0, "Alt Pazar", "")))</f>
        <v>Yıldız Pazar</v>
      </c>
    </row>
    <row r="192" spans="1:24" ht="30" customHeight="1" thickTop="1" thickBot="1" x14ac:dyDescent="0.65">
      <c r="A192" s="125" t="s">
        <v>523</v>
      </c>
      <c r="B192" s="136" t="s">
        <v>221</v>
      </c>
      <c r="C192" s="137">
        <v>44419666520</v>
      </c>
      <c r="D192" s="137">
        <v>400000000</v>
      </c>
      <c r="E192" s="128">
        <f>VLOOKUP(A192,'Tüm - Sektör'!$A:$H,5,0)</f>
        <v>8.506312747347625</v>
      </c>
      <c r="F192" s="128">
        <f>VLOOKUP(A192,'Tüm - Sektör'!$A:$H,6,0)</f>
        <v>0.38665057942489206</v>
      </c>
      <c r="G192" s="127">
        <f>VLOOKUP(A192,'Tüm - Sektör'!$A:$H,7,0)</f>
        <v>86.717521000000005</v>
      </c>
      <c r="H192" s="159">
        <v>54.25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7.3764635430068539</v>
      </c>
      <c r="R192" s="166" t="str">
        <f>IF(OR(H192="", H193="", Q192=0), "", IF(H192&lt;H193, (H193-H192)/H192, ""))</f>
        <v/>
      </c>
      <c r="S192" s="213">
        <v>7.2560860781164429</v>
      </c>
      <c r="T192" s="241">
        <f>S192-Q192</f>
        <v>-0.12037746489041101</v>
      </c>
      <c r="U192" s="244"/>
      <c r="V192" s="246" t="str">
        <f>IFERROR(VLOOKUP(LEFT(U192,FIND(" ",U192)-1),'BTA Tarama'!$A:$K,11,0),"")</f>
        <v/>
      </c>
      <c r="W192" s="229"/>
      <c r="X192" s="243" t="str">
        <f>IF(COUNTIF('Yıldız Liste'!A:A, A192)&gt;0, "Yıldız Pazar", IF(COUNTIF('Ana Pazar Liste'!A:A, A192)&gt;0, "Ana Pazar", IF(COUNTIF('Alt Pazar Liste'!A:A, A192)&gt;0, "Alt Pazar", "")))</f>
        <v>Yıldız Pazar</v>
      </c>
    </row>
    <row r="193" spans="1:24" ht="30" customHeight="1" thickTop="1" thickBot="1" x14ac:dyDescent="0.65">
      <c r="A193" s="125" t="s">
        <v>106</v>
      </c>
      <c r="B193" s="136" t="s">
        <v>221</v>
      </c>
      <c r="C193" s="137">
        <v>95441947698</v>
      </c>
      <c r="D193" s="137">
        <v>2000000000</v>
      </c>
      <c r="E193" s="128">
        <f>VLOOKUP(A193,'Tüm - Sektör'!$A:$H,5,0)</f>
        <v>1.40305349337871</v>
      </c>
      <c r="F193" s="128">
        <f>VLOOKUP(A193,'Tüm - Sektör'!$A:$H,6,0)</f>
        <v>1.5250581449768586E-2</v>
      </c>
      <c r="G193" s="127">
        <f>VLOOKUP(A193,'Tüm - Sektör'!$A:$H,7,0)</f>
        <v>580.533368</v>
      </c>
      <c r="H193" s="159">
        <v>49.12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8.145193699953083</v>
      </c>
      <c r="R193" s="166" t="str">
        <f>IF(OR(H193="", H194="", Q193=0), "", IF(H193&lt;H194, (H194-H193)/H193, ""))</f>
        <v/>
      </c>
      <c r="S193" s="213">
        <v>8.4586028444333081</v>
      </c>
      <c r="T193" s="241">
        <f>S193-Q193</f>
        <v>0.31340914448022517</v>
      </c>
      <c r="U193" s="244"/>
      <c r="V193" s="246" t="str">
        <f>IFERROR(VLOOKUP(LEFT(U193,FIND(" ",U193)-1),'BTA Tarama'!$A:$K,11,0),"")</f>
        <v/>
      </c>
      <c r="W193" s="229"/>
      <c r="X193" s="243" t="str">
        <f>IF(COUNTIF('Yıldız Liste'!A:A, A193)&gt;0, "Yıldız Pazar", IF(COUNTIF('Ana Pazar Liste'!A:A, A193)&gt;0, "Ana Pazar", IF(COUNTIF('Alt Pazar Liste'!A:A, A193)&gt;0, "Alt Pazar", "")))</f>
        <v>Yıldız Pazar</v>
      </c>
    </row>
    <row r="194" spans="1:24" ht="30" customHeight="1" thickTop="1" thickBot="1" x14ac:dyDescent="0.65">
      <c r="A194" s="125" t="s">
        <v>226</v>
      </c>
      <c r="B194" s="136" t="s">
        <v>221</v>
      </c>
      <c r="C194" s="137">
        <v>33519259493</v>
      </c>
      <c r="D194" s="137">
        <v>700000000</v>
      </c>
      <c r="E194" s="128">
        <f>VLOOKUP(A194,'Tüm - Sektör'!$A:$H,5,0)</f>
        <v>8.4189909536258405</v>
      </c>
      <c r="F194" s="128">
        <f>VLOOKUP(A194,'Tüm - Sektör'!$A:$H,6,0)</f>
        <v>0.2733438621307091</v>
      </c>
      <c r="G194" s="127">
        <f>VLOOKUP(A194,'Tüm - Sektör'!$A:$H,7,0)</f>
        <v>106.98084299999999</v>
      </c>
      <c r="H194" s="159">
        <v>44.42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9.0067074942826633</v>
      </c>
      <c r="R194" s="166" t="str">
        <f>IF(OR(H194="", H195="", Q194=0), "", IF(H194&lt;H195, (H195-H194)/H194, ""))</f>
        <v/>
      </c>
      <c r="S194" s="213">
        <v>8.9342998413585519</v>
      </c>
      <c r="T194" s="241">
        <f>S194-Q194</f>
        <v>-7.2407652924111332E-2</v>
      </c>
      <c r="U194" s="244"/>
      <c r="V194" s="246" t="str">
        <f>IFERROR(VLOOKUP(LEFT(U194,FIND(" ",U194)-1),'BTA Tarama'!$A:$K,11,0),"")</f>
        <v/>
      </c>
      <c r="W194" s="229"/>
      <c r="X194" s="243" t="str">
        <f>IF(COUNTIF('Yıldız Liste'!A:A, A194)&gt;0, "Yıldız Pazar", IF(COUNTIF('Ana Pazar Liste'!A:A, A194)&gt;0, "Ana Pazar", IF(COUNTIF('Alt Pazar Liste'!A:A, A194)&gt;0, "Alt Pazar", "")))</f>
        <v>Yıldız Pazar</v>
      </c>
    </row>
    <row r="195" spans="1:24" ht="30" customHeight="1" thickTop="1" thickBot="1" x14ac:dyDescent="0.65">
      <c r="A195" s="125" t="s">
        <v>317</v>
      </c>
      <c r="B195" s="136" t="s">
        <v>221</v>
      </c>
      <c r="C195" s="137">
        <v>15253371409</v>
      </c>
      <c r="D195" s="137">
        <v>332007786</v>
      </c>
      <c r="E195" s="128">
        <f>VLOOKUP(A195,'Tüm - Sektör'!$A:$H,5,0)</f>
        <v>65.623571422901591</v>
      </c>
      <c r="F195" s="128">
        <f>VLOOKUP(A195,'Tüm - Sektör'!$A:$H,6,0)</f>
        <v>5.9895977060648224</v>
      </c>
      <c r="G195" s="127">
        <f>VLOOKUP(A195,'Tüm - Sektör'!$A:$H,7,0)</f>
        <v>18.464296999999998</v>
      </c>
      <c r="H195" s="159">
        <v>33.020000000000003</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12.116931129531674</v>
      </c>
      <c r="R195" s="166" t="str">
        <f>IF(OR(H195="", H196="", Q195=0), "", IF(H195&lt;H196, (H196-H195)/H195, ""))</f>
        <v/>
      </c>
      <c r="S195" s="213">
        <v>12.015047023938019</v>
      </c>
      <c r="T195" s="241">
        <f>S195-Q195</f>
        <v>-0.10188410559365479</v>
      </c>
      <c r="U195" s="244"/>
      <c r="V195" s="246" t="str">
        <f>IFERROR(VLOOKUP(LEFT(U195,FIND(" ",U195)-1),'BTA Tarama'!$A:$K,11,0),"")</f>
        <v/>
      </c>
      <c r="W195" s="229"/>
      <c r="X195" s="243" t="str">
        <f>IF(COUNTIF('Yıldız Liste'!A:A, A195)&gt;0, "Yıldız Pazar", IF(COUNTIF('Ana Pazar Liste'!A:A, A195)&gt;0, "Ana Pazar", IF(COUNTIF('Alt Pazar Liste'!A:A, A195)&gt;0, "Alt Pazar", "")))</f>
        <v>Alt Pazar</v>
      </c>
    </row>
    <row r="196" spans="1:24" ht="30" customHeight="1" thickTop="1" thickBot="1" x14ac:dyDescent="0.65">
      <c r="A196" s="125" t="s">
        <v>520</v>
      </c>
      <c r="B196" s="136" t="s">
        <v>221</v>
      </c>
      <c r="C196" s="137">
        <v>9975791841</v>
      </c>
      <c r="D196" s="137">
        <v>167500000</v>
      </c>
      <c r="E196" s="128">
        <f>VLOOKUP(A196,'Tüm - Sektör'!$A:$H,5,0)</f>
        <v>24.572459175469902</v>
      </c>
      <c r="F196" s="128">
        <f>VLOOKUP(A196,'Tüm - Sektör'!$A:$H,6,0)</f>
        <v>4.4454923881447135</v>
      </c>
      <c r="G196" s="127">
        <f>VLOOKUP(A196,'Tüm - Sektör'!$A:$H,7,0)</f>
        <v>49.784793999999998</v>
      </c>
      <c r="H196" s="159">
        <v>32.700000000000003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12.233348181241787</v>
      </c>
      <c r="R196" s="166" t="str">
        <f>IF(OR(H196="", H197="", Q196=0), "", IF(H196&lt;H197, (H197-H196)/H196, ""))</f>
        <v/>
      </c>
      <c r="S196" s="213">
        <v>12.049111009837546</v>
      </c>
      <c r="T196" s="241">
        <f>S196-Q196</f>
        <v>-0.18423717140424145</v>
      </c>
      <c r="U196" s="244"/>
      <c r="V196" s="246" t="str">
        <f>IFERROR(VLOOKUP(LEFT(U196,FIND(" ",U196)-1),'BTA Tarama'!$A:$K,11,0),"")</f>
        <v/>
      </c>
      <c r="W196" s="229"/>
      <c r="X196" s="243" t="str">
        <f>IF(COUNTIF('Yıldız Liste'!A:A, A196)&gt;0, "Yıldız Pazar", IF(COUNTIF('Ana Pazar Liste'!A:A, A196)&gt;0, "Ana Pazar", IF(COUNTIF('Alt Pazar Liste'!A:A, A196)&gt;0, "Alt Pazar", "")))</f>
        <v>Yıldız Pazar</v>
      </c>
    </row>
    <row r="197" spans="1:24" ht="30" customHeight="1" thickTop="1" thickBot="1" x14ac:dyDescent="0.65">
      <c r="A197" s="125" t="s">
        <v>634</v>
      </c>
      <c r="B197" s="136" t="s">
        <v>221</v>
      </c>
      <c r="C197" s="137">
        <v>2408811125</v>
      </c>
      <c r="D197" s="137">
        <v>200000000</v>
      </c>
      <c r="E197" s="128">
        <f>VLOOKUP(A197,'Tüm - Sektör'!$A:$H,5,0)</f>
        <v>18.107124646548925</v>
      </c>
      <c r="F197" s="128">
        <f>VLOOKUP(A197,'Tüm - Sektör'!$A:$H,6,0)</f>
        <v>2.8292382260232696</v>
      </c>
      <c r="G197" s="127">
        <f>VLOOKUP(A197,'Tüm - Sektör'!$A:$H,7,0)</f>
        <v>69.12876</v>
      </c>
      <c r="H197" s="159">
        <v>31.96</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E197*G197/100</f>
        <v>12.517230739813655</v>
      </c>
      <c r="R197" s="166" t="str">
        <f>IF(OR(H197="", H198="", Q197=0), "", IF(H197&lt;H198, (H198-H197)/H197, ""))</f>
        <v/>
      </c>
      <c r="S197" s="213">
        <v>12.166991923492834</v>
      </c>
      <c r="T197" s="241">
        <f>S197-Q197</f>
        <v>-0.35023881632082166</v>
      </c>
      <c r="U197" s="244"/>
      <c r="V197" s="246" t="str">
        <f>IFERROR(VLOOKUP(LEFT(U197,FIND(" ",U197)-1),'BTA Tarama'!$A:$K,11,0),"")</f>
        <v/>
      </c>
      <c r="W197" s="229"/>
      <c r="X197" s="243" t="str">
        <f>IF(COUNTIF('Yıldız Liste'!A:A, A197)&gt;0, "Yıldız Pazar", IF(COUNTIF('Ana Pazar Liste'!A:A, A197)&gt;0, "Ana Pazar", IF(COUNTIF('Alt Pazar Liste'!A:A, A197)&gt;0, "Alt Pazar", "")))</f>
        <v>Ana Pazar</v>
      </c>
    </row>
    <row r="198" spans="1:24" ht="30" customHeight="1" thickTop="1" thickBot="1" x14ac:dyDescent="0.65">
      <c r="A198" s="125" t="s">
        <v>228</v>
      </c>
      <c r="B198" s="136" t="s">
        <v>221</v>
      </c>
      <c r="C198" s="137">
        <v>54593744694</v>
      </c>
      <c r="D198" s="137">
        <v>958750000</v>
      </c>
      <c r="E198" s="128">
        <f>VLOOKUP(A198,'Tüm - Sektör'!$A:$H,5,0)</f>
        <v>3.8585816140486435</v>
      </c>
      <c r="F198" s="128">
        <f>VLOOKUP(A198,'Tüm - Sektör'!$A:$H,6,0)</f>
        <v>0.14373557884330951</v>
      </c>
      <c r="G198" s="127">
        <f>VLOOKUP(A198,'Tüm - Sektör'!$A:$H,7,0)</f>
        <v>373.44712099999998</v>
      </c>
      <c r="H198" s="159">
        <v>27.76</v>
      </c>
      <c r="I198" s="141" t="e">
        <f>VLOOKUP(A198,'Tüm - Sektör'!$A:$H,9,0)</f>
        <v>#REF!</v>
      </c>
      <c r="J198" s="145" t="e">
        <f>VLOOKUP(A198,'Tüm - Sektör'!$A:$H,10,0)</f>
        <v>#REF!</v>
      </c>
      <c r="K198" s="146" t="e">
        <f>VLOOKUP(A198,'Tüm - Sektör'!$A:$H,11,0)</f>
        <v>#REF!</v>
      </c>
      <c r="L198" s="146" t="e">
        <f>VLOOKUP(A198,'Tüm - Sektör'!$A:$H,12,0)</f>
        <v>#REF!</v>
      </c>
      <c r="M198" s="146" t="e">
        <f>VLOOKUP(A198,'Tüm - Sektör'!$A:$H,13,0)</f>
        <v>#REF!</v>
      </c>
      <c r="N198" s="147" t="e">
        <f>VLOOKUP(A198,'Tüm - Sektör'!$A:$H,14,0)</f>
        <v>#REF!</v>
      </c>
      <c r="O198" s="148" t="e">
        <f>VLOOKUP(A198,'Tüm - Sektör'!$A:$H,15,0)</f>
        <v>#REF!</v>
      </c>
      <c r="P198" s="156" t="e">
        <f>VLOOKUP(A198,'Tüm - Sektör'!$A:$H,16,0)</f>
        <v>#REF!</v>
      </c>
      <c r="Q198" s="158">
        <f>E198*G198/100</f>
        <v>14.409761949099991</v>
      </c>
      <c r="R198" s="166" t="str">
        <f>IF(OR(H198="", H199="", Q198=0), "", IF(H198&lt;H199, (H199-H198)/H198, ""))</f>
        <v/>
      </c>
      <c r="S198" s="213">
        <v>14.174875680617141</v>
      </c>
      <c r="T198" s="241">
        <f>S198-Q198</f>
        <v>-0.23488626848284966</v>
      </c>
      <c r="U198" s="244"/>
      <c r="V198" s="246" t="str">
        <f>IFERROR(VLOOKUP(LEFT(U198,FIND(" ",U198)-1),'BTA Tarama'!$A:$K,11,0),"")</f>
        <v/>
      </c>
      <c r="W198" s="229"/>
      <c r="X198" s="243" t="str">
        <f>IF(COUNTIF('Yıldız Liste'!A:A, A198)&gt;0, "Yıldız Pazar", IF(COUNTIF('Ana Pazar Liste'!A:A, A198)&gt;0, "Ana Pazar", IF(COUNTIF('Alt Pazar Liste'!A:A, A198)&gt;0, "Alt Pazar", "")))</f>
        <v>Yıldız Pazar</v>
      </c>
    </row>
    <row r="199" spans="1:24" ht="30" customHeight="1" thickTop="1" thickBot="1" x14ac:dyDescent="0.65">
      <c r="A199" s="125" t="s">
        <v>763</v>
      </c>
      <c r="B199" s="136" t="s">
        <v>221</v>
      </c>
      <c r="C199" s="137">
        <v>3157167716</v>
      </c>
      <c r="D199" s="137">
        <v>210492225</v>
      </c>
      <c r="E199" s="128">
        <f>VLOOKUP(A199,'Tüm - Sektör'!$A:$H,5,0)</f>
        <v>29.438173877144269</v>
      </c>
      <c r="F199" s="128">
        <f>VLOOKUP(A199,'Tüm - Sektör'!$A:$H,6,0)</f>
        <v>4.9947847373229699</v>
      </c>
      <c r="G199" s="127">
        <f>VLOOKUP(A199,'Tüm - Sektör'!$A:$H,7,0)</f>
        <v>50.002209999999998</v>
      </c>
      <c r="H199" s="159">
        <v>27.18</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14.719737522214819</v>
      </c>
      <c r="R199" s="166" t="str">
        <f>IF(OR(H199="", H200="", Q199=0), "", IF(H199&lt;H200, (H200-H199)/H199, ""))</f>
        <v/>
      </c>
      <c r="S199" s="213">
        <v>13.552929060088037</v>
      </c>
      <c r="T199" s="241">
        <f>S199-Q199</f>
        <v>-1.1668084621267827</v>
      </c>
      <c r="U199" s="244"/>
      <c r="V199" s="246" t="str">
        <f>IFERROR(VLOOKUP(LEFT(U199,FIND(" ",U199)-1),'BTA Tarama'!$A:$K,11,0),"")</f>
        <v/>
      </c>
      <c r="W199" s="229"/>
      <c r="X199" s="243" t="str">
        <f>IF(COUNTIF('Yıldız Liste'!A:A, A199)&gt;0, "Yıldız Pazar", IF(COUNTIF('Ana Pazar Liste'!A:A, A199)&gt;0, "Ana Pazar", IF(COUNTIF('Alt Pazar Liste'!A:A, A199)&gt;0, "Alt Pazar", "")))</f>
        <v>Ana Pazar</v>
      </c>
    </row>
    <row r="200" spans="1:24" ht="30" customHeight="1" thickTop="1" thickBot="1" x14ac:dyDescent="0.65">
      <c r="A200" s="125" t="s">
        <v>232</v>
      </c>
      <c r="B200" s="136" t="s">
        <v>221</v>
      </c>
      <c r="C200" s="137">
        <v>144002145000</v>
      </c>
      <c r="D200" s="137">
        <v>3800000000</v>
      </c>
      <c r="E200" s="128">
        <f>VLOOKUP(A200,'Tüm - Sektör'!$A:$H,5,0)</f>
        <v>1.0548002482577865</v>
      </c>
      <c r="F200" s="128">
        <f>VLOOKUP(A200,'Tüm - Sektör'!$A:$H,6,0)</f>
        <v>1.3878950634970875E-2</v>
      </c>
      <c r="G200" s="127">
        <f>VLOOKUP(A200,'Tüm - Sektör'!$A:$H,7,0)</f>
        <v>1837.418021</v>
      </c>
      <c r="H200" s="159">
        <v>20.64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19.381089847041309</v>
      </c>
      <c r="R200" s="166" t="str">
        <f>IF(OR(H200="", H201="", Q200=0), "", IF(H200&lt;H201, (H201-H200)/H200, ""))</f>
        <v/>
      </c>
      <c r="S200" s="213">
        <v>19.399888188309045</v>
      </c>
      <c r="T200" s="241">
        <f>S200-Q200</f>
        <v>1.8798341267736163E-2</v>
      </c>
      <c r="U200" s="244"/>
      <c r="V200" s="246" t="str">
        <f>IFERROR(VLOOKUP(LEFT(U200,FIND(" ",U200)-1),'BTA Tarama'!$A:$K,11,0),"")</f>
        <v/>
      </c>
      <c r="W200" s="229"/>
      <c r="X200" s="243" t="str">
        <f>IF(COUNTIF('Yıldız Liste'!A:A, A200)&gt;0, "Yıldız Pazar", IF(COUNTIF('Ana Pazar Liste'!A:A, A200)&gt;0, "Ana Pazar", IF(COUNTIF('Alt Pazar Liste'!A:A, A200)&gt;0, "Alt Pazar", "")))</f>
        <v>Yıldız Pazar</v>
      </c>
    </row>
    <row r="201" spans="1:24" ht="30" customHeight="1" thickTop="1" thickBot="1" x14ac:dyDescent="0.65">
      <c r="A201" s="125" t="s">
        <v>475</v>
      </c>
      <c r="B201" s="136" t="s">
        <v>221</v>
      </c>
      <c r="C201" s="137">
        <v>13860116923</v>
      </c>
      <c r="D201" s="137">
        <v>200000000</v>
      </c>
      <c r="E201" s="128">
        <f>VLOOKUP(A201,'Tüm - Sektör'!$A:$H,5,0)</f>
        <v>40.534142719095151</v>
      </c>
      <c r="F201" s="128">
        <f>VLOOKUP(A201,'Tüm - Sektör'!$A:$H,6,0)</f>
        <v>10.133535679773788</v>
      </c>
      <c r="G201" s="127">
        <f>VLOOKUP(A201,'Tüm - Sektör'!$A:$H,7,0)</f>
        <v>49.455556000000001</v>
      </c>
      <c r="H201" s="159">
        <v>19.96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20.046385651562026</v>
      </c>
      <c r="R201" s="166" t="str">
        <f>IF(OR(H201="", H202="", Q201=0), "", IF(H201&lt;H202, (H202-H201)/H201, ""))</f>
        <v/>
      </c>
      <c r="S201" s="213">
        <v>19.499310799472614</v>
      </c>
      <c r="T201" s="241">
        <f>S201-Q201</f>
        <v>-0.54707485208941264</v>
      </c>
      <c r="U201" s="244"/>
      <c r="V201" s="246" t="str">
        <f>IFERROR(VLOOKUP(LEFT(U201,FIND(" ",U201)-1),'BTA Tarama'!$A:$K,11,0),"")</f>
        <v/>
      </c>
      <c r="W201" s="229"/>
      <c r="X201" s="243" t="str">
        <f>IF(COUNTIF('Yıldız Liste'!A:A, A201)&gt;0, "Yıldız Pazar", IF(COUNTIF('Ana Pazar Liste'!A:A, A201)&gt;0, "Ana Pazar", IF(COUNTIF('Alt Pazar Liste'!A:A, A201)&gt;0, "Alt Pazar", "")))</f>
        <v>Ana Pazar</v>
      </c>
    </row>
    <row r="202" spans="1:24" s="124" customFormat="1" ht="30" customHeight="1" thickTop="1" thickBot="1" x14ac:dyDescent="0.65">
      <c r="A202" s="125" t="s">
        <v>339</v>
      </c>
      <c r="B202" s="136" t="s">
        <v>221</v>
      </c>
      <c r="C202" s="137">
        <v>87699773164</v>
      </c>
      <c r="D202" s="137">
        <v>4693620000</v>
      </c>
      <c r="E202" s="128">
        <f>VLOOKUP(A202,'Tüm - Sektör'!$A:$H,5,0)</f>
        <v>7.9206419079466697</v>
      </c>
      <c r="F202" s="128">
        <f>VLOOKUP(A202,'Tüm - Sektör'!$A:$H,6,0)</f>
        <v>8.8817562966735694E-2</v>
      </c>
      <c r="G202" s="127">
        <f>VLOOKUP(A202,'Tüm - Sektör'!$A:$H,7,0)</f>
        <v>256.94425699999999</v>
      </c>
      <c r="H202" s="159">
        <v>19.670000000000002</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20.351634500004192</v>
      </c>
      <c r="R202" s="166" t="str">
        <f>IF(OR(H202="", H203="", Q202=0), "", IF(H202&lt;H203, (H203-H202)/H202, ""))</f>
        <v/>
      </c>
      <c r="S202" s="213">
        <v>20.5818329365081</v>
      </c>
      <c r="T202" s="241">
        <f>S202-Q202</f>
        <v>0.23019843650390825</v>
      </c>
      <c r="U202" s="244"/>
      <c r="V202" s="246" t="str">
        <f>IFERROR(VLOOKUP(LEFT(U202,FIND(" ",U202)-1),'BTA Tarama'!$A:$K,11,0),"")</f>
        <v/>
      </c>
      <c r="W202" s="229"/>
      <c r="X202" s="243" t="str">
        <f>IF(COUNTIF('Yıldız Liste'!A:A, A202)&gt;0, "Yıldız Pazar", IF(COUNTIF('Ana Pazar Liste'!A:A, A202)&gt;0, "Ana Pazar", IF(COUNTIF('Alt Pazar Liste'!A:A, A202)&gt;0, "Alt Pazar", "")))</f>
        <v>Yıldız Pazar</v>
      </c>
    </row>
    <row r="203" spans="1:24" ht="30" customHeight="1" thickTop="1" thickBot="1" x14ac:dyDescent="0.65">
      <c r="A203" s="160" t="s">
        <v>547</v>
      </c>
      <c r="B203" s="136" t="s">
        <v>221</v>
      </c>
      <c r="C203" s="137">
        <v>10039494449</v>
      </c>
      <c r="D203" s="137">
        <v>721500000</v>
      </c>
      <c r="E203" s="128">
        <f>VLOOKUP(A203,'Tüm - Sektör'!$A:$H,5,0)</f>
        <v>19.884029826034794</v>
      </c>
      <c r="F203" s="128">
        <f>VLOOKUP(A203,'Tüm - Sektör'!$A:$H,6,0)</f>
        <v>1.5310718276765067</v>
      </c>
      <c r="G203" s="127">
        <f>VLOOKUP(A203,'Tüm - Sektör'!$A:$H,7,0)</f>
        <v>112.720027</v>
      </c>
      <c r="H203" s="159">
        <v>17.850000000000001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22.413283788594473</v>
      </c>
      <c r="R203" s="166" t="str">
        <f>IF(OR(H203="", H204="", Q203=0), "", IF(H203&lt;H204, (H204-H203)/H203, ""))</f>
        <v/>
      </c>
      <c r="S203" s="213">
        <v>21.509522345505989</v>
      </c>
      <c r="T203" s="241">
        <f>S203-Q203</f>
        <v>-0.90376144308848438</v>
      </c>
      <c r="U203" s="244"/>
      <c r="V203" s="246" t="str">
        <f>IFERROR(VLOOKUP(LEFT(U203,FIND(" ",U203)-1),'BTA Tarama'!$A:$K,11,0),"")</f>
        <v/>
      </c>
      <c r="W203" s="229"/>
      <c r="X203" s="243" t="str">
        <f>IF(COUNTIF('Yıldız Liste'!A:A, A203)&gt;0, "Yıldız Pazar", IF(COUNTIF('Ana Pazar Liste'!A:A, A203)&gt;0, "Ana Pazar", IF(COUNTIF('Alt Pazar Liste'!A:A, A203)&gt;0, "Alt Pazar", "")))</f>
        <v>Ana Pazar</v>
      </c>
    </row>
    <row r="204" spans="1:24" ht="30" customHeight="1" thickTop="1" thickBot="1" x14ac:dyDescent="0.65">
      <c r="A204" s="125" t="s">
        <v>772</v>
      </c>
      <c r="B204" s="136" t="s">
        <v>221</v>
      </c>
      <c r="C204" s="137">
        <v>4233251169</v>
      </c>
      <c r="D204" s="137">
        <v>1083000000</v>
      </c>
      <c r="E204" s="128">
        <f>VLOOKUP(A204,'Tüm - Sektör'!$A:$H,5,0)</f>
        <v>7.5919186655645694</v>
      </c>
      <c r="F204" s="128">
        <f>VLOOKUP(A204,'Tüm - Sektör'!$A:$H,6,0)</f>
        <v>0.41235775707808209</v>
      </c>
      <c r="G204" s="127">
        <f>VLOOKUP(A204,'Tüm - Sektör'!$A:$H,7,0)</f>
        <v>295.34477800000002</v>
      </c>
      <c r="H204" s="159">
        <v>17.84</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22.422335328752244</v>
      </c>
      <c r="R204" s="166" t="str">
        <f>IF(OR(H204="", H205="", Q204=0), "", IF(H204&lt;H205, (H205-H204)/H204, ""))</f>
        <v/>
      </c>
      <c r="S204" s="213">
        <v>22.599687133612434</v>
      </c>
      <c r="T204" s="241">
        <f>S204-Q204</f>
        <v>0.17735180486019075</v>
      </c>
      <c r="U204" s="244"/>
      <c r="V204" s="246" t="str">
        <f>IFERROR(VLOOKUP(LEFT(U204,FIND(" ",U204)-1),'BTA Tarama'!$A:$K,11,0),"")</f>
        <v/>
      </c>
      <c r="W204" s="229"/>
      <c r="X204" s="243" t="str">
        <f>IF(COUNTIF('Yıldız Liste'!A:A, A204)&gt;0, "Yıldız Pazar", IF(COUNTIF('Ana Pazar Liste'!A:A, A204)&gt;0, "Ana Pazar", IF(COUNTIF('Alt Pazar Liste'!A:A, A204)&gt;0, "Alt Pazar", "")))</f>
        <v>Ana Pazar</v>
      </c>
    </row>
    <row r="205" spans="1:24" ht="30" customHeight="1" thickTop="1" thickBot="1" x14ac:dyDescent="0.65">
      <c r="A205" s="125" t="s">
        <v>27</v>
      </c>
      <c r="B205" s="136" t="s">
        <v>221</v>
      </c>
      <c r="C205" s="137">
        <v>567993172</v>
      </c>
      <c r="D205" s="137">
        <v>69000000</v>
      </c>
      <c r="E205" s="128">
        <f>VLOOKUP(A205,'Tüm - Sektör'!$A:$H,5,0)</f>
        <v>39.595902433874997</v>
      </c>
      <c r="F205" s="128">
        <f>VLOOKUP(A205,'Tüm - Sektör'!$A:$H,6,0)</f>
        <v>35.865853653872279</v>
      </c>
      <c r="G205" s="127">
        <f>VLOOKUP(A205,'Tüm - Sektör'!$A:$H,7,0)</f>
        <v>61.979830999999997</v>
      </c>
      <c r="H205" s="159">
        <v>16.3</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24.541473411440609</v>
      </c>
      <c r="R205" s="166" t="str">
        <f>IF(OR(H205="", H206="", Q205=0), "", IF(H205&lt;H206, (H206-H205)/H205, ""))</f>
        <v/>
      </c>
      <c r="S205" s="213">
        <v>24.421612735438458</v>
      </c>
      <c r="T205" s="241">
        <f>S205-Q205</f>
        <v>-0.11986067600215122</v>
      </c>
      <c r="U205" s="244"/>
      <c r="V205" s="246" t="str">
        <f>IFERROR(VLOOKUP(LEFT(U205,FIND(" ",U205)-1),'BTA Tarama'!$A:$K,11,0),"")</f>
        <v/>
      </c>
      <c r="W205" s="229"/>
      <c r="X205" s="243" t="str">
        <f>IF(COUNTIF('Yıldız Liste'!A:A, A205)&gt;0, "Yıldız Pazar", IF(COUNTIF('Ana Pazar Liste'!A:A, A205)&gt;0, "Ana Pazar", IF(COUNTIF('Alt Pazar Liste'!A:A, A205)&gt;0, "Alt Pazar", "")))</f>
        <v>Alt Pazar</v>
      </c>
    </row>
    <row r="206" spans="1:24" ht="30" customHeight="1" thickTop="1" thickBot="1" x14ac:dyDescent="0.65">
      <c r="A206" s="125" t="s">
        <v>26</v>
      </c>
      <c r="B206" s="136" t="s">
        <v>221</v>
      </c>
      <c r="C206" s="137">
        <v>8135775636</v>
      </c>
      <c r="D206" s="137">
        <v>5000000000</v>
      </c>
      <c r="E206" s="128">
        <f>VLOOKUP(A206,'Tüm - Sektör'!$A:$H,5,0)</f>
        <v>0.77630522380637002</v>
      </c>
      <c r="F206" s="128">
        <f>VLOOKUP(A206,'Tüm - Sektör'!$A:$H,6,0)</f>
        <v>1.0350736317418266E-2</v>
      </c>
      <c r="G206" s="127">
        <f>VLOOKUP(A206,'Tüm - Sektör'!$A:$H,7,0)</f>
        <v>3271.9011879999998</v>
      </c>
      <c r="H206" s="159">
        <v>15.75</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25.399939840226679</v>
      </c>
      <c r="R206" s="166" t="str">
        <f>IF(OR(H206="", H207="", Q206=0), "", IF(H206&lt;H207, (H207-H206)/H206, ""))</f>
        <v/>
      </c>
      <c r="S206" s="213">
        <v>22.859945856204007</v>
      </c>
      <c r="T206" s="241">
        <f>S206-Q206</f>
        <v>-2.5399939840226722</v>
      </c>
      <c r="U206" s="244"/>
      <c r="V206" s="246" t="str">
        <f>IFERROR(VLOOKUP(LEFT(U206,FIND(" ",U206)-1),'BTA Tarama'!$A:$K,11,0),"")</f>
        <v/>
      </c>
      <c r="W206" s="229"/>
      <c r="X206" s="243" t="str">
        <f>IF(COUNTIF('Yıldız Liste'!A:A, A206)&gt;0, "Yıldız Pazar", IF(COUNTIF('Ana Pazar Liste'!A:A, A206)&gt;0, "Ana Pazar", IF(COUNTIF('Alt Pazar Liste'!A:A, A206)&gt;0, "Alt Pazar", "")))</f>
        <v>Ana Pazar</v>
      </c>
    </row>
    <row r="207" spans="1:24" ht="30" customHeight="1" thickTop="1" thickBot="1" x14ac:dyDescent="0.65">
      <c r="A207" s="125" t="s">
        <v>72</v>
      </c>
      <c r="B207" s="136" t="s">
        <v>221</v>
      </c>
      <c r="C207" s="137">
        <v>2304065148</v>
      </c>
      <c r="D207" s="137">
        <v>111600000</v>
      </c>
      <c r="E207" s="128">
        <f>VLOOKUP(A207,'Tüm - Sektör'!$A:$H,5,0)</f>
        <v>45.789493602158252</v>
      </c>
      <c r="F207" s="128">
        <f>VLOOKUP(A207,'Tüm - Sektör'!$A:$H,6,0)</f>
        <v>27.353341458875896</v>
      </c>
      <c r="G207" s="127">
        <f>VLOOKUP(A207,'Tüm - Sektör'!$A:$H,7,0)</f>
        <v>58.125256</v>
      </c>
      <c r="H207" s="159">
        <v>15.03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26.615260377358105</v>
      </c>
      <c r="R207" s="166" t="str">
        <f>IF(OR(H207="", H208="", Q207=0), "", IF(H207&lt;H208, (H208-H207)/H207, ""))</f>
        <v/>
      </c>
      <c r="S207" s="213">
        <v>26.404446433775071</v>
      </c>
      <c r="T207" s="241">
        <f>S207-Q207</f>
        <v>-0.21081394358303385</v>
      </c>
      <c r="U207" s="244"/>
      <c r="V207" s="246" t="str">
        <f>IFERROR(VLOOKUP(LEFT(U207,FIND(" ",U207)-1),'BTA Tarama'!$A:$K,11,0),"")</f>
        <v/>
      </c>
      <c r="W207" s="229"/>
      <c r="X207" s="243" t="str">
        <f>IF(COUNTIF('Yıldız Liste'!A:A, A207)&gt;0, "Yıldız Pazar", IF(COUNTIF('Ana Pazar Liste'!A:A, A207)&gt;0, "Ana Pazar", IF(COUNTIF('Alt Pazar Liste'!A:A, A207)&gt;0, "Alt Pazar", "")))</f>
        <v>Ana Pazar</v>
      </c>
    </row>
    <row r="208" spans="1:24" ht="30" customHeight="1" thickTop="1" thickBot="1" x14ac:dyDescent="0.65">
      <c r="A208" s="125" t="s">
        <v>227</v>
      </c>
      <c r="B208" s="136" t="s">
        <v>221</v>
      </c>
      <c r="C208" s="137">
        <v>71398402340</v>
      </c>
      <c r="D208" s="137">
        <v>1456000000</v>
      </c>
      <c r="E208" s="128">
        <f>VLOOKUP(A208,'Tüm - Sektör'!$A:$H,5,0)</f>
        <v>10.262683903498356</v>
      </c>
      <c r="F208" s="128">
        <f>VLOOKUP(A208,'Tüm - Sektör'!$A:$H,6,0)</f>
        <v>0.54219589515523858</v>
      </c>
      <c r="G208" s="127">
        <f>VLOOKUP(A208,'Tüm - Sektör'!$A:$H,7,0)</f>
        <v>282.07432799999998</v>
      </c>
      <c r="H208" s="159">
        <v>13.82</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28.948396655557154</v>
      </c>
      <c r="R208" s="166" t="str">
        <f>IF(OR(H208="", H209="", Q208=0), "", IF(H208&lt;H209, (H209-H208)/H208, ""))</f>
        <v/>
      </c>
      <c r="S208" s="213">
        <v>28.71980199424263</v>
      </c>
      <c r="T208" s="241">
        <f>S208-Q208</f>
        <v>-0.22859466131452422</v>
      </c>
      <c r="U208" s="244"/>
      <c r="V208" s="246" t="str">
        <f>IFERROR(VLOOKUP(LEFT(U208,FIND(" ",U208)-1),'BTA Tarama'!$A:$K,11,0),"")</f>
        <v/>
      </c>
      <c r="W208" s="229"/>
      <c r="X208" s="243" t="str">
        <f>IF(COUNTIF('Yıldız Liste'!A:A, A208)&gt;0, "Yıldız Pazar", IF(COUNTIF('Ana Pazar Liste'!A:A, A208)&gt;0, "Ana Pazar", IF(COUNTIF('Alt Pazar Liste'!A:A, A208)&gt;0, "Alt Pazar", "")))</f>
        <v>Yıldız Pazar</v>
      </c>
    </row>
    <row r="209" spans="1:24" ht="30" customHeight="1" thickTop="1" thickBot="1" x14ac:dyDescent="0.65">
      <c r="A209" s="125" t="s">
        <v>107</v>
      </c>
      <c r="B209" s="136" t="s">
        <v>221</v>
      </c>
      <c r="C209" s="137">
        <v>1367528517</v>
      </c>
      <c r="D209" s="137">
        <v>1000000000</v>
      </c>
      <c r="E209" s="128">
        <f>VLOOKUP(A209,'Tüm - Sektör'!$A:$H,5,0)</f>
        <v>10.567844637888841</v>
      </c>
      <c r="F209" s="128">
        <f>VLOOKUP(A209,'Tüm - Sektör'!$A:$H,6,0)</f>
        <v>0.81291112599144932</v>
      </c>
      <c r="G209" s="127">
        <f>VLOOKUP(A209,'Tüm - Sektör'!$A:$H,7,0)</f>
        <v>294.12620600000002</v>
      </c>
      <c r="H209" s="159">
        <v>12.87</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31.082800489396892</v>
      </c>
      <c r="R209" s="166" t="str">
        <f>IF(OR(H209="", H210="", Q209=0), "", IF(H209&lt;H210, (H210-H209)/H209, ""))</f>
        <v/>
      </c>
      <c r="S209" s="213">
        <v>30.123165835733278</v>
      </c>
      <c r="T209" s="241">
        <f>S209-Q209</f>
        <v>-0.95963465366361334</v>
      </c>
      <c r="U209" s="244"/>
      <c r="V209" s="246" t="str">
        <f>IFERROR(VLOOKUP(LEFT(U209,FIND(" ",U209)-1),'BTA Tarama'!$A:$K,11,0),"")</f>
        <v/>
      </c>
      <c r="W209" s="229"/>
      <c r="X209" s="243" t="str">
        <f>IF(COUNTIF('Yıldız Liste'!A:A, A209)&gt;0, "Yıldız Pazar", IF(COUNTIF('Ana Pazar Liste'!A:A, A209)&gt;0, "Ana Pazar", IF(COUNTIF('Alt Pazar Liste'!A:A, A209)&gt;0, "Alt Pazar", "")))</f>
        <v>Ana Pazar</v>
      </c>
    </row>
    <row r="210" spans="1:24" ht="30" customHeight="1" thickTop="1" thickBot="1" x14ac:dyDescent="0.65">
      <c r="A210" s="125" t="s">
        <v>473</v>
      </c>
      <c r="B210" s="136" t="s">
        <v>221</v>
      </c>
      <c r="C210" s="137">
        <v>26339017679</v>
      </c>
      <c r="D210" s="137">
        <v>659000000</v>
      </c>
      <c r="E210" s="128">
        <f>VLOOKUP(A210,'Tüm - Sektör'!$A:$H,5,0)</f>
        <v>24.945659155647185</v>
      </c>
      <c r="F210" s="128">
        <f>VLOOKUP(A210,'Tüm - Sektör'!$A:$H,6,0)</f>
        <v>3.4412552290863823</v>
      </c>
      <c r="G210" s="127">
        <f>VLOOKUP(A210,'Tüm - Sektör'!$A:$H,7,0)</f>
        <v>145.66302899999999</v>
      </c>
      <c r="H210" s="159">
        <v>11.01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36.33660273013151</v>
      </c>
      <c r="R210" s="211">
        <f>IF(OR(H210="", H211="", Q210=0), "", IF(H210&lt;H211, (H211-H210)/H210, ""))</f>
        <v>0.14532243415077201</v>
      </c>
      <c r="S210" s="215">
        <v>35.656505887588942</v>
      </c>
      <c r="T210" s="241">
        <f>S210-Q210</f>
        <v>-0.68009684254256797</v>
      </c>
      <c r="U210" s="244"/>
      <c r="V210" s="246" t="str">
        <f>IFERROR(VLOOKUP(LEFT(U210,FIND(" ",U210)-1),'BTA Tarama'!$A:$K,11,0),"")</f>
        <v/>
      </c>
      <c r="W210" s="229"/>
      <c r="X210" s="243" t="str">
        <f>IF(COUNTIF('Yıldız Liste'!A:A, A210)&gt;0, "Yıldız Pazar", IF(COUNTIF('Ana Pazar Liste'!A:A, A210)&gt;0, "Ana Pazar", IF(COUNTIF('Alt Pazar Liste'!A:A, A210)&gt;0, "Alt Pazar", "")))</f>
        <v>Yıldız Pazar</v>
      </c>
    </row>
    <row r="211" spans="1:24" ht="30" customHeight="1" thickTop="1" thickBot="1" x14ac:dyDescent="0.65">
      <c r="A211" s="125" t="s">
        <v>775</v>
      </c>
      <c r="B211" s="136" t="s">
        <v>221</v>
      </c>
      <c r="C211" s="137">
        <v>13661644947</v>
      </c>
      <c r="D211" s="137">
        <v>701000000</v>
      </c>
      <c r="E211" s="128">
        <f>VLOOKUP(A211,'Tüm - Sektör'!$A:$H,5,0)</f>
        <v>21.236030696330559</v>
      </c>
      <c r="F211" s="128">
        <f>VLOOKUP(A211,'Tüm - Sektör'!$A:$H,6,0)</f>
        <v>2.9724954559252961</v>
      </c>
      <c r="G211" s="127">
        <f>VLOOKUP(A211,'Tüm - Sektör'!$A:$H,7,0)</f>
        <v>175.89696599999999</v>
      </c>
      <c r="H211" s="159">
        <v>12.61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37.353533693674123</v>
      </c>
      <c r="R211" s="166" t="str">
        <f>IF(OR(H211="", H212="", Q211=0), "", IF(H211&lt;H212, (H212-H211)/H211, ""))</f>
        <v/>
      </c>
      <c r="S211" s="213">
        <v>36.260820621803752</v>
      </c>
      <c r="T211" s="241">
        <f>S211-Q211</f>
        <v>-1.0927130718703708</v>
      </c>
      <c r="U211" s="244"/>
      <c r="V211" s="246" t="str">
        <f>IFERROR(VLOOKUP(LEFT(U211,FIND(" ",U211)-1),'BTA Tarama'!$A:$K,11,0),"")</f>
        <v/>
      </c>
      <c r="W211" s="229"/>
      <c r="X211" s="243" t="str">
        <f>IF(COUNTIF('Yıldız Liste'!A:A, A211)&gt;0, "Yıldız Pazar", IF(COUNTIF('Ana Pazar Liste'!A:A, A211)&gt;0, "Ana Pazar", IF(COUNTIF('Alt Pazar Liste'!A:A, A211)&gt;0, "Alt Pazar", "")))</f>
        <v>Yıldız Pazar</v>
      </c>
    </row>
    <row r="212" spans="1:24" ht="30" customHeight="1" thickTop="1" thickBot="1" x14ac:dyDescent="0.65">
      <c r="A212" s="125" t="s">
        <v>774</v>
      </c>
      <c r="B212" s="136" t="s">
        <v>221</v>
      </c>
      <c r="C212" s="137">
        <v>1994126679</v>
      </c>
      <c r="D212" s="137">
        <v>330000000</v>
      </c>
      <c r="E212" s="128">
        <f>VLOOKUP(A212,'Tüm - Sektör'!$A:$H,5,0)</f>
        <v>31.680995188765671</v>
      </c>
      <c r="F212" s="128">
        <f>VLOOKUP(A212,'Tüm - Sektör'!$A:$H,6,0)</f>
        <v>9.6003015723532332</v>
      </c>
      <c r="G212" s="127">
        <f>VLOOKUP(A212,'Tüm - Sektör'!$A:$H,7,0)</f>
        <v>119.817104</v>
      </c>
      <c r="H212" s="159">
        <v>10.54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37.95925095355836</v>
      </c>
      <c r="R212" s="166" t="str">
        <f>IF(OR(H212="", H213="", Q212=0), "", IF(H212&lt;H213, (H213-H212)/H212, ""))</f>
        <v/>
      </c>
      <c r="S212" s="213">
        <v>36.739256662121676</v>
      </c>
      <c r="T212" s="241">
        <f>S212-Q212</f>
        <v>-1.2199942914366844</v>
      </c>
      <c r="U212" s="244"/>
      <c r="V212" s="246" t="str">
        <f>IFERROR(VLOOKUP(LEFT(U212,FIND(" ",U212)-1),'BTA Tarama'!$A:$K,11,0),"")</f>
        <v/>
      </c>
      <c r="W212" s="229"/>
      <c r="X212" s="243" t="str">
        <f>IF(COUNTIF('Yıldız Liste'!A:A, A212)&gt;0, "Yıldız Pazar", IF(COUNTIF('Ana Pazar Liste'!A:A, A212)&gt;0, "Ana Pazar", IF(COUNTIF('Alt Pazar Liste'!A:A, A212)&gt;0, "Alt Pazar", "")))</f>
        <v>Ana Pazar</v>
      </c>
    </row>
    <row r="213" spans="1:24" ht="30" customHeight="1" thickTop="1" thickBot="1" x14ac:dyDescent="0.65">
      <c r="A213" s="125" t="s">
        <v>433</v>
      </c>
      <c r="B213" s="136" t="s">
        <v>221</v>
      </c>
      <c r="C213" s="137">
        <v>49231975000</v>
      </c>
      <c r="D213" s="137">
        <v>2415000000</v>
      </c>
      <c r="E213" s="128">
        <f>VLOOKUP(A213,'Tüm - Sektör'!$A:$H,5,0)</f>
        <v>3.0801518579549163</v>
      </c>
      <c r="F213" s="128">
        <f>VLOOKUP(A213,'Tüm - Sektör'!$A:$H,6,0)</f>
        <v>0.12754251999813318</v>
      </c>
      <c r="G213" s="127">
        <f>VLOOKUP(A213,'Tüm - Sektör'!$A:$H,7,0)</f>
        <v>1289.753751</v>
      </c>
      <c r="H213" s="159">
        <v>10.07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39.726374124469729</v>
      </c>
      <c r="R213" s="166" t="str">
        <f>IF(OR(H213="", H214="", Q213=0), "", IF(H213&lt;H214, (H214-H213)/H213, ""))</f>
        <v/>
      </c>
      <c r="S213" s="213">
        <v>39.569197570070244</v>
      </c>
      <c r="T213" s="241">
        <f>S213-Q213</f>
        <v>-0.1571765543994843</v>
      </c>
      <c r="U213" s="244"/>
      <c r="V213" s="246" t="str">
        <f>IFERROR(VLOOKUP(LEFT(U213,FIND(" ",U213)-1),'BTA Tarama'!$A:$K,11,0),"")</f>
        <v/>
      </c>
      <c r="W213" s="229"/>
      <c r="X213" s="243" t="str">
        <f>IF(COUNTIF('Yıldız Liste'!A:A, A213)&gt;0, "Yıldız Pazar", IF(COUNTIF('Ana Pazar Liste'!A:A, A213)&gt;0, "Ana Pazar", IF(COUNTIF('Alt Pazar Liste'!A:A, A213)&gt;0, "Alt Pazar", "")))</f>
        <v>Yıldız Pazar</v>
      </c>
    </row>
    <row r="214" spans="1:24" ht="30" customHeight="1" thickTop="1" thickBot="1" x14ac:dyDescent="0.65">
      <c r="A214" s="125" t="s">
        <v>302</v>
      </c>
      <c r="B214" s="136" t="s">
        <v>221</v>
      </c>
      <c r="C214" s="137">
        <v>791053925</v>
      </c>
      <c r="D214" s="137">
        <v>47500000</v>
      </c>
      <c r="E214" s="128">
        <f>VLOOKUP(A214,'Tüm - Sektör'!$A:$H,5,0)</f>
        <v>163.99770649207471</v>
      </c>
      <c r="F214" s="128">
        <f>VLOOKUP(A214,'Tüm - Sektör'!$A:$H,6,0)</f>
        <v>345.25832945699938</v>
      </c>
      <c r="G214" s="127">
        <f>VLOOKUP(A214,'Tüm - Sektör'!$A:$H,7,0)</f>
        <v>24.419506999999999</v>
      </c>
      <c r="H214" s="159">
        <v>9.99</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40.047431416671635</v>
      </c>
      <c r="R214" s="166" t="str">
        <f>IF(OR(H214="", H215="", Q214=0), "", IF(H214&lt;H215, (H215-H214)/H214, ""))</f>
        <v/>
      </c>
      <c r="S214" s="213">
        <v>39.069710923100551</v>
      </c>
      <c r="T214" s="241">
        <f>S214-Q214</f>
        <v>-0.97772049357108415</v>
      </c>
      <c r="U214" s="244"/>
      <c r="V214" s="246" t="str">
        <f>IFERROR(VLOOKUP(LEFT(U214,FIND(" ",U214)-1),'BTA Tarama'!$A:$K,11,0),"")</f>
        <v/>
      </c>
      <c r="W214" s="229"/>
      <c r="X214" s="243" t="str">
        <f>IF(COUNTIF('Yıldız Liste'!A:A, A214)&gt;0, "Yıldız Pazar", IF(COUNTIF('Ana Pazar Liste'!A:A, A214)&gt;0, "Ana Pazar", IF(COUNTIF('Alt Pazar Liste'!A:A, A214)&gt;0, "Alt Pazar", "")))</f>
        <v>Alt Pazar</v>
      </c>
    </row>
    <row r="215" spans="1:24" ht="30" customHeight="1" thickTop="1" thickBot="1" x14ac:dyDescent="0.65">
      <c r="A215" s="125" t="s">
        <v>471</v>
      </c>
      <c r="B215" s="136" t="s">
        <v>221</v>
      </c>
      <c r="C215" s="137">
        <v>4477591418</v>
      </c>
      <c r="D215" s="137">
        <v>1250000000</v>
      </c>
      <c r="E215" s="128">
        <f>VLOOKUP(A215,'Tüm - Sektör'!$A:$H,5,0)</f>
        <v>10.365265477122888</v>
      </c>
      <c r="F215" s="128">
        <f>VLOOKUP(A215,'Tüm - Sektör'!$A:$H,6,0)</f>
        <v>0.92135693129981222</v>
      </c>
      <c r="G215" s="127">
        <f>VLOOKUP(A215,'Tüm - Sektör'!$A:$H,7,0)</f>
        <v>398.33480200000002</v>
      </c>
      <c r="H215" s="159">
        <v>9.69</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41.288459715071809</v>
      </c>
      <c r="R215" s="166" t="str">
        <f>IF(OR(H215="", H216="", Q215=0), "", IF(H215&lt;H216, (H216-H215)/H215, ""))</f>
        <v/>
      </c>
      <c r="S215" s="213">
        <v>40.576589719984369</v>
      </c>
      <c r="T215" s="241">
        <f>S215-Q215</f>
        <v>-0.71186999508744009</v>
      </c>
      <c r="U215" s="244"/>
      <c r="V215" s="246" t="str">
        <f>IFERROR(VLOOKUP(LEFT(U215,FIND(" ",U215)-1),'BTA Tarama'!$A:$K,11,0),"")</f>
        <v/>
      </c>
      <c r="W215" s="229"/>
      <c r="X215" s="243" t="str">
        <f>IF(COUNTIF('Yıldız Liste'!A:A, A215)&gt;0, "Yıldız Pazar", IF(COUNTIF('Ana Pazar Liste'!A:A, A215)&gt;0, "Ana Pazar", IF(COUNTIF('Alt Pazar Liste'!A:A, A215)&gt;0, "Alt Pazar", "")))</f>
        <v>Yıldız Pazar</v>
      </c>
    </row>
    <row r="216" spans="1:24" ht="30" customHeight="1" thickTop="1" thickBot="1" x14ac:dyDescent="0.65">
      <c r="A216" s="125" t="s">
        <v>678</v>
      </c>
      <c r="B216" s="136" t="s">
        <v>221</v>
      </c>
      <c r="C216" s="137">
        <v>2839775572</v>
      </c>
      <c r="D216" s="137">
        <v>626000000</v>
      </c>
      <c r="E216" s="128">
        <f>VLOOKUP(A216,'Tüm - Sektör'!$A:$H,5,0)</f>
        <v>28.713256677312707</v>
      </c>
      <c r="F216" s="128">
        <f>VLOOKUP(A216,'Tüm - Sektör'!$A:$H,6,0)</f>
        <v>5.0964246853590183</v>
      </c>
      <c r="G216" s="127">
        <f>VLOOKUP(A216,'Tüm - Sektör'!$A:$H,7,0)</f>
        <v>148.71153100000001</v>
      </c>
      <c r="H216" s="159">
        <v>9.3699999999999992</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42.699923604791458</v>
      </c>
      <c r="R216" s="166" t="str">
        <f>IF(OR(H216="", H217="", Q216=0), "", IF(H216&lt;H217, (H217-H216)/H216, ""))</f>
        <v/>
      </c>
      <c r="S216" s="213">
        <v>42.02713069085042</v>
      </c>
      <c r="T216" s="241">
        <f>S216-Q216</f>
        <v>-0.6727929139410378</v>
      </c>
      <c r="U216" s="244"/>
      <c r="V216" s="246" t="str">
        <f>IFERROR(VLOOKUP(LEFT(U216,FIND(" ",U216)-1),'BTA Tarama'!$A:$K,11,0),"")</f>
        <v/>
      </c>
      <c r="W216" s="229"/>
      <c r="X216" s="243" t="str">
        <f>IF(COUNTIF('Yıldız Liste'!A:A, A216)&gt;0, "Yıldız Pazar", IF(COUNTIF('Ana Pazar Liste'!A:A, A216)&gt;0, "Ana Pazar", IF(COUNTIF('Alt Pazar Liste'!A:A, A216)&gt;0, "Alt Pazar", "")))</f>
        <v>Yıldız Pazar</v>
      </c>
    </row>
    <row r="217" spans="1:24" ht="30" customHeight="1" thickTop="1" thickBot="1" x14ac:dyDescent="0.65">
      <c r="A217" s="125" t="s">
        <v>78</v>
      </c>
      <c r="B217" s="136" t="s">
        <v>221</v>
      </c>
      <c r="C217" s="137">
        <v>6825401407</v>
      </c>
      <c r="D217" s="137">
        <v>335348000</v>
      </c>
      <c r="E217" s="128">
        <f>VLOOKUP(A217,'Tüm - Sektör'!$A:$H,5,0)</f>
        <v>26.820403374310391</v>
      </c>
      <c r="F217" s="128">
        <f>VLOOKUP(A217,'Tüm - Sektör'!$A:$H,6,0)</f>
        <v>8.8864249059717704</v>
      </c>
      <c r="G217" s="127">
        <f>VLOOKUP(A217,'Tüm - Sektör'!$A:$H,7,0)</f>
        <v>166.28656799999999</v>
      </c>
      <c r="H217" s="159">
        <v>8.9700000000000006</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44.598728294896937</v>
      </c>
      <c r="R217" s="166" t="str">
        <f>IF(OR(H217="", H218="", Q217=0), "", IF(H217&lt;H218, (H218-H217)/H217, ""))</f>
        <v/>
      </c>
      <c r="S217" s="213">
        <v>43.913347179497869</v>
      </c>
      <c r="T217" s="241">
        <f>S217-Q217</f>
        <v>-0.68538111539906765</v>
      </c>
      <c r="U217" s="244"/>
      <c r="V217" s="246" t="str">
        <f>IFERROR(VLOOKUP(LEFT(U217,FIND(" ",U217)-1),'BTA Tarama'!$A:$K,11,0),"")</f>
        <v/>
      </c>
      <c r="W217" s="229"/>
      <c r="X217" s="243" t="str">
        <f>IF(COUNTIF('Yıldız Liste'!A:A, A217)&gt;0, "Yıldız Pazar", IF(COUNTIF('Ana Pazar Liste'!A:A, A217)&gt;0, "Ana Pazar", IF(COUNTIF('Alt Pazar Liste'!A:A, A217)&gt;0, "Alt Pazar", "")))</f>
        <v>Ana Pazar</v>
      </c>
    </row>
    <row r="218" spans="1:24" ht="30" customHeight="1" thickTop="1" thickBot="1" x14ac:dyDescent="0.65">
      <c r="A218" s="125" t="s">
        <v>21</v>
      </c>
      <c r="B218" s="136" t="s">
        <v>221</v>
      </c>
      <c r="C218" s="137">
        <v>6267125013</v>
      </c>
      <c r="D218" s="137">
        <v>263340000</v>
      </c>
      <c r="E218" s="128">
        <f>VLOOKUP(A218,'Tüm - Sektör'!$A:$H,5,0)</f>
        <v>110.22931134260335</v>
      </c>
      <c r="F218" s="128">
        <f>VLOOKUP(A218,'Tüm - Sektör'!$A:$H,6,0)</f>
        <v>59.797389221215028</v>
      </c>
      <c r="G218" s="127">
        <f>VLOOKUP(A218,'Tüm - Sektör'!$A:$H,7,0)</f>
        <v>48.209040000000002</v>
      </c>
      <c r="H218" s="159">
        <v>7.53</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53.140492796880189</v>
      </c>
      <c r="R218" s="166" t="str">
        <f>IF(OR(H218="", H219="", Q218=0), "", IF(H218&lt;H219, (H219-H218)/H218, ""))</f>
        <v/>
      </c>
      <c r="S218" s="213">
        <v>52.929617825464</v>
      </c>
      <c r="T218" s="241">
        <f>S218-Q218</f>
        <v>-0.21087497141618883</v>
      </c>
      <c r="U218" s="244"/>
      <c r="V218" s="246" t="str">
        <f>IFERROR(VLOOKUP(LEFT(U218,FIND(" ",U218)-1),'BTA Tarama'!$A:$K,11,0),"")</f>
        <v/>
      </c>
      <c r="W218" s="229"/>
      <c r="X218" s="243" t="str">
        <f>IF(COUNTIF('Yıldız Liste'!A:A, A218)&gt;0, "Yıldız Pazar", IF(COUNTIF('Ana Pazar Liste'!A:A, A218)&gt;0, "Ana Pazar", IF(COUNTIF('Alt Pazar Liste'!A:A, A218)&gt;0, "Alt Pazar", "")))</f>
        <v>Alt Pazar</v>
      </c>
    </row>
    <row r="219" spans="1:24" ht="30" customHeight="1" thickTop="1" thickBot="1" x14ac:dyDescent="0.65">
      <c r="A219" s="125" t="s">
        <v>22</v>
      </c>
      <c r="B219" s="136" t="s">
        <v>221</v>
      </c>
      <c r="C219" s="137">
        <v>6246124497</v>
      </c>
      <c r="D219" s="137">
        <v>400000000</v>
      </c>
      <c r="E219" s="128">
        <f>VLOOKUP(A219,'Tüm - Sektör'!$A:$H,5,0)</f>
        <v>49.878794529293813</v>
      </c>
      <c r="F219" s="128">
        <f>VLOOKUP(A219,'Tüm - Sektör'!$A:$H,6,0)</f>
        <v>17.813855189033504</v>
      </c>
      <c r="G219" s="127">
        <f>VLOOKUP(A219,'Tüm - Sektör'!$A:$H,7,0)</f>
        <v>112.187603</v>
      </c>
      <c r="H219" s="159">
        <v>7.15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55.957823987709865</v>
      </c>
      <c r="R219" s="166" t="str">
        <f>IF(OR(H219="", H220="", Q219=0), "", IF(H219&lt;H220, (H220-H219)/H219, ""))</f>
        <v/>
      </c>
      <c r="S219" s="213">
        <v>55.185991932706976</v>
      </c>
      <c r="T219" s="241">
        <f>S219-Q219</f>
        <v>-0.77183205500288921</v>
      </c>
      <c r="U219" s="244"/>
      <c r="V219" s="246" t="str">
        <f>IFERROR(VLOOKUP(LEFT(U219,FIND(" ",U219)-1),'BTA Tarama'!$A:$K,11,0),"")</f>
        <v/>
      </c>
      <c r="W219" s="229"/>
      <c r="X219" s="243" t="str">
        <f>IF(COUNTIF('Yıldız Liste'!A:A, A219)&gt;0, "Yıldız Pazar", IF(COUNTIF('Ana Pazar Liste'!A:A, A219)&gt;0, "Ana Pazar", IF(COUNTIF('Alt Pazar Liste'!A:A, A219)&gt;0, "Alt Pazar", "")))</f>
        <v>Ana Pazar</v>
      </c>
    </row>
    <row r="220" spans="1:24" ht="30" customHeight="1" thickTop="1" thickBot="1" x14ac:dyDescent="0.65">
      <c r="A220" s="125" t="s">
        <v>225</v>
      </c>
      <c r="B220" s="136" t="s">
        <v>221</v>
      </c>
      <c r="C220" s="137">
        <v>6768948418</v>
      </c>
      <c r="D220" s="137">
        <v>650000000</v>
      </c>
      <c r="E220" s="128">
        <f>VLOOKUP(A220,'Tüm - Sektör'!$A:$H,5,0)</f>
        <v>89.678236728573793</v>
      </c>
      <c r="F220" s="128">
        <f>VLOOKUP(A220,'Tüm - Sektör'!$A:$H,6,0)</f>
        <v>22.994419673993281</v>
      </c>
      <c r="G220" s="127">
        <f>VLOOKUP(A220,'Tüm - Sektör'!$A:$H,7,0)</f>
        <v>73.999791000000002</v>
      </c>
      <c r="H220" s="159">
        <v>6.03</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E220*G220/100</f>
        <v>66.361707751629851</v>
      </c>
      <c r="R220" s="166" t="str">
        <f>IF(OR(H220="", H221="", Q220=0), "", IF(H220&lt;H221, (H221-H220)/H220, ""))</f>
        <v/>
      </c>
      <c r="S220" s="213">
        <v>64.961217165962339</v>
      </c>
      <c r="T220" s="241">
        <f>S220-Q220</f>
        <v>-1.4004905856675123</v>
      </c>
      <c r="U220" s="244"/>
      <c r="V220" s="246" t="str">
        <f>IFERROR(VLOOKUP(LEFT(U220,FIND(" ",U220)-1),'BTA Tarama'!$A:$K,11,0),"")</f>
        <v/>
      </c>
      <c r="W220" s="229"/>
      <c r="X220" s="243" t="str">
        <f>IF(COUNTIF('Yıldız Liste'!A:A, A220)&gt;0, "Yıldız Pazar", IF(COUNTIF('Ana Pazar Liste'!A:A, A220)&gt;0, "Ana Pazar", IF(COUNTIF('Alt Pazar Liste'!A:A, A220)&gt;0, "Alt Pazar", "")))</f>
        <v>Ana Pazar</v>
      </c>
    </row>
    <row r="221" spans="1:24" ht="30" customHeight="1" thickTop="1" thickBot="1" x14ac:dyDescent="0.65">
      <c r="A221" s="125" t="s">
        <v>23</v>
      </c>
      <c r="B221" s="136" t="s">
        <v>221</v>
      </c>
      <c r="C221" s="137">
        <v>5228066628</v>
      </c>
      <c r="D221" s="137">
        <v>469768118</v>
      </c>
      <c r="E221" s="128">
        <f>VLOOKUP(A221,'Tüm - Sektör'!$A:$H,5,0)</f>
        <v>49.797701306878928</v>
      </c>
      <c r="F221" s="128">
        <f>VLOOKUP(A221,'Tüm - Sektör'!$A:$H,6,0)</f>
        <v>21.200971031788466</v>
      </c>
      <c r="G221" s="127">
        <f>VLOOKUP(A221,'Tüm - Sektör'!$A:$H,7,0)</f>
        <v>141.922583</v>
      </c>
      <c r="H221" s="159">
        <v>5.66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70.674183969347325</v>
      </c>
      <c r="R221" s="166" t="str">
        <f>IF(OR(H221="", H222="", Q221=0), "", IF(H221&lt;H222, (H222-H221)/H221, ""))</f>
        <v/>
      </c>
      <c r="S221" s="213">
        <v>69.932846375263267</v>
      </c>
      <c r="T221" s="241">
        <f>S221-Q221</f>
        <v>-0.74133759408405808</v>
      </c>
      <c r="U221" s="244"/>
      <c r="V221" s="246" t="str">
        <f>IFERROR(VLOOKUP(LEFT(U221,FIND(" ",U221)-1),'BTA Tarama'!$A:$K,11,0),"")</f>
        <v/>
      </c>
      <c r="W221" s="229"/>
      <c r="X221" s="243" t="str">
        <f>IF(COUNTIF('Yıldız Liste'!A:A, A221)&gt;0, "Yıldız Pazar", IF(COUNTIF('Ana Pazar Liste'!A:A, A221)&gt;0, "Ana Pazar", IF(COUNTIF('Alt Pazar Liste'!A:A, A221)&gt;0, "Alt Pazar", "")))</f>
        <v>Ana Pazar</v>
      </c>
    </row>
    <row r="222" spans="1:24" ht="30" customHeight="1" thickTop="1" thickBot="1" x14ac:dyDescent="0.65">
      <c r="A222" s="125" t="s">
        <v>76</v>
      </c>
      <c r="B222" s="136" t="s">
        <v>221</v>
      </c>
      <c r="C222" s="137">
        <v>25510366000</v>
      </c>
      <c r="D222" s="137">
        <v>1395000000</v>
      </c>
      <c r="E222" s="128">
        <f>VLOOKUP(A222,'Tüm - Sektör'!$A:$H,5,0)</f>
        <v>13.210729310465457</v>
      </c>
      <c r="F222" s="128">
        <f>VLOOKUP(A222,'Tüm - Sektör'!$A:$H,6,0)</f>
        <v>1.8940113706760511</v>
      </c>
      <c r="G222" s="127">
        <f>VLOOKUP(A222,'Tüm - Sektör'!$A:$H,7,0)</f>
        <v>610.57306400000004</v>
      </c>
      <c r="H222" s="159">
        <v>4.96</v>
      </c>
      <c r="I222" s="141" t="e">
        <f>VLOOKUP(A222,'Tüm - Sektör'!$A:$H,9,0)</f>
        <v>#REF!</v>
      </c>
      <c r="J222" s="145" t="e">
        <f>VLOOKUP(A222,'Tüm - Sektör'!$A:$H,10,0)</f>
        <v>#REF!</v>
      </c>
      <c r="K222" s="146" t="e">
        <f>VLOOKUP(A222,'Tüm - Sektör'!$A:$H,11,0)</f>
        <v>#REF!</v>
      </c>
      <c r="L222" s="146" t="e">
        <f>VLOOKUP(A222,'Tüm - Sektör'!$A:$H,12,0)</f>
        <v>#REF!</v>
      </c>
      <c r="M222" s="146" t="e">
        <f>VLOOKUP(A222,'Tüm - Sektör'!$A:$H,13,0)</f>
        <v>#REF!</v>
      </c>
      <c r="N222" s="147" t="e">
        <f>VLOOKUP(A222,'Tüm - Sektör'!$A:$H,14,0)</f>
        <v>#REF!</v>
      </c>
      <c r="O222" s="148" t="e">
        <f>VLOOKUP(A222,'Tüm - Sektör'!$A:$H,15,0)</f>
        <v>#REF!</v>
      </c>
      <c r="P222" s="156" t="e">
        <f>VLOOKUP(A222,'Tüm - Sektör'!$A:$H,16,0)</f>
        <v>#REF!</v>
      </c>
      <c r="Q222" s="158">
        <f>E222*G222/100</f>
        <v>80.661154727655017</v>
      </c>
      <c r="R222" s="166" t="str">
        <f>IF(OR(H222="", H223="", Q222=0), "", IF(H222&lt;H223, (H223-H222)/H222, ""))</f>
        <v/>
      </c>
      <c r="S222" s="213">
        <v>77.836445029021178</v>
      </c>
      <c r="T222" s="241">
        <f>S222-Q222</f>
        <v>-2.8247096986338391</v>
      </c>
      <c r="U222" s="244"/>
      <c r="V222" s="246" t="str">
        <f>IFERROR(VLOOKUP(LEFT(U222,FIND(" ",U222)-1),'BTA Tarama'!$A:$K,11,0),"")</f>
        <v/>
      </c>
      <c r="W222" s="229"/>
      <c r="X222" s="243" t="str">
        <f>IF(COUNTIF('Yıldız Liste'!A:A, A222)&gt;0, "Yıldız Pazar", IF(COUNTIF('Ana Pazar Liste'!A:A, A222)&gt;0, "Ana Pazar", IF(COUNTIF('Alt Pazar Liste'!A:A, A222)&gt;0, "Alt Pazar", "")))</f>
        <v>Yıldız Pazar</v>
      </c>
    </row>
    <row r="223" spans="1:24" ht="30" customHeight="1" thickTop="1" thickBot="1" x14ac:dyDescent="0.65">
      <c r="A223" s="125" t="s">
        <v>231</v>
      </c>
      <c r="B223" s="136" t="s">
        <v>221</v>
      </c>
      <c r="C223" s="137">
        <v>60831129265</v>
      </c>
      <c r="D223" s="137">
        <v>3840000000</v>
      </c>
      <c r="E223" s="128">
        <f>VLOOKUP(A223,'Tüm - Sektör'!$A:$H,5,0)</f>
        <v>11.586536037278611</v>
      </c>
      <c r="F223" s="128">
        <f>VLOOKUP(A223,'Tüm - Sektör'!$A:$H,6,0)</f>
        <v>0.75433177326032619</v>
      </c>
      <c r="G223" s="127">
        <f>VLOOKUP(A223,'Tüm - Sektör'!$A:$H,7,0)</f>
        <v>792.09881199999995</v>
      </c>
      <c r="H223" s="159">
        <v>4.3600000000000003</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91.776814303235753</v>
      </c>
      <c r="R223" s="166" t="str">
        <f>IF(OR(H223="", H224="", Q223=0), "", IF(H223&lt;H224, (H224-H223)/H223, ""))</f>
        <v/>
      </c>
      <c r="S223" s="213">
        <v>89.920654013956835</v>
      </c>
      <c r="T223" s="241">
        <f>S223-Q223</f>
        <v>-1.8561602892789182</v>
      </c>
      <c r="U223" s="244"/>
      <c r="V223" s="246" t="str">
        <f>IFERROR(VLOOKUP(LEFT(U223,FIND(" ",U223)-1),'BTA Tarama'!$A:$K,11,0),"")</f>
        <v/>
      </c>
      <c r="W223" s="229"/>
      <c r="X223" s="243" t="str">
        <f>IF(COUNTIF('Yıldız Liste'!A:A, A223)&gt;0, "Yıldız Pazar", IF(COUNTIF('Ana Pazar Liste'!A:A, A223)&gt;0, "Ana Pazar", IF(COUNTIF('Alt Pazar Liste'!A:A, A223)&gt;0, "Alt Pazar", "")))</f>
        <v>Yıldız Pazar</v>
      </c>
    </row>
    <row r="224" spans="1:24" ht="30" customHeight="1" thickTop="1" thickBot="1" x14ac:dyDescent="0.65">
      <c r="A224" s="125" t="s">
        <v>222</v>
      </c>
      <c r="B224" s="136" t="s">
        <v>221</v>
      </c>
      <c r="C224" s="137">
        <v>17584122383</v>
      </c>
      <c r="D224" s="137">
        <v>2028600000</v>
      </c>
      <c r="E224" s="128">
        <f>VLOOKUP(A224,'Tüm - Sektör'!$A:$H,5,0)</f>
        <v>12.061773294570552</v>
      </c>
      <c r="F224" s="128">
        <f>VLOOKUP(A224,'Tüm - Sektör'!$A:$H,6,0)</f>
        <v>1.9819536124372394</v>
      </c>
      <c r="G224" s="127">
        <f>VLOOKUP(A224,'Tüm - Sektör'!$A:$H,7,0)</f>
        <v>886.89157399999999</v>
      </c>
      <c r="H224" s="159">
        <v>3.74</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E224*G224/100</f>
        <v>106.97485102452842</v>
      </c>
      <c r="R224" s="166" t="str">
        <f>IF(OR(H224="", H225="", Q224=0), "", IF(H224&lt;H225, (H225-H224)/H224, ""))</f>
        <v/>
      </c>
      <c r="S224" s="213">
        <v>103.91842670954189</v>
      </c>
      <c r="T224" s="241">
        <f>S224-Q224</f>
        <v>-3.0564243149865291</v>
      </c>
      <c r="U224" s="244"/>
      <c r="V224" s="246" t="str">
        <f>IFERROR(VLOOKUP(LEFT(U224,FIND(" ",U224)-1),'BTA Tarama'!$A:$K,11,0),"")</f>
        <v/>
      </c>
      <c r="W224" s="229"/>
      <c r="X224" s="243" t="str">
        <f>IF(COUNTIF('Yıldız Liste'!A:A, A224)&gt;0, "Yıldız Pazar", IF(COUNTIF('Ana Pazar Liste'!A:A, A224)&gt;0, "Ana Pazar", IF(COUNTIF('Alt Pazar Liste'!A:A, A224)&gt;0, "Alt Pazar", "")))</f>
        <v>Yıldız Pazar</v>
      </c>
    </row>
    <row r="225" spans="1:24" ht="30" customHeight="1" thickTop="1" thickBot="1" x14ac:dyDescent="0.65">
      <c r="A225" s="125" t="s">
        <v>419</v>
      </c>
      <c r="B225" s="136" t="s">
        <v>221</v>
      </c>
      <c r="C225" s="137">
        <v>6754555404</v>
      </c>
      <c r="D225" s="137">
        <v>813555283</v>
      </c>
      <c r="E225" s="128">
        <f>VLOOKUP(A225,'Tüm - Sektör'!$A:$H,5,0)</f>
        <v>53.158991551508997</v>
      </c>
      <c r="F225" s="128">
        <f>VLOOKUP(A225,'Tüm - Sektör'!$A:$H,6,0)</f>
        <v>21.780528282185585</v>
      </c>
      <c r="G225" s="127">
        <f>VLOOKUP(A225,'Tüm - Sektör'!$A:$H,7,0)</f>
        <v>202.870632</v>
      </c>
      <c r="H225" s="159">
        <v>3.71</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E225*G225/100</f>
        <v>107.84398212537292</v>
      </c>
      <c r="R225" s="166" t="str">
        <f>IF(OR(H225="", H226="", Q225=0), "", IF(H225&lt;H226, (H226-H225)/H225, ""))</f>
        <v/>
      </c>
      <c r="S225" s="213">
        <v>105.56759200135448</v>
      </c>
      <c r="T225" s="241">
        <f>S225-Q225</f>
        <v>-2.2763901240184339</v>
      </c>
      <c r="U225" s="244"/>
      <c r="V225" s="246" t="str">
        <f>IFERROR(VLOOKUP(LEFT(U225,FIND(" ",U225)-1),'BTA Tarama'!$A:$K,11,0),"")</f>
        <v/>
      </c>
      <c r="W225" s="229"/>
      <c r="X225" s="243" t="str">
        <f>IF(COUNTIF('Yıldız Liste'!A:A, A225)&gt;0, "Yıldız Pazar", IF(COUNTIF('Ana Pazar Liste'!A:A, A225)&gt;0, "Ana Pazar", IF(COUNTIF('Alt Pazar Liste'!A:A, A225)&gt;0, "Alt Pazar", "")))</f>
        <v>Ana Pazar</v>
      </c>
    </row>
    <row r="226" spans="1:24" ht="30" customHeight="1" thickTop="1" thickBot="1" x14ac:dyDescent="0.65">
      <c r="A226" s="125" t="s">
        <v>522</v>
      </c>
      <c r="B226" s="136" t="s">
        <v>221</v>
      </c>
      <c r="C226" s="137">
        <v>5500889819</v>
      </c>
      <c r="D226" s="137">
        <v>815000000</v>
      </c>
      <c r="E226" s="128">
        <f>VLOOKUP(A226,'Tüm - Sektör'!$A:$H,5,0)</f>
        <v>39.425954747667809</v>
      </c>
      <c r="F226" s="128">
        <f>VLOOKUP(A226,'Tüm - Sektör'!$A:$H,6,0)</f>
        <v>16.125134866121805</v>
      </c>
      <c r="G226" s="127">
        <f>VLOOKUP(A226,'Tüm - Sektör'!$A:$H,7,0)</f>
        <v>284.200897</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112.048917043686</v>
      </c>
      <c r="R226" s="166" t="str">
        <f>IF(OR(H226="", H227="", Q226=0), "", IF(H226&lt;H227, (H227-H226)/H226, ""))</f>
        <v/>
      </c>
      <c r="S226" s="213">
        <v>110.50128006794446</v>
      </c>
      <c r="T226" s="241">
        <f>S226-Q226</f>
        <v>-1.5476369757415398</v>
      </c>
      <c r="U226" s="244"/>
      <c r="V226" s="246" t="str">
        <f>IFERROR(VLOOKUP(LEFT(U226,FIND(" ",U226)-1),'BTA Tarama'!$A:$K,11,0),"")</f>
        <v/>
      </c>
      <c r="W226" s="229"/>
      <c r="X226" s="243" t="str">
        <f>IF(COUNTIF('Yıldız Liste'!A:A, A226)&gt;0, "Yıldız Pazar", IF(COUNTIF('Ana Pazar Liste'!A:A, A226)&gt;0, "Ana Pazar", IF(COUNTIF('Alt Pazar Liste'!A:A, A226)&gt;0, "Alt Pazar", "")))</f>
        <v>Ana Pazar</v>
      </c>
    </row>
    <row r="227" spans="1:24" ht="30" customHeight="1" thickTop="1" thickBot="1" x14ac:dyDescent="0.65">
      <c r="A227" s="125" t="s">
        <v>137</v>
      </c>
      <c r="B227" s="136" t="s">
        <v>221</v>
      </c>
      <c r="C227" s="137">
        <v>57723814677</v>
      </c>
      <c r="D227" s="137">
        <v>4000000000</v>
      </c>
      <c r="E227" s="128">
        <f>VLOOKUP(A227,'Tüm - Sektör'!$A:$H,5,0)</f>
        <v>4.8020775708402486</v>
      </c>
      <c r="F227" s="128">
        <f>VLOOKUP(A227,'Tüm - Sektör'!$A:$H,6,0)</f>
        <v>0.40017313090335405</v>
      </c>
      <c r="G227" s="127">
        <f>VLOOKUP(A227,'Tüm - Sektör'!$A:$H,7,0)</f>
        <v>2366.5207919999998</v>
      </c>
      <c r="H227" s="159">
        <v>3.52</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113.642164161903</v>
      </c>
      <c r="R227" s="166" t="str">
        <f>IF(OR(H227="", H228="", Q227=0), "", IF(H227&lt;H228, (H228-H227)/H227, ""))</f>
        <v/>
      </c>
      <c r="S227" s="213">
        <v>110.50287785908799</v>
      </c>
      <c r="T227" s="241">
        <f>S227-Q227</f>
        <v>-3.1392863028150089</v>
      </c>
      <c r="U227" s="244"/>
      <c r="V227" s="246" t="str">
        <f>IFERROR(VLOOKUP(LEFT(U227,FIND(" ",U227)-1),'BTA Tarama'!$A:$K,11,0),"")</f>
        <v/>
      </c>
      <c r="W227" s="229"/>
      <c r="X227" s="243" t="str">
        <f>IF(COUNTIF('Yıldız Liste'!A:A, A227)&gt;0, "Yıldız Pazar", IF(COUNTIF('Ana Pazar Liste'!A:A, A227)&gt;0, "Ana Pazar", IF(COUNTIF('Alt Pazar Liste'!A:A, A227)&gt;0, "Alt Pazar", "")))</f>
        <v>Yıldız Pazar</v>
      </c>
    </row>
    <row r="228" spans="1:24" ht="30" customHeight="1" thickTop="1" thickBot="1" x14ac:dyDescent="0.65">
      <c r="A228" s="125" t="s">
        <v>224</v>
      </c>
      <c r="B228" s="136" t="s">
        <v>221</v>
      </c>
      <c r="C228" s="137">
        <v>40615610982</v>
      </c>
      <c r="D228" s="137">
        <v>6900847276</v>
      </c>
      <c r="E228" s="128">
        <f>VLOOKUP(A228,'Tüm - Sektör'!$A:$H,5,0)</f>
        <v>4.3498804460533762</v>
      </c>
      <c r="F228" s="128">
        <f>VLOOKUP(A228,'Tüm - Sektör'!$A:$H,6,0)</f>
        <v>0.21011335140355578</v>
      </c>
      <c r="G228" s="127">
        <f>VLOOKUP(A228,'Tüm - Sektör'!$A:$H,7,0)</f>
        <v>2787.1569650000001</v>
      </c>
      <c r="H228" s="159">
        <v>3.3</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121.23799582134974</v>
      </c>
      <c r="R228" s="166" t="str">
        <f>IF(OR(H228="", H229="", Q228=0), "", IF(H228&lt;H229, (H229-H228)/H228, ""))</f>
        <v/>
      </c>
      <c r="S228" s="213">
        <v>119.78604377558507</v>
      </c>
      <c r="T228" s="241">
        <f>S228-Q228</f>
        <v>-1.4519520457646706</v>
      </c>
      <c r="U228" s="244"/>
      <c r="V228" s="246" t="str">
        <f>IFERROR(VLOOKUP(LEFT(U228,FIND(" ",U228)-1),'BTA Tarama'!$A:$K,11,0),"")</f>
        <v/>
      </c>
      <c r="W228" s="229"/>
      <c r="X228" s="243" t="str">
        <f>IF(COUNTIF('Yıldız Liste'!A:A, A228)&gt;0, "Yıldız Pazar", IF(COUNTIF('Ana Pazar Liste'!A:A, A228)&gt;0, "Ana Pazar", IF(COUNTIF('Alt Pazar Liste'!A:A, A228)&gt;0, "Alt Pazar", "")))</f>
        <v>Yıldız Pazar</v>
      </c>
    </row>
    <row r="229" spans="1:24" ht="30" customHeight="1" thickTop="1" thickBot="1" x14ac:dyDescent="0.65">
      <c r="A229" s="125" t="s">
        <v>731</v>
      </c>
      <c r="B229" s="136" t="s">
        <v>221</v>
      </c>
      <c r="C229" s="137">
        <v>8948062095</v>
      </c>
      <c r="D229" s="137">
        <v>1240500000</v>
      </c>
      <c r="E229" s="128">
        <f>VLOOKUP(A229,'Tüm - Sektör'!$A:$H,5,0)</f>
        <v>46.849573821256456</v>
      </c>
      <c r="F229" s="128">
        <f>VLOOKUP(A229,'Tüm - Sektör'!$A:$H,6,0)</f>
        <v>12.588895289871411</v>
      </c>
      <c r="G229" s="127">
        <f>VLOOKUP(A229,'Tüm - Sektör'!$A:$H,7,0)</f>
        <v>259.57994600000001</v>
      </c>
      <c r="H229" s="159">
        <v>3.29</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121.61209842644764</v>
      </c>
      <c r="R229" s="166" t="str">
        <f>IF(OR(H229="", H230="", Q229=0), "", IF(H229&lt;H230, (H230-H229)/H229, ""))</f>
        <v/>
      </c>
      <c r="S229" s="213">
        <v>119.43397129045157</v>
      </c>
      <c r="T229" s="241">
        <f>S229-Q229</f>
        <v>-2.1781271359960783</v>
      </c>
      <c r="U229" s="244"/>
      <c r="V229" s="246" t="str">
        <f>IFERROR(VLOOKUP(LEFT(U229,FIND(" ",U229)-1),'BTA Tarama'!$A:$K,11,0),"")</f>
        <v/>
      </c>
      <c r="W229" s="229"/>
      <c r="X229" s="243" t="str">
        <f>IF(COUNTIF('Yıldız Liste'!A:A, A229)&gt;0, "Yıldız Pazar", IF(COUNTIF('Ana Pazar Liste'!A:A, A229)&gt;0, "Ana Pazar", IF(COUNTIF('Alt Pazar Liste'!A:A, A229)&gt;0, "Alt Pazar", "")))</f>
        <v>Ana Pazar</v>
      </c>
    </row>
    <row r="230" spans="1:24" ht="30" customHeight="1" thickTop="1" thickBot="1" x14ac:dyDescent="0.65">
      <c r="A230" s="125" t="s">
        <v>77</v>
      </c>
      <c r="B230" s="136" t="s">
        <v>221</v>
      </c>
      <c r="C230" s="137">
        <v>2595983504</v>
      </c>
      <c r="D230" s="137">
        <v>990000000</v>
      </c>
      <c r="E230" s="128">
        <f>VLOOKUP(A230,'Tüm - Sektör'!$A:$H,5,0)</f>
        <v>49.596930703862768</v>
      </c>
      <c r="F230" s="128">
        <f>VLOOKUP(A230,'Tüm - Sektör'!$A:$H,6,0)</f>
        <v>16.69930326729386</v>
      </c>
      <c r="G230" s="127">
        <f>VLOOKUP(A230,'Tüm - Sektör'!$A:$H,7,0)</f>
        <v>255.32031000000001</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126.63103722358761</v>
      </c>
      <c r="R230" s="166" t="str">
        <f>IF(OR(H230="", H231="", Q230=0), "", IF(H230&lt;H231, (H231-H230)/H230, ""))</f>
        <v/>
      </c>
      <c r="S230" s="213">
        <v>125.04814925829277</v>
      </c>
      <c r="T230" s="241">
        <f>S230-Q230</f>
        <v>-1.5828879652948444</v>
      </c>
      <c r="U230" s="244"/>
      <c r="V230" s="246" t="str">
        <f>IFERROR(VLOOKUP(LEFT(U230,FIND(" ",U230)-1),'BTA Tarama'!$A:$K,11,0),"")</f>
        <v/>
      </c>
      <c r="W230" s="229"/>
      <c r="X230" s="243" t="str">
        <f>IF(COUNTIF('Yıldız Liste'!A:A, A230)&gt;0, "Yıldız Pazar", IF(COUNTIF('Ana Pazar Liste'!A:A, A230)&gt;0, "Ana Pazar", IF(COUNTIF('Alt Pazar Liste'!A:A, A230)&gt;0, "Alt Pazar", "")))</f>
        <v>Ana Pazar</v>
      </c>
    </row>
    <row r="231" spans="1:24" ht="30" customHeight="1" thickTop="1" thickBot="1" x14ac:dyDescent="0.65">
      <c r="A231" s="125" t="s">
        <v>300</v>
      </c>
      <c r="B231" s="136" t="s">
        <v>221</v>
      </c>
      <c r="C231" s="137">
        <v>503612621</v>
      </c>
      <c r="D231" s="137">
        <v>150000000</v>
      </c>
      <c r="E231" s="128">
        <f>VLOOKUP(A231,'Tüm - Sektör'!$A:$H,5,0)</f>
        <v>115.8085973407451</v>
      </c>
      <c r="F231" s="128">
        <f>VLOOKUP(A231,'Tüm - Sektör'!$A:$H,6,0)</f>
        <v>257.35243853498912</v>
      </c>
      <c r="G231" s="127">
        <f>VLOOKUP(A231,'Tüm - Sektör'!$A:$H,7,0)</f>
        <v>114.763935</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132.90650337654444</v>
      </c>
      <c r="R231" s="166" t="str">
        <f>IF(OR(H231="", H232="", Q231=0), "", IF(H231&lt;H232, (H232-H231)/H231, ""))</f>
        <v/>
      </c>
      <c r="S231" s="213">
        <v>129.88590102707749</v>
      </c>
      <c r="T231" s="241">
        <f>S231-Q231</f>
        <v>-3.020602349466941</v>
      </c>
      <c r="U231" s="244"/>
      <c r="V231" s="246" t="str">
        <f>IFERROR(VLOOKUP(LEFT(U231,FIND(" ",U231)-1),'BTA Tarama'!$A:$K,11,0),"")</f>
        <v/>
      </c>
      <c r="W231" s="229"/>
      <c r="X231" s="243" t="str">
        <f>IF(COUNTIF('Yıldız Liste'!A:A, A231)&gt;0, "Yıldız Pazar", IF(COUNTIF('Ana Pazar Liste'!A:A, A231)&gt;0, "Ana Pazar", IF(COUNTIF('Alt Pazar Liste'!A:A, A231)&gt;0, "Alt Pazar", "")))</f>
        <v>Alt Pazar</v>
      </c>
    </row>
    <row r="232" spans="1:24" ht="30" customHeight="1" thickTop="1" thickBot="1" x14ac:dyDescent="0.65">
      <c r="A232" s="125" t="s">
        <v>445</v>
      </c>
      <c r="B232" s="136" t="s">
        <v>221</v>
      </c>
      <c r="C232" s="137">
        <v>1936877995</v>
      </c>
      <c r="D232" s="137">
        <v>700000000</v>
      </c>
      <c r="E232" s="128">
        <f>VLOOKUP(A232,'Tüm - Sektör'!$A:$H,5,0)</f>
        <v>58.353815522581769</v>
      </c>
      <c r="F232" s="128">
        <f>VLOOKUP(A232,'Tüm - Sektör'!$A:$H,6,0)</f>
        <v>41.68129680184412</v>
      </c>
      <c r="G232" s="127">
        <f>VLOOKUP(A232,'Tüm - Sektör'!$A:$H,7,0)</f>
        <v>248.370544</v>
      </c>
      <c r="H232" s="159">
        <v>2.76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144.93368905819278</v>
      </c>
      <c r="R232" s="166" t="str">
        <f>IF(OR(H232="", H233="", Q232=0), "", IF(H232&lt;H233, (H233-H232)/H232, ""))</f>
        <v/>
      </c>
      <c r="S232" s="213">
        <v>144.93368905819278</v>
      </c>
      <c r="T232" s="241">
        <f>S232-Q232</f>
        <v>0</v>
      </c>
      <c r="U232" s="244"/>
      <c r="V232" s="246" t="str">
        <f>IFERROR(VLOOKUP(LEFT(U232,FIND(" ",U232)-1),'BTA Tarama'!$A:$K,11,0),"")</f>
        <v/>
      </c>
      <c r="W232" s="229"/>
      <c r="X232" s="243" t="str">
        <f>IF(COUNTIF('Yıldız Liste'!A:A, A232)&gt;0, "Yıldız Pazar", IF(COUNTIF('Ana Pazar Liste'!A:A, A232)&gt;0, "Ana Pazar", IF(COUNTIF('Alt Pazar Liste'!A:A, A232)&gt;0, "Alt Pazar", "")))</f>
        <v>Ana Pazar</v>
      </c>
    </row>
    <row r="233" spans="1:24" ht="30" customHeight="1" thickTop="1" thickBot="1" x14ac:dyDescent="0.65">
      <c r="A233" s="125" t="s">
        <v>230</v>
      </c>
      <c r="B233" s="136" t="s">
        <v>221</v>
      </c>
      <c r="C233" s="137">
        <v>35563376411</v>
      </c>
      <c r="D233" s="137">
        <v>3900000000</v>
      </c>
      <c r="E233" s="128">
        <f>VLOOKUP(A233,'Tüm - Sektör'!$A:$H,5,0)</f>
        <v>8.9838481639821808</v>
      </c>
      <c r="F233" s="128">
        <f>VLOOKUP(A233,'Tüm - Sektör'!$A:$H,6,0)</f>
        <v>1.151775405638741</v>
      </c>
      <c r="G233" s="127">
        <f>VLOOKUP(A233,'Tüm - Sektör'!$A:$H,7,0)</f>
        <v>1726.023676</v>
      </c>
      <c r="H233" s="159">
        <v>2.58</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155.06334632622375</v>
      </c>
      <c r="R233" s="166" t="str">
        <f>IF(OR(H233="", H234="", Q233=0), "", IF(H233&lt;H234, (H234-H233)/H233, ""))</f>
        <v/>
      </c>
      <c r="S233" s="213">
        <v>153.87055135448358</v>
      </c>
      <c r="T233" s="241">
        <f>S233-Q233</f>
        <v>-1.1927949717401702</v>
      </c>
      <c r="U233" s="244"/>
      <c r="V233" s="246" t="str">
        <f>IFERROR(VLOOKUP(LEFT(U233,FIND(" ",U233)-1),'BTA Tarama'!$A:$K,11,0),"")</f>
        <v/>
      </c>
      <c r="W233" s="229"/>
      <c r="X233" s="243" t="str">
        <f>IF(COUNTIF('Yıldız Liste'!A:A, A233)&gt;0, "Yıldız Pazar", IF(COUNTIF('Ana Pazar Liste'!A:A, A233)&gt;0, "Ana Pazar", IF(COUNTIF('Alt Pazar Liste'!A:A, A233)&gt;0, "Alt Pazar", "")))</f>
        <v>Yıldız Pazar</v>
      </c>
    </row>
    <row r="234" spans="1:24" ht="30" customHeight="1" thickTop="1" thickBot="1" x14ac:dyDescent="0.65">
      <c r="A234" s="125" t="s">
        <v>318</v>
      </c>
      <c r="B234" s="136" t="s">
        <v>221</v>
      </c>
      <c r="C234" s="137">
        <v>30085753929</v>
      </c>
      <c r="D234" s="137">
        <v>3250000000</v>
      </c>
      <c r="E234" s="128">
        <f>VLOOKUP(A234,'Tüm - Sektör'!$A:$H,5,0)</f>
        <v>19.591248197605168</v>
      </c>
      <c r="F234" s="128">
        <f>VLOOKUP(A234,'Tüm - Sektör'!$A:$H,6,0)</f>
        <v>3.014038184246949</v>
      </c>
      <c r="G234" s="127">
        <f>VLOOKUP(A234,'Tüm - Sektör'!$A:$H,7,0)</f>
        <v>797.71454900000003</v>
      </c>
      <c r="H234" s="159">
        <v>2.56</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156.2822372029967</v>
      </c>
      <c r="R234" s="166" t="str">
        <f>IF(OR(H234="", H235="", Q234=0), "", IF(H234&lt;H235, (H235-H234)/H234, ""))</f>
        <v/>
      </c>
      <c r="S234" s="213">
        <v>154.47201823925545</v>
      </c>
      <c r="T234" s="241">
        <f>S234-Q234</f>
        <v>-1.8102189637412494</v>
      </c>
      <c r="U234" s="244"/>
      <c r="V234" s="246" t="str">
        <f>IFERROR(VLOOKUP(LEFT(U234,FIND(" ",U234)-1),'BTA Tarama'!$A:$K,11,0),"")</f>
        <v/>
      </c>
      <c r="W234" s="229"/>
      <c r="X234" s="243" t="str">
        <f>IF(COUNTIF('Yıldız Liste'!A:A, A234)&gt;0, "Yıldız Pazar", IF(COUNTIF('Ana Pazar Liste'!A:A, A234)&gt;0, "Ana Pazar", IF(COUNTIF('Alt Pazar Liste'!A:A, A234)&gt;0, "Alt Pazar", "")))</f>
        <v>Yıldız Pazar</v>
      </c>
    </row>
    <row r="235" spans="1:24" ht="30" customHeight="1" thickTop="1" thickBot="1" x14ac:dyDescent="0.65">
      <c r="A235" s="125" t="s">
        <v>24</v>
      </c>
      <c r="B235" s="136" t="s">
        <v>221</v>
      </c>
      <c r="C235" s="137">
        <v>6689720832</v>
      </c>
      <c r="D235" s="137">
        <v>1000000000</v>
      </c>
      <c r="E235" s="128">
        <f>VLOOKUP(A235,'Tüm - Sektör'!$A:$H,5,0)</f>
        <v>56.220835441614653</v>
      </c>
      <c r="F235" s="128">
        <f>VLOOKUP(A235,'Tüm - Sektör'!$A:$H,6,0)</f>
        <v>28.110417720807327</v>
      </c>
      <c r="G235" s="127">
        <f>VLOOKUP(A235,'Tüm - Sektör'!$A:$H,7,0)</f>
        <v>338.83675399999998</v>
      </c>
      <c r="H235" s="159">
        <v>2.1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190.49685388204864</v>
      </c>
      <c r="R235" s="166" t="str">
        <f>IF(OR(H235="", H236="", Q235=0), "", IF(H235&lt;H236, (H236-H235)/H235, ""))</f>
        <v/>
      </c>
      <c r="S235" s="213">
        <v>191.40832208244126</v>
      </c>
      <c r="T235" s="241">
        <f>S235-Q235</f>
        <v>0.91146820039261911</v>
      </c>
      <c r="U235" s="244"/>
      <c r="V235" s="246" t="str">
        <f>IFERROR(VLOOKUP(LEFT(U235,FIND(" ",U235)-1),'BTA Tarama'!$A:$K,11,0),"")</f>
        <v/>
      </c>
      <c r="W235" s="229"/>
      <c r="X235" s="243" t="str">
        <f>IF(COUNTIF('Yıldız Liste'!A:A, A235)&gt;0, "Yıldız Pazar", IF(COUNTIF('Ana Pazar Liste'!A:A, A235)&gt;0, "Ana Pazar", IF(COUNTIF('Alt Pazar Liste'!A:A, A235)&gt;0, "Alt Pazar", "")))</f>
        <v>Ana Pazar</v>
      </c>
    </row>
    <row r="236" spans="1:24" ht="30" customHeight="1" thickTop="1" thickBot="1" x14ac:dyDescent="0.65">
      <c r="A236" s="125" t="s">
        <v>124</v>
      </c>
      <c r="B236" s="136" t="s">
        <v>221</v>
      </c>
      <c r="C236" s="137">
        <v>24059880510</v>
      </c>
      <c r="D236" s="137">
        <v>4000000000</v>
      </c>
      <c r="E236" s="128">
        <f>VLOOKUP(A236,'Tüm - Sektör'!$A:$H,5,0)</f>
        <v>14.599200839746031</v>
      </c>
      <c r="F236" s="128">
        <f>VLOOKUP(A236,'Tüm - Sektör'!$A:$H,6,0)</f>
        <v>1.8249001049682538</v>
      </c>
      <c r="G236" s="127">
        <f>VLOOKUP(A236,'Tüm - Sektör'!$A:$H,7,0)</f>
        <v>1390.9996160000001</v>
      </c>
      <c r="H236" s="159">
        <v>1.97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203.07482761993609</v>
      </c>
      <c r="R236" s="166" t="str">
        <f>IF(OR(H236="", H237="", Q236=0), "", IF(H236&lt;H237, (H237-H236)/H236, ""))</f>
        <v/>
      </c>
      <c r="S236" s="213">
        <v>197.07261596614487</v>
      </c>
      <c r="T236" s="241">
        <f>S236-Q236</f>
        <v>-6.0022116537912211</v>
      </c>
      <c r="U236" s="244"/>
      <c r="V236" s="246" t="str">
        <f>IFERROR(VLOOKUP(LEFT(U236,FIND(" ",U236)-1),'BTA Tarama'!$A:$K,11,0),"")</f>
        <v/>
      </c>
      <c r="W236" s="229"/>
      <c r="X236" s="243" t="str">
        <f>IF(COUNTIF('Yıldız Liste'!A:A, A236)&gt;0, "Yıldız Pazar", IF(COUNTIF('Ana Pazar Liste'!A:A, A236)&gt;0, "Ana Pazar", IF(COUNTIF('Alt Pazar Liste'!A:A, A236)&gt;0, "Alt Pazar", "")))</f>
        <v>Yıldız Pazar</v>
      </c>
    </row>
    <row r="237" spans="1:24" ht="30" customHeight="1" thickTop="1" thickBot="1" x14ac:dyDescent="0.65">
      <c r="A237" s="125" t="s">
        <v>28</v>
      </c>
      <c r="B237" s="136" t="s">
        <v>221</v>
      </c>
      <c r="C237" s="137">
        <v>27193874502</v>
      </c>
      <c r="D237" s="137">
        <v>3450000000</v>
      </c>
      <c r="E237" s="128">
        <f>VLOOKUP(A237,'Tüm - Sektör'!$A:$H,5,0)</f>
        <v>22.684093040622333</v>
      </c>
      <c r="F237" s="128">
        <f>VLOOKUP(A237,'Tüm - Sektör'!$A:$H,6,0)</f>
        <v>6.5750994320644445</v>
      </c>
      <c r="G237" s="127">
        <f>VLOOKUP(A237,'Tüm - Sektör'!$A:$H,7,0)</f>
        <v>923.53386499999999</v>
      </c>
      <c r="H237" s="159">
        <v>1.91</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209.49528119825544</v>
      </c>
      <c r="R237" s="166" t="str">
        <f>IF(OR(H237="", H238="", Q237=0), "", IF(H237&lt;H238, (H238-H237)/H237, ""))</f>
        <v/>
      </c>
      <c r="S237" s="213">
        <v>207.32434564179684</v>
      </c>
      <c r="T237" s="241">
        <f>S237-Q237</f>
        <v>-2.1709355564586019</v>
      </c>
      <c r="U237" s="244"/>
      <c r="V237" s="246" t="str">
        <f>IFERROR(VLOOKUP(LEFT(U237,FIND(" ",U237)-1),'BTA Tarama'!$A:$K,11,0),"")</f>
        <v/>
      </c>
      <c r="W237" s="229"/>
      <c r="X237" s="243" t="str">
        <f>IF(COUNTIF('Yıldız Liste'!A:A, A237)&gt;0, "Yıldız Pazar", IF(COUNTIF('Ana Pazar Liste'!A:A, A237)&gt;0, "Ana Pazar", IF(COUNTIF('Alt Pazar Liste'!A:A, A237)&gt;0, "Alt Pazar", "")))</f>
        <v>Yıldız Pazar</v>
      </c>
    </row>
    <row r="238" spans="1:24" ht="30" customHeight="1" thickTop="1" thickBot="1" x14ac:dyDescent="0.65">
      <c r="A238" s="125" t="s">
        <v>511</v>
      </c>
      <c r="B238" s="136" t="s">
        <v>221</v>
      </c>
      <c r="C238" s="137">
        <v>4887672096</v>
      </c>
      <c r="D238" s="137">
        <v>820000000</v>
      </c>
      <c r="E238" s="128">
        <f>VLOOKUP(A238,'Tüm - Sektör'!$A:$H,5,0)</f>
        <v>37.562603948637275</v>
      </c>
      <c r="F238" s="128">
        <f>VLOOKUP(A238,'Tüm - Sektör'!$A:$H,6,0)</f>
        <v>45.808053595899118</v>
      </c>
      <c r="G238" s="127">
        <f>VLOOKUP(A238,'Tüm - Sektör'!$A:$H,7,0)</f>
        <v>594.91427499999998</v>
      </c>
      <c r="H238" s="159">
        <v>1.79</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223.4652929521568</v>
      </c>
      <c r="R238" s="166" t="str">
        <f>IF(OR(H238="", H239="", Q238=0), "", IF(H238&lt;H239, (H239-H238)/H238, ""))</f>
        <v/>
      </c>
      <c r="S238" s="213">
        <v>217.39286651323948</v>
      </c>
      <c r="T238" s="241">
        <f>S238-Q238</f>
        <v>-6.0724264389173186</v>
      </c>
      <c r="U238" s="244"/>
      <c r="V238" s="246" t="str">
        <f>IFERROR(VLOOKUP(LEFT(U238,FIND(" ",U238)-1),'BTA Tarama'!$A:$K,11,0),"")</f>
        <v/>
      </c>
      <c r="W238" s="229"/>
      <c r="X238" s="243" t="str">
        <f>IF(COUNTIF('Yıldız Liste'!A:A, A238)&gt;0, "Yıldız Pazar", IF(COUNTIF('Ana Pazar Liste'!A:A, A238)&gt;0, "Ana Pazar", IF(COUNTIF('Alt Pazar Liste'!A:A, A238)&gt;0, "Alt Pazar", "")))</f>
        <v>Ana Pazar</v>
      </c>
    </row>
    <row r="239" spans="1:24" ht="30" customHeight="1" thickTop="1" thickBot="1" x14ac:dyDescent="0.65">
      <c r="A239" s="125" t="s">
        <v>403</v>
      </c>
      <c r="B239" s="136" t="s">
        <v>404</v>
      </c>
      <c r="C239" s="137">
        <v>2193688534</v>
      </c>
      <c r="D239" s="137">
        <v>1000000000</v>
      </c>
      <c r="E239" s="128">
        <f>VLOOKUP(A239,'Tüm - Sektör'!$A:$H,5,0)</f>
        <v>33.351120597652084</v>
      </c>
      <c r="F239" s="128">
        <f>VLOOKUP(A239,'Tüm - Sektör'!$A:$H,6,0)</f>
        <v>33.351120597652084</v>
      </c>
      <c r="G239" s="127">
        <f>VLOOKUP(A239,'Tüm - Sektör'!$A:$H,7,0)</f>
        <v>749.65266799999995</v>
      </c>
      <c r="H239" s="159">
        <v>1.6</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250.01756536819639</v>
      </c>
      <c r="R239" s="166" t="str">
        <f>IF(OR(H239="", H240="", Q239=0), "", IF(H239&lt;H240, (H240-H239)/H239, ""))</f>
        <v/>
      </c>
      <c r="S239" s="213">
        <v>245.41601508534612</v>
      </c>
      <c r="T239" s="241">
        <f>S239-Q239</f>
        <v>-4.601550282850269</v>
      </c>
      <c r="U239" s="244"/>
      <c r="V239" s="246" t="str">
        <f>IFERROR(VLOOKUP(LEFT(U239,FIND(" ",U239)-1),'BTA Tarama'!$A:$K,11,0),"")</f>
        <v/>
      </c>
      <c r="W239" s="229"/>
      <c r="X239" s="243" t="str">
        <f>IF(COUNTIF('Yıldız Liste'!A:A, A239)&gt;0, "Yıldız Pazar", IF(COUNTIF('Ana Pazar Liste'!A:A, A239)&gt;0, "Ana Pazar", IF(COUNTIF('Alt Pazar Liste'!A:A, A239)&gt;0, "Alt Pazar", "")))</f>
        <v>Ana Pazar</v>
      </c>
    </row>
    <row r="240" spans="1:24" ht="30" customHeight="1" thickTop="1" thickBot="1" x14ac:dyDescent="0.65">
      <c r="A240" s="125" t="s">
        <v>174</v>
      </c>
      <c r="B240" s="136" t="s">
        <v>221</v>
      </c>
      <c r="C240" s="137">
        <v>13585447982</v>
      </c>
      <c r="D240" s="137">
        <v>2400156000</v>
      </c>
      <c r="E240" s="128">
        <f>VLOOKUP(A240,'Tüm - Sektör'!$A:$H,5,0)</f>
        <v>15.809199089089446</v>
      </c>
      <c r="F240" s="128">
        <f>VLOOKUP(A240,'Tüm - Sektör'!$A:$H,6,0)</f>
        <v>6.5867381491409089</v>
      </c>
      <c r="G240" s="127">
        <f>VLOOKUP(A240,'Tüm - Sektör'!$A:$H,7,0)</f>
        <v>1653.7573420000001</v>
      </c>
      <c r="H240" s="159">
        <v>1.53</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261.44579064721387</v>
      </c>
      <c r="R240" s="166" t="str">
        <f>IF(OR(H240="", H241="", Q240=0), "", IF(H240&lt;H241, (H241-H240)/H240, ""))</f>
        <v/>
      </c>
      <c r="S240" s="213">
        <v>248.45469545977463</v>
      </c>
      <c r="T240" s="241">
        <f>S240-Q240</f>
        <v>-12.991095187439242</v>
      </c>
      <c r="U240" s="244"/>
      <c r="V240" s="246" t="str">
        <f>IFERROR(VLOOKUP(LEFT(U240,FIND(" ",U240)-1),'BTA Tarama'!$A:$K,11,0),"")</f>
        <v/>
      </c>
      <c r="W240" s="229"/>
      <c r="X240" s="243" t="str">
        <f>IF(COUNTIF('Yıldız Liste'!A:A, A240)&gt;0, "Yıldız Pazar", IF(COUNTIF('Ana Pazar Liste'!A:A, A240)&gt;0, "Ana Pazar", IF(COUNTIF('Alt Pazar Liste'!A:A, A240)&gt;0, "Alt Pazar", "")))</f>
        <v>Ana Pazar</v>
      </c>
    </row>
    <row r="241" spans="1:24" ht="29.25" customHeight="1" thickTop="1" thickBot="1" x14ac:dyDescent="0.65">
      <c r="A241" s="125" t="s">
        <v>316</v>
      </c>
      <c r="B241" s="136" t="s">
        <v>404</v>
      </c>
      <c r="C241" s="137">
        <v>13894759000</v>
      </c>
      <c r="D241" s="137">
        <v>5040000000</v>
      </c>
      <c r="E241" s="128">
        <f>VLOOKUP(A241,'Tüm - Sektör'!$A:$H,5,0)</f>
        <v>9.8259617788952642</v>
      </c>
      <c r="F241" s="128">
        <f>VLOOKUP(A241,'Tüm - Sektör'!$A:$H,6,0)</f>
        <v>2.2409144724720087</v>
      </c>
      <c r="G241" s="127">
        <f>VLOOKUP(A241,'Tüm - Sektör'!$A:$H,7,0)</f>
        <v>4679.5978699999996</v>
      </c>
      <c r="H241" s="159">
        <v>0.87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459.81549811219685</v>
      </c>
      <c r="R241" s="166" t="str">
        <f>IF(OR(H241="", H242="", Q241=0), "", IF(H241&lt;H242, (H242-H241)/H241, ""))</f>
        <v/>
      </c>
      <c r="S241" s="213">
        <v>459.81549811219685</v>
      </c>
      <c r="T241" s="241">
        <f>S241-Q241</f>
        <v>0</v>
      </c>
      <c r="U241" s="244"/>
      <c r="V241" s="246" t="str">
        <f>IFERROR(VLOOKUP(LEFT(U241,FIND(" ",U241)-1),'BTA Tarama'!$A:$K,11,0),"")</f>
        <v/>
      </c>
      <c r="W241" s="229"/>
      <c r="X241" s="243" t="str">
        <f>IF(COUNTIF('Yıldız Liste'!A:A, A241)&gt;0, "Yıldız Pazar", IF(COUNTIF('Ana Pazar Liste'!A:A, A241)&gt;0, "Ana Pazar", IF(COUNTIF('Alt Pazar Liste'!A:A, A241)&gt;0, "Alt Pazar", "")))</f>
        <v>Ana Pazar</v>
      </c>
    </row>
    <row r="242" spans="1:24" ht="30" customHeight="1" thickTop="1" thickBot="1" x14ac:dyDescent="0.65">
      <c r="A242" s="250" t="s">
        <v>349</v>
      </c>
      <c r="B242" s="251"/>
      <c r="C242" s="251"/>
      <c r="D242" s="251"/>
      <c r="E242" s="251"/>
      <c r="F242" s="251"/>
      <c r="G242" s="251"/>
      <c r="H242" s="252"/>
      <c r="I242" s="150"/>
      <c r="J242" s="150"/>
      <c r="K242" s="150"/>
      <c r="L242" s="150"/>
      <c r="M242" s="150"/>
      <c r="N242" s="150"/>
      <c r="O242" s="150"/>
      <c r="P242" s="150"/>
      <c r="Q242" s="158">
        <f t="shared" ref="Q242" si="9">E242*G242/100</f>
        <v>0</v>
      </c>
      <c r="R242" s="166" t="str">
        <f t="shared" ref="R242" si="10">IF(OR(H242="", H243="", Q242=0), "", IF(H242&lt;H243, (H243-H242)/H242, ""))</f>
        <v/>
      </c>
      <c r="S242" s="213">
        <v>0</v>
      </c>
      <c r="T242" s="241">
        <f t="shared" ref="T242" si="11">S242-Q242</f>
        <v>0</v>
      </c>
      <c r="U242" s="244"/>
      <c r="V242" s="246" t="str">
        <f>IFERROR(VLOOKUP(LEFT(U242,FIND(" ",U242)-1),'BTA Tarama'!$A:$K,11,0),"")</f>
        <v/>
      </c>
      <c r="W242" s="229"/>
      <c r="X242" s="243" t="str">
        <f>IF(COUNTIF('Yıldız Liste'!A:A, A242)&gt;0, "Yıldız Pazar", IF(COUNTIF('Ana Pazar Liste'!A:A, A242)&gt;0, "Ana Pazar", IF(COUNTIF('Alt Pazar Liste'!A:A, A242)&gt;0, "Alt Pazar", "")))</f>
        <v/>
      </c>
    </row>
    <row r="243" spans="1:24" ht="30" customHeight="1" thickTop="1" thickBot="1" x14ac:dyDescent="0.65">
      <c r="A243" s="125" t="s">
        <v>669</v>
      </c>
      <c r="B243" s="136" t="s">
        <v>349</v>
      </c>
      <c r="C243" s="137">
        <v>204500139</v>
      </c>
      <c r="D243" s="137">
        <v>30000000</v>
      </c>
      <c r="E243" s="128">
        <f>VLOOKUP(A243,'Tüm - Sektör'!$A:$H,5,0)</f>
        <v>1.3717234135782956</v>
      </c>
      <c r="F243" s="128">
        <f>VLOOKUP(A243,'Tüm - Sektör'!$A:$H,6,0)</f>
        <v>1.4749714124497803E-2</v>
      </c>
      <c r="G243" s="127">
        <f>VLOOKUP(A243,'Tüm - Sektör'!$A:$H,7,0)</f>
        <v>9.3998380000000008</v>
      </c>
      <c r="H243" s="159">
        <v>3102.5</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0.12893977868442982</v>
      </c>
      <c r="R243" s="166" t="str">
        <f>IF(OR(H243="", H244="", Q243=0), "", IF(H243&lt;H244, (H244-H243)/H243, ""))</f>
        <v/>
      </c>
      <c r="S243" s="213">
        <v>0.12904376237691725</v>
      </c>
      <c r="T243" s="241">
        <f>S243-Q243</f>
        <v>1.0398369248743045E-4</v>
      </c>
      <c r="U243" s="244"/>
      <c r="V243" s="246" t="str">
        <f>IFERROR(VLOOKUP(LEFT(U243,FIND(" ",U243)-1),'BTA Tarama'!$A:$K,11,0),"")</f>
        <v/>
      </c>
      <c r="W243" s="229"/>
      <c r="X243" s="243" t="str">
        <f>IF(COUNTIF('Yıldız Liste'!A:A, A243)&gt;0, "Yıldız Pazar", IF(COUNTIF('Ana Pazar Liste'!A:A, A243)&gt;0, "Ana Pazar", IF(COUNTIF('Alt Pazar Liste'!A:A, A243)&gt;0, "Alt Pazar", "")))</f>
        <v>Alt Pazar</v>
      </c>
    </row>
    <row r="244" spans="1:24" ht="30" customHeight="1" thickTop="1" thickBot="1" x14ac:dyDescent="0.65">
      <c r="A244" s="125" t="s">
        <v>140</v>
      </c>
      <c r="B244" s="136" t="s">
        <v>349</v>
      </c>
      <c r="C244" s="137">
        <v>35696366730</v>
      </c>
      <c r="D244" s="137">
        <v>28125000</v>
      </c>
      <c r="E244" s="128">
        <f>VLOOKUP(A244,'Tüm - Sektör'!$A:$H,5,0)</f>
        <v>5.436683324154683</v>
      </c>
      <c r="F244" s="128">
        <f>VLOOKUP(A244,'Tüm - Sektör'!$A:$H,6,0)</f>
        <v>0.11324211831865512</v>
      </c>
      <c r="G244" s="127">
        <f>VLOOKUP(A244,'Tüm - Sektör'!$A:$H,7,0)</f>
        <v>4.3228220000000004</v>
      </c>
      <c r="H244" s="159">
        <v>1702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0.23501814280688996</v>
      </c>
      <c r="R244" s="166" t="str">
        <f>IF(OR(H244="", H245="", Q244=0), "", IF(H244&lt;H245, (H245-H244)/H244, ""))</f>
        <v/>
      </c>
      <c r="S244" s="213">
        <v>0.23432974754383523</v>
      </c>
      <c r="T244" s="241">
        <f>S244-Q244</f>
        <v>-6.883952630547252E-4</v>
      </c>
      <c r="U244" s="244"/>
      <c r="V244" s="246" t="str">
        <f>IFERROR(VLOOKUP(LEFT(U244,FIND(" ",U244)-1),'BTA Tarama'!$A:$K,11,0),"")</f>
        <v/>
      </c>
      <c r="W244" s="229"/>
      <c r="X244" s="243" t="str">
        <f>IF(COUNTIF('Yıldız Liste'!A:A, A244)&gt;0, "Yıldız Pazar", IF(COUNTIF('Ana Pazar Liste'!A:A, A244)&gt;0, "Ana Pazar", IF(COUNTIF('Alt Pazar Liste'!A:A, A244)&gt;0, "Alt Pazar", "")))</f>
        <v>Yıldız Pazar</v>
      </c>
    </row>
    <row r="245" spans="1:24" ht="30" customHeight="1" thickTop="1" thickBot="1" x14ac:dyDescent="0.65">
      <c r="A245" s="125" t="s">
        <v>303</v>
      </c>
      <c r="B245" s="136" t="s">
        <v>349</v>
      </c>
      <c r="C245" s="137">
        <v>2686991410</v>
      </c>
      <c r="D245" s="137">
        <v>46846881</v>
      </c>
      <c r="E245" s="128">
        <f>VLOOKUP(A245,'Tüm - Sektör'!$A:$H,5,0)</f>
        <v>1.3893833396142239</v>
      </c>
      <c r="F245" s="128">
        <f>VLOOKUP(A245,'Tüm - Sektör'!$A:$H,6,0)</f>
        <v>1.7445864056993072E-2</v>
      </c>
      <c r="G245" s="127">
        <f>VLOOKUP(A245,'Tüm - Sektör'!$A:$H,7,0)</f>
        <v>16.937048000000001</v>
      </c>
      <c r="H245" s="159">
        <v>1700</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0.23532052313446414</v>
      </c>
      <c r="R245" s="166" t="str">
        <f>IF(OR(H245="", H246="", Q245=0), "", IF(H245&lt;H246, (H246-H245)/H245, ""))</f>
        <v/>
      </c>
      <c r="S245" s="213">
        <v>0.2285970796163366</v>
      </c>
      <c r="T245" s="241">
        <f>S245-Q245</f>
        <v>-6.7234435181275365E-3</v>
      </c>
      <c r="U245" s="244"/>
      <c r="V245" s="246" t="str">
        <f>IFERROR(VLOOKUP(LEFT(U245,FIND(" ",U245)-1),'BTA Tarama'!$A:$K,11,0),"")</f>
        <v/>
      </c>
      <c r="W245" s="229"/>
      <c r="X245" s="243" t="str">
        <f>IF(COUNTIF('Yıldız Liste'!A:A, A245)&gt;0, "Yıldız Pazar", IF(COUNTIF('Ana Pazar Liste'!A:A, A245)&gt;0, "Ana Pazar", IF(COUNTIF('Alt Pazar Liste'!A:A, A245)&gt;0, "Alt Pazar", "")))</f>
        <v>Ana Pazar</v>
      </c>
    </row>
    <row r="246" spans="1:24" ht="30" customHeight="1" thickTop="1" thickBot="1" x14ac:dyDescent="0.65">
      <c r="A246" s="125" t="s">
        <v>550</v>
      </c>
      <c r="B246" s="136" t="s">
        <v>349</v>
      </c>
      <c r="C246" s="137">
        <v>35696366730</v>
      </c>
      <c r="D246" s="137">
        <v>28125000</v>
      </c>
      <c r="E246" s="128">
        <f>VLOOKUP(A246,'Tüm - Sektör'!$A:$H,5,0)</f>
        <v>2.3195091630991747</v>
      </c>
      <c r="F246" s="128">
        <f>VLOOKUP(A246,'Tüm - Sektör'!$A:$H,6,0)</f>
        <v>3.4985055250364626E-2</v>
      </c>
      <c r="G246" s="127">
        <f>VLOOKUP(A246,'Tüm - Sektör'!$A:$H,7,0)</f>
        <v>10.211128</v>
      </c>
      <c r="H246" s="159">
        <v>1689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0.23684804961578551</v>
      </c>
      <c r="R246" s="166" t="str">
        <f>IF(OR(H246="", H247="", Q246=0), "", IF(H246&lt;H247, (H247-H246)/H246, ""))</f>
        <v/>
      </c>
      <c r="S246" s="213">
        <v>0.23531550341238927</v>
      </c>
      <c r="T246" s="241">
        <f>S246-Q246</f>
        <v>-1.53254620339624E-3</v>
      </c>
      <c r="U246" s="244"/>
      <c r="V246" s="246" t="str">
        <f>IFERROR(VLOOKUP(LEFT(U246,FIND(" ",U246)-1),'BTA Tarama'!$A:$K,11,0),"")</f>
        <v/>
      </c>
      <c r="W246" s="229"/>
      <c r="X246" s="243" t="str">
        <f>IF(COUNTIF('Yıldız Liste'!A:A, A246)&gt;0, "Yıldız Pazar", IF(COUNTIF('Ana Pazar Liste'!A:A, A246)&gt;0, "Ana Pazar", IF(COUNTIF('Alt Pazar Liste'!A:A, A246)&gt;0, "Alt Pazar", "")))</f>
        <v>Ana Pazar</v>
      </c>
    </row>
    <row r="247" spans="1:24" ht="30" customHeight="1" thickTop="1" thickBot="1" x14ac:dyDescent="0.65">
      <c r="A247" s="125" t="s">
        <v>242</v>
      </c>
      <c r="B247" s="136" t="s">
        <v>349</v>
      </c>
      <c r="C247" s="137">
        <v>26961819075</v>
      </c>
      <c r="D247" s="137">
        <v>187500000</v>
      </c>
      <c r="E247" s="128">
        <f>VLOOKUP(A247,'Tüm - Sektör'!$A:$H,5,0)</f>
        <v>1.3490011384304921</v>
      </c>
      <c r="F247" s="128">
        <f>VLOOKUP(A247,'Tüm - Sektör'!$A:$H,6,0)</f>
        <v>8.7739911442633635E-3</v>
      </c>
      <c r="G247" s="127">
        <f>VLOOKUP(A247,'Tüm - Sektör'!$A:$H,7,0)</f>
        <v>37.479664</v>
      </c>
      <c r="H247" s="159">
        <v>791.5</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0.50560109403992326</v>
      </c>
      <c r="R247" s="166" t="str">
        <f>IF(OR(H247="", H248="", Q247=0), "", IF(H247&lt;H248, (H248-H247)/H247, ""))</f>
        <v/>
      </c>
      <c r="S247" s="213">
        <v>0.48802837308853569</v>
      </c>
      <c r="T247" s="241">
        <f>S247-Q247</f>
        <v>-1.7572720951387566E-2</v>
      </c>
      <c r="U247" s="244"/>
      <c r="V247" s="246" t="str">
        <f>IFERROR(VLOOKUP(LEFT(U247,FIND(" ",U247)-1),'BTA Tarama'!$A:$K,11,0),"")</f>
        <v/>
      </c>
      <c r="W247" s="229"/>
      <c r="X247" s="243" t="str">
        <f>IF(COUNTIF('Yıldız Liste'!A:A, A247)&gt;0, "Yıldız Pazar", IF(COUNTIF('Ana Pazar Liste'!A:A, A247)&gt;0, "Ana Pazar", IF(COUNTIF('Alt Pazar Liste'!A:A, A247)&gt;0, "Alt Pazar", "")))</f>
        <v>Yıldız Pazar</v>
      </c>
    </row>
    <row r="248" spans="1:24" ht="30" customHeight="1" thickTop="1" thickBot="1" x14ac:dyDescent="0.65">
      <c r="A248" s="125" t="s">
        <v>240</v>
      </c>
      <c r="B248" s="136" t="s">
        <v>349</v>
      </c>
      <c r="C248" s="137">
        <v>4697773484</v>
      </c>
      <c r="D248" s="137">
        <v>70000000</v>
      </c>
      <c r="E248" s="128">
        <f>VLOOKUP(A248,'Tüm - Sektör'!$A:$H,5,0)</f>
        <v>4.2858889356884147</v>
      </c>
      <c r="F248" s="128">
        <f>VLOOKUP(A248,'Tüm - Sektör'!$A:$H,6,0)</f>
        <v>8.809638100078962E-2</v>
      </c>
      <c r="G248" s="127">
        <f>VLOOKUP(A248,'Tüm - Sektör'!$A:$H,7,0)</f>
        <v>14.69279</v>
      </c>
      <c r="H248" s="159">
        <v>635.5</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0.62971666095393386</v>
      </c>
      <c r="R248" s="166" t="str">
        <f>IF(OR(H248="", H249="", Q248=0), "", IF(H248&lt;H249, (H249-H248)/H248, ""))</f>
        <v/>
      </c>
      <c r="S248" s="213">
        <v>0.57497835924744967</v>
      </c>
      <c r="T248" s="241">
        <f>S248-Q248</f>
        <v>-5.4738301706484194E-2</v>
      </c>
      <c r="U248" s="244"/>
      <c r="V248" s="246" t="str">
        <f>IFERROR(VLOOKUP(LEFT(U248,FIND(" ",U248)-1),'BTA Tarama'!$A:$K,11,0),"")</f>
        <v/>
      </c>
      <c r="W248" s="229"/>
      <c r="X248" s="243" t="str">
        <f>IF(COUNTIF('Yıldız Liste'!A:A, A248)&gt;0, "Yıldız Pazar", IF(COUNTIF('Ana Pazar Liste'!A:A, A248)&gt;0, "Ana Pazar", IF(COUNTIF('Alt Pazar Liste'!A:A, A248)&gt;0, "Alt Pazar", "")))</f>
        <v>Ana Pazar</v>
      </c>
    </row>
    <row r="249" spans="1:24" ht="30" customHeight="1" thickTop="1" thickBot="1" x14ac:dyDescent="0.65">
      <c r="A249" s="125" t="s">
        <v>141</v>
      </c>
      <c r="B249" s="136" t="s">
        <v>349</v>
      </c>
      <c r="C249" s="137">
        <v>30199553337</v>
      </c>
      <c r="D249" s="137">
        <v>105000000</v>
      </c>
      <c r="E249" s="128">
        <f>VLOOKUP(A249,'Tüm - Sektör'!$A:$H,5,0)</f>
        <v>6.4759680266887596</v>
      </c>
      <c r="F249" s="128">
        <f>VLOOKUP(A249,'Tüm - Sektör'!$A:$H,6,0)</f>
        <v>0.19154001853560365</v>
      </c>
      <c r="G249" s="127">
        <f>VLOOKUP(A249,'Tüm - Sektör'!$A:$H,7,0)</f>
        <v>19.260493</v>
      </c>
      <c r="H249" s="159">
        <v>320.75</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1.2473033684626267</v>
      </c>
      <c r="R249" s="166" t="str">
        <f>IF(OR(H249="", H250="", Q249=0), "", IF(H249&lt;H250, (H250-H249)/H249, ""))</f>
        <v/>
      </c>
      <c r="S249" s="213">
        <v>1.2395741454202556</v>
      </c>
      <c r="T249" s="241">
        <f>S249-Q249</f>
        <v>-7.7292230423711139E-3</v>
      </c>
      <c r="U249" s="244"/>
      <c r="V249" s="246" t="str">
        <f>IFERROR(VLOOKUP(LEFT(U249,FIND(" ",U249)-1),'BTA Tarama'!$A:$K,11,0),"")</f>
        <v/>
      </c>
      <c r="W249" s="229"/>
      <c r="X249" s="243" t="str">
        <f>IF(COUNTIF('Yıldız Liste'!A:A, A249)&gt;0, "Yıldız Pazar", IF(COUNTIF('Ana Pazar Liste'!A:A, A249)&gt;0, "Ana Pazar", IF(COUNTIF('Alt Pazar Liste'!A:A, A249)&gt;0, "Alt Pazar", "")))</f>
        <v>Yıldız Pazar</v>
      </c>
    </row>
    <row r="250" spans="1:24" ht="30" customHeight="1" thickTop="1" thickBot="1" x14ac:dyDescent="0.65">
      <c r="A250" s="125" t="s">
        <v>246</v>
      </c>
      <c r="B250" s="136" t="s">
        <v>349</v>
      </c>
      <c r="C250" s="137">
        <v>77122493000</v>
      </c>
      <c r="D250" s="137">
        <v>363281250</v>
      </c>
      <c r="E250" s="128">
        <f>VLOOKUP(A250,'Tüm - Sektör'!$A:$H,5,0)</f>
        <v>0.80423419168773846</v>
      </c>
      <c r="F250" s="128">
        <f>VLOOKUP(A250,'Tüm - Sektör'!$A:$H,6,0)</f>
        <v>7.8783184003267583E-3</v>
      </c>
      <c r="G250" s="127">
        <f>VLOOKUP(A250,'Tüm - Sektör'!$A:$H,7,0)</f>
        <v>180.39090300000001</v>
      </c>
      <c r="H250" s="159">
        <v>275.75</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1.4507653206202624</v>
      </c>
      <c r="R250" s="166" t="str">
        <f>IF(OR(H250="", H251="", Q250=0), "", IF(H250&lt;H251, (H251-H250)/H250, ""))</f>
        <v/>
      </c>
      <c r="S250" s="213">
        <v>1.413599071240415</v>
      </c>
      <c r="T250" s="241">
        <f>S250-Q250</f>
        <v>-3.7166249379847471E-2</v>
      </c>
      <c r="U250" s="244"/>
      <c r="V250" s="246" t="str">
        <f>IFERROR(VLOOKUP(LEFT(U250,FIND(" ",U250)-1),'BTA Tarama'!$A:$K,11,0),"")</f>
        <v/>
      </c>
      <c r="W250" s="229"/>
      <c r="X250" s="243" t="str">
        <f>IF(COUNTIF('Yıldız Liste'!A:A, A250)&gt;0, "Yıldız Pazar", IF(COUNTIF('Ana Pazar Liste'!A:A, A250)&gt;0, "Ana Pazar", IF(COUNTIF('Alt Pazar Liste'!A:A, A250)&gt;0, "Alt Pazar", "")))</f>
        <v>Yıldız Pazar</v>
      </c>
    </row>
    <row r="251" spans="1:24" ht="30" customHeight="1" thickTop="1" thickBot="1" x14ac:dyDescent="0.65">
      <c r="A251" s="125" t="s">
        <v>14</v>
      </c>
      <c r="B251" s="136" t="s">
        <v>349</v>
      </c>
      <c r="C251" s="137">
        <v>8079434926</v>
      </c>
      <c r="D251" s="137">
        <v>333000000</v>
      </c>
      <c r="E251" s="128">
        <f>VLOOKUP(A251,'Tüm - Sektör'!$A:$H,5,0)</f>
        <v>1.2998831288077719</v>
      </c>
      <c r="F251" s="128">
        <f>VLOOKUP(A251,'Tüm - Sektör'!$A:$H,6,0)</f>
        <v>1.4730388450425201E-2</v>
      </c>
      <c r="G251" s="127">
        <f>VLOOKUP(A251,'Tüm - Sektör'!$A:$H,7,0)</f>
        <v>115.707533</v>
      </c>
      <c r="H251" s="159">
        <v>266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1.5040627002266851</v>
      </c>
      <c r="R251" s="166" t="str">
        <f>IF(OR(H251="", H252="", Q251=0), "", IF(H251&lt;H252, (H252-H251)/H251, ""))</f>
        <v/>
      </c>
      <c r="S251" s="213">
        <v>1.5054776228045088</v>
      </c>
      <c r="T251" s="241">
        <f>S251-Q251</f>
        <v>1.4149225778237184E-3</v>
      </c>
      <c r="U251" s="244"/>
      <c r="V251" s="246" t="str">
        <f>IFERROR(VLOOKUP(LEFT(U251,FIND(" ",U251)-1),'BTA Tarama'!$A:$K,11,0),"")</f>
        <v/>
      </c>
      <c r="W251" s="229"/>
      <c r="X251" s="243" t="str">
        <f>IF(COUNTIF('Yıldız Liste'!A:A, A251)&gt;0, "Yıldız Pazar", IF(COUNTIF('Ana Pazar Liste'!A:A, A251)&gt;0, "Ana Pazar", IF(COUNTIF('Alt Pazar Liste'!A:A, A251)&gt;0, "Alt Pazar", "")))</f>
        <v>Yıldız Pazar</v>
      </c>
    </row>
    <row r="252" spans="1:24" ht="30" customHeight="1" thickTop="1" thickBot="1" x14ac:dyDescent="0.65">
      <c r="A252" s="125" t="s">
        <v>252</v>
      </c>
      <c r="B252" s="136" t="s">
        <v>349</v>
      </c>
      <c r="C252" s="137">
        <v>714571000000</v>
      </c>
      <c r="D252" s="137">
        <v>2535898050</v>
      </c>
      <c r="E252" s="128">
        <f>VLOOKUP(A252,'Tüm - Sektör'!$A:$H,5,0)</f>
        <v>0.2775698015105455</v>
      </c>
      <c r="F252" s="128">
        <f>VLOOKUP(A252,'Tüm - Sektör'!$A:$H,6,0)</f>
        <v>5.1145707698956608E-4</v>
      </c>
      <c r="G252" s="127">
        <f>VLOOKUP(A252,'Tüm - Sektör'!$A:$H,7,0)</f>
        <v>667.62948400000005</v>
      </c>
      <c r="H252" s="159">
        <v>215.9</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1.8531378335646793</v>
      </c>
      <c r="R252" s="166" t="str">
        <f>IF(OR(H252="", H253="", Q252=0), "", IF(H252&lt;H253, (H253-H252)/H252, ""))</f>
        <v/>
      </c>
      <c r="S252" s="213">
        <v>1.8695909264795061</v>
      </c>
      <c r="T252" s="241">
        <f>S252-Q252</f>
        <v>1.6453092914826772E-2</v>
      </c>
      <c r="U252" s="244"/>
      <c r="V252" s="246" t="str">
        <f>IFERROR(VLOOKUP(LEFT(U252,FIND(" ",U252)-1),'BTA Tarama'!$A:$K,11,0),"")</f>
        <v/>
      </c>
      <c r="W252" s="229"/>
      <c r="X252" s="243" t="str">
        <f>IF(COUNTIF('Yıldız Liste'!A:A, A252)&gt;0, "Yıldız Pazar", IF(COUNTIF('Ana Pazar Liste'!A:A, A252)&gt;0, "Ana Pazar", IF(COUNTIF('Alt Pazar Liste'!A:A, A252)&gt;0, "Alt Pazar", "")))</f>
        <v>Yıldız Pazar</v>
      </c>
    </row>
    <row r="253" spans="1:24" ht="30" customHeight="1" thickTop="1" thickBot="1" x14ac:dyDescent="0.65">
      <c r="A253" s="125" t="s">
        <v>247</v>
      </c>
      <c r="B253" s="136" t="s">
        <v>349</v>
      </c>
      <c r="C253" s="137">
        <v>35055157000</v>
      </c>
      <c r="D253" s="137">
        <v>370000000</v>
      </c>
      <c r="E253" s="128">
        <f>VLOOKUP(A253,'Tüm - Sektör'!$A:$H,5,0)</f>
        <v>2.3420402191540717</v>
      </c>
      <c r="F253" s="128">
        <f>VLOOKUP(A253,'Tüm - Sektör'!$A:$H,6,0)</f>
        <v>2.8641802851339999E-2</v>
      </c>
      <c r="G253" s="127">
        <f>VLOOKUP(A253,'Tüm - Sektör'!$A:$H,7,0)</f>
        <v>79.204424000000003</v>
      </c>
      <c r="H253" s="159">
        <v>215.7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1.85499946542932</v>
      </c>
      <c r="R253" s="166" t="str">
        <f>IF(OR(H253="", H254="", Q253=0), "", IF(H253&lt;H254, (H254-H253)/H253, ""))</f>
        <v/>
      </c>
      <c r="S253" s="213">
        <v>1.8105130529099744</v>
      </c>
      <c r="T253" s="241">
        <f>S253-Q253</f>
        <v>-4.4486412519345597E-2</v>
      </c>
      <c r="U253" s="244"/>
      <c r="V253" s="246" t="str">
        <f>IFERROR(VLOOKUP(LEFT(U253,FIND(" ",U253)-1),'BTA Tarama'!$A:$K,11,0),"")</f>
        <v/>
      </c>
      <c r="W253" s="229"/>
      <c r="X253" s="243" t="str">
        <f>IF(COUNTIF('Yıldız Liste'!A:A, A253)&gt;0, "Yıldız Pazar", IF(COUNTIF('Ana Pazar Liste'!A:A, A253)&gt;0, "Ana Pazar", IF(COUNTIF('Alt Pazar Liste'!A:A, A253)&gt;0, "Alt Pazar", "")))</f>
        <v>Yıldız Pazar</v>
      </c>
    </row>
    <row r="254" spans="1:24" ht="30" customHeight="1" thickTop="1" thickBot="1" x14ac:dyDescent="0.65">
      <c r="A254" s="125" t="s">
        <v>133</v>
      </c>
      <c r="B254" s="136" t="s">
        <v>349</v>
      </c>
      <c r="C254" s="137">
        <v>2247762700</v>
      </c>
      <c r="D254" s="137">
        <v>543595733</v>
      </c>
      <c r="E254" s="128">
        <f>VLOOKUP(A254,'Tüm - Sektör'!$A:$H,5,0)</f>
        <v>0.98334335899412062</v>
      </c>
      <c r="F254" s="128">
        <f>VLOOKUP(A254,'Tüm - Sektör'!$A:$H,6,0)</f>
        <v>9.2767219281688247E-3</v>
      </c>
      <c r="G254" s="127">
        <f>VLOOKUP(A254,'Tüm - Sektör'!$A:$H,7,0)</f>
        <v>196.92824899999999</v>
      </c>
      <c r="H254" s="159">
        <v>206.6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1.9364808585249056</v>
      </c>
      <c r="R254" s="166" t="str">
        <f>IF(OR(H254="", H255="", Q254=0), "", IF(H254&lt;H255, (H255-H254)/H254, ""))</f>
        <v/>
      </c>
      <c r="S254" s="213">
        <v>2.0464293880882125</v>
      </c>
      <c r="T254" s="241">
        <f>S254-Q254</f>
        <v>0.10994852956330692</v>
      </c>
      <c r="U254" s="244"/>
      <c r="V254" s="246" t="str">
        <f>IFERROR(VLOOKUP(LEFT(U254,FIND(" ",U254)-1),'BTA Tarama'!$A:$K,11,0),"")</f>
        <v/>
      </c>
      <c r="W254" s="229"/>
      <c r="X254" s="243" t="str">
        <f>IF(COUNTIF('Yıldız Liste'!A:A, A254)&gt;0, "Yıldız Pazar", IF(COUNTIF('Ana Pazar Liste'!A:A, A254)&gt;0, "Ana Pazar", IF(COUNTIF('Alt Pazar Liste'!A:A, A254)&gt;0, "Alt Pazar", "")))</f>
        <v>Yıldız Pazar</v>
      </c>
    </row>
    <row r="255" spans="1:24" ht="30" customHeight="1" thickTop="1" thickBot="1" x14ac:dyDescent="0.65">
      <c r="A255" s="125" t="s">
        <v>729</v>
      </c>
      <c r="B255" s="136" t="s">
        <v>349</v>
      </c>
      <c r="C255" s="137">
        <v>6782904588</v>
      </c>
      <c r="D255" s="137">
        <v>351991313</v>
      </c>
      <c r="E255" s="128">
        <f>VLOOKUP(A255,'Tüm - Sektör'!$A:$H,5,0)</f>
        <v>4.7828294916360825</v>
      </c>
      <c r="F255" s="128">
        <f>VLOOKUP(A255,'Tüm - Sektör'!$A:$H,6,0)</f>
        <v>8.439701292174645E-2</v>
      </c>
      <c r="G255" s="127">
        <f>VLOOKUP(A255,'Tüm - Sektör'!$A:$H,7,0)</f>
        <v>53.715555000000002</v>
      </c>
      <c r="H255" s="159">
        <v>155.69999999999999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2.5691234061360007</v>
      </c>
      <c r="R255" s="166" t="str">
        <f>IF(OR(H255="", H256="", Q255=0), "", IF(H255&lt;H256, (H256-H255)/H255, ""))</f>
        <v/>
      </c>
      <c r="S255" s="213">
        <v>2.4737941517339221</v>
      </c>
      <c r="T255" s="241">
        <f>S255-Q255</f>
        <v>-9.5329254402078512E-2</v>
      </c>
      <c r="U255" s="244"/>
      <c r="V255" s="246" t="str">
        <f>IFERROR(VLOOKUP(LEFT(U255,FIND(" ",U255)-1),'BTA Tarama'!$A:$K,11,0),"")</f>
        <v/>
      </c>
      <c r="W255" s="229"/>
      <c r="X255" s="243" t="str">
        <f>IF(COUNTIF('Yıldız Liste'!A:A, A255)&gt;0, "Yıldız Pazar", IF(COUNTIF('Ana Pazar Liste'!A:A, A255)&gt;0, "Ana Pazar", IF(COUNTIF('Alt Pazar Liste'!A:A, A255)&gt;0, "Alt Pazar", "")))</f>
        <v>Yıldız Pazar</v>
      </c>
    </row>
    <row r="256" spans="1:24" ht="30" customHeight="1" thickTop="1" thickBot="1" x14ac:dyDescent="0.65">
      <c r="A256" s="125" t="s">
        <v>417</v>
      </c>
      <c r="B256" s="136" t="s">
        <v>349</v>
      </c>
      <c r="C256" s="137">
        <v>651050782</v>
      </c>
      <c r="D256" s="137">
        <v>7635461</v>
      </c>
      <c r="E256" s="128">
        <f>VLOOKUP(A256,'Tüm - Sektör'!$A:$H,5,0)</f>
        <v>46.725008175478713</v>
      </c>
      <c r="F256" s="128">
        <f>VLOOKUP(A256,'Tüm - Sektör'!$A:$H,6,0)</f>
        <v>39.73684679898372</v>
      </c>
      <c r="G256" s="127">
        <f>VLOOKUP(A256,'Tüm - Sektör'!$A:$H,7,0)</f>
        <v>5.6142630000000002</v>
      </c>
      <c r="H256" s="159">
        <v>152.5</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2.6232648457428764</v>
      </c>
      <c r="R256" s="166" t="str">
        <f>IF(OR(H256="", H257="", Q256=0), "", IF(H256&lt;H257, (H257-H256)/H256, ""))</f>
        <v/>
      </c>
      <c r="S256" s="213">
        <v>2.590983736889823</v>
      </c>
      <c r="T256" s="241">
        <f>S256-Q256</f>
        <v>-3.2281108853053464E-2</v>
      </c>
      <c r="U256" s="244"/>
      <c r="V256" s="246" t="str">
        <f>IFERROR(VLOOKUP(LEFT(U256,FIND(" ",U256)-1),'BTA Tarama'!$A:$K,11,0),"")</f>
        <v/>
      </c>
      <c r="W256" s="229"/>
      <c r="X256" s="243" t="str">
        <f>IF(COUNTIF('Yıldız Liste'!A:A, A256)&gt;0, "Yıldız Pazar", IF(COUNTIF('Ana Pazar Liste'!A:A, A256)&gt;0, "Ana Pazar", IF(COUNTIF('Alt Pazar Liste'!A:A, A256)&gt;0, "Alt Pazar", "")))</f>
        <v>Ana Pazar</v>
      </c>
    </row>
    <row r="257" spans="1:24" ht="30" customHeight="1" thickTop="1" thickBot="1" x14ac:dyDescent="0.65">
      <c r="A257" s="125" t="s">
        <v>673</v>
      </c>
      <c r="B257" s="136" t="s">
        <v>349</v>
      </c>
      <c r="C257" s="137">
        <v>1474864054</v>
      </c>
      <c r="D257" s="137">
        <v>36732299</v>
      </c>
      <c r="E257" s="128">
        <f>VLOOKUP(A257,'Tüm - Sektör'!$A:$H,5,0)</f>
        <v>12.718312543236882</v>
      </c>
      <c r="F257" s="128">
        <f>VLOOKUP(A257,'Tüm - Sektör'!$A:$H,6,0)</f>
        <v>2.1505794649999226</v>
      </c>
      <c r="G257" s="127">
        <f>VLOOKUP(A257,'Tüm - Sektör'!$A:$H,7,0)</f>
        <v>21.706330999999999</v>
      </c>
      <c r="H257" s="159">
        <v>144.9</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2.7606790182495153</v>
      </c>
      <c r="R257" s="166" t="str">
        <f>IF(OR(H257="", H258="", Q257=0), "", IF(H257&lt;H258, (H258-H257)/H257, ""))</f>
        <v/>
      </c>
      <c r="S257" s="213">
        <v>2.4846111164245643</v>
      </c>
      <c r="T257" s="241">
        <f>S257-Q257</f>
        <v>-0.276067901824951</v>
      </c>
      <c r="U257" s="244"/>
      <c r="V257" s="246" t="str">
        <f>IFERROR(VLOOKUP(LEFT(U257,FIND(" ",U257)-1),'BTA Tarama'!$A:$K,11,0),"")</f>
        <v/>
      </c>
      <c r="W257" s="229"/>
      <c r="X257" s="243" t="str">
        <f>IF(COUNTIF('Yıldız Liste'!A:A, A257)&gt;0, "Yıldız Pazar", IF(COUNTIF('Ana Pazar Liste'!A:A, A257)&gt;0, "Ana Pazar", IF(COUNTIF('Alt Pazar Liste'!A:A, A257)&gt;0, "Alt Pazar", "")))</f>
        <v>Ana Pazar</v>
      </c>
    </row>
    <row r="258" spans="1:24" ht="30" customHeight="1" thickTop="1" thickBot="1" x14ac:dyDescent="0.65">
      <c r="A258" s="125" t="s">
        <v>388</v>
      </c>
      <c r="B258" s="136" t="s">
        <v>349</v>
      </c>
      <c r="C258" s="137">
        <v>162494773</v>
      </c>
      <c r="D258" s="137">
        <v>6917538</v>
      </c>
      <c r="E258" s="128">
        <f>VLOOKUP(A258,'Tüm - Sektör'!$A:$H,5,0)</f>
        <v>67.835948505303975</v>
      </c>
      <c r="F258" s="128">
        <f>VLOOKUP(A258,'Tüm - Sektör'!$A:$H,6,0)</f>
        <v>74.857798826608487</v>
      </c>
      <c r="G258" s="127">
        <f>VLOOKUP(A258,'Tüm - Sektör'!$A:$H,7,0)</f>
        <v>4.5362669999999996</v>
      </c>
      <c r="H258" s="159">
        <v>130</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3.0772197461830975</v>
      </c>
      <c r="R258" s="166" t="str">
        <f>IF(OR(H258="", H259="", Q258=0), "", IF(H258&lt;H259, (H259-H258)/H258, ""))</f>
        <v/>
      </c>
      <c r="S258" s="213">
        <v>3.0537295191129976</v>
      </c>
      <c r="T258" s="241">
        <f>S258-Q258</f>
        <v>-2.3490227070099845E-2</v>
      </c>
      <c r="U258" s="244"/>
      <c r="V258" s="246" t="str">
        <f>IFERROR(VLOOKUP(LEFT(U258,FIND(" ",U258)-1),'BTA Tarama'!$A:$K,11,0),"")</f>
        <v/>
      </c>
      <c r="W258" s="229"/>
      <c r="X258" s="243" t="str">
        <f>IF(COUNTIF('Yıldız Liste'!A:A, A258)&gt;0, "Yıldız Pazar", IF(COUNTIF('Ana Pazar Liste'!A:A, A258)&gt;0, "Ana Pazar", IF(COUNTIF('Alt Pazar Liste'!A:A, A258)&gt;0, "Alt Pazar", "")))</f>
        <v>Alt Pazar</v>
      </c>
    </row>
    <row r="259" spans="1:24" ht="30" customHeight="1" thickTop="1" thickBot="1" x14ac:dyDescent="0.65">
      <c r="A259" s="125" t="s">
        <v>377</v>
      </c>
      <c r="B259" s="136" t="s">
        <v>349</v>
      </c>
      <c r="C259" s="137">
        <v>124002509</v>
      </c>
      <c r="D259" s="137">
        <v>8000000</v>
      </c>
      <c r="E259" s="128">
        <f>VLOOKUP(A259,'Tüm - Sektör'!$A:$H,5,0)</f>
        <v>41.730629288708933</v>
      </c>
      <c r="F259" s="128">
        <f>VLOOKUP(A259,'Tüm - Sektör'!$A:$H,6,0)</f>
        <v>43.834694630996779</v>
      </c>
      <c r="G259" s="127">
        <f>VLOOKUP(A259,'Tüm - Sektör'!$A:$H,7,0)</f>
        <v>7.9945810000000002</v>
      </c>
      <c r="H259" s="159">
        <v>119.9</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3.3361889602955599</v>
      </c>
      <c r="R259" s="166" t="str">
        <f>IF(OR(H259="", H260="", Q259=0), "", IF(H259&lt;H260, (H260-H259)/H259, ""))</f>
        <v/>
      </c>
      <c r="S259" s="213">
        <v>3.3389737590938027</v>
      </c>
      <c r="T259" s="241">
        <f>S259-Q259</f>
        <v>2.7847987982427824E-3</v>
      </c>
      <c r="U259" s="244"/>
      <c r="V259" s="246" t="str">
        <f>IFERROR(VLOOKUP(LEFT(U259,FIND(" ",U259)-1),'BTA Tarama'!$A:$K,11,0),"")</f>
        <v/>
      </c>
      <c r="W259" s="229"/>
      <c r="X259" s="243" t="str">
        <f>IF(COUNTIF('Yıldız Liste'!A:A, A259)&gt;0, "Yıldız Pazar", IF(COUNTIF('Ana Pazar Liste'!A:A, A259)&gt;0, "Ana Pazar", IF(COUNTIF('Alt Pazar Liste'!A:A, A259)&gt;0, "Alt Pazar", "")))</f>
        <v/>
      </c>
    </row>
    <row r="260" spans="1:24" ht="30" customHeight="1" thickTop="1" thickBot="1" x14ac:dyDescent="0.65">
      <c r="A260" s="125" t="s">
        <v>348</v>
      </c>
      <c r="B260" s="136" t="s">
        <v>349</v>
      </c>
      <c r="C260" s="137">
        <v>82316348000</v>
      </c>
      <c r="D260" s="137">
        <v>417000000</v>
      </c>
      <c r="E260" s="128">
        <f>VLOOKUP(A260,'Tüm - Sektör'!$A:$H,5,0)</f>
        <v>2.4602358991041267</v>
      </c>
      <c r="F260" s="128">
        <f>VLOOKUP(A260,'Tüm - Sektör'!$A:$H,6,0)</f>
        <v>5.1415588278038174E-2</v>
      </c>
      <c r="G260" s="127">
        <f>VLOOKUP(A260,'Tüm - Sektör'!$A:$H,7,0)</f>
        <v>143.01765399999999</v>
      </c>
      <c r="H260" s="159">
        <v>109</v>
      </c>
      <c r="I260" s="141" t="e">
        <f>VLOOKUP(A260,'Tüm - Sektör'!$A:$H,9,0)</f>
        <v>#REF!</v>
      </c>
      <c r="J260" s="145" t="e">
        <f>VLOOKUP(A260,'Tüm - Sektör'!$A:$H,10,0)</f>
        <v>#REF!</v>
      </c>
      <c r="K260" s="146" t="e">
        <f>VLOOKUP(A260,'Tüm - Sektör'!$A:$H,11,0)</f>
        <v>#REF!</v>
      </c>
      <c r="L260" s="146" t="e">
        <f>VLOOKUP(A260,'Tüm - Sektör'!$A:$H,12,0)</f>
        <v>#REF!</v>
      </c>
      <c r="M260" s="146" t="e">
        <f>VLOOKUP(A260,'Tüm - Sektör'!$A:$H,13,0)</f>
        <v>#REF!</v>
      </c>
      <c r="N260" s="147" t="e">
        <f>VLOOKUP(A260,'Tüm - Sektör'!$A:$H,14,0)</f>
        <v>#REF!</v>
      </c>
      <c r="O260" s="148" t="e">
        <f>VLOOKUP(A260,'Tüm - Sektör'!$A:$H,15,0)</f>
        <v>#REF!</v>
      </c>
      <c r="P260" s="156" t="e">
        <f>VLOOKUP(A260,'Tüm - Sektör'!$A:$H,16,0)</f>
        <v>#REF!</v>
      </c>
      <c r="Q260" s="158">
        <f>E260*G260/100</f>
        <v>3.5185716657645285</v>
      </c>
      <c r="R260" s="166" t="str">
        <f>IF(OR(H260="", H261="", Q260=0), "", IF(H260&lt;H261, (H261-H260)/H260, ""))</f>
        <v/>
      </c>
      <c r="S260" s="213">
        <v>3.4802569107834267</v>
      </c>
      <c r="T260" s="241">
        <f>S260-Q260</f>
        <v>-3.8314754981101817E-2</v>
      </c>
      <c r="U260" s="244"/>
      <c r="V260" s="246" t="str">
        <f>IFERROR(VLOOKUP(LEFT(U260,FIND(" ",U260)-1),'BTA Tarama'!$A:$K,11,0),"")</f>
        <v/>
      </c>
      <c r="W260" s="229"/>
      <c r="X260" s="243" t="str">
        <f>IF(COUNTIF('Yıldız Liste'!A:A, A260)&gt;0, "Yıldız Pazar", IF(COUNTIF('Ana Pazar Liste'!A:A, A260)&gt;0, "Ana Pazar", IF(COUNTIF('Alt Pazar Liste'!A:A, A260)&gt;0, "Alt Pazar", "")))</f>
        <v>Yıldız Pazar</v>
      </c>
    </row>
    <row r="261" spans="1:24" ht="30" customHeight="1" thickTop="1" thickBot="1" x14ac:dyDescent="0.65">
      <c r="A261" s="125" t="s">
        <v>251</v>
      </c>
      <c r="B261" s="136" t="s">
        <v>349</v>
      </c>
      <c r="C261" s="137">
        <v>382411470000</v>
      </c>
      <c r="D261" s="137">
        <v>2100375969</v>
      </c>
      <c r="E261" s="128">
        <f>VLOOKUP(A261,'Tüm - Sektör'!$A:$H,5,0)</f>
        <v>0.38740348792144474</v>
      </c>
      <c r="F261" s="128">
        <f>VLOOKUP(A261,'Tüm - Sektör'!$A:$H,6,0)</f>
        <v>1.9832777095058819E-3</v>
      </c>
      <c r="G261" s="127">
        <f>VLOOKUP(A261,'Tüm - Sektör'!$A:$H,7,0)</f>
        <v>1095.0032759999999</v>
      </c>
      <c r="H261" s="159">
        <v>94.3</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4.2420808840780841</v>
      </c>
      <c r="R261" s="166" t="str">
        <f>IF(OR(H261="", H262="", Q261=0), "", IF(H261&lt;H262, (H262-H261)/H261, ""))</f>
        <v/>
      </c>
      <c r="S261" s="213">
        <v>4.2715240509189876</v>
      </c>
      <c r="T261" s="241">
        <f>S261-Q261</f>
        <v>2.9443166840903423E-2</v>
      </c>
      <c r="U261" s="244"/>
      <c r="V261" s="246" t="str">
        <f>IFERROR(VLOOKUP(LEFT(U261,FIND(" ",U261)-1),'BTA Tarama'!$A:$K,11,0),"")</f>
        <v/>
      </c>
      <c r="W261" s="229"/>
      <c r="X261" s="243" t="str">
        <f>IF(COUNTIF('Yıldız Liste'!A:A, A261)&gt;0, "Yıldız Pazar", IF(COUNTIF('Ana Pazar Liste'!A:A, A261)&gt;0, "Ana Pazar", IF(COUNTIF('Alt Pazar Liste'!A:A, A261)&gt;0, "Alt Pazar", "")))</f>
        <v>Yıldız Pazar</v>
      </c>
    </row>
    <row r="262" spans="1:24" ht="30" customHeight="1" thickTop="1" thickBot="1" x14ac:dyDescent="0.65">
      <c r="A262" s="125" t="s">
        <v>304</v>
      </c>
      <c r="B262" s="136" t="s">
        <v>349</v>
      </c>
      <c r="C262" s="137">
        <v>206308208</v>
      </c>
      <c r="D262" s="137">
        <v>20990000</v>
      </c>
      <c r="E262" s="128">
        <f>VLOOKUP(A262,'Tüm - Sektör'!$A:$H,5,0)</f>
        <v>23.363014778014819</v>
      </c>
      <c r="F262" s="128">
        <f>VLOOKUP(A262,'Tüm - Sektör'!$A:$H,6,0)</f>
        <v>13.410295653130762</v>
      </c>
      <c r="G262" s="127">
        <f>VLOOKUP(A262,'Tüm - Sektör'!$A:$H,7,0)</f>
        <v>20.765463</v>
      </c>
      <c r="H262" s="159">
        <v>82.45</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4.8514381894131988</v>
      </c>
      <c r="R262" s="166" t="str">
        <f>IF(OR(H262="", H263="", Q262=0), "", IF(H262&lt;H263, (H263-H262)/H262, ""))</f>
        <v/>
      </c>
      <c r="S262" s="213">
        <v>4.8077052730422878</v>
      </c>
      <c r="T262" s="241">
        <f>S262-Q262</f>
        <v>-4.3732916370911035E-2</v>
      </c>
      <c r="U262" s="244"/>
      <c r="V262" s="246" t="str">
        <f>IFERROR(VLOOKUP(LEFT(U262,FIND(" ",U262)-1),'BTA Tarama'!$A:$K,11,0),"")</f>
        <v/>
      </c>
      <c r="W262" s="229"/>
      <c r="X262" s="243" t="str">
        <f>IF(COUNTIF('Yıldız Liste'!A:A, A262)&gt;0, "Yıldız Pazar", IF(COUNTIF('Ana Pazar Liste'!A:A, A262)&gt;0, "Ana Pazar", IF(COUNTIF('Alt Pazar Liste'!A:A, A262)&gt;0, "Alt Pazar", "")))</f>
        <v>Ana Pazar</v>
      </c>
    </row>
    <row r="263" spans="1:24" ht="30" customHeight="1" thickTop="1" thickBot="1" x14ac:dyDescent="0.65">
      <c r="A263" s="125" t="s">
        <v>249</v>
      </c>
      <c r="B263" s="136" t="s">
        <v>349</v>
      </c>
      <c r="C263" s="137">
        <v>66241618000</v>
      </c>
      <c r="D263" s="137">
        <v>685260000</v>
      </c>
      <c r="E263" s="128">
        <f>VLOOKUP(A263,'Tüm - Sektör'!$A:$H,5,0)</f>
        <v>3.3698442943229794</v>
      </c>
      <c r="F263" s="128">
        <f>VLOOKUP(A263,'Tüm - Sektör'!$A:$H,6,0)</f>
        <v>6.3046335666024189E-2</v>
      </c>
      <c r="G263" s="127">
        <f>VLOOKUP(A263,'Tüm - Sektör'!$A:$H,7,0)</f>
        <v>150.89256599999999</v>
      </c>
      <c r="H263" s="159">
        <v>78.7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5.0848445259085358</v>
      </c>
      <c r="R263" s="166" t="str">
        <f>IF(OR(H263="", H264="", Q263=0), "", IF(H263&lt;H264, (H264-H263)/H263, ""))</f>
        <v/>
      </c>
      <c r="S263" s="213">
        <v>5.1140864433099269</v>
      </c>
      <c r="T263" s="241">
        <f>S263-Q263</f>
        <v>2.9241917401391149E-2</v>
      </c>
      <c r="U263" s="244"/>
      <c r="V263" s="246" t="str">
        <f>IFERROR(VLOOKUP(LEFT(U263,FIND(" ",U263)-1),'BTA Tarama'!$A:$K,11,0),"")</f>
        <v/>
      </c>
      <c r="W263" s="229"/>
      <c r="X263" s="243" t="str">
        <f>IF(COUNTIF('Yıldız Liste'!A:A, A263)&gt;0, "Yıldız Pazar", IF(COUNTIF('Ana Pazar Liste'!A:A, A263)&gt;0, "Ana Pazar", IF(COUNTIF('Alt Pazar Liste'!A:A, A263)&gt;0, "Alt Pazar", "")))</f>
        <v>Yıldız Pazar</v>
      </c>
    </row>
    <row r="264" spans="1:24" ht="30" customHeight="1" thickTop="1" thickBot="1" x14ac:dyDescent="0.65">
      <c r="A264" s="125" t="s">
        <v>405</v>
      </c>
      <c r="B264" s="136" t="s">
        <v>349</v>
      </c>
      <c r="C264" s="137">
        <v>7204572126</v>
      </c>
      <c r="D264" s="137">
        <v>32387040</v>
      </c>
      <c r="E264" s="128">
        <f>VLOOKUP(A264,'Tüm - Sektör'!$A:$H,5,0)</f>
        <v>37.113689186333524</v>
      </c>
      <c r="F264" s="128">
        <f>VLOOKUP(A264,'Tüm - Sektör'!$A:$H,6,0)</f>
        <v>16.027169387280736</v>
      </c>
      <c r="G264" s="127">
        <f>VLOOKUP(A264,'Tüm - Sektör'!$A:$H,7,0)</f>
        <v>14.567467000000001</v>
      </c>
      <c r="H264" s="159">
        <v>74</v>
      </c>
      <c r="I264" s="141" t="e">
        <f>VLOOKUP(A264,'Tüm - Sektör'!$A:$H,9,0)</f>
        <v>#REF!</v>
      </c>
      <c r="J264" s="145" t="e">
        <f>VLOOKUP(A264,'Tüm - Sektör'!$A:$H,10,0)</f>
        <v>#REF!</v>
      </c>
      <c r="K264" s="146" t="e">
        <f>VLOOKUP(A264,'Tüm - Sektör'!$A:$H,11,0)</f>
        <v>#REF!</v>
      </c>
      <c r="L264" s="146" t="e">
        <f>VLOOKUP(A264,'Tüm - Sektör'!$A:$H,12,0)</f>
        <v>#REF!</v>
      </c>
      <c r="M264" s="146" t="e">
        <f>VLOOKUP(A264,'Tüm - Sektör'!$A:$H,13,0)</f>
        <v>#REF!</v>
      </c>
      <c r="N264" s="147" t="e">
        <f>VLOOKUP(A264,'Tüm - Sektör'!$A:$H,14,0)</f>
        <v>#REF!</v>
      </c>
      <c r="O264" s="148" t="e">
        <f>VLOOKUP(A264,'Tüm - Sektör'!$A:$H,15,0)</f>
        <v>#REF!</v>
      </c>
      <c r="P264" s="156" t="e">
        <f>VLOOKUP(A264,'Tüm - Sektör'!$A:$H,16,0)</f>
        <v>#REF!</v>
      </c>
      <c r="Q264" s="158">
        <f>E264*G264/100</f>
        <v>5.406524424701705</v>
      </c>
      <c r="R264" s="166" t="str">
        <f>IF(OR(H264="", H265="", Q264=0), "", IF(H264&lt;H265, (H265-H264)/H264, ""))</f>
        <v/>
      </c>
      <c r="S264" s="213">
        <v>5.4028738342731426</v>
      </c>
      <c r="T264" s="241">
        <f>S264-Q264</f>
        <v>-3.6505904285624169E-3</v>
      </c>
      <c r="U264" s="244"/>
      <c r="V264" s="246" t="str">
        <f>IFERROR(VLOOKUP(LEFT(U264,FIND(" ",U264)-1),'BTA Tarama'!$A:$K,11,0),"")</f>
        <v/>
      </c>
      <c r="W264" s="229"/>
      <c r="X264" s="243" t="str">
        <f>IF(COUNTIF('Yıldız Liste'!A:A, A264)&gt;0, "Yıldız Pazar", IF(COUNTIF('Ana Pazar Liste'!A:A, A264)&gt;0, "Ana Pazar", IF(COUNTIF('Alt Pazar Liste'!A:A, A264)&gt;0, "Alt Pazar", "")))</f>
        <v/>
      </c>
    </row>
    <row r="265" spans="1:24" ht="30" customHeight="1" thickTop="1" thickBot="1" x14ac:dyDescent="0.65">
      <c r="A265" s="125" t="s">
        <v>342</v>
      </c>
      <c r="B265" s="136" t="s">
        <v>349</v>
      </c>
      <c r="C265" s="137">
        <v>34867255000</v>
      </c>
      <c r="D265" s="137">
        <v>1625000000</v>
      </c>
      <c r="E265" s="128">
        <f>VLOOKUP(A265,'Tüm - Sektör'!$A:$H,5,0)</f>
        <v>4.0213298877238417</v>
      </c>
      <c r="F265" s="128">
        <f>VLOOKUP(A265,'Tüm - Sektör'!$A:$H,6,0)</f>
        <v>3.8071762250639921E-2</v>
      </c>
      <c r="G265" s="127">
        <f>VLOOKUP(A265,'Tüm - Sektör'!$A:$H,7,0)</f>
        <v>152.95793800000001</v>
      </c>
      <c r="H265" s="159">
        <v>65.05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6.1509432764401035</v>
      </c>
      <c r="R265" s="166">
        <f>IF(OR(H265="", H266="", Q265=0), "", IF(H265&lt;H266, (H266-H265)/H265, ""))</f>
        <v>0.29515757109915453</v>
      </c>
      <c r="S265" s="213">
        <v>6.0808337406144188</v>
      </c>
      <c r="T265" s="241">
        <f>S265-Q265</f>
        <v>-7.0109535825684688E-2</v>
      </c>
      <c r="U265" s="244"/>
      <c r="V265" s="246" t="str">
        <f>IFERROR(VLOOKUP(LEFT(U265,FIND(" ",U265)-1),'BTA Tarama'!$A:$K,11,0),"")</f>
        <v/>
      </c>
      <c r="W265" s="229"/>
      <c r="X265" s="243" t="str">
        <f>IF(COUNTIF('Yıldız Liste'!A:A, A265)&gt;0, "Yıldız Pazar", IF(COUNTIF('Ana Pazar Liste'!A:A, A265)&gt;0, "Ana Pazar", IF(COUNTIF('Alt Pazar Liste'!A:A, A265)&gt;0, "Alt Pazar", "")))</f>
        <v>Yıldız Pazar</v>
      </c>
    </row>
    <row r="266" spans="1:24" ht="30" customHeight="1" thickTop="1" thickBot="1" x14ac:dyDescent="0.65">
      <c r="A266" s="167" t="s">
        <v>169</v>
      </c>
      <c r="B266" s="169" t="s">
        <v>349</v>
      </c>
      <c r="C266" s="170">
        <v>6092873180</v>
      </c>
      <c r="D266" s="170">
        <v>3000000000</v>
      </c>
      <c r="E266" s="171">
        <f>VLOOKUP(A266,'Tüm - Sektör'!$A:$H,5,0)</f>
        <v>3.0672993629844481</v>
      </c>
      <c r="F266" s="171">
        <f>VLOOKUP(A266,'Tüm - Sektör'!$A:$H,6,0)</f>
        <v>1.6918419953688799E-2</v>
      </c>
      <c r="G266" s="172">
        <f>VLOOKUP(A266,'Tüm - Sektör'!$A:$H,7,0)</f>
        <v>238.33388400000001</v>
      </c>
      <c r="H266" s="168">
        <v>84.25</v>
      </c>
      <c r="I266" s="173" t="e">
        <f>VLOOKUP(A266,'Tüm - Sektör'!$A:$H,9,0)</f>
        <v>#REF!</v>
      </c>
      <c r="J266" s="170" t="e">
        <f>VLOOKUP(A266,'Tüm - Sektör'!$A:$H,10,0)</f>
        <v>#REF!</v>
      </c>
      <c r="K266" s="173" t="e">
        <f>VLOOKUP(A266,'Tüm - Sektör'!$A:$H,11,0)</f>
        <v>#REF!</v>
      </c>
      <c r="L266" s="173" t="e">
        <f>VLOOKUP(A266,'Tüm - Sektör'!$A:$H,12,0)</f>
        <v>#REF!</v>
      </c>
      <c r="M266" s="173" t="e">
        <f>VLOOKUP(A266,'Tüm - Sektör'!$A:$H,13,0)</f>
        <v>#REF!</v>
      </c>
      <c r="N266" s="174" t="e">
        <f>VLOOKUP(A266,'Tüm - Sektör'!$A:$H,14,0)</f>
        <v>#REF!</v>
      </c>
      <c r="O266" s="175" t="e">
        <f>VLOOKUP(A266,'Tüm - Sektör'!$A:$H,15,0)</f>
        <v>#REF!</v>
      </c>
      <c r="P266" s="176" t="e">
        <f>VLOOKUP(A266,'Tüm - Sektör'!$A:$H,16,0)</f>
        <v>#REF!</v>
      </c>
      <c r="Q266" s="177">
        <f>E266*G266/100</f>
        <v>7.3104137057080933</v>
      </c>
      <c r="R266" s="166" t="str">
        <f>IF(OR(H266="", H267="", Q266=0), "", IF(H266&lt;H267, (H267-H266)/H266, ""))</f>
        <v/>
      </c>
      <c r="S266" s="213">
        <v>6.5801533622425961</v>
      </c>
      <c r="T266" s="241">
        <f>S266-Q266</f>
        <v>-0.73026034346549729</v>
      </c>
      <c r="U266" s="244"/>
      <c r="V266" s="246" t="str">
        <f>IFERROR(VLOOKUP(LEFT(U266,FIND(" ",U266)-1),'BTA Tarama'!$A:$K,11,0),"")</f>
        <v/>
      </c>
      <c r="W266" s="229"/>
      <c r="X266" s="243" t="str">
        <f>IF(COUNTIF('Yıldız Liste'!A:A, A266)&gt;0, "Yıldız Pazar", IF(COUNTIF('Ana Pazar Liste'!A:A, A266)&gt;0, "Ana Pazar", IF(COUNTIF('Alt Pazar Liste'!A:A, A266)&gt;0, "Alt Pazar", "")))</f>
        <v>Ana Pazar</v>
      </c>
    </row>
    <row r="267" spans="1:24" ht="30" customHeight="1" thickTop="1" thickBot="1" x14ac:dyDescent="0.65">
      <c r="A267" s="125" t="s">
        <v>414</v>
      </c>
      <c r="B267" s="136" t="s">
        <v>349</v>
      </c>
      <c r="C267" s="137">
        <v>-2879838</v>
      </c>
      <c r="D267" s="137">
        <v>13336879</v>
      </c>
      <c r="E267" s="128">
        <f>VLOOKUP(A267,'Tüm - Sektör'!$A:$H,5,0)</f>
        <v>65.357265620278255</v>
      </c>
      <c r="F267" s="128">
        <f>VLOOKUP(A267,'Tüm - Sektör'!$A:$H,6,0)</f>
        <v>98.009835165001135</v>
      </c>
      <c r="G267" s="127">
        <f>VLOOKUP(A267,'Tüm - Sektör'!$A:$H,7,0)</f>
        <v>12.119565</v>
      </c>
      <c r="H267" s="159">
        <v>50.5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7.9210162890722753</v>
      </c>
      <c r="R267" s="166" t="str">
        <f>IF(OR(H267="", H268="", Q267=0), "", IF(H267&lt;H268, (H268-H267)/H267, ""))</f>
        <v/>
      </c>
      <c r="S267" s="213">
        <v>7.9210162890722753</v>
      </c>
      <c r="T267" s="241">
        <f>S267-Q267</f>
        <v>0</v>
      </c>
      <c r="U267" s="244"/>
      <c r="V267" s="246" t="str">
        <f>IFERROR(VLOOKUP(LEFT(U267,FIND(" ",U267)-1),'BTA Tarama'!$A:$K,11,0),"")</f>
        <v/>
      </c>
      <c r="W267" s="229"/>
      <c r="X267" s="243" t="str">
        <f>IF(COUNTIF('Yıldız Liste'!A:A, A267)&gt;0, "Yıldız Pazar", IF(COUNTIF('Ana Pazar Liste'!A:A, A267)&gt;0, "Ana Pazar", IF(COUNTIF('Alt Pazar Liste'!A:A, A267)&gt;0, "Alt Pazar", "")))</f>
        <v/>
      </c>
    </row>
    <row r="268" spans="1:24" ht="30" customHeight="1" thickTop="1" thickBot="1" x14ac:dyDescent="0.65">
      <c r="A268" s="125" t="s">
        <v>112</v>
      </c>
      <c r="B268" s="136" t="s">
        <v>349</v>
      </c>
      <c r="C268" s="137">
        <v>16362685066</v>
      </c>
      <c r="D268" s="137">
        <v>255600000</v>
      </c>
      <c r="E268" s="128">
        <f>VLOOKUP(A268,'Tüm - Sektör'!$A:$H,5,0)</f>
        <v>11.851655601076864</v>
      </c>
      <c r="F268" s="128">
        <f>VLOOKUP(A268,'Tüm - Sektör'!$A:$H,6,0)</f>
        <v>0.96599957624844024</v>
      </c>
      <c r="G268" s="127">
        <f>VLOOKUP(A268,'Tüm - Sektör'!$A:$H,7,0)</f>
        <v>71.434415000000001</v>
      </c>
      <c r="H268" s="159">
        <v>47.26</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8.4661608464439908</v>
      </c>
      <c r="R268" s="166" t="str">
        <f>IF(OR(H268="", H269="", Q268=0), "", IF(H268&lt;H269, (H269-H268)/H268, ""))</f>
        <v/>
      </c>
      <c r="S268" s="213">
        <v>8.3705180251661719</v>
      </c>
      <c r="T268" s="241">
        <f>S268-Q268</f>
        <v>-9.5642821277818868E-2</v>
      </c>
      <c r="U268" s="244"/>
      <c r="V268" s="246" t="str">
        <f>IFERROR(VLOOKUP(LEFT(U268,FIND(" ",U268)-1),'BTA Tarama'!$A:$K,11,0),"")</f>
        <v/>
      </c>
      <c r="W268" s="229"/>
      <c r="X268" s="243" t="str">
        <f>IF(COUNTIF('Yıldız Liste'!A:A, A268)&gt;0, "Yıldız Pazar", IF(COUNTIF('Ana Pazar Liste'!A:A, A268)&gt;0, "Ana Pazar", IF(COUNTIF('Alt Pazar Liste'!A:A, A268)&gt;0, "Alt Pazar", "")))</f>
        <v>Yıldız Pazar</v>
      </c>
    </row>
    <row r="269" spans="1:24" ht="30" customHeight="1" thickTop="1" thickBot="1" x14ac:dyDescent="0.65">
      <c r="A269" s="125" t="s">
        <v>7</v>
      </c>
      <c r="B269" s="136" t="s">
        <v>349</v>
      </c>
      <c r="C269" s="137">
        <v>83965464000</v>
      </c>
      <c r="D269" s="137">
        <v>500000000</v>
      </c>
      <c r="E269" s="128">
        <f>VLOOKUP(A269,'Tüm - Sektör'!$A:$H,5,0)</f>
        <v>8.2207096116536782</v>
      </c>
      <c r="F269" s="128">
        <f>VLOOKUP(A269,'Tüm - Sektör'!$A:$H,6,0)</f>
        <v>0.37366861871153084</v>
      </c>
      <c r="G269" s="127">
        <f>VLOOKUP(A269,'Tüm - Sektör'!$A:$H,7,0)</f>
        <v>111.62364100000001</v>
      </c>
      <c r="H269" s="159">
        <v>43.6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9.1762553845647954</v>
      </c>
      <c r="R269" s="166" t="str">
        <f>IF(OR(H269="", H270="", Q269=0), "", IF(H269&lt;H270, (H270-H269)/H269, ""))</f>
        <v/>
      </c>
      <c r="S269" s="213">
        <v>9.0353372801947849</v>
      </c>
      <c r="T269" s="241">
        <f>S269-Q269</f>
        <v>-0.14091810437001051</v>
      </c>
      <c r="U269" s="244"/>
      <c r="V269" s="246" t="str">
        <f>IFERROR(VLOOKUP(LEFT(U269,FIND(" ",U269)-1),'BTA Tarama'!$A:$K,11,0),"")</f>
        <v/>
      </c>
      <c r="W269" s="229"/>
      <c r="X269" s="243" t="str">
        <f>IF(COUNTIF('Yıldız Liste'!A:A, A269)&gt;0, "Yıldız Pazar", IF(COUNTIF('Ana Pazar Liste'!A:A, A269)&gt;0, "Ana Pazar", IF(COUNTIF('Alt Pazar Liste'!A:A, A269)&gt;0, "Alt Pazar", "")))</f>
        <v>Yıldız Pazar</v>
      </c>
    </row>
    <row r="270" spans="1:24" ht="30" customHeight="1" thickTop="1" thickBot="1" x14ac:dyDescent="0.65">
      <c r="A270" s="125" t="s">
        <v>672</v>
      </c>
      <c r="B270" s="136" t="s">
        <v>349</v>
      </c>
      <c r="C270" s="137">
        <v>620166725</v>
      </c>
      <c r="D270" s="137">
        <v>174710255</v>
      </c>
      <c r="E270" s="128">
        <f>VLOOKUP(A270,'Tüm - Sektör'!$A:$H,5,0)</f>
        <v>7.5192360765315458</v>
      </c>
      <c r="F270" s="128">
        <f>VLOOKUP(A270,'Tüm - Sektör'!$A:$H,6,0)</f>
        <v>1.0497151458963181</v>
      </c>
      <c r="G270" s="127">
        <f>VLOOKUP(A270,'Tüm - Sektör'!$A:$H,7,0)</f>
        <v>132.143317</v>
      </c>
      <c r="H270" s="159">
        <v>40.26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9.9361679645894423</v>
      </c>
      <c r="R270" s="166" t="str">
        <f>IF(OR(H270="", H271="", Q270=0), "", IF(H270&lt;H271, (H271-H270)/H270, ""))</f>
        <v/>
      </c>
      <c r="S270" s="213">
        <v>9.7425748235355805</v>
      </c>
      <c r="T270" s="241">
        <f>S270-Q270</f>
        <v>-0.19359314105386183</v>
      </c>
      <c r="U270" s="244"/>
      <c r="V270" s="246" t="str">
        <f>IFERROR(VLOOKUP(LEFT(U270,FIND(" ",U270)-1),'BTA Tarama'!$A:$K,11,0),"")</f>
        <v/>
      </c>
      <c r="W270" s="229"/>
      <c r="X270" s="243" t="str">
        <f>IF(COUNTIF('Yıldız Liste'!A:A, A270)&gt;0, "Yıldız Pazar", IF(COUNTIF('Ana Pazar Liste'!A:A, A270)&gt;0, "Ana Pazar", IF(COUNTIF('Alt Pazar Liste'!A:A, A270)&gt;0, "Alt Pazar", "")))</f>
        <v>Ana Pazar</v>
      </c>
    </row>
    <row r="271" spans="1:24" ht="30" customHeight="1" thickTop="1" thickBot="1" x14ac:dyDescent="0.65">
      <c r="A271" s="125" t="s">
        <v>254</v>
      </c>
      <c r="B271" s="136" t="s">
        <v>349</v>
      </c>
      <c r="C271" s="137">
        <v>257153289000</v>
      </c>
      <c r="D271" s="137">
        <v>3063214056</v>
      </c>
      <c r="E271" s="128">
        <f>VLOOKUP(A271,'Tüm - Sektör'!$A:$H,5,0)</f>
        <v>0.68684809075830644</v>
      </c>
      <c r="F271" s="128">
        <f>VLOOKUP(A271,'Tüm - Sektör'!$A:$H,6,0)</f>
        <v>5.6056162804680515E-3</v>
      </c>
      <c r="G271" s="127">
        <f>VLOOKUP(A271,'Tüm - Sektör'!$A:$H,7,0)</f>
        <v>1450.4123199999999</v>
      </c>
      <c r="H271" s="159">
        <v>40.159999999999997</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9.9621293280432575</v>
      </c>
      <c r="R271" s="166" t="str">
        <f>IF(OR(H271="", H272="", Q271=0), "", IF(H271&lt;H272, (H272-H271)/H271, ""))</f>
        <v/>
      </c>
      <c r="S271" s="213">
        <v>9.9670930197861782</v>
      </c>
      <c r="T271" s="241">
        <f>S271-Q271</f>
        <v>4.9636917429207728E-3</v>
      </c>
      <c r="U271" s="244"/>
      <c r="V271" s="246" t="str">
        <f>IFERROR(VLOOKUP(LEFT(U271,FIND(" ",U271)-1),'BTA Tarama'!$A:$K,11,0),"")</f>
        <v/>
      </c>
      <c r="W271" s="229"/>
      <c r="X271" s="243" t="str">
        <f>IF(COUNTIF('Yıldız Liste'!A:A, A271)&gt;0, "Yıldız Pazar", IF(COUNTIF('Ana Pazar Liste'!A:A, A271)&gt;0, "Ana Pazar", IF(COUNTIF('Alt Pazar Liste'!A:A, A271)&gt;0, "Alt Pazar", "")))</f>
        <v>Yıldız Pazar</v>
      </c>
    </row>
    <row r="272" spans="1:24" ht="30" customHeight="1" thickTop="1" thickBot="1" x14ac:dyDescent="0.65">
      <c r="A272" s="125" t="s">
        <v>81</v>
      </c>
      <c r="B272" s="136" t="s">
        <v>349</v>
      </c>
      <c r="C272" s="137">
        <v>886453369</v>
      </c>
      <c r="D272" s="137">
        <v>37250000</v>
      </c>
      <c r="E272" s="128">
        <f>VLOOKUP(A272,'Tüm - Sektör'!$A:$H,5,0)</f>
        <v>41.471595040292094</v>
      </c>
      <c r="F272" s="128">
        <f>VLOOKUP(A272,'Tüm - Sektör'!$A:$H,6,0)</f>
        <v>30.92587251326778</v>
      </c>
      <c r="G272" s="127">
        <f>VLOOKUP(A272,'Tüm - Sektör'!$A:$H,7,0)</f>
        <v>26.585895000000001</v>
      </c>
      <c r="H272" s="159">
        <v>36.28</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11.025594712237265</v>
      </c>
      <c r="R272" s="166" t="str">
        <f>IF(OR(H272="", H273="", Q272=0), "", IF(H272&lt;H273, (H273-H272)/H272, ""))</f>
        <v/>
      </c>
      <c r="S272" s="213">
        <v>10.965147372806138</v>
      </c>
      <c r="T272" s="241">
        <f>S272-Q272</f>
        <v>-6.0447339431126679E-2</v>
      </c>
      <c r="U272" s="244"/>
      <c r="V272" s="246" t="str">
        <f>IFERROR(VLOOKUP(LEFT(U272,FIND(" ",U272)-1),'BTA Tarama'!$A:$K,11,0),"")</f>
        <v/>
      </c>
      <c r="W272" s="229"/>
      <c r="X272" s="243" t="str">
        <f>IF(COUNTIF('Yıldız Liste'!A:A, A272)&gt;0, "Yıldız Pazar", IF(COUNTIF('Ana Pazar Liste'!A:A, A272)&gt;0, "Ana Pazar", IF(COUNTIF('Alt Pazar Liste'!A:A, A272)&gt;0, "Alt Pazar", "")))</f>
        <v>Ana Pazar</v>
      </c>
    </row>
    <row r="273" spans="1:24" ht="30" customHeight="1" thickTop="1" thickBot="1" x14ac:dyDescent="0.65">
      <c r="A273" s="125" t="s">
        <v>668</v>
      </c>
      <c r="B273" s="136" t="s">
        <v>349</v>
      </c>
      <c r="C273" s="137">
        <v>9236034572</v>
      </c>
      <c r="D273" s="137">
        <v>1995840000</v>
      </c>
      <c r="E273" s="128">
        <f>VLOOKUP(A273,'Tüm - Sektör'!$A:$H,5,0)</f>
        <v>0.88432918370548697</v>
      </c>
      <c r="F273" s="128">
        <f>VLOOKUP(A273,'Tüm - Sektör'!$A:$H,6,0)</f>
        <v>1.2307950310332811E-2</v>
      </c>
      <c r="G273" s="127">
        <f>VLOOKUP(A273,'Tüm - Sektör'!$A:$H,7,0)</f>
        <v>1250.3727839999999</v>
      </c>
      <c r="H273" s="159">
        <v>36.18</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11.057411434022772</v>
      </c>
      <c r="R273" s="166" t="str">
        <f>IF(OR(H273="", H274="", Q273=0), "", IF(H273&lt;H274, (H274-H273)/H273, ""))</f>
        <v/>
      </c>
      <c r="S273" s="213">
        <v>11.112698491192884</v>
      </c>
      <c r="T273" s="241">
        <f>S273-Q273</f>
        <v>5.5287057170112064E-2</v>
      </c>
      <c r="U273" s="244"/>
      <c r="V273" s="246" t="str">
        <f>IFERROR(VLOOKUP(LEFT(U273,FIND(" ",U273)-1),'BTA Tarama'!$A:$K,11,0),"")</f>
        <v/>
      </c>
      <c r="W273" s="229"/>
      <c r="X273" s="243" t="str">
        <f>IF(COUNTIF('Yıldız Liste'!A:A, A273)&gt;0, "Yıldız Pazar", IF(COUNTIF('Ana Pazar Liste'!A:A, A273)&gt;0, "Ana Pazar", IF(COUNTIF('Alt Pazar Liste'!A:A, A273)&gt;0, "Alt Pazar", "")))</f>
        <v>Ana Pazar</v>
      </c>
    </row>
    <row r="274" spans="1:24" ht="30" customHeight="1" thickTop="1" thickBot="1" x14ac:dyDescent="0.65">
      <c r="A274" s="125" t="s">
        <v>243</v>
      </c>
      <c r="B274" s="136" t="s">
        <v>349</v>
      </c>
      <c r="C274" s="137">
        <v>126462671000</v>
      </c>
      <c r="D274" s="137">
        <v>2435345179</v>
      </c>
      <c r="E274" s="128">
        <f>VLOOKUP(A274,'Tüm - Sektör'!$A:$H,5,0)</f>
        <v>1.4491861770423771</v>
      </c>
      <c r="F274" s="128">
        <f>VLOOKUP(A274,'Tüm - Sektör'!$A:$H,6,0)</f>
        <v>1.9835467213644296E-2</v>
      </c>
      <c r="G274" s="127">
        <f>VLOOKUP(A274,'Tüm - Sektör'!$A:$H,7,0)</f>
        <v>888.70126800000003</v>
      </c>
      <c r="H274" s="159">
        <v>31.06</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12.878935931056331</v>
      </c>
      <c r="R274" s="166" t="str">
        <f>IF(OR(H274="", H275="", Q274=0), "", IF(H274&lt;H275, (H275-H274)/H274, ""))</f>
        <v/>
      </c>
      <c r="S274" s="213">
        <v>13.046958578558694</v>
      </c>
      <c r="T274" s="241">
        <f>S274-Q274</f>
        <v>0.1680226475023634</v>
      </c>
      <c r="U274" s="244"/>
      <c r="V274" s="246" t="str">
        <f>IFERROR(VLOOKUP(LEFT(U274,FIND(" ",U274)-1),'BTA Tarama'!$A:$K,11,0),"")</f>
        <v/>
      </c>
      <c r="W274" s="229"/>
      <c r="X274" s="243" t="str">
        <f>IF(COUNTIF('Yıldız Liste'!A:A, A274)&gt;0, "Yıldız Pazar", IF(COUNTIF('Ana Pazar Liste'!A:A, A274)&gt;0, "Ana Pazar", IF(COUNTIF('Alt Pazar Liste'!A:A, A274)&gt;0, "Alt Pazar", "")))</f>
        <v>Yıldız Pazar</v>
      </c>
    </row>
    <row r="275" spans="1:24" ht="30" customHeight="1" thickTop="1" thickBot="1" x14ac:dyDescent="0.65">
      <c r="A275" s="125" t="s">
        <v>253</v>
      </c>
      <c r="B275" s="136" t="s">
        <v>349</v>
      </c>
      <c r="C275" s="137">
        <v>90551503000</v>
      </c>
      <c r="D275" s="137">
        <v>2616996091</v>
      </c>
      <c r="E275" s="128">
        <f>VLOOKUP(A275,'Tüm - Sektör'!$A:$H,5,0)</f>
        <v>1.9221850627469808</v>
      </c>
      <c r="F275" s="128">
        <f>VLOOKUP(A275,'Tüm - Sektör'!$A:$H,6,0)</f>
        <v>3.3386389702804643E-2</v>
      </c>
      <c r="G275" s="127">
        <f>VLOOKUP(A275,'Tüm - Sektör'!$A:$H,7,0)</f>
        <v>934.14203199999997</v>
      </c>
      <c r="H275" s="159">
        <v>22.28</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17.955938603945121</v>
      </c>
      <c r="R275" s="166" t="str">
        <f>IF(OR(H275="", H276="", Q275=0), "", IF(H275&lt;H276, (H276-H275)/H275, ""))</f>
        <v/>
      </c>
      <c r="S275" s="213">
        <v>17.654824011292909</v>
      </c>
      <c r="T275" s="241">
        <f>S275-Q275</f>
        <v>-0.30111459265221185</v>
      </c>
      <c r="U275" s="244"/>
      <c r="V275" s="246" t="str">
        <f>IFERROR(VLOOKUP(LEFT(U275,FIND(" ",U275)-1),'BTA Tarama'!$A:$K,11,0),"")</f>
        <v/>
      </c>
      <c r="W275" s="229"/>
      <c r="X275" s="243" t="str">
        <f>IF(COUNTIF('Yıldız Liste'!A:A, A275)&gt;0, "Yıldız Pazar", IF(COUNTIF('Ana Pazar Liste'!A:A, A275)&gt;0, "Ana Pazar", IF(COUNTIF('Alt Pazar Liste'!A:A, A275)&gt;0, "Alt Pazar", "")))</f>
        <v>Yıldız Pazar</v>
      </c>
    </row>
    <row r="276" spans="1:24" ht="30" customHeight="1" thickTop="1" thickBot="1" x14ac:dyDescent="0.65">
      <c r="A276" s="125" t="s">
        <v>250</v>
      </c>
      <c r="B276" s="136" t="s">
        <v>349</v>
      </c>
      <c r="C276" s="137">
        <v>14579845739</v>
      </c>
      <c r="D276" s="137">
        <v>758500000</v>
      </c>
      <c r="E276" s="128">
        <f>VLOOKUP(A276,'Tüm - Sektör'!$A:$H,5,0)</f>
        <v>11.037137243410459</v>
      </c>
      <c r="F276" s="128">
        <f>VLOOKUP(A276,'Tüm - Sektör'!$A:$H,6,0)</f>
        <v>0.66142130061787374</v>
      </c>
      <c r="G276" s="127">
        <f>VLOOKUP(A276,'Tüm - Sektör'!$A:$H,7,0)</f>
        <v>164.048046</v>
      </c>
      <c r="H276" s="159">
        <v>22.1</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18.106207982153123</v>
      </c>
      <c r="R276" s="166" t="str">
        <f>IF(OR(H276="", H277="", Q276=0), "", IF(H276&lt;H277, (H277-H276)/H276, ""))</f>
        <v/>
      </c>
      <c r="S276" s="213">
        <v>18.024648486738023</v>
      </c>
      <c r="T276" s="241">
        <f>S276-Q276</f>
        <v>-8.1559495415099548E-2</v>
      </c>
      <c r="U276" s="244"/>
      <c r="V276" s="246" t="str">
        <f>IFERROR(VLOOKUP(LEFT(U276,FIND(" ",U276)-1),'BTA Tarama'!$A:$K,11,0),"")</f>
        <v/>
      </c>
      <c r="W276" s="229"/>
      <c r="X276" s="243" t="str">
        <f>IF(COUNTIF('Yıldız Liste'!A:A, A276)&gt;0, "Yıldız Pazar", IF(COUNTIF('Ana Pazar Liste'!A:A, A276)&gt;0, "Ana Pazar", IF(COUNTIF('Alt Pazar Liste'!A:A, A276)&gt;0, "Alt Pazar", "")))</f>
        <v>Yıldız Pazar</v>
      </c>
    </row>
    <row r="277" spans="1:24" ht="30" customHeight="1" thickTop="1" thickBot="1" x14ac:dyDescent="0.65">
      <c r="A277" s="125" t="s">
        <v>248</v>
      </c>
      <c r="B277" s="136" t="s">
        <v>349</v>
      </c>
      <c r="C277" s="137">
        <v>15944511283</v>
      </c>
      <c r="D277" s="137">
        <v>1950000000</v>
      </c>
      <c r="E277" s="128">
        <f>VLOOKUP(A277,'Tüm - Sektör'!$A:$H,5,0)</f>
        <v>1.9519955542130056</v>
      </c>
      <c r="F277" s="128">
        <f>VLOOKUP(A277,'Tüm - Sektör'!$A:$H,6,0)</f>
        <v>6.2563960070929667E-2</v>
      </c>
      <c r="G277" s="127">
        <f>VLOOKUP(A277,'Tüm - Sektör'!$A:$H,7,0)</f>
        <v>1199.2076440000001</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23.408479896662531</v>
      </c>
      <c r="R277" s="166" t="str">
        <f>IF(OR(H277="", H278="", Q277=0), "", IF(H277&lt;H278, (H278-H277)/H277, ""))</f>
        <v/>
      </c>
      <c r="S277" s="213">
        <v>23.601824273390125</v>
      </c>
      <c r="T277" s="241">
        <f>S277-Q277</f>
        <v>0.19334437672759464</v>
      </c>
      <c r="U277" s="244"/>
      <c r="V277" s="246" t="str">
        <f>IFERROR(VLOOKUP(LEFT(U277,FIND(" ",U277)-1),'BTA Tarama'!$A:$K,11,0),"")</f>
        <v/>
      </c>
      <c r="W277" s="229"/>
      <c r="X277" s="243" t="str">
        <f>IF(COUNTIF('Yıldız Liste'!A:A, A277)&gt;0, "Yıldız Pazar", IF(COUNTIF('Ana Pazar Liste'!A:A, A277)&gt;0, "Ana Pazar", IF(COUNTIF('Alt Pazar Liste'!A:A, A277)&gt;0, "Alt Pazar", "")))</f>
        <v>Yıldız Pazar</v>
      </c>
    </row>
    <row r="278" spans="1:24" ht="30" customHeight="1" thickTop="1" thickBot="1" x14ac:dyDescent="0.65">
      <c r="A278" s="125" t="s">
        <v>245</v>
      </c>
      <c r="B278" s="136" t="s">
        <v>349</v>
      </c>
      <c r="C278" s="137">
        <v>32480282242</v>
      </c>
      <c r="D278" s="137">
        <v>683200000</v>
      </c>
      <c r="E278" s="128">
        <f>VLOOKUP(A278,'Tüm - Sektör'!$A:$H,5,0)</f>
        <v>6.3505130985203078</v>
      </c>
      <c r="F278" s="128">
        <f>VLOOKUP(A278,'Tüm - Sektör'!$A:$H,6,0)</f>
        <v>0.71501903919567511</v>
      </c>
      <c r="G278" s="127">
        <f>VLOOKUP(A278,'Tüm - Sektör'!$A:$H,7,0)</f>
        <v>462.86641400000002</v>
      </c>
      <c r="H278" s="159">
        <v>13.61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29.394392249721236</v>
      </c>
      <c r="R278" s="166" t="str">
        <f>IF(OR(H278="", H279="", Q278=0), "", IF(H278&lt;H279, (H279-H278)/H278, ""))</f>
        <v/>
      </c>
      <c r="S278" s="213">
        <v>29.286799305908197</v>
      </c>
      <c r="T278" s="241">
        <f>S278-Q278</f>
        <v>-0.10759294381303874</v>
      </c>
      <c r="U278" s="244"/>
      <c r="V278" s="246" t="str">
        <f>IFERROR(VLOOKUP(LEFT(U278,FIND(" ",U278)-1),'BTA Tarama'!$A:$K,11,0),"")</f>
        <v/>
      </c>
      <c r="W278" s="229"/>
      <c r="X278" s="243" t="str">
        <f>IF(COUNTIF('Yıldız Liste'!A:A, A278)&gt;0, "Yıldız Pazar", IF(COUNTIF('Ana Pazar Liste'!A:A, A278)&gt;0, "Ana Pazar", IF(COUNTIF('Alt Pazar Liste'!A:A, A278)&gt;0, "Alt Pazar", "")))</f>
        <v>Yıldız Pazar</v>
      </c>
    </row>
    <row r="279" spans="1:24" ht="30" customHeight="1" thickTop="1" thickBot="1" x14ac:dyDescent="0.65">
      <c r="A279" s="125" t="s">
        <v>752</v>
      </c>
      <c r="B279" s="136" t="s">
        <v>349</v>
      </c>
      <c r="C279" s="137">
        <v>2885537108</v>
      </c>
      <c r="D279" s="137">
        <v>175740000</v>
      </c>
      <c r="E279" s="128">
        <f>VLOOKUP(A279,'Tüm - Sektör'!$A:$H,5,0)</f>
        <v>59.423894929673459</v>
      </c>
      <c r="F279" s="128">
        <f>VLOOKUP(A279,'Tüm - Sektör'!$A:$H,6,0)</f>
        <v>30.73957133455076</v>
      </c>
      <c r="G279" s="127">
        <f>VLOOKUP(A279,'Tüm - Sektör'!$A:$H,7,0)</f>
        <v>61.770183000000003</v>
      </c>
      <c r="H279" s="159">
        <v>10.9</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E279*G279/100</f>
        <v>36.706248643787013</v>
      </c>
      <c r="R279" s="166" t="str">
        <f>IF(OR(H279="", H280="", Q279=0), "", IF(H279&lt;H280, (H280-H279)/H279, ""))</f>
        <v/>
      </c>
      <c r="S279" s="213">
        <v>36.012431162671334</v>
      </c>
      <c r="T279" s="241">
        <f>S279-Q279</f>
        <v>-0.69381748111567987</v>
      </c>
      <c r="U279" s="244"/>
      <c r="V279" s="246" t="str">
        <f>IFERROR(VLOOKUP(LEFT(U279,FIND(" ",U279)-1),'BTA Tarama'!$A:$K,11,0),"")</f>
        <v/>
      </c>
      <c r="W279" s="229"/>
      <c r="X279" s="243" t="str">
        <f>IF(COUNTIF('Yıldız Liste'!A:A, A279)&gt;0, "Yıldız Pazar", IF(COUNTIF('Ana Pazar Liste'!A:A, A279)&gt;0, "Ana Pazar", IF(COUNTIF('Alt Pazar Liste'!A:A, A279)&gt;0, "Alt Pazar", "")))</f>
        <v>Ana Pazar</v>
      </c>
    </row>
    <row r="280" spans="1:24" ht="30" customHeight="1" thickTop="1" thickBot="1" x14ac:dyDescent="0.65">
      <c r="A280" s="125" t="s">
        <v>515</v>
      </c>
      <c r="B280" s="136" t="s">
        <v>349</v>
      </c>
      <c r="C280" s="137">
        <v>13770402942</v>
      </c>
      <c r="D280" s="137">
        <v>1290150000</v>
      </c>
      <c r="E280" s="128">
        <f>VLOOKUP(A280,'Tüm - Sektör'!$A:$H,5,0)</f>
        <v>7.7897184957791961</v>
      </c>
      <c r="F280" s="128">
        <f>VLOOKUP(A280,'Tüm - Sektör'!$A:$H,6,0)</f>
        <v>0.60378393952479914</v>
      </c>
      <c r="G280" s="127">
        <f>VLOOKUP(A280,'Tüm - Sektör'!$A:$H,7,0)</f>
        <v>488.67153000000002</v>
      </c>
      <c r="H280" s="159">
        <v>10.51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38.066136556017184</v>
      </c>
      <c r="R280" s="166" t="str">
        <f>IF(OR(H280="", H281="", Q280=0), "", IF(H280&lt;H281, (H281-H280)/H280, ""))</f>
        <v/>
      </c>
      <c r="S280" s="213">
        <v>37.112717551367403</v>
      </c>
      <c r="T280" s="241">
        <f>S280-Q280</f>
        <v>-0.95341900464978124</v>
      </c>
      <c r="U280" s="244"/>
      <c r="V280" s="246" t="str">
        <f>IFERROR(VLOOKUP(LEFT(U280,FIND(" ",U280)-1),'BTA Tarama'!$A:$K,11,0),"")</f>
        <v/>
      </c>
      <c r="W280" s="229"/>
      <c r="X280" s="243" t="str">
        <f>IF(COUNTIF('Yıldız Liste'!A:A, A280)&gt;0, "Yıldız Pazar", IF(COUNTIF('Ana Pazar Liste'!A:A, A280)&gt;0, "Ana Pazar", IF(COUNTIF('Alt Pazar Liste'!A:A, A280)&gt;0, "Alt Pazar", "")))</f>
        <v>Yıldız Pazar</v>
      </c>
    </row>
    <row r="281" spans="1:24" ht="30" customHeight="1" thickTop="1" thickBot="1" x14ac:dyDescent="0.65">
      <c r="A281" s="125" t="s">
        <v>407</v>
      </c>
      <c r="B281" s="136" t="s">
        <v>349</v>
      </c>
      <c r="C281" s="137">
        <v>4259374646</v>
      </c>
      <c r="D281" s="137">
        <v>588505080</v>
      </c>
      <c r="E281" s="128">
        <f>VLOOKUP(A281,'Tüm - Sektör'!$A:$H,5,0)</f>
        <v>17.985453427810207</v>
      </c>
      <c r="F281" s="128">
        <f>VLOOKUP(A281,'Tüm - Sektör'!$A:$H,6,0)</f>
        <v>3.0561254335833783</v>
      </c>
      <c r="G281" s="127">
        <f>VLOOKUP(A281,'Tüm - Sektör'!$A:$H,7,0)</f>
        <v>218.04563899999999</v>
      </c>
      <c r="H281" s="159">
        <v>10.199999999999999</v>
      </c>
      <c r="I281" s="141" t="e">
        <f>VLOOKUP(A281,'Tüm - Sektör'!$A:$H,9,0)</f>
        <v>#REF!</v>
      </c>
      <c r="J281" s="145" t="e">
        <f>VLOOKUP(A281,'Tüm - Sektör'!$A:$H,10,0)</f>
        <v>#REF!</v>
      </c>
      <c r="K281" s="146" t="e">
        <f>VLOOKUP(A281,'Tüm - Sektör'!$A:$H,11,0)</f>
        <v>#REF!</v>
      </c>
      <c r="L281" s="146" t="e">
        <f>VLOOKUP(A281,'Tüm - Sektör'!$A:$H,12,0)</f>
        <v>#REF!</v>
      </c>
      <c r="M281" s="146" t="e">
        <f>VLOOKUP(A281,'Tüm - Sektör'!$A:$H,13,0)</f>
        <v>#REF!</v>
      </c>
      <c r="N281" s="147" t="e">
        <f>VLOOKUP(A281,'Tüm - Sektör'!$A:$H,14,0)</f>
        <v>#REF!</v>
      </c>
      <c r="O281" s="148" t="e">
        <f>VLOOKUP(A281,'Tüm - Sektör'!$A:$H,15,0)</f>
        <v>#REF!</v>
      </c>
      <c r="P281" s="156" t="e">
        <f>VLOOKUP(A281,'Tüm - Sektör'!$A:$H,16,0)</f>
        <v>#REF!</v>
      </c>
      <c r="Q281" s="158">
        <f>E281*G281/100</f>
        <v>39.216496853716166</v>
      </c>
      <c r="R281" s="166" t="str">
        <f>IF(OR(H281="", H282="", Q281=0), "", IF(H281&lt;H282, (H282-H281)/H281, ""))</f>
        <v/>
      </c>
      <c r="S281" s="213">
        <v>38.462333452683161</v>
      </c>
      <c r="T281" s="241">
        <f>S281-Q281</f>
        <v>-0.75416340103300428</v>
      </c>
      <c r="U281" s="244"/>
      <c r="V281" s="246" t="str">
        <f>IFERROR(VLOOKUP(LEFT(U281,FIND(" ",U281)-1),'BTA Tarama'!$A:$K,11,0),"")</f>
        <v/>
      </c>
      <c r="W281" s="229"/>
      <c r="X281" s="243" t="str">
        <f>IF(COUNTIF('Yıldız Liste'!A:A, A281)&gt;0, "Yıldız Pazar", IF(COUNTIF('Ana Pazar Liste'!A:A, A281)&gt;0, "Ana Pazar", IF(COUNTIF('Alt Pazar Liste'!A:A, A281)&gt;0, "Alt Pazar", "")))</f>
        <v/>
      </c>
    </row>
    <row r="282" spans="1:24" ht="30" customHeight="1" thickTop="1" thickBot="1" x14ac:dyDescent="0.65">
      <c r="A282" s="125" t="s">
        <v>12</v>
      </c>
      <c r="B282" s="136" t="s">
        <v>349</v>
      </c>
      <c r="C282" s="137">
        <v>4936975181</v>
      </c>
      <c r="D282" s="137">
        <v>150000000</v>
      </c>
      <c r="E282" s="128">
        <f>VLOOKUP(A282,'Tüm - Sektör'!$A:$H,5,0)</f>
        <v>29.567734505398334</v>
      </c>
      <c r="F282" s="128">
        <f>VLOOKUP(A282,'Tüm - Sektör'!$A:$H,6,0)</f>
        <v>19.711823003598891</v>
      </c>
      <c r="G282" s="127">
        <f>VLOOKUP(A282,'Tüm - Sektör'!$A:$H,7,0)</f>
        <v>132.63754700000001</v>
      </c>
      <c r="H282" s="159">
        <v>10.199999999999999</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39.217917751432935</v>
      </c>
      <c r="R282" s="166" t="str">
        <f>IF(OR(H282="", H283="", Q282=0), "", IF(H282&lt;H283, (H283-H282)/H282, ""))</f>
        <v/>
      </c>
      <c r="S282" s="213">
        <v>38.837161268409311</v>
      </c>
      <c r="T282" s="241">
        <f>S282-Q282</f>
        <v>-0.38075648302362453</v>
      </c>
      <c r="U282" s="244"/>
      <c r="V282" s="246" t="str">
        <f>IFERROR(VLOOKUP(LEFT(U282,FIND(" ",U282)-1),'BTA Tarama'!$A:$K,11,0),"")</f>
        <v/>
      </c>
      <c r="W282" s="229"/>
      <c r="X282" s="243" t="str">
        <f>IF(COUNTIF('Yıldız Liste'!A:A, A282)&gt;0, "Yıldız Pazar", IF(COUNTIF('Ana Pazar Liste'!A:A, A282)&gt;0, "Ana Pazar", IF(COUNTIF('Alt Pazar Liste'!A:A, A282)&gt;0, "Alt Pazar", "")))</f>
        <v/>
      </c>
    </row>
    <row r="283" spans="1:24" ht="30" customHeight="1" thickTop="1" thickBot="1" x14ac:dyDescent="0.65">
      <c r="A283" s="125" t="s">
        <v>425</v>
      </c>
      <c r="B283" s="136" t="s">
        <v>349</v>
      </c>
      <c r="C283" s="137">
        <v>813453855</v>
      </c>
      <c r="D283" s="137">
        <v>42000000</v>
      </c>
      <c r="E283" s="128">
        <f>VLOOKUP(A283,'Tüm - Sektör'!$A:$H,5,0)</f>
        <v>235.95980188815034</v>
      </c>
      <c r="F283" s="128">
        <f>VLOOKUP(A283,'Tüm - Sektör'!$A:$H,6,0)</f>
        <v>604.09575496198238</v>
      </c>
      <c r="G283" s="127">
        <f>VLOOKUP(A283,'Tüm - Sektör'!$A:$H,7,0)</f>
        <v>18.229786000000001</v>
      </c>
      <c r="H283" s="159">
        <v>9.3000000000000007</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43.014966930233768</v>
      </c>
      <c r="R283" s="166" t="str">
        <f>IF(OR(H283="", H284="", Q283=0), "", IF(H283&lt;H284, (H284-H283)/H283, ""))</f>
        <v/>
      </c>
      <c r="S283" s="213">
        <v>43.014966930233768</v>
      </c>
      <c r="T283" s="241">
        <f>S283-Q283</f>
        <v>0</v>
      </c>
      <c r="U283" s="244"/>
      <c r="V283" s="246" t="str">
        <f>IFERROR(VLOOKUP(LEFT(U283,FIND(" ",U283)-1),'BTA Tarama'!$A:$K,11,0),"")</f>
        <v/>
      </c>
      <c r="W283" s="229"/>
      <c r="X283" s="243" t="str">
        <f>IF(COUNTIF('Yıldız Liste'!A:A, A283)&gt;0, "Yıldız Pazar", IF(COUNTIF('Ana Pazar Liste'!A:A, A283)&gt;0, "Ana Pazar", IF(COUNTIF('Alt Pazar Liste'!A:A, A283)&gt;0, "Alt Pazar", "")))</f>
        <v/>
      </c>
    </row>
    <row r="284" spans="1:24" ht="30" customHeight="1" thickTop="1" thickBot="1" x14ac:dyDescent="0.65">
      <c r="A284" s="125" t="s">
        <v>125</v>
      </c>
      <c r="B284" s="136" t="s">
        <v>349</v>
      </c>
      <c r="C284" s="137">
        <v>4744517178</v>
      </c>
      <c r="D284" s="137">
        <v>540000000</v>
      </c>
      <c r="E284" s="128">
        <f>VLOOKUP(A284,'Tüm - Sektör'!$A:$H,5,0)</f>
        <v>14.192382340963642</v>
      </c>
      <c r="F284" s="128">
        <f>VLOOKUP(A284,'Tüm - Sektör'!$A:$H,6,0)</f>
        <v>3.2852736900378798</v>
      </c>
      <c r="G284" s="127">
        <f>VLOOKUP(A284,'Tüm - Sektör'!$A:$H,7,0)</f>
        <v>324.72809000000001</v>
      </c>
      <c r="H284" s="159">
        <v>8.68</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46.086652101308516</v>
      </c>
      <c r="R284" s="166" t="str">
        <f>IF(OR(H284="", H285="", Q284=0), "", IF(H284&lt;H285, (H285-H284)/H284, ""))</f>
        <v/>
      </c>
      <c r="S284" s="213">
        <v>45.927915067664507</v>
      </c>
      <c r="T284" s="241">
        <f>S284-Q284</f>
        <v>-0.15873703364400882</v>
      </c>
      <c r="U284" s="244"/>
      <c r="V284" s="246" t="str">
        <f>IFERROR(VLOOKUP(LEFT(U284,FIND(" ",U284)-1),'BTA Tarama'!$A:$K,11,0),"")</f>
        <v/>
      </c>
      <c r="W284" s="229"/>
      <c r="X284" s="243" t="str">
        <f>IF(COUNTIF('Yıldız Liste'!A:A, A284)&gt;0, "Yıldız Pazar", IF(COUNTIF('Ana Pazar Liste'!A:A, A284)&gt;0, "Ana Pazar", IF(COUNTIF('Alt Pazar Liste'!A:A, A284)&gt;0, "Alt Pazar", "")))</f>
        <v>Ana Pazar</v>
      </c>
    </row>
    <row r="285" spans="1:24" ht="30" customHeight="1" thickTop="1" thickBot="1" x14ac:dyDescent="0.65">
      <c r="A285" s="125" t="s">
        <v>185</v>
      </c>
      <c r="B285" s="136" t="s">
        <v>349</v>
      </c>
      <c r="C285" s="137">
        <v>10277253756</v>
      </c>
      <c r="D285" s="137">
        <v>1000000000</v>
      </c>
      <c r="E285" s="128">
        <f>VLOOKUP(A285,'Tüm - Sektör'!$A:$H,5,0)</f>
        <v>32.925604596414402</v>
      </c>
      <c r="F285" s="128">
        <f>VLOOKUP(A285,'Tüm - Sektör'!$A:$H,6,0)</f>
        <v>4.7036577994877717</v>
      </c>
      <c r="G285" s="127">
        <f>VLOOKUP(A285,'Tüm - Sektör'!$A:$H,7,0)</f>
        <v>174.82693900000001</v>
      </c>
      <c r="H285" s="159">
        <v>6.95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57.56282666315461</v>
      </c>
      <c r="R285" s="166" t="str">
        <f>IF(OR(H285="", H286="", Q285=0), "", IF(H285&lt;H286, (H286-H285)/H285, ""))</f>
        <v/>
      </c>
      <c r="S285" s="213">
        <v>56.188433329905131</v>
      </c>
      <c r="T285" s="241">
        <f>S285-Q285</f>
        <v>-1.3743933332494791</v>
      </c>
      <c r="U285" s="244"/>
      <c r="V285" s="246" t="str">
        <f>IFERROR(VLOOKUP(LEFT(U285,FIND(" ",U285)-1),'BTA Tarama'!$A:$K,11,0),"")</f>
        <v/>
      </c>
      <c r="W285" s="229"/>
      <c r="X285" s="243" t="str">
        <f>IF(COUNTIF('Yıldız Liste'!A:A, A285)&gt;0, "Yıldız Pazar", IF(COUNTIF('Ana Pazar Liste'!A:A, A285)&gt;0, "Ana Pazar", IF(COUNTIF('Alt Pazar Liste'!A:A, A285)&gt;0, "Alt Pazar", "")))</f>
        <v>Yıldız Pazar</v>
      </c>
    </row>
    <row r="286" spans="1:24" ht="30" customHeight="1" thickTop="1" thickBot="1" x14ac:dyDescent="0.65">
      <c r="A286" s="125" t="s">
        <v>168</v>
      </c>
      <c r="B286" s="136" t="s">
        <v>349</v>
      </c>
      <c r="C286" s="137">
        <v>44654191</v>
      </c>
      <c r="D286" s="137">
        <v>108559000</v>
      </c>
      <c r="E286" s="128">
        <f>VLOOKUP(A286,'Tüm - Sektör'!$A:$H,5,0)</f>
        <v>102.16342788073865</v>
      </c>
      <c r="F286" s="128">
        <f>VLOOKUP(A286,'Tüm - Sektör'!$A:$H,6,0)</f>
        <v>188.21733413303116</v>
      </c>
      <c r="G286" s="127">
        <f>VLOOKUP(A286,'Tüm - Sektör'!$A:$H,7,0)</f>
        <v>72.105159999999998</v>
      </c>
      <c r="H286" s="159">
        <v>5.43</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73.665103134891211</v>
      </c>
      <c r="R286" s="166" t="str">
        <f>IF(OR(H286="", H287="", Q286=0), "", IF(H286&lt;H287, (H287-H286)/H286, ""))</f>
        <v/>
      </c>
      <c r="S286" s="213">
        <v>73.12641865127226</v>
      </c>
      <c r="T286" s="241">
        <f>S286-Q286</f>
        <v>-0.53868448361895105</v>
      </c>
      <c r="U286" s="244"/>
      <c r="V286" s="246" t="str">
        <f>IFERROR(VLOOKUP(LEFT(U286,FIND(" ",U286)-1),'BTA Tarama'!$A:$K,11,0),"")</f>
        <v/>
      </c>
      <c r="W286" s="229"/>
      <c r="X286" s="243" t="str">
        <f>IF(COUNTIF('Yıldız Liste'!A:A, A286)&gt;0, "Yıldız Pazar", IF(COUNTIF('Ana Pazar Liste'!A:A, A286)&gt;0, "Ana Pazar", IF(COUNTIF('Alt Pazar Liste'!A:A, A286)&gt;0, "Alt Pazar", "")))</f>
        <v>Alt Pazar</v>
      </c>
    </row>
    <row r="287" spans="1:24" ht="30" customHeight="1" thickTop="1" thickBot="1" x14ac:dyDescent="0.65">
      <c r="A287" s="125" t="s">
        <v>438</v>
      </c>
      <c r="B287" s="136" t="s">
        <v>349</v>
      </c>
      <c r="C287" s="137">
        <v>13120657000</v>
      </c>
      <c r="D287" s="137">
        <v>1000000000</v>
      </c>
      <c r="E287" s="128">
        <f>VLOOKUP(A287,'Tüm - Sektör'!$A:$H,5,0)</f>
        <v>15.286032235184779</v>
      </c>
      <c r="F287" s="128">
        <f>VLOOKUP(A287,'Tüm - Sektör'!$A:$H,6,0)</f>
        <v>3.8215080587961947</v>
      </c>
      <c r="G287" s="127">
        <f>VLOOKUP(A287,'Tüm - Sektör'!$A:$H,7,0)</f>
        <v>554.46052299999997</v>
      </c>
      <c r="H287" s="159">
        <v>4.72</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84.755014277154118</v>
      </c>
      <c r="R287" s="166" t="str">
        <f>IF(OR(H287="", H288="", Q287=0), "", IF(H287&lt;H288, (H288-H287)/H287, ""))</f>
        <v/>
      </c>
      <c r="S287" s="213">
        <v>82.996611491321019</v>
      </c>
      <c r="T287" s="241">
        <f>S287-Q287</f>
        <v>-1.7584027858330984</v>
      </c>
      <c r="U287" s="244"/>
      <c r="V287" s="246" t="str">
        <f>IFERROR(VLOOKUP(LEFT(U287,FIND(" ",U287)-1),'BTA Tarama'!$A:$K,11,0),"")</f>
        <v/>
      </c>
      <c r="W287" s="229"/>
      <c r="X287" s="243" t="str">
        <f>IF(COUNTIF('Yıldız Liste'!A:A, A287)&gt;0, "Yıldız Pazar", IF(COUNTIF('Ana Pazar Liste'!A:A, A287)&gt;0, "Ana Pazar", IF(COUNTIF('Alt Pazar Liste'!A:A, A287)&gt;0, "Alt Pazar", "")))</f>
        <v>Ana Pazar</v>
      </c>
    </row>
    <row r="288" spans="1:24" ht="30" customHeight="1" thickTop="1" thickBot="1" x14ac:dyDescent="0.65">
      <c r="A288" s="125" t="s">
        <v>131</v>
      </c>
      <c r="B288" s="136" t="s">
        <v>349</v>
      </c>
      <c r="C288" s="137">
        <v>5420476820</v>
      </c>
      <c r="D288" s="137">
        <v>600000000</v>
      </c>
      <c r="E288" s="128">
        <f>VLOOKUP(A288,'Tüm - Sektör'!$A:$H,5,0)</f>
        <v>24.838012690734207</v>
      </c>
      <c r="F288" s="128">
        <f>VLOOKUP(A288,'Tüm - Sektör'!$A:$H,6,0)</f>
        <v>13.798895939296781</v>
      </c>
      <c r="G288" s="127">
        <f>VLOOKUP(A288,'Tüm - Sektör'!$A:$H,7,0)</f>
        <v>476.48790200000002</v>
      </c>
      <c r="H288" s="159">
        <v>3.38</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118.35012556857316</v>
      </c>
      <c r="R288" s="166" t="str">
        <f>IF(OR(H288="", H289="", Q288=0), "", IF(H288&lt;H289, (H289-H288)/H288, ""))</f>
        <v/>
      </c>
      <c r="S288" s="213">
        <v>113.64301830164129</v>
      </c>
      <c r="T288" s="241">
        <f>S288-Q288</f>
        <v>-4.707107266931871</v>
      </c>
      <c r="U288" s="244"/>
      <c r="V288" s="246" t="str">
        <f>IFERROR(VLOOKUP(LEFT(U288,FIND(" ",U288)-1),'BTA Tarama'!$A:$K,11,0),"")</f>
        <v/>
      </c>
      <c r="W288" s="229"/>
      <c r="X288" s="243" t="str">
        <f>IF(COUNTIF('Yıldız Liste'!A:A, A288)&gt;0, "Yıldız Pazar", IF(COUNTIF('Ana Pazar Liste'!A:A, A288)&gt;0, "Ana Pazar", IF(COUNTIF('Alt Pazar Liste'!A:A, A288)&gt;0, "Alt Pazar", "")))</f>
        <v>Ana Pazar</v>
      </c>
    </row>
    <row r="289" spans="1:24" ht="30" customHeight="1" thickTop="1" thickBot="1" x14ac:dyDescent="0.65">
      <c r="A289" s="125" t="s">
        <v>510</v>
      </c>
      <c r="B289" s="136" t="s">
        <v>349</v>
      </c>
      <c r="C289" s="137">
        <v>7188334000</v>
      </c>
      <c r="D289" s="137">
        <v>768000000</v>
      </c>
      <c r="E289" s="128">
        <f>VLOOKUP(A289,'Tüm - Sektör'!$A:$H,5,0)</f>
        <v>24.81503468705105</v>
      </c>
      <c r="F289" s="128">
        <f>VLOOKUP(A289,'Tüm - Sektör'!$A:$H,6,0)</f>
        <v>16.155621541048859</v>
      </c>
      <c r="G289" s="127">
        <f>VLOOKUP(A289,'Tüm - Sektör'!$A:$H,7,0)</f>
        <v>642.21395900000005</v>
      </c>
      <c r="H289" s="159">
        <v>2.5099999999999998</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159.36561669093382</v>
      </c>
      <c r="R289" s="166" t="str">
        <f>IF(OR(H289="", H290="", Q289=0), "", IF(H289&lt;H290, (H290-H289)/H289, ""))</f>
        <v/>
      </c>
      <c r="S289" s="213">
        <v>158.10580944436518</v>
      </c>
      <c r="T289" s="241">
        <f>S289-Q289</f>
        <v>-1.2598072465686414</v>
      </c>
      <c r="U289" s="244"/>
      <c r="V289" s="246" t="str">
        <f>IFERROR(VLOOKUP(LEFT(U289,FIND(" ",U289)-1),'BTA Tarama'!$A:$K,11,0),"")</f>
        <v/>
      </c>
      <c r="W289" s="229"/>
      <c r="X289" s="243" t="str">
        <f>IF(COUNTIF('Yıldız Liste'!A:A, A289)&gt;0, "Yıldız Pazar", IF(COUNTIF('Ana Pazar Liste'!A:A, A289)&gt;0, "Ana Pazar", IF(COUNTIF('Alt Pazar Liste'!A:A, A289)&gt;0, "Alt Pazar", "")))</f>
        <v>Yıldız Pazar</v>
      </c>
    </row>
    <row r="290" spans="1:24" ht="30" customHeight="1" thickTop="1" thickBot="1" x14ac:dyDescent="0.65">
      <c r="A290" s="125" t="s">
        <v>305</v>
      </c>
      <c r="B290" s="136" t="s">
        <v>349</v>
      </c>
      <c r="C290" s="137">
        <v>1496832828</v>
      </c>
      <c r="D290" s="137">
        <v>600000000</v>
      </c>
      <c r="E290" s="128">
        <f>VLOOKUP(A290,'Tüm - Sektör'!$A:$H,5,0)</f>
        <v>31.981200171291309</v>
      </c>
      <c r="F290" s="128">
        <f>VLOOKUP(A290,'Tüm - Sektör'!$A:$H,6,0)</f>
        <v>26.65100014274276</v>
      </c>
      <c r="G290" s="127">
        <f>VLOOKUP(A290,'Tüm - Sektör'!$A:$H,7,0)</f>
        <v>523.35924</v>
      </c>
      <c r="H290" s="159">
        <v>2.39</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167.37656615934893</v>
      </c>
      <c r="R290" s="166" t="str">
        <f>IF(OR(H290="", H291="", Q290=0), "", IF(H290&lt;H291, (H291-H290)/H290, ""))</f>
        <v/>
      </c>
      <c r="S290" s="213">
        <v>162.61381834180645</v>
      </c>
      <c r="T290" s="241">
        <f>S290-Q290</f>
        <v>-4.7627478175424756</v>
      </c>
      <c r="U290" s="244"/>
      <c r="V290" s="246" t="str">
        <f>IFERROR(VLOOKUP(LEFT(U290,FIND(" ",U290)-1),'BTA Tarama'!$A:$K,11,0),"")</f>
        <v/>
      </c>
      <c r="W290" s="229"/>
      <c r="X290" s="243" t="str">
        <f>IF(COUNTIF('Yıldız Liste'!A:A, A290)&gt;0, "Yıldız Pazar", IF(COUNTIF('Ana Pazar Liste'!A:A, A290)&gt;0, "Ana Pazar", IF(COUNTIF('Alt Pazar Liste'!A:A, A290)&gt;0, "Alt Pazar", "")))</f>
        <v>Ana Pazar</v>
      </c>
    </row>
    <row r="291" spans="1:24" ht="30" customHeight="1" thickTop="1" thickBot="1" x14ac:dyDescent="0.65">
      <c r="A291" s="125" t="s">
        <v>99</v>
      </c>
      <c r="B291" s="136" t="s">
        <v>349</v>
      </c>
      <c r="C291" s="137">
        <v>659872586</v>
      </c>
      <c r="D291" s="137">
        <v>248190000</v>
      </c>
      <c r="E291" s="128">
        <f>VLOOKUP(A291,'Tüm - Sektör'!$A:$H,5,0)</f>
        <v>93.192316951464761</v>
      </c>
      <c r="F291" s="128">
        <f>VLOOKUP(A291,'Tüm - Sektör'!$A:$H,6,0)</f>
        <v>184.75289632260825</v>
      </c>
      <c r="G291" s="127">
        <f>VLOOKUP(A291,'Tüm - Sektör'!$A:$H,7,0)</f>
        <v>192.870518</v>
      </c>
      <c r="H291" s="159">
        <v>2.19</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179.74050444049189</v>
      </c>
      <c r="R291" s="166" t="str">
        <f>IF(OR(H291="", H292="", Q291=0), "", IF(H291&lt;H292, (H292-H291)/H291, ""))</f>
        <v/>
      </c>
      <c r="S291" s="213">
        <v>178.92350214758054</v>
      </c>
      <c r="T291" s="241">
        <f>S291-Q291</f>
        <v>-0.81700229291135429</v>
      </c>
      <c r="U291" s="244"/>
      <c r="V291" s="246" t="str">
        <f>IFERROR(VLOOKUP(LEFT(U291,FIND(" ",U291)-1),'BTA Tarama'!$A:$K,11,0),"")</f>
        <v/>
      </c>
      <c r="W291" s="229"/>
      <c r="X291" s="243" t="str">
        <f>IF(COUNTIF('Yıldız Liste'!A:A, A291)&gt;0, "Yıldız Pazar", IF(COUNTIF('Ana Pazar Liste'!A:A, A291)&gt;0, "Ana Pazar", IF(COUNTIF('Alt Pazar Liste'!A:A, A291)&gt;0, "Alt Pazar", "")))</f>
        <v>Alt Pazar</v>
      </c>
    </row>
    <row r="292" spans="1:24" ht="30" customHeight="1" thickTop="1" thickBot="1" x14ac:dyDescent="0.65">
      <c r="A292" s="125" t="s">
        <v>15</v>
      </c>
      <c r="B292" s="136" t="s">
        <v>349</v>
      </c>
      <c r="C292" s="137">
        <v>1874835039</v>
      </c>
      <c r="D292" s="137">
        <v>197281323</v>
      </c>
      <c r="E292" s="128">
        <f>VLOOKUP(A292,'Tüm - Sektör'!$A:$H,5,0)</f>
        <v>161.71743281328406</v>
      </c>
      <c r="F292" s="128">
        <f>VLOOKUP(A292,'Tüm - Sektör'!$A:$H,6,0)</f>
        <v>409.86503525547641</v>
      </c>
      <c r="G292" s="127">
        <f>VLOOKUP(A292,'Tüm - Sektör'!$A:$H,7,0)</f>
        <v>116.67577300000001</v>
      </c>
      <c r="H292" s="159">
        <v>2.12</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188.68506481065484</v>
      </c>
      <c r="R292" s="166" t="str">
        <f>IF(OR(H292="", H293="", Q292=0), "", IF(H292&lt;H293, (H293-H292)/H292, ""))</f>
        <v/>
      </c>
      <c r="S292" s="213">
        <v>186.05224995283174</v>
      </c>
      <c r="T292" s="241">
        <f>S292-Q292</f>
        <v>-2.6328148578230923</v>
      </c>
      <c r="U292" s="244"/>
      <c r="V292" s="246" t="str">
        <f>IFERROR(VLOOKUP(LEFT(U292,FIND(" ",U292)-1),'BTA Tarama'!$A:$K,11,0),"")</f>
        <v/>
      </c>
      <c r="W292" s="229"/>
      <c r="X292" s="243" t="str">
        <f>IF(COUNTIF('Yıldız Liste'!A:A, A292)&gt;0, "Yıldız Pazar", IF(COUNTIF('Ana Pazar Liste'!A:A, A292)&gt;0, "Ana Pazar", IF(COUNTIF('Alt Pazar Liste'!A:A, A292)&gt;0, "Alt Pazar", "")))</f>
        <v>Ana Pazar</v>
      </c>
    </row>
    <row r="293" spans="1:24" ht="30" customHeight="1" thickTop="1" thickBot="1" x14ac:dyDescent="0.65">
      <c r="A293" s="125" t="s">
        <v>13</v>
      </c>
      <c r="B293" s="136" t="s">
        <v>349</v>
      </c>
      <c r="C293" s="137">
        <v>2897114703</v>
      </c>
      <c r="D293" s="137">
        <v>796500000</v>
      </c>
      <c r="E293" s="128">
        <f>VLOOKUP(A293,'Tüm - Sektör'!$A:$H,5,0)</f>
        <v>50.982944802932437</v>
      </c>
      <c r="F293" s="128">
        <f>VLOOKUP(A293,'Tüm - Sektör'!$A:$H,6,0)</f>
        <v>86.411770852427864</v>
      </c>
      <c r="G293" s="127">
        <f>VLOOKUP(A293,'Tüm - Sektör'!$A:$H,7,0)</f>
        <v>499.73981700000002</v>
      </c>
      <c r="H293" s="159">
        <v>1.57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254.78207505938556</v>
      </c>
      <c r="R293" s="166" t="str">
        <f>IF(OR(H293="", H294="", Q293=0), "", IF(H293&lt;H294, (H294-H293)/H293, ""))</f>
        <v/>
      </c>
      <c r="S293" s="213">
        <v>251.57726908379584</v>
      </c>
      <c r="T293" s="241">
        <f>S293-Q293</f>
        <v>-3.2048059755897214</v>
      </c>
      <c r="U293" s="244"/>
      <c r="V293" s="246" t="str">
        <f>IFERROR(VLOOKUP(LEFT(U293,FIND(" ",U293)-1),'BTA Tarama'!$A:$K,11,0),"")</f>
        <v/>
      </c>
      <c r="W293" s="229"/>
      <c r="X293" s="243" t="str">
        <f>IF(COUNTIF('Yıldız Liste'!A:A, A293)&gt;0, "Yıldız Pazar", IF(COUNTIF('Ana Pazar Liste'!A:A, A293)&gt;0, "Ana Pazar", IF(COUNTIF('Alt Pazar Liste'!A:A, A293)&gt;0, "Alt Pazar", "")))</f>
        <v>Ana Pazar</v>
      </c>
    </row>
    <row r="294" spans="1:24" ht="30" customHeight="1" thickTop="1" thickBot="1" x14ac:dyDescent="0.65">
      <c r="A294" s="125" t="s">
        <v>677</v>
      </c>
      <c r="B294" s="136" t="s">
        <v>349</v>
      </c>
      <c r="C294" s="137">
        <v>43272614597</v>
      </c>
      <c r="D294" s="137">
        <v>20000000000</v>
      </c>
      <c r="E294" s="128">
        <f>VLOOKUP(A294,'Tüm - Sektör'!$A:$H,5,0)</f>
        <v>7.4111129638893525</v>
      </c>
      <c r="F294" s="128">
        <f>VLOOKUP(A294,'Tüm - Sektör'!$A:$H,6,0)</f>
        <v>0.37055564819446762</v>
      </c>
      <c r="G294" s="127">
        <f>VLOOKUP(A294,'Tüm - Sektör'!$A:$H,7,0)</f>
        <v>3998.646272</v>
      </c>
      <c r="H294" s="159">
        <v>1.35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296.34419224427029</v>
      </c>
      <c r="R294" s="166" t="str">
        <f>IF(OR(H294="", H295="", Q294=0), "", IF(H294&lt;H295, (H295-H294)/H294, ""))</f>
        <v/>
      </c>
      <c r="S294" s="213">
        <v>292.01799965676264</v>
      </c>
      <c r="T294" s="241">
        <f>S294-Q294</f>
        <v>-4.3261925875076486</v>
      </c>
      <c r="U294" s="244"/>
      <c r="V294" s="246" t="str">
        <f>IFERROR(VLOOKUP(LEFT(U294,FIND(" ",U294)-1),'BTA Tarama'!$A:$K,11,0),"")</f>
        <v/>
      </c>
      <c r="W294" s="229"/>
      <c r="X294" s="243" t="str">
        <f>IF(COUNTIF('Yıldız Liste'!A:A, A294)&gt;0, "Yıldız Pazar", IF(COUNTIF('Ana Pazar Liste'!A:A, A294)&gt;0, "Ana Pazar", IF(COUNTIF('Alt Pazar Liste'!A:A, A294)&gt;0, "Alt Pazar", "")))</f>
        <v>Yıldız Pazar</v>
      </c>
    </row>
    <row r="295" spans="1:24" ht="30" customHeight="1" thickTop="1" thickBot="1" x14ac:dyDescent="0.65">
      <c r="A295" s="125" t="s">
        <v>111</v>
      </c>
      <c r="B295" s="136" t="s">
        <v>349</v>
      </c>
      <c r="C295" s="137">
        <v>640246857</v>
      </c>
      <c r="D295" s="137">
        <v>450000000</v>
      </c>
      <c r="E295" s="128">
        <f>VLOOKUP(A295,'Tüm - Sektör'!$A:$H,5,0)</f>
        <v>97.87024558580724</v>
      </c>
      <c r="F295" s="128">
        <f>VLOOKUP(A295,'Tüm - Sektör'!$A:$H,6,0)</f>
        <v>217.4894346351272</v>
      </c>
      <c r="G295" s="127">
        <f>VLOOKUP(A295,'Tüm - Sektör'!$A:$H,7,0)</f>
        <v>332.285709</v>
      </c>
      <c r="H295" s="159">
        <v>1.23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325.20883944484081</v>
      </c>
      <c r="R295" s="166" t="str">
        <f>IF(OR(H295="", H296="", Q295=0), "", IF(H295&lt;H296, (H296-H295)/H295, ""))</f>
        <v/>
      </c>
      <c r="S295" s="213">
        <v>320.00549801372335</v>
      </c>
      <c r="T295" s="241">
        <f>S295-Q295</f>
        <v>-5.2033414311174511</v>
      </c>
      <c r="U295" s="244"/>
      <c r="V295" s="246" t="str">
        <f>IFERROR(VLOOKUP(LEFT(U295,FIND(" ",U295)-1),'BTA Tarama'!$A:$K,11,0),"")</f>
        <v/>
      </c>
      <c r="W295" s="229"/>
      <c r="X295" s="243" t="str">
        <f>IF(COUNTIF('Yıldız Liste'!A:A, A295)&gt;0, "Yıldız Pazar", IF(COUNTIF('Ana Pazar Liste'!A:A, A295)&gt;0, "Ana Pazar", IF(COUNTIF('Alt Pazar Liste'!A:A, A295)&gt;0, "Alt Pazar", "")))</f>
        <v>Alt Pazar</v>
      </c>
    </row>
    <row r="296" spans="1:24" ht="30" customHeight="1" thickTop="1" thickBot="1" x14ac:dyDescent="0.65">
      <c r="A296" s="125" t="s">
        <v>82</v>
      </c>
      <c r="B296" s="136" t="s">
        <v>349</v>
      </c>
      <c r="C296" s="137">
        <v>1381899413</v>
      </c>
      <c r="D296" s="137">
        <v>645000000</v>
      </c>
      <c r="E296" s="128">
        <f>VLOOKUP(A296,'Tüm - Sektör'!$A:$H,5,0)</f>
        <v>56.731840630671989</v>
      </c>
      <c r="F296" s="128">
        <f>VLOOKUP(A296,'Tüm - Sektör'!$A:$H,6,0)</f>
        <v>87.956342063057349</v>
      </c>
      <c r="G296" s="127">
        <f>VLOOKUP(A296,'Tüm - Sektör'!$A:$H,7,0)</f>
        <v>592.54522899999995</v>
      </c>
      <c r="H296" s="159">
        <v>1.19</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336.16181498093033</v>
      </c>
      <c r="R296" s="166" t="str">
        <f>IF(OR(H296="", H297="", Q296=0), "", IF(H296&lt;H297, (H297-H296)/H296, ""))</f>
        <v/>
      </c>
      <c r="S296" s="213">
        <v>327.89554084205497</v>
      </c>
      <c r="T296" s="241">
        <f>S296-Q296</f>
        <v>-8.2662741388753602</v>
      </c>
      <c r="U296" s="244"/>
      <c r="V296" s="246" t="str">
        <f>IFERROR(VLOOKUP(LEFT(U296,FIND(" ",U296)-1),'BTA Tarama'!$A:$K,11,0),"")</f>
        <v/>
      </c>
      <c r="W296" s="229"/>
      <c r="X296" s="243" t="str">
        <f>IF(COUNTIF('Yıldız Liste'!A:A, A296)&gt;0, "Yıldız Pazar", IF(COUNTIF('Ana Pazar Liste'!A:A, A296)&gt;0, "Ana Pazar", IF(COUNTIF('Alt Pazar Liste'!A:A, A296)&gt;0, "Alt Pazar", "")))</f>
        <v>Ana Pazar</v>
      </c>
    </row>
    <row r="297" spans="1:24" ht="30" customHeight="1" thickTop="1" thickBot="1" x14ac:dyDescent="0.65">
      <c r="A297" s="125" t="s">
        <v>142</v>
      </c>
      <c r="B297" s="136" t="s">
        <v>349</v>
      </c>
      <c r="C297" s="137">
        <v>3099745984</v>
      </c>
      <c r="D297" s="137">
        <v>3000000000</v>
      </c>
      <c r="E297" s="128">
        <f>VLOOKUP(A297,'Tüm - Sektör'!$A:$H,5,0)</f>
        <v>29.176901376602679</v>
      </c>
      <c r="F297" s="128">
        <f>VLOOKUP(A297,'Tüm - Sektör'!$A:$H,6,0)</f>
        <v>19.451267584401787</v>
      </c>
      <c r="G297" s="127">
        <f>VLOOKUP(A297,'Tüm - Sektör'!$A:$H,7,0)</f>
        <v>2501.1703550000002</v>
      </c>
      <c r="H297" s="159">
        <v>1.0900000000000001</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729.76400773917305</v>
      </c>
      <c r="R297" s="166" t="str">
        <f>IF(OR(H297="", H298="", Q297=0), "", IF(H297&lt;H298, (H298-H297)/H297, ""))</f>
        <v/>
      </c>
      <c r="S297" s="213">
        <v>723.1297894869989</v>
      </c>
      <c r="T297" s="241">
        <f>S297-Q297</f>
        <v>-6.6342182521741506</v>
      </c>
      <c r="U297" s="244"/>
      <c r="V297" s="246" t="str">
        <f>IFERROR(VLOOKUP(LEFT(U297,FIND(" ",U297)-1),'BTA Tarama'!$A:$K,11,0),"")</f>
        <v/>
      </c>
      <c r="W297" s="229"/>
      <c r="X297" s="243" t="str">
        <f>IF(COUNTIF('Yıldız Liste'!A:A, A297)&gt;0, "Yıldız Pazar", IF(COUNTIF('Ana Pazar Liste'!A:A, A297)&gt;0, "Ana Pazar", IF(COUNTIF('Alt Pazar Liste'!A:A, A297)&gt;0, "Alt Pazar", "")))</f>
        <v>Yıldız Pazar</v>
      </c>
    </row>
    <row r="298" spans="1:24" ht="30" customHeight="1" thickTop="1" thickBot="1" x14ac:dyDescent="0.65">
      <c r="A298" s="250" t="s">
        <v>376</v>
      </c>
      <c r="B298" s="251"/>
      <c r="C298" s="251"/>
      <c r="D298" s="251"/>
      <c r="E298" s="251"/>
      <c r="F298" s="251"/>
      <c r="G298" s="251"/>
      <c r="H298" s="252"/>
      <c r="I298" s="150"/>
      <c r="J298" s="150"/>
      <c r="K298" s="150"/>
      <c r="L298" s="150"/>
      <c r="M298" s="150"/>
      <c r="N298" s="150"/>
      <c r="O298" s="150"/>
      <c r="P298" s="150"/>
      <c r="Q298" s="158">
        <f t="shared" ref="Q298:Q313" si="12">E298*G298/100</f>
        <v>0</v>
      </c>
      <c r="R298" s="166" t="str">
        <f t="shared" ref="R298:R333" si="13">IF(OR(H298="", H299="", Q298=0), "", IF(H298&lt;H299, (H299-H298)/H298, ""))</f>
        <v/>
      </c>
      <c r="S298" s="213">
        <v>0</v>
      </c>
      <c r="T298" s="241">
        <f t="shared" ref="T298:T318" si="14">S298-Q298</f>
        <v>0</v>
      </c>
      <c r="U298" s="244"/>
      <c r="V298" s="246" t="str">
        <f>IFERROR(VLOOKUP(LEFT(U298,FIND(" ",U298)-1),'BTA Tarama'!$A:$K,11,0),"")</f>
        <v/>
      </c>
      <c r="W298" s="229"/>
      <c r="X298" s="243" t="str">
        <f>IF(COUNTIF('Yıldız Liste'!A:A, A298)&gt;0, "Yıldız Pazar", IF(COUNTIF('Ana Pazar Liste'!A:A, A298)&gt;0, "Ana Pazar", IF(COUNTIF('Alt Pazar Liste'!A:A, A298)&gt;0, "Alt Pazar", "")))</f>
        <v/>
      </c>
    </row>
    <row r="299" spans="1:24" ht="30" customHeight="1" thickTop="1" thickBot="1" x14ac:dyDescent="0.65">
      <c r="A299" s="125" t="s">
        <v>105</v>
      </c>
      <c r="B299" s="136" t="s">
        <v>376</v>
      </c>
      <c r="C299" s="137">
        <v>2277044993</v>
      </c>
      <c r="D299" s="137">
        <v>265000000</v>
      </c>
      <c r="E299" s="128">
        <f>VLOOKUP(A299,'Tüm - Sektör'!$A:$H,5,0)</f>
        <v>1.8893676609520667</v>
      </c>
      <c r="F299" s="128">
        <f>VLOOKUP(A299,'Tüm - Sektör'!$A:$H,6,0)</f>
        <v>3.8126680677067232E-2</v>
      </c>
      <c r="G299" s="127">
        <f>VLOOKUP(A299,'Tüm - Sektör'!$A:$H,7,0)</f>
        <v>112.25637500000001</v>
      </c>
      <c r="H299" s="159">
        <v>188.6</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2.1209356466070806</v>
      </c>
      <c r="R299" s="166" t="str">
        <f>IF(OR(H299="", H300="", Q299=0), "", IF(H299&lt;H300, (H300-H299)/H299, ""))</f>
        <v/>
      </c>
      <c r="S299" s="213">
        <v>2.1379394064676394</v>
      </c>
      <c r="T299" s="241">
        <f>S299-Q299</f>
        <v>1.7003759860558798E-2</v>
      </c>
      <c r="U299" s="244"/>
      <c r="V299" s="246" t="str">
        <f>IFERROR(VLOOKUP(LEFT(U299,FIND(" ",U299)-1),'BTA Tarama'!$A:$K,11,0),"")</f>
        <v/>
      </c>
      <c r="W299" s="229"/>
      <c r="X299" s="243" t="str">
        <f>IF(COUNTIF('Yıldız Liste'!A:A, A299)&gt;0, "Yıldız Pazar", IF(COUNTIF('Ana Pazar Liste'!A:A, A299)&gt;0, "Ana Pazar", IF(COUNTIF('Alt Pazar Liste'!A:A, A299)&gt;0, "Alt Pazar", "")))</f>
        <v>Ana Pazar</v>
      </c>
    </row>
    <row r="300" spans="1:24" ht="30" customHeight="1" thickTop="1" thickBot="1" x14ac:dyDescent="0.65">
      <c r="A300" s="125" t="s">
        <v>635</v>
      </c>
      <c r="B300" s="136" t="s">
        <v>376</v>
      </c>
      <c r="C300" s="137">
        <v>18936263841</v>
      </c>
      <c r="D300" s="137">
        <v>322600000</v>
      </c>
      <c r="E300" s="128">
        <f>VLOOKUP(A300,'Tüm - Sektör'!$A:$H,5,0)</f>
        <v>2.6605139401351283</v>
      </c>
      <c r="F300" s="128">
        <f>VLOOKUP(A300,'Tüm - Sektör'!$A:$H,6,0)</f>
        <v>4.5817213269531039E-2</v>
      </c>
      <c r="G300" s="127">
        <f>VLOOKUP(A300,'Tüm - Sektör'!$A:$H,7,0)</f>
        <v>85.154841000000005</v>
      </c>
      <c r="H300" s="159">
        <v>176.6</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2.2655564155049039</v>
      </c>
      <c r="R300" s="166" t="str">
        <f>IF(OR(H300="", H301="", Q300=0), "", IF(H300&lt;H301, (H301-H300)/H300, ""))</f>
        <v/>
      </c>
      <c r="S300" s="213">
        <v>2.2227625721009221</v>
      </c>
      <c r="T300" s="241">
        <f>S300-Q300</f>
        <v>-4.2793843403981846E-2</v>
      </c>
      <c r="U300" s="244"/>
      <c r="V300" s="246" t="str">
        <f>IFERROR(VLOOKUP(LEFT(U300,FIND(" ",U300)-1),'BTA Tarama'!$A:$K,11,0),"")</f>
        <v/>
      </c>
      <c r="W300" s="229"/>
      <c r="X300" s="243" t="str">
        <f>IF(COUNTIF('Yıldız Liste'!A:A, A300)&gt;0, "Yıldız Pazar", IF(COUNTIF('Ana Pazar Liste'!A:A, A300)&gt;0, "Ana Pazar", IF(COUNTIF('Alt Pazar Liste'!A:A, A300)&gt;0, "Alt Pazar", "")))</f>
        <v>Yıldız Pazar</v>
      </c>
    </row>
    <row r="301" spans="1:24" ht="30" customHeight="1" thickTop="1" thickBot="1" x14ac:dyDescent="0.65">
      <c r="A301" s="125" t="s">
        <v>395</v>
      </c>
      <c r="B301" s="136" t="s">
        <v>376</v>
      </c>
      <c r="C301" s="137">
        <v>386633607000</v>
      </c>
      <c r="D301" s="137">
        <v>6000000000</v>
      </c>
      <c r="E301" s="128">
        <f>VLOOKUP(A301,'Tüm - Sektör'!$A:$H,5,0)</f>
        <v>0.91437802095321319</v>
      </c>
      <c r="F301" s="128">
        <f>VLOOKUP(A301,'Tüm - Sektör'!$A:$H,6,0)</f>
        <v>1.7061509400085114E-3</v>
      </c>
      <c r="G301" s="127">
        <f>VLOOKUP(A301,'Tüm - Sektör'!$A:$H,7,0)</f>
        <v>495.63727299999999</v>
      </c>
      <c r="H301" s="159">
        <v>87.95</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4.5319982879638747</v>
      </c>
      <c r="R301" s="166" t="str">
        <f>IF(OR(H301="", H302="", Q301=0), "", IF(H301&lt;H302, (H302-H301)/H301, ""))</f>
        <v/>
      </c>
      <c r="S301" s="213">
        <v>4.4785308924317162</v>
      </c>
      <c r="T301" s="241">
        <f>S301-Q301</f>
        <v>-5.3467395532158513E-2</v>
      </c>
      <c r="U301" s="244"/>
      <c r="V301" s="246" t="str">
        <f>IFERROR(VLOOKUP(LEFT(U301,FIND(" ",U301)-1),'BTA Tarama'!$A:$K,11,0),"")</f>
        <v/>
      </c>
      <c r="W301" s="229"/>
      <c r="X301" s="243" t="str">
        <f>IF(COUNTIF('Yıldız Liste'!A:A, A301)&gt;0, "Yıldız Pazar", IF(COUNTIF('Ana Pazar Liste'!A:A, A301)&gt;0, "Ana Pazar", IF(COUNTIF('Alt Pazar Liste'!A:A, A301)&gt;0, "Alt Pazar", "")))</f>
        <v>Yıldız Pazar</v>
      </c>
    </row>
    <row r="302" spans="1:24" ht="30" customHeight="1" thickTop="1" thickBot="1" x14ac:dyDescent="0.65">
      <c r="A302" s="125" t="s">
        <v>69</v>
      </c>
      <c r="B302" s="136" t="s">
        <v>376</v>
      </c>
      <c r="C302" s="137">
        <v>1771741339</v>
      </c>
      <c r="D302" s="137">
        <v>400000000</v>
      </c>
      <c r="E302" s="128">
        <f>VLOOKUP(A302,'Tüm - Sektör'!$A:$H,5,0)</f>
        <v>1.5345185340683065</v>
      </c>
      <c r="F302" s="128">
        <f>VLOOKUP(A302,'Tüm - Sektör'!$A:$H,6,0)</f>
        <v>5.9019943618011786E-2</v>
      </c>
      <c r="G302" s="127">
        <f>VLOOKUP(A302,'Tüm - Sektör'!$A:$H,7,0)</f>
        <v>398.89761299999998</v>
      </c>
      <c r="H302" s="159">
        <v>65.349999999999994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6.1211578034410659</v>
      </c>
      <c r="R302" s="166" t="str">
        <f>IF(OR(H302="", H303="", Q302=0), "", IF(H302&lt;H303, (H303-H302)/H302, ""))</f>
        <v/>
      </c>
      <c r="S302" s="213">
        <v>6.1636003459918891</v>
      </c>
      <c r="T302" s="241">
        <f>S302-Q302</f>
        <v>4.2442542550823248E-2</v>
      </c>
      <c r="U302" s="244"/>
      <c r="V302" s="246" t="str">
        <f>IFERROR(VLOOKUP(LEFT(U302,FIND(" ",U302)-1),'BTA Tarama'!$A:$K,11,0),"")</f>
        <v/>
      </c>
      <c r="W302" s="229"/>
      <c r="X302" s="243" t="str">
        <f>IF(COUNTIF('Yıldız Liste'!A:A, A302)&gt;0, "Yıldız Pazar", IF(COUNTIF('Ana Pazar Liste'!A:A, A302)&gt;0, "Ana Pazar", IF(COUNTIF('Alt Pazar Liste'!A:A, A302)&gt;0, "Alt Pazar", "")))</f>
        <v>Yıldız Pazar</v>
      </c>
    </row>
    <row r="303" spans="1:24" ht="30" customHeight="1" thickTop="1" thickBot="1" x14ac:dyDescent="0.65">
      <c r="A303" s="125" t="s">
        <v>314</v>
      </c>
      <c r="B303" s="136" t="s">
        <v>376</v>
      </c>
      <c r="C303" s="137">
        <v>202339880</v>
      </c>
      <c r="D303" s="137">
        <v>18255333</v>
      </c>
      <c r="E303" s="128">
        <f>VLOOKUP(A303,'Tüm - Sektör'!$A:$H,5,0)</f>
        <v>45.418856439258782</v>
      </c>
      <c r="F303" s="128">
        <f>VLOOKUP(A303,'Tüm - Sektör'!$A:$H,6,0)</f>
        <v>45.235953231020495</v>
      </c>
      <c r="G303" s="127">
        <f>VLOOKUP(A303,'Tüm - Sektör'!$A:$H,7,0)</f>
        <v>15.26498</v>
      </c>
      <c r="H303" s="159">
        <v>57.7</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6.9331793516815647</v>
      </c>
      <c r="R303" s="166" t="str">
        <f>IF(OR(H303="", H304="", Q303=0), "", IF(H303&lt;H304, (H304-H303)/H303, ""))</f>
        <v/>
      </c>
      <c r="S303" s="213">
        <v>7.1628370383532021</v>
      </c>
      <c r="T303" s="241">
        <f>S303-Q303</f>
        <v>0.22965768667163733</v>
      </c>
      <c r="U303" s="244"/>
      <c r="V303" s="246" t="str">
        <f>IFERROR(VLOOKUP(LEFT(U303,FIND(" ",U303)-1),'BTA Tarama'!$A:$K,11,0),"")</f>
        <v/>
      </c>
      <c r="W303" s="229"/>
      <c r="X303" s="243" t="str">
        <f>IF(COUNTIF('Yıldız Liste'!A:A, A303)&gt;0, "Yıldız Pazar", IF(COUNTIF('Ana Pazar Liste'!A:A, A303)&gt;0, "Ana Pazar", IF(COUNTIF('Alt Pazar Liste'!A:A, A303)&gt;0, "Alt Pazar", "")))</f>
        <v>Alt Pazar</v>
      </c>
    </row>
    <row r="304" spans="1:24" ht="30" customHeight="1" thickTop="1" thickBot="1" x14ac:dyDescent="0.65">
      <c r="A304" s="125" t="s">
        <v>98</v>
      </c>
      <c r="B304" s="136" t="s">
        <v>376</v>
      </c>
      <c r="C304" s="137">
        <v>7603602013</v>
      </c>
      <c r="D304" s="137">
        <v>65000000</v>
      </c>
      <c r="E304" s="128">
        <f>VLOOKUP(A304,'Tüm - Sektör'!$A:$H,5,0)</f>
        <v>35.050111143902427</v>
      </c>
      <c r="F304" s="128">
        <f>VLOOKUP(A304,'Tüm - Sektör'!$A:$H,6,0)</f>
        <v>14.978679976026678</v>
      </c>
      <c r="G304" s="127">
        <f>VLOOKUP(A304,'Tüm - Sektör'!$A:$H,7,0)</f>
        <v>31.101011</v>
      </c>
      <c r="H304" s="159">
        <v>36.700000000000003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10.900938922377319</v>
      </c>
      <c r="R304" s="166" t="str">
        <f>IF(OR(H304="", H305="", Q304=0), "", IF(H304&lt;H305, (H305-H304)/H304, ""))</f>
        <v/>
      </c>
      <c r="S304" s="213">
        <v>10.930722908504036</v>
      </c>
      <c r="T304" s="241">
        <f>S304-Q304</f>
        <v>2.97839861267164E-2</v>
      </c>
      <c r="U304" s="244"/>
      <c r="V304" s="246" t="str">
        <f>IFERROR(VLOOKUP(LEFT(U304,FIND(" ",U304)-1),'BTA Tarama'!$A:$K,11,0),"")</f>
        <v/>
      </c>
      <c r="W304" s="229"/>
      <c r="X304" s="243" t="str">
        <f>IF(COUNTIF('Yıldız Liste'!A:A, A304)&gt;0, "Yıldız Pazar", IF(COUNTIF('Ana Pazar Liste'!A:A, A304)&gt;0, "Ana Pazar", IF(COUNTIF('Alt Pazar Liste'!A:A, A304)&gt;0, "Alt Pazar", "")))</f>
        <v>Ana Pazar</v>
      </c>
    </row>
    <row r="305" spans="1:24" ht="30" customHeight="1" thickTop="1" thickBot="1" x14ac:dyDescent="0.65">
      <c r="A305" s="125" t="s">
        <v>70</v>
      </c>
      <c r="B305" s="136" t="s">
        <v>376</v>
      </c>
      <c r="C305" s="137">
        <v>2433900313</v>
      </c>
      <c r="D305" s="137">
        <v>128172525</v>
      </c>
      <c r="E305" s="128">
        <f>VLOOKUP(A305,'Tüm - Sektör'!$A:$H,5,0)</f>
        <v>49.727661042787553</v>
      </c>
      <c r="F305" s="128">
        <f>VLOOKUP(A305,'Tüm - Sektör'!$A:$H,6,0)</f>
        <v>14.369422961800483</v>
      </c>
      <c r="G305" s="127">
        <f>VLOOKUP(A305,'Tüm - Sektör'!$A:$H,7,0)</f>
        <v>29.906797999999998</v>
      </c>
      <c r="H305" s="159">
        <v>26.9</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14.871951138191166</v>
      </c>
      <c r="R305" s="166" t="str">
        <f>IF(OR(H305="", H306="", Q305=0), "", IF(H305&lt;H306, (H306-H305)/H305, ""))</f>
        <v/>
      </c>
      <c r="S305" s="213">
        <v>14.827853432814763</v>
      </c>
      <c r="T305" s="241">
        <f>S305-Q305</f>
        <v>-4.409770537640334E-2</v>
      </c>
      <c r="U305" s="244"/>
      <c r="V305" s="246" t="str">
        <f>IFERROR(VLOOKUP(LEFT(U305,FIND(" ",U305)-1),'BTA Tarama'!$A:$K,11,0),"")</f>
        <v/>
      </c>
      <c r="W305" s="229"/>
      <c r="X305" s="243" t="str">
        <f>IF(COUNTIF('Yıldız Liste'!A:A, A305)&gt;0, "Yıldız Pazar", IF(COUNTIF('Ana Pazar Liste'!A:A, A305)&gt;0, "Ana Pazar", IF(COUNTIF('Alt Pazar Liste'!A:A, A305)&gt;0, "Alt Pazar", "")))</f>
        <v>Ana Pazar</v>
      </c>
    </row>
    <row r="306" spans="1:24" ht="30" customHeight="1" thickTop="1" thickBot="1" x14ac:dyDescent="0.65">
      <c r="A306" s="125" t="s">
        <v>764</v>
      </c>
      <c r="B306" s="136" t="s">
        <v>376</v>
      </c>
      <c r="C306" s="137">
        <v>2150114200</v>
      </c>
      <c r="D306" s="137">
        <v>225000000</v>
      </c>
      <c r="E306" s="128">
        <f>VLOOKUP(A306,'Tüm - Sektör'!$A:$H,5,0)</f>
        <v>26.492597057699054</v>
      </c>
      <c r="F306" s="128">
        <f>VLOOKUP(A306,'Tüm - Sektör'!$A:$H,6,0)</f>
        <v>4.528649069692146</v>
      </c>
      <c r="G306" s="127">
        <f>VLOOKUP(A306,'Tüm - Sektör'!$A:$H,7,0)</f>
        <v>59.967219999999998</v>
      </c>
      <c r="H306" s="159">
        <v>25.18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15.886873961303918</v>
      </c>
      <c r="R306" s="166" t="str">
        <f>IF(OR(H306="", H307="", Q306=0), "", IF(H306&lt;H307, (H307-H306)/H306, ""))</f>
        <v/>
      </c>
      <c r="S306" s="213">
        <v>15.385826397908948</v>
      </c>
      <c r="T306" s="241">
        <f>S306-Q306</f>
        <v>-0.50104756339496959</v>
      </c>
      <c r="U306" s="244"/>
      <c r="V306" s="246" t="str">
        <f>IFERROR(VLOOKUP(LEFT(U306,FIND(" ",U306)-1),'BTA Tarama'!$A:$K,11,0),"")</f>
        <v/>
      </c>
      <c r="W306" s="229"/>
      <c r="X306" s="243" t="str">
        <f>IF(COUNTIF('Yıldız Liste'!A:A, A306)&gt;0, "Yıldız Pazar", IF(COUNTIF('Ana Pazar Liste'!A:A, A306)&gt;0, "Ana Pazar", IF(COUNTIF('Alt Pazar Liste'!A:A, A306)&gt;0, "Alt Pazar", "")))</f>
        <v>Yıldız Pazar</v>
      </c>
    </row>
    <row r="307" spans="1:24" ht="30" customHeight="1" thickTop="1" thickBot="1" x14ac:dyDescent="0.65">
      <c r="A307" s="125" t="s">
        <v>92</v>
      </c>
      <c r="B307" s="136" t="s">
        <v>376</v>
      </c>
      <c r="C307" s="137">
        <v>4540468594</v>
      </c>
      <c r="D307" s="137">
        <v>80000000</v>
      </c>
      <c r="E307" s="128">
        <f>VLOOKUP(A307,'Tüm - Sektör'!$A:$H,5,0)</f>
        <v>39.115073102942425</v>
      </c>
      <c r="F307" s="128">
        <f>VLOOKUP(A307,'Tüm - Sektör'!$A:$H,6,0)</f>
        <v>20.372433907782511</v>
      </c>
      <c r="G307" s="127">
        <f>VLOOKUP(A307,'Tüm - Sektör'!$A:$H,7,0)</f>
        <v>41.814453999999998</v>
      </c>
      <c r="H307" s="159">
        <v>24.46</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16.355754249696233</v>
      </c>
      <c r="R307" s="166" t="str">
        <f>IF(OR(H307="", H308="", Q307=0), "", IF(H307&lt;H308, (H308-H307)/H307, ""))</f>
        <v/>
      </c>
      <c r="S307" s="213">
        <v>16.613860006128316</v>
      </c>
      <c r="T307" s="241">
        <f>S307-Q307</f>
        <v>0.25810575643208367</v>
      </c>
      <c r="U307" s="244"/>
      <c r="V307" s="246" t="str">
        <f>IFERROR(VLOOKUP(LEFT(U307,FIND(" ",U307)-1),'BTA Tarama'!$A:$K,11,0),"")</f>
        <v/>
      </c>
      <c r="W307" s="229"/>
      <c r="X307" s="243" t="str">
        <f>IF(COUNTIF('Yıldız Liste'!A:A, A307)&gt;0, "Yıldız Pazar", IF(COUNTIF('Ana Pazar Liste'!A:A, A307)&gt;0, "Ana Pazar", IF(COUNTIF('Alt Pazar Liste'!A:A, A307)&gt;0, "Alt Pazar", "")))</f>
        <v>Yıldız Pazar</v>
      </c>
    </row>
    <row r="308" spans="1:24" ht="30" customHeight="1" thickTop="1" thickBot="1" x14ac:dyDescent="0.65">
      <c r="A308" s="125" t="s">
        <v>757</v>
      </c>
      <c r="B308" s="136" t="s">
        <v>376</v>
      </c>
      <c r="C308" s="137">
        <v>903452863</v>
      </c>
      <c r="D308" s="137">
        <v>49875000</v>
      </c>
      <c r="E308" s="128">
        <f>VLOOKUP(A308,'Tüm - Sektör'!$A:$H,5,0)</f>
        <v>50.778920505864313</v>
      </c>
      <c r="F308" s="128">
        <f>VLOOKUP(A308,'Tüm - Sektör'!$A:$H,6,0)</f>
        <v>48.482081876944086</v>
      </c>
      <c r="G308" s="127">
        <f>VLOOKUP(A308,'Tüm - Sektör'!$A:$H,7,0)</f>
        <v>37.056989999999999</v>
      </c>
      <c r="H308" s="159">
        <v>21.26</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18.817139493966089</v>
      </c>
      <c r="R308" s="166" t="str">
        <f>IF(OR(H308="", H309="", Q308=0), "", IF(H308&lt;H309, (H309-H308)/H308, ""))</f>
        <v/>
      </c>
      <c r="S308" s="213">
        <v>18.486709133166315</v>
      </c>
      <c r="T308" s="241">
        <f>S308-Q308</f>
        <v>-0.33043036079977384</v>
      </c>
      <c r="U308" s="244"/>
      <c r="V308" s="246" t="str">
        <f>IFERROR(VLOOKUP(LEFT(U308,FIND(" ",U308)-1),'BTA Tarama'!$A:$K,11,0),"")</f>
        <v/>
      </c>
      <c r="W308" s="229"/>
      <c r="X308" s="243" t="str">
        <f>IF(COUNTIF('Yıldız Liste'!A:A, A308)&gt;0, "Yıldız Pazar", IF(COUNTIF('Ana Pazar Liste'!A:A, A308)&gt;0, "Ana Pazar", IF(COUNTIF('Alt Pazar Liste'!A:A, A308)&gt;0, "Alt Pazar", "")))</f>
        <v>Ana Pazar</v>
      </c>
    </row>
    <row r="309" spans="1:24" ht="30" customHeight="1" thickTop="1" thickBot="1" x14ac:dyDescent="0.65">
      <c r="A309" s="125" t="s">
        <v>636</v>
      </c>
      <c r="B309" s="136" t="s">
        <v>376</v>
      </c>
      <c r="C309" s="137">
        <v>35674236000</v>
      </c>
      <c r="D309" s="137">
        <v>636584078</v>
      </c>
      <c r="E309" s="128">
        <f>VLOOKUP(A309,'Tüm - Sektör'!$A:$H,5,0)</f>
        <v>32.431115648006745</v>
      </c>
      <c r="F309" s="128">
        <f>VLOOKUP(A309,'Tüm - Sektör'!$A:$H,6,0)</f>
        <v>2.8303077788814766</v>
      </c>
      <c r="G309" s="127">
        <f>VLOOKUP(A309,'Tüm - Sektör'!$A:$H,7,0)</f>
        <v>66.826561999999996</v>
      </c>
      <c r="H309" s="159">
        <v>18.47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21.672599605806926</v>
      </c>
      <c r="R309" s="166" t="str">
        <f>IF(OR(H309="", H310="", Q309=0), "", IF(H309&lt;H310, (H310-H309)/H309, ""))</f>
        <v/>
      </c>
      <c r="S309" s="213">
        <v>21.463427062694581</v>
      </c>
      <c r="T309" s="241">
        <f>S309-Q309</f>
        <v>-0.20917254311234501</v>
      </c>
      <c r="U309" s="244"/>
      <c r="V309" s="246" t="str">
        <f>IFERROR(VLOOKUP(LEFT(U309,FIND(" ",U309)-1),'BTA Tarama'!$A:$K,11,0),"")</f>
        <v/>
      </c>
      <c r="W309" s="229"/>
      <c r="X309" s="243" t="str">
        <f>IF(COUNTIF('Yıldız Liste'!A:A, A309)&gt;0, "Yıldız Pazar", IF(COUNTIF('Ana Pazar Liste'!A:A, A309)&gt;0, "Ana Pazar", IF(COUNTIF('Alt Pazar Liste'!A:A, A309)&gt;0, "Alt Pazar", "")))</f>
        <v>Yıldız Pazar</v>
      </c>
    </row>
    <row r="310" spans="1:24" ht="30" customHeight="1" thickTop="1" thickBot="1" x14ac:dyDescent="0.65">
      <c r="A310" s="125" t="s">
        <v>345</v>
      </c>
      <c r="B310" s="136" t="s">
        <v>376</v>
      </c>
      <c r="C310" s="137">
        <v>16202777314</v>
      </c>
      <c r="D310" s="137">
        <v>2650000000</v>
      </c>
      <c r="E310" s="128">
        <f>VLOOKUP(A310,'Tüm - Sektör'!$A:$H,5,0)</f>
        <v>5.6429631741351844</v>
      </c>
      <c r="F310" s="128">
        <f>VLOOKUP(A310,'Tüm - Sektör'!$A:$H,6,0)</f>
        <v>0.26617750821392377</v>
      </c>
      <c r="G310" s="127">
        <f>VLOOKUP(A310,'Tüm - Sektör'!$A:$H,7,0)</f>
        <v>846.06924800000002</v>
      </c>
      <c r="H310" s="159">
        <v>8.3800000000000008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47.743376092322485</v>
      </c>
      <c r="R310" s="166" t="str">
        <f>IF(OR(H310="", H311="", Q310=0), "", IF(H310&lt;H311, (H311-H310)/H310, ""))</f>
        <v/>
      </c>
      <c r="S310" s="213">
        <v>46.522033913216568</v>
      </c>
      <c r="T310" s="241">
        <f>S310-Q310</f>
        <v>-1.2213421791059176</v>
      </c>
      <c r="U310" s="244"/>
      <c r="V310" s="246" t="str">
        <f>IFERROR(VLOOKUP(LEFT(U310,FIND(" ",U310)-1),'BTA Tarama'!$A:$K,11,0),"")</f>
        <v/>
      </c>
      <c r="W310" s="229"/>
      <c r="X310" s="243" t="str">
        <f>IF(COUNTIF('Yıldız Liste'!A:A, A310)&gt;0, "Yıldız Pazar", IF(COUNTIF('Ana Pazar Liste'!A:A, A310)&gt;0, "Ana Pazar", IF(COUNTIF('Alt Pazar Liste'!A:A, A310)&gt;0, "Alt Pazar", "")))</f>
        <v>Yıldız Pazar</v>
      </c>
    </row>
    <row r="311" spans="1:24" ht="30" customHeight="1" thickTop="1" thickBot="1" x14ac:dyDescent="0.65">
      <c r="A311" s="125" t="s">
        <v>359</v>
      </c>
      <c r="B311" s="136" t="s">
        <v>376</v>
      </c>
      <c r="C311" s="137">
        <v>10008596677</v>
      </c>
      <c r="D311" s="137">
        <v>2640000000</v>
      </c>
      <c r="E311" s="128">
        <f>VLOOKUP(A311,'Tüm - Sektör'!$A:$H,5,0)</f>
        <v>9.6976399978463483</v>
      </c>
      <c r="F311" s="128">
        <f>VLOOKUP(A311,'Tüm - Sektör'!$A:$H,6,0)</f>
        <v>1.2244494946775693</v>
      </c>
      <c r="G311" s="127">
        <f>VLOOKUP(A311,'Tüm - Sektör'!$A:$H,7,0)</f>
        <v>1242.5161049999999</v>
      </c>
      <c r="H311" s="159">
        <v>3.32</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E311*G311/100</f>
        <v>120.49473877816251</v>
      </c>
      <c r="R311" s="166" t="str">
        <f>IF(OR(H311="", H312="", Q311=0), "", IF(H311&lt;H312, (H312-H311)/H311, ""))</f>
        <v/>
      </c>
      <c r="S311" s="213">
        <v>118.00664682699102</v>
      </c>
      <c r="T311" s="241">
        <f>S311-Q311</f>
        <v>-2.4880919511714978</v>
      </c>
      <c r="U311" s="244"/>
      <c r="V311" s="246" t="str">
        <f>IFERROR(VLOOKUP(LEFT(U311,FIND(" ",U311)-1),'BTA Tarama'!$A:$K,11,0),"")</f>
        <v/>
      </c>
      <c r="W311" s="229"/>
      <c r="X311" s="243" t="str">
        <f>IF(COUNTIF('Yıldız Liste'!A:A, A311)&gt;0, "Yıldız Pazar", IF(COUNTIF('Ana Pazar Liste'!A:A, A311)&gt;0, "Ana Pazar", IF(COUNTIF('Alt Pazar Liste'!A:A, A311)&gt;0, "Alt Pazar", "")))</f>
        <v>Yıldız Pazar</v>
      </c>
    </row>
    <row r="312" spans="1:24" ht="30" customHeight="1" thickTop="1" thickBot="1" x14ac:dyDescent="0.65">
      <c r="A312" s="125" t="s">
        <v>123</v>
      </c>
      <c r="B312" s="136" t="s">
        <v>376</v>
      </c>
      <c r="C312" s="137">
        <v>5623639508</v>
      </c>
      <c r="D312" s="137">
        <v>1705025558</v>
      </c>
      <c r="E312" s="128">
        <f>VLOOKUP(A312,'Tüm - Sektör'!$A:$H,5,0)</f>
        <v>34.35377991702105</v>
      </c>
      <c r="F312" s="128">
        <f>VLOOKUP(A312,'Tüm - Sektör'!$A:$H,6,0)</f>
        <v>23.704167645728386</v>
      </c>
      <c r="G312" s="127">
        <f>VLOOKUP(A312,'Tüm - Sektör'!$A:$H,7,0)</f>
        <v>1420.090837</v>
      </c>
      <c r="H312" s="159">
        <v>0.82</v>
      </c>
      <c r="I312" s="141" t="e">
        <f>VLOOKUP(A312,'Tüm - Sektör'!$A:$H,9,0)</f>
        <v>#REF!</v>
      </c>
      <c r="J312" s="145" t="e">
        <f>VLOOKUP(A312,'Tüm - Sektör'!$A:$H,10,0)</f>
        <v>#REF!</v>
      </c>
      <c r="K312" s="146" t="e">
        <f>VLOOKUP(A312,'Tüm - Sektör'!$A:$H,11,0)</f>
        <v>#REF!</v>
      </c>
      <c r="L312" s="146" t="e">
        <f>VLOOKUP(A312,'Tüm - Sektör'!$A:$H,12,0)</f>
        <v>#REF!</v>
      </c>
      <c r="M312" s="146" t="e">
        <f>VLOOKUP(A312,'Tüm - Sektör'!$A:$H,13,0)</f>
        <v>#REF!</v>
      </c>
      <c r="N312" s="147" t="e">
        <f>VLOOKUP(A312,'Tüm - Sektör'!$A:$H,14,0)</f>
        <v>#REF!</v>
      </c>
      <c r="O312" s="148" t="e">
        <f>VLOOKUP(A312,'Tüm - Sektör'!$A:$H,15,0)</f>
        <v>#REF!</v>
      </c>
      <c r="P312" s="156" t="e">
        <f>VLOOKUP(A312,'Tüm - Sektör'!$A:$H,16,0)</f>
        <v>#REF!</v>
      </c>
      <c r="Q312" s="158">
        <f>E312*G312/100</f>
        <v>487.85488076476213</v>
      </c>
      <c r="R312" s="166" t="str">
        <f>IF(OR(H312="", H313="", Q312=0), "", IF(H312&lt;H313, (H313-H312)/H312, ""))</f>
        <v/>
      </c>
      <c r="S312" s="213">
        <v>487.85488076476213</v>
      </c>
      <c r="T312" s="241">
        <f>S312-Q312</f>
        <v>0</v>
      </c>
      <c r="U312" s="244"/>
      <c r="V312" s="246" t="str">
        <f>IFERROR(VLOOKUP(LEFT(U312,FIND(" ",U312)-1),'BTA Tarama'!$A:$K,11,0),"")</f>
        <v/>
      </c>
      <c r="W312" s="229"/>
      <c r="X312" s="243" t="str">
        <f>IF(COUNTIF('Yıldız Liste'!A:A, A312)&gt;0, "Yıldız Pazar", IF(COUNTIF('Ana Pazar Liste'!A:A, A312)&gt;0, "Ana Pazar", IF(COUNTIF('Alt Pazar Liste'!A:A, A312)&gt;0, "Alt Pazar", "")))</f>
        <v/>
      </c>
    </row>
    <row r="313" spans="1:24" ht="30" customHeight="1" thickTop="1" thickBot="1" x14ac:dyDescent="0.65">
      <c r="A313" s="250" t="s">
        <v>393</v>
      </c>
      <c r="B313" s="251"/>
      <c r="C313" s="251"/>
      <c r="D313" s="251"/>
      <c r="E313" s="251"/>
      <c r="F313" s="251"/>
      <c r="G313" s="251"/>
      <c r="H313" s="252"/>
      <c r="I313" s="150"/>
      <c r="J313" s="150"/>
      <c r="K313" s="150"/>
      <c r="L313" s="150"/>
      <c r="M313" s="150"/>
      <c r="N313" s="150"/>
      <c r="O313" s="150"/>
      <c r="P313" s="150"/>
      <c r="Q313" s="158">
        <f t="shared" si="12"/>
        <v>0</v>
      </c>
      <c r="R313" s="166" t="str">
        <f t="shared" si="13"/>
        <v/>
      </c>
      <c r="S313" s="213">
        <v>0</v>
      </c>
      <c r="T313" s="241">
        <f t="shared" si="14"/>
        <v>0</v>
      </c>
      <c r="U313" s="244"/>
      <c r="V313" s="246" t="str">
        <f>IFERROR(VLOOKUP(LEFT(U313,FIND(" ",U313)-1),'BTA Tarama'!$A:$K,11,0),"")</f>
        <v/>
      </c>
      <c r="W313" s="229"/>
      <c r="X313" s="243" t="str">
        <f>IF(COUNTIF('Yıldız Liste'!A:A, A313)&gt;0, "Yıldız Pazar", IF(COUNTIF('Ana Pazar Liste'!A:A, A313)&gt;0, "Ana Pazar", IF(COUNTIF('Alt Pazar Liste'!A:A, A313)&gt;0, "Alt Pazar", "")))</f>
        <v/>
      </c>
    </row>
    <row r="314" spans="1:24" ht="30" customHeight="1" thickTop="1" thickBot="1" x14ac:dyDescent="0.65">
      <c r="A314" s="125" t="s">
        <v>441</v>
      </c>
      <c r="B314" s="136" t="s">
        <v>393</v>
      </c>
      <c r="C314" s="137">
        <v>40007605000</v>
      </c>
      <c r="D314" s="137">
        <v>191012202</v>
      </c>
      <c r="E314" s="128">
        <f>VLOOKUP(A314,'Tüm - Sektör'!$A:$H,5,0)</f>
        <v>1.1697516393944092</v>
      </c>
      <c r="F314" s="128">
        <f>VLOOKUP(A314,'Tüm - Sektör'!$A:$H,6,0)</f>
        <v>1.411052852753924E-2</v>
      </c>
      <c r="G314" s="127">
        <f>VLOOKUP(A314,'Tüm - Sektör'!$A:$H,7,0)</f>
        <v>79.717928999999998</v>
      </c>
      <c r="H314" s="159">
        <v>429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0.93250178136877115</v>
      </c>
      <c r="R314" s="166" t="str">
        <f>IF(OR(H314="", H315="", Q314=0), "", IF(H314&lt;H315, (H315-H314)/H314, ""))</f>
        <v/>
      </c>
      <c r="S314" s="213">
        <v>0.92175867328848582</v>
      </c>
      <c r="T314" s="241">
        <f>S314-Q314</f>
        <v>-1.0743108080285335E-2</v>
      </c>
      <c r="U314" s="244"/>
      <c r="V314" s="246" t="str">
        <f>IFERROR(VLOOKUP(LEFT(U314,FIND(" ",U314)-1),'BTA Tarama'!$A:$K,11,0),"")</f>
        <v/>
      </c>
      <c r="W314" s="229"/>
      <c r="X314" s="243" t="str">
        <f>IF(COUNTIF('Yıldız Liste'!A:A, A314)&gt;0, "Yıldız Pazar", IF(COUNTIF('Ana Pazar Liste'!A:A, A314)&gt;0, "Ana Pazar", IF(COUNTIF('Alt Pazar Liste'!A:A, A314)&gt;0, "Alt Pazar", "")))</f>
        <v>Yıldız Pazar</v>
      </c>
    </row>
    <row r="315" spans="1:24" ht="30" customHeight="1" thickTop="1" thickBot="1" x14ac:dyDescent="0.65">
      <c r="A315" s="125" t="s">
        <v>444</v>
      </c>
      <c r="B315" s="136" t="s">
        <v>393</v>
      </c>
      <c r="C315" s="137">
        <v>8884541574</v>
      </c>
      <c r="D315" s="137">
        <v>400000000</v>
      </c>
      <c r="E315" s="128">
        <f>VLOOKUP(A315,'Tüm - Sektör'!$A:$H,5,0)</f>
        <v>15.754839571619611</v>
      </c>
      <c r="F315" s="128">
        <f>VLOOKUP(A315,'Tüm - Sektör'!$A:$H,6,0)</f>
        <v>1.230846841532782</v>
      </c>
      <c r="G315" s="127">
        <f>VLOOKUP(A315,'Tüm - Sektör'!$A:$H,7,0)</f>
        <v>79.448606999999996</v>
      </c>
      <c r="H315" s="159">
        <v>31.96</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12.517000574736549</v>
      </c>
      <c r="R315" s="166" t="str">
        <f>IF(OR(H315="", H316="", Q315=0), "", IF(H315&lt;H316, (H316-H315)/H315, ""))</f>
        <v/>
      </c>
      <c r="S315" s="213">
        <v>12.501354324018125</v>
      </c>
      <c r="T315" s="241">
        <f>S315-Q315</f>
        <v>-1.5646250718424071E-2</v>
      </c>
      <c r="U315" s="244"/>
      <c r="V315" s="246" t="str">
        <f>IFERROR(VLOOKUP(LEFT(U315,FIND(" ",U315)-1),'BTA Tarama'!$A:$K,11,0),"")</f>
        <v/>
      </c>
      <c r="W315" s="229"/>
      <c r="X315" s="243" t="str">
        <f>IF(COUNTIF('Yıldız Liste'!A:A, A315)&gt;0, "Yıldız Pazar", IF(COUNTIF('Ana Pazar Liste'!A:A, A315)&gt;0, "Ana Pazar", IF(COUNTIF('Alt Pazar Liste'!A:A, A315)&gt;0, "Alt Pazar", "")))</f>
        <v>Yıldız Pazar</v>
      </c>
    </row>
    <row r="316" spans="1:24" ht="30" customHeight="1" thickTop="1" thickBot="1" x14ac:dyDescent="0.65">
      <c r="A316" s="125" t="s">
        <v>392</v>
      </c>
      <c r="B316" s="136" t="s">
        <v>393</v>
      </c>
      <c r="C316" s="137">
        <v>2102739086</v>
      </c>
      <c r="D316" s="137">
        <v>500000000</v>
      </c>
      <c r="E316" s="128">
        <f>VLOOKUP(A316,'Tüm - Sektör'!$A:$H,5,0)</f>
        <v>22.240459398929346</v>
      </c>
      <c r="F316" s="128">
        <f>VLOOKUP(A316,'Tüm - Sektör'!$A:$H,6,0)</f>
        <v>2.7800574248661682</v>
      </c>
      <c r="G316" s="127">
        <f>VLOOKUP(A316,'Tüm - Sektör'!$A:$H,7,0)</f>
        <v>109.220557</v>
      </c>
      <c r="H316" s="159">
        <v>16.47</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24.291153634869485</v>
      </c>
      <c r="R316" s="166" t="str">
        <f>IF(OR(H316="", H317="", Q316=0), "", IF(H316&lt;H317, (H317-H316)/H316, ""))</f>
        <v/>
      </c>
      <c r="S316" s="213">
        <v>24.439541867214434</v>
      </c>
      <c r="T316" s="241">
        <f>S316-Q316</f>
        <v>0.14838823234494924</v>
      </c>
      <c r="U316" s="244"/>
      <c r="V316" s="246" t="str">
        <f>IFERROR(VLOOKUP(LEFT(U316,FIND(" ",U316)-1),'BTA Tarama'!$A:$K,11,0),"")</f>
        <v/>
      </c>
      <c r="W316" s="229"/>
      <c r="X316" s="243" t="str">
        <f>IF(COUNTIF('Yıldız Liste'!A:A, A316)&gt;0, "Yıldız Pazar", IF(COUNTIF('Ana Pazar Liste'!A:A, A316)&gt;0, "Ana Pazar", IF(COUNTIF('Alt Pazar Liste'!A:A, A316)&gt;0, "Alt Pazar", "")))</f>
        <v>Ana Pazar</v>
      </c>
    </row>
    <row r="317" spans="1:24" ht="30" customHeight="1" thickTop="1" thickBot="1" x14ac:dyDescent="0.65">
      <c r="A317" s="125" t="s">
        <v>412</v>
      </c>
      <c r="B317" s="136" t="s">
        <v>393</v>
      </c>
      <c r="C317" s="137">
        <v>2598430651</v>
      </c>
      <c r="D317" s="137">
        <v>216000000</v>
      </c>
      <c r="E317" s="128">
        <f>VLOOKUP(A317,'Tüm - Sektör'!$A:$H,5,0)</f>
        <v>19.047494096057775</v>
      </c>
      <c r="F317" s="128">
        <f>VLOOKUP(A317,'Tüm - Sektör'!$A:$H,6,0)</f>
        <v>6.7832956182541935</v>
      </c>
      <c r="G317" s="127">
        <f>VLOOKUP(A317,'Tüm - Sektör'!$A:$H,7,0)</f>
        <v>154.526747</v>
      </c>
      <c r="H317" s="159">
        <v>13.59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29.433473011655138</v>
      </c>
      <c r="R317" s="166" t="str">
        <f>IF(OR(H317="", H318="", Q317=0), "", IF(H317&lt;H318, (H318-H317)/H317, ""))</f>
        <v/>
      </c>
      <c r="S317" s="213">
        <v>28.839286101542417</v>
      </c>
      <c r="T317" s="241">
        <f>S317-Q317</f>
        <v>-0.59418691011272173</v>
      </c>
      <c r="U317" s="244"/>
      <c r="V317" s="246" t="str">
        <f>IFERROR(VLOOKUP(LEFT(U317,FIND(" ",U317)-1),'BTA Tarama'!$A:$K,11,0),"")</f>
        <v/>
      </c>
      <c r="W317" s="229"/>
      <c r="X317" s="243" t="str">
        <f>IF(COUNTIF('Yıldız Liste'!A:A, A317)&gt;0, "Yıldız Pazar", IF(COUNTIF('Ana Pazar Liste'!A:A, A317)&gt;0, "Ana Pazar", IF(COUNTIF('Alt Pazar Liste'!A:A, A317)&gt;0, "Alt Pazar", "")))</f>
        <v>Ana Pazar</v>
      </c>
    </row>
    <row r="318" spans="1:24" ht="30" customHeight="1" thickTop="1" thickBot="1" x14ac:dyDescent="0.65">
      <c r="A318" s="250" t="s">
        <v>605</v>
      </c>
      <c r="B318" s="251"/>
      <c r="C318" s="251"/>
      <c r="D318" s="251"/>
      <c r="E318" s="251"/>
      <c r="F318" s="251"/>
      <c r="G318" s="251"/>
      <c r="H318" s="252"/>
      <c r="I318" s="150"/>
      <c r="J318" s="150"/>
      <c r="K318" s="150"/>
      <c r="L318" s="150"/>
      <c r="M318" s="150"/>
      <c r="N318" s="150"/>
      <c r="O318" s="150"/>
      <c r="P318" s="150"/>
      <c r="Q318" s="158">
        <f t="shared" ref="Q318:Q333" si="15">E318*G318/100</f>
        <v>0</v>
      </c>
      <c r="R318" s="166" t="str">
        <f t="shared" si="13"/>
        <v/>
      </c>
      <c r="S318" s="213">
        <v>0</v>
      </c>
      <c r="T318" s="241">
        <f t="shared" si="14"/>
        <v>0</v>
      </c>
      <c r="U318" s="244"/>
      <c r="V318" s="246" t="str">
        <f>IFERROR(VLOOKUP(LEFT(U318,FIND(" ",U318)-1),'BTA Tarama'!$A:$K,11,0),"")</f>
        <v/>
      </c>
      <c r="W318" s="229"/>
      <c r="X318" s="243" t="str">
        <f>IF(COUNTIF('Yıldız Liste'!A:A, A318)&gt;0, "Yıldız Pazar", IF(COUNTIF('Ana Pazar Liste'!A:A, A318)&gt;0, "Ana Pazar", IF(COUNTIF('Alt Pazar Liste'!A:A, A318)&gt;0, "Alt Pazar", "")))</f>
        <v/>
      </c>
    </row>
    <row r="319" spans="1:24" ht="30" customHeight="1" thickTop="1" thickBot="1" x14ac:dyDescent="0.65">
      <c r="A319" s="125" t="s">
        <v>84</v>
      </c>
      <c r="B319" s="136" t="s">
        <v>605</v>
      </c>
      <c r="C319" s="137">
        <v>1981884130</v>
      </c>
      <c r="D319" s="137">
        <v>20000000</v>
      </c>
      <c r="E319" s="128">
        <f>VLOOKUP(A319,'Tüm - Sektör'!$A:$H,5,0)</f>
        <v>23.815179914753564</v>
      </c>
      <c r="F319" s="128">
        <f>VLOOKUP(A319,'Tüm - Sektör'!$A:$H,6,0)</f>
        <v>2.7952089101823434</v>
      </c>
      <c r="G319" s="127">
        <f>VLOOKUP(A319,'Tüm - Sektör'!$A:$H,7,0)</f>
        <v>3.9666589999999999</v>
      </c>
      <c r="H319" s="159">
        <v>423.5</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0.94466697745476447</v>
      </c>
      <c r="R319" s="166" t="str">
        <f>IF(OR(H319="", H320="", Q319=0), "", IF(H319&lt;H320, (H320-H319)/H319, ""))</f>
        <v/>
      </c>
      <c r="S319" s="213">
        <v>0.93747267709922155</v>
      </c>
      <c r="T319" s="241">
        <f>S319-Q319</f>
        <v>-7.1943003555429152E-3</v>
      </c>
      <c r="U319" s="244"/>
      <c r="V319" s="246" t="str">
        <f>IFERROR(VLOOKUP(LEFT(U319,FIND(" ",U319)-1),'BTA Tarama'!$A:$K,11,0),"")</f>
        <v/>
      </c>
      <c r="W319" s="229"/>
      <c r="X319" s="243" t="str">
        <f>IF(COUNTIF('Yıldız Liste'!A:A, A319)&gt;0, "Yıldız Pazar", IF(COUNTIF('Ana Pazar Liste'!A:A, A319)&gt;0, "Ana Pazar", IF(COUNTIF('Alt Pazar Liste'!A:A, A319)&gt;0, "Alt Pazar", "")))</f>
        <v>Ana Pazar</v>
      </c>
    </row>
    <row r="320" spans="1:24" ht="30" customHeight="1" thickTop="1" thickBot="1" x14ac:dyDescent="0.65">
      <c r="A320" s="125" t="s">
        <v>440</v>
      </c>
      <c r="B320" s="136" t="s">
        <v>605</v>
      </c>
      <c r="C320" s="137">
        <v>2531212102</v>
      </c>
      <c r="D320" s="137">
        <v>75000000</v>
      </c>
      <c r="E320" s="128">
        <f>VLOOKUP(A320,'Tüm - Sektör'!$A:$H,5,0)</f>
        <v>14.047538274273972</v>
      </c>
      <c r="F320" s="128">
        <f>VLOOKUP(A320,'Tüm - Sektör'!$A:$H,6,0)</f>
        <v>1.170628189522831</v>
      </c>
      <c r="G320" s="127">
        <f>VLOOKUP(A320,'Tüm - Sektör'!$A:$H,7,0)</f>
        <v>17.011634999999998</v>
      </c>
      <c r="H320" s="159">
        <v>167.4</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2.389715937704787</v>
      </c>
      <c r="R320" s="166" t="str">
        <f>IF(OR(H320="", H321="", Q320=0), "", IF(H320&lt;H321, (H321-H320)/H320, ""))</f>
        <v/>
      </c>
      <c r="S320" s="213">
        <v>2.5002402998236333</v>
      </c>
      <c r="T320" s="241">
        <f>S320-Q320</f>
        <v>0.11052436211884631</v>
      </c>
      <c r="U320" s="244"/>
      <c r="V320" s="246" t="str">
        <f>IFERROR(VLOOKUP(LEFT(U320,FIND(" ",U320)-1),'BTA Tarama'!$A:$K,11,0),"")</f>
        <v/>
      </c>
      <c r="W320" s="229"/>
      <c r="X320" s="243" t="str">
        <f>IF(COUNTIF('Yıldız Liste'!A:A, A320)&gt;0, "Yıldız Pazar", IF(COUNTIF('Ana Pazar Liste'!A:A, A320)&gt;0, "Ana Pazar", IF(COUNTIF('Alt Pazar Liste'!A:A, A320)&gt;0, "Alt Pazar", "")))</f>
        <v>Ana Pazar</v>
      </c>
    </row>
    <row r="321" spans="1:24" ht="30" customHeight="1" thickTop="1" thickBot="1" x14ac:dyDescent="0.65">
      <c r="A321" s="125" t="s">
        <v>306</v>
      </c>
      <c r="B321" s="136" t="s">
        <v>605</v>
      </c>
      <c r="C321" s="137">
        <v>576980288</v>
      </c>
      <c r="D321" s="137">
        <v>77449591</v>
      </c>
      <c r="E321" s="128">
        <f>VLOOKUP(A321,'Tüm - Sektör'!$A:$H,5,0)</f>
        <v>8.2436546059206801</v>
      </c>
      <c r="F321" s="128">
        <f>VLOOKUP(A321,'Tüm - Sektör'!$A:$H,6,0)</f>
        <v>1.2823972153754775</v>
      </c>
      <c r="G321" s="127">
        <f>VLOOKUP(A321,'Tüm - Sektör'!$A:$H,7,0)</f>
        <v>54.217528999999999</v>
      </c>
      <c r="H321" s="159">
        <v>89.5</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4.4695058266248804</v>
      </c>
      <c r="R321" s="166" t="str">
        <f>IF(OR(H321="", H322="", Q321=0), "", IF(H321&lt;H322, (H322-H321)/H321, ""))</f>
        <v/>
      </c>
      <c r="S321" s="213">
        <v>4.4348200829592761</v>
      </c>
      <c r="T321" s="241">
        <f>S321-Q321</f>
        <v>-3.4685743665604285E-2</v>
      </c>
      <c r="U321" s="244"/>
      <c r="V321" s="246" t="str">
        <f>IFERROR(VLOOKUP(LEFT(U321,FIND(" ",U321)-1),'BTA Tarama'!$A:$K,11,0),"")</f>
        <v/>
      </c>
      <c r="W321" s="229"/>
      <c r="X321" s="243" t="str">
        <f>IF(COUNTIF('Yıldız Liste'!A:A, A321)&gt;0, "Yıldız Pazar", IF(COUNTIF('Ana Pazar Liste'!A:A, A321)&gt;0, "Ana Pazar", IF(COUNTIF('Alt Pazar Liste'!A:A, A321)&gt;0, "Alt Pazar", "")))</f>
        <v>Ana Pazar</v>
      </c>
    </row>
    <row r="322" spans="1:24" ht="30" customHeight="1" thickTop="1" thickBot="1" x14ac:dyDescent="0.65">
      <c r="A322" s="125" t="s">
        <v>487</v>
      </c>
      <c r="B322" s="136" t="s">
        <v>605</v>
      </c>
      <c r="C322" s="137">
        <v>3548163984</v>
      </c>
      <c r="D322" s="137">
        <v>132000000</v>
      </c>
      <c r="E322" s="128">
        <f>VLOOKUP(A322,'Tüm - Sektör'!$A:$H,5,0)</f>
        <v>9.014538819484299</v>
      </c>
      <c r="F322" s="128">
        <f>VLOOKUP(A322,'Tüm - Sektör'!$A:$H,6,0)</f>
        <v>0.72651022078371208</v>
      </c>
      <c r="G322" s="127">
        <f>VLOOKUP(A322,'Tüm - Sektör'!$A:$H,7,0)</f>
        <v>51.506743</v>
      </c>
      <c r="H322" s="159">
        <v>86.15</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4.6430953423870118</v>
      </c>
      <c r="R322" s="166" t="str">
        <f>IF(OR(H322="", H323="", Q322=0), "", IF(H322&lt;H323, (H323-H322)/H322, ""))</f>
        <v/>
      </c>
      <c r="S322" s="213">
        <v>4.2440600928025587</v>
      </c>
      <c r="T322" s="241">
        <f>S322-Q322</f>
        <v>-0.39903524958445313</v>
      </c>
      <c r="U322" s="244"/>
      <c r="V322" s="246" t="str">
        <f>IFERROR(VLOOKUP(LEFT(U322,FIND(" ",U322)-1),'BTA Tarama'!$A:$K,11,0),"")</f>
        <v/>
      </c>
      <c r="W322" s="229"/>
      <c r="X322" s="243" t="str">
        <f>IF(COUNTIF('Yıldız Liste'!A:A, A322)&gt;0, "Yıldız Pazar", IF(COUNTIF('Ana Pazar Liste'!A:A, A322)&gt;0, "Ana Pazar", IF(COUNTIF('Alt Pazar Liste'!A:A, A322)&gt;0, "Alt Pazar", "")))</f>
        <v>Yıldız Pazar</v>
      </c>
    </row>
    <row r="323" spans="1:24" ht="30" customHeight="1" thickTop="1" thickBot="1" x14ac:dyDescent="0.65">
      <c r="A323" s="125" t="s">
        <v>94</v>
      </c>
      <c r="B323" s="136" t="s">
        <v>605</v>
      </c>
      <c r="C323" s="137">
        <v>3080653025</v>
      </c>
      <c r="D323" s="137">
        <v>72000000</v>
      </c>
      <c r="E323" s="128">
        <f>VLOOKUP(A323,'Tüm - Sektör'!$A:$H,5,0)</f>
        <v>80.126279015728798</v>
      </c>
      <c r="F323" s="128">
        <f>VLOOKUP(A323,'Tüm - Sektör'!$A:$H,6,0)</f>
        <v>28.534999649476067</v>
      </c>
      <c r="G323" s="127">
        <f>VLOOKUP(A323,'Tüm - Sektör'!$A:$H,7,0)</f>
        <v>12.606714999999999</v>
      </c>
      <c r="H323" s="159">
        <v>39.619999999999997</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10.101291635617734</v>
      </c>
      <c r="R323" s="166" t="str">
        <f>IF(OR(H323="", H324="", Q323=0), "", IF(H323&lt;H324, (H324-H323)/H323, ""))</f>
        <v/>
      </c>
      <c r="S323" s="213">
        <v>10.030405378525678</v>
      </c>
      <c r="T323" s="241">
        <f>S323-Q323</f>
        <v>-7.0886257092055871E-2</v>
      </c>
      <c r="U323" s="244"/>
      <c r="V323" s="246" t="str">
        <f>IFERROR(VLOOKUP(LEFT(U323,FIND(" ",U323)-1),'BTA Tarama'!$A:$K,11,0),"")</f>
        <v/>
      </c>
      <c r="W323" s="229"/>
      <c r="X323" s="243" t="str">
        <f>IF(COUNTIF('Yıldız Liste'!A:A, A323)&gt;0, "Yıldız Pazar", IF(COUNTIF('Ana Pazar Liste'!A:A, A323)&gt;0, "Ana Pazar", IF(COUNTIF('Alt Pazar Liste'!A:A, A323)&gt;0, "Alt Pazar", "")))</f>
        <v>Ana Pazar</v>
      </c>
    </row>
    <row r="324" spans="1:24" ht="30" customHeight="1" thickTop="1" thickBot="1" x14ac:dyDescent="0.65">
      <c r="A324" s="125" t="s">
        <v>534</v>
      </c>
      <c r="B324" s="136" t="s">
        <v>605</v>
      </c>
      <c r="C324" s="137">
        <v>16816639000</v>
      </c>
      <c r="D324" s="137">
        <v>590000000</v>
      </c>
      <c r="E324" s="128">
        <f>VLOOKUP(A324,'Tüm - Sektör'!$A:$H,5,0)</f>
        <v>13.422147684562082</v>
      </c>
      <c r="F324" s="128">
        <f>VLOOKUP(A324,'Tüm - Sektör'!$A:$H,6,0)</f>
        <v>0.75831342850633232</v>
      </c>
      <c r="G324" s="127">
        <f>VLOOKUP(A324,'Tüm - Sektör'!$A:$H,7,0)</f>
        <v>100.037674</v>
      </c>
      <c r="H324" s="159">
        <v>29.8</v>
      </c>
      <c r="I324" s="141" t="e">
        <f>VLOOKUP(A324,'Tüm - Sektör'!$A:$H,9,0)</f>
        <v>#REF!</v>
      </c>
      <c r="J324" s="145" t="e">
        <f>VLOOKUP(A324,'Tüm - Sektör'!$A:$H,10,0)</f>
        <v>#REF!</v>
      </c>
      <c r="K324" s="146" t="e">
        <f>VLOOKUP(A324,'Tüm - Sektör'!$A:$H,11,0)</f>
        <v>#REF!</v>
      </c>
      <c r="L324" s="146" t="e">
        <f>VLOOKUP(A324,'Tüm - Sektör'!$A:$H,12,0)</f>
        <v>#REF!</v>
      </c>
      <c r="M324" s="146" t="e">
        <f>VLOOKUP(A324,'Tüm - Sektör'!$A:$H,13,0)</f>
        <v>#REF!</v>
      </c>
      <c r="N324" s="147" t="e">
        <f>VLOOKUP(A324,'Tüm - Sektör'!$A:$H,14,0)</f>
        <v>#REF!</v>
      </c>
      <c r="O324" s="148" t="e">
        <f>VLOOKUP(A324,'Tüm - Sektör'!$A:$H,15,0)</f>
        <v>#REF!</v>
      </c>
      <c r="P324" s="156" t="e">
        <f>VLOOKUP(A324,'Tüm - Sektör'!$A:$H,16,0)</f>
        <v>#REF!</v>
      </c>
      <c r="Q324" s="158">
        <f>E324*G324/100</f>
        <v>13.427204344480764</v>
      </c>
      <c r="R324" s="166" t="str">
        <f>IF(OR(H324="", H325="", Q324=0), "", IF(H324&lt;H325, (H325-H324)/H324, ""))</f>
        <v/>
      </c>
      <c r="S324" s="213">
        <v>13.293378387559027</v>
      </c>
      <c r="T324" s="241">
        <f>S324-Q324</f>
        <v>-0.13382595692173638</v>
      </c>
      <c r="U324" s="244"/>
      <c r="V324" s="246" t="str">
        <f>IFERROR(VLOOKUP(LEFT(U324,FIND(" ",U324)-1),'BTA Tarama'!$A:$K,11,0),"")</f>
        <v/>
      </c>
      <c r="W324" s="229"/>
      <c r="X324" s="243" t="str">
        <f>IF(COUNTIF('Yıldız Liste'!A:A, A324)&gt;0, "Yıldız Pazar", IF(COUNTIF('Ana Pazar Liste'!A:A, A324)&gt;0, "Ana Pazar", IF(COUNTIF('Alt Pazar Liste'!A:A, A324)&gt;0, "Alt Pazar", "")))</f>
        <v>Yıldız Pazar</v>
      </c>
    </row>
    <row r="325" spans="1:24" ht="30" customHeight="1" thickTop="1" thickBot="1" x14ac:dyDescent="0.65">
      <c r="A325" s="125" t="s">
        <v>38</v>
      </c>
      <c r="B325" s="136" t="s">
        <v>605</v>
      </c>
      <c r="C325" s="137">
        <v>-97528469</v>
      </c>
      <c r="D325" s="137">
        <v>42000000</v>
      </c>
      <c r="E325" s="128">
        <f>VLOOKUP(A325,'Tüm - Sektör'!$A:$H,5,0)</f>
        <v>108.28171002807746</v>
      </c>
      <c r="F325" s="128">
        <f>VLOOKUP(A325,'Tüm - Sektör'!$A:$H,6,0)</f>
        <v>117.1879978658847</v>
      </c>
      <c r="G325" s="127">
        <f>VLOOKUP(A325,'Tüm - Sektör'!$A:$H,7,0)</f>
        <v>17.263808999999998</v>
      </c>
      <c r="H325" s="159">
        <v>21.4</v>
      </c>
      <c r="I325" s="141" t="e">
        <f>VLOOKUP(A325,'Tüm - Sektör'!$A:$H,9,0)</f>
        <v>#REF!</v>
      </c>
      <c r="J325" s="145" t="e">
        <f>VLOOKUP(A325,'Tüm - Sektör'!$A:$H,10,0)</f>
        <v>#REF!</v>
      </c>
      <c r="K325" s="146" t="e">
        <f>VLOOKUP(A325,'Tüm - Sektör'!$A:$H,11,0)</f>
        <v>#REF!</v>
      </c>
      <c r="L325" s="146" t="e">
        <f>VLOOKUP(A325,'Tüm - Sektör'!$A:$H,12,0)</f>
        <v>#REF!</v>
      </c>
      <c r="M325" s="146" t="e">
        <f>VLOOKUP(A325,'Tüm - Sektör'!$A:$H,13,0)</f>
        <v>#REF!</v>
      </c>
      <c r="N325" s="147" t="e">
        <f>VLOOKUP(A325,'Tüm - Sektör'!$A:$H,14,0)</f>
        <v>#REF!</v>
      </c>
      <c r="O325" s="148" t="e">
        <f>VLOOKUP(A325,'Tüm - Sektör'!$A:$H,15,0)</f>
        <v>#REF!</v>
      </c>
      <c r="P325" s="156" t="e">
        <f>VLOOKUP(A325,'Tüm - Sektör'!$A:$H,16,0)</f>
        <v>#REF!</v>
      </c>
      <c r="Q325" s="158">
        <f>E325*G325/100</f>
        <v>18.693547601181137</v>
      </c>
      <c r="R325" s="166" t="str">
        <f>IF(OR(H325="", H326="", Q325=0), "", IF(H325&lt;H326, (H326-H325)/H325, ""))</f>
        <v/>
      </c>
      <c r="S325" s="213">
        <v>18.266754276953257</v>
      </c>
      <c r="T325" s="241">
        <f>S325-Q325</f>
        <v>-0.42679332422788008</v>
      </c>
      <c r="U325" s="244"/>
      <c r="V325" s="246" t="str">
        <f>IFERROR(VLOOKUP(LEFT(U325,FIND(" ",U325)-1),'BTA Tarama'!$A:$K,11,0),"")</f>
        <v/>
      </c>
      <c r="W325" s="229"/>
      <c r="X325" s="243" t="str">
        <f>IF(COUNTIF('Yıldız Liste'!A:A, A325)&gt;0, "Yıldız Pazar", IF(COUNTIF('Ana Pazar Liste'!A:A, A325)&gt;0, "Ana Pazar", IF(COUNTIF('Alt Pazar Liste'!A:A, A325)&gt;0, "Alt Pazar", "")))</f>
        <v>Ana Pazar</v>
      </c>
    </row>
    <row r="326" spans="1:24" ht="30" customHeight="1" thickTop="1" thickBot="1" x14ac:dyDescent="0.65">
      <c r="A326" s="125" t="s">
        <v>197</v>
      </c>
      <c r="B326" s="136" t="s">
        <v>605</v>
      </c>
      <c r="C326" s="137">
        <v>8818140480</v>
      </c>
      <c r="D326" s="137">
        <v>390000000</v>
      </c>
      <c r="E326" s="128">
        <f>VLOOKUP(A326,'Tüm - Sektör'!$A:$H,5,0)</f>
        <v>51.841210579360265</v>
      </c>
      <c r="F326" s="128">
        <f>VLOOKUP(A326,'Tüm - Sektör'!$A:$H,6,0)</f>
        <v>12.084198270247148</v>
      </c>
      <c r="G326" s="127">
        <f>VLOOKUP(A326,'Tüm - Sektör'!$A:$H,7,0)</f>
        <v>74.35284</v>
      </c>
      <c r="H326" s="159">
        <v>10.38</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38.545412356134811</v>
      </c>
      <c r="R326" s="166" t="str">
        <f>IF(OR(H326="", H327="", Q326=0), "", IF(H326&lt;H327, (H327-H326)/H326, ""))</f>
        <v/>
      </c>
      <c r="S326" s="213">
        <v>35.532982260806335</v>
      </c>
      <c r="T326" s="241">
        <f>S326-Q326</f>
        <v>-3.0124300953284759</v>
      </c>
      <c r="U326" s="244"/>
      <c r="V326" s="246" t="str">
        <f>IFERROR(VLOOKUP(LEFT(U326,FIND(" ",U326)-1),'BTA Tarama'!$A:$K,11,0),"")</f>
        <v/>
      </c>
      <c r="W326" s="229"/>
      <c r="X326" s="243" t="str">
        <f>IF(COUNTIF('Yıldız Liste'!A:A, A326)&gt;0, "Yıldız Pazar", IF(COUNTIF('Ana Pazar Liste'!A:A, A326)&gt;0, "Ana Pazar", IF(COUNTIF('Alt Pazar Liste'!A:A, A326)&gt;0, "Alt Pazar", "")))</f>
        <v>Ana Pazar</v>
      </c>
    </row>
    <row r="327" spans="1:24" ht="30" customHeight="1" thickTop="1" thickBot="1" x14ac:dyDescent="0.65">
      <c r="A327" s="125" t="s">
        <v>198</v>
      </c>
      <c r="B327" s="136" t="s">
        <v>605</v>
      </c>
      <c r="C327" s="137">
        <v>6529421000</v>
      </c>
      <c r="D327" s="137">
        <v>500000000</v>
      </c>
      <c r="E327" s="128">
        <f>VLOOKUP(A327,'Tüm - Sektör'!$A:$H,5,0)</f>
        <v>33.491412801757626</v>
      </c>
      <c r="F327" s="128">
        <f>VLOOKUP(A327,'Tüm - Sektör'!$A:$H,6,0)</f>
        <v>7.4425361781683614</v>
      </c>
      <c r="G327" s="127">
        <f>VLOOKUP(A327,'Tüm - Sektör'!$A:$H,7,0)</f>
        <v>124.820319</v>
      </c>
      <c r="H327" s="159">
        <v>9.57</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41.804088296760703</v>
      </c>
      <c r="R327" s="166" t="str">
        <f>IF(OR(H327="", H328="", Q327=0), "", IF(H327&lt;H328, (H328-H327)/H327, ""))</f>
        <v/>
      </c>
      <c r="S327" s="213">
        <v>41.414609213250515</v>
      </c>
      <c r="T327" s="241">
        <f>S327-Q327</f>
        <v>-0.38947908351018867</v>
      </c>
      <c r="U327" s="244"/>
      <c r="V327" s="246" t="str">
        <f>IFERROR(VLOOKUP(LEFT(U327,FIND(" ",U327)-1),'BTA Tarama'!$A:$K,11,0),"")</f>
        <v/>
      </c>
      <c r="W327" s="229"/>
      <c r="X327" s="243" t="str">
        <f>IF(COUNTIF('Yıldız Liste'!A:A, A327)&gt;0, "Yıldız Pazar", IF(COUNTIF('Ana Pazar Liste'!A:A, A327)&gt;0, "Ana Pazar", IF(COUNTIF('Alt Pazar Liste'!A:A, A327)&gt;0, "Alt Pazar", "")))</f>
        <v>Yıldız Pazar</v>
      </c>
    </row>
    <row r="328" spans="1:24" ht="30" customHeight="1" thickTop="1" thickBot="1" x14ac:dyDescent="0.65">
      <c r="A328" s="125" t="s">
        <v>380</v>
      </c>
      <c r="B328" s="136" t="s">
        <v>605</v>
      </c>
      <c r="C328" s="137">
        <v>4751651642</v>
      </c>
      <c r="D328" s="137">
        <v>262500000</v>
      </c>
      <c r="E328" s="128">
        <f>VLOOKUP(A328,'Tüm - Sektör'!$A:$H,5,0)</f>
        <v>59.656638758545348</v>
      </c>
      <c r="F328" s="128">
        <f>VLOOKUP(A328,'Tüm - Sektör'!$A:$H,6,0)</f>
        <v>25.251487305204382</v>
      </c>
      <c r="G328" s="127">
        <f>VLOOKUP(A328,'Tüm - Sektör'!$A:$H,7,0)</f>
        <v>75.351630999999998</v>
      </c>
      <c r="H328" s="159">
        <v>8.9</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E328*G328/100</f>
        <v>44.952250304342073</v>
      </c>
      <c r="R328" s="166" t="str">
        <f>IF(OR(H328="", H329="", Q328=0), "", IF(H328&lt;H329, (H329-H328)/H328, ""))</f>
        <v/>
      </c>
      <c r="S328" s="213">
        <v>43.018820183725204</v>
      </c>
      <c r="T328" s="241">
        <f>S328-Q328</f>
        <v>-1.9334301206168689</v>
      </c>
      <c r="U328" s="244"/>
      <c r="V328" s="246" t="str">
        <f>IFERROR(VLOOKUP(LEFT(U328,FIND(" ",U328)-1),'BTA Tarama'!$A:$K,11,0),"")</f>
        <v/>
      </c>
      <c r="W328" s="229"/>
      <c r="X328" s="243" t="str">
        <f>IF(COUNTIF('Yıldız Liste'!A:A, A328)&gt;0, "Yıldız Pazar", IF(COUNTIF('Ana Pazar Liste'!A:A, A328)&gt;0, "Ana Pazar", IF(COUNTIF('Alt Pazar Liste'!A:A, A328)&gt;0, "Alt Pazar", "")))</f>
        <v>Yıldız Pazar</v>
      </c>
    </row>
    <row r="329" spans="1:24" ht="30" customHeight="1" thickTop="1" thickBot="1" x14ac:dyDescent="0.65">
      <c r="A329" s="125" t="s">
        <v>163</v>
      </c>
      <c r="B329" s="136" t="s">
        <v>605</v>
      </c>
      <c r="C329" s="137">
        <v>2210494206</v>
      </c>
      <c r="D329" s="137">
        <v>735000000</v>
      </c>
      <c r="E329" s="128">
        <f>VLOOKUP(A329,'Tüm - Sektör'!$A:$H,5,0)</f>
        <v>34.955929923078244</v>
      </c>
      <c r="F329" s="128">
        <f>VLOOKUP(A329,'Tüm - Sektör'!$A:$H,6,0)</f>
        <v>5.9448860413398377</v>
      </c>
      <c r="G329" s="127">
        <f>VLOOKUP(A329,'Tüm - Sektör'!$A:$H,7,0)</f>
        <v>139.25645700000001</v>
      </c>
      <c r="H329" s="159">
        <v>8.2200000000000006</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48.678389522281599</v>
      </c>
      <c r="R329" s="166" t="str">
        <f>IF(OR(H329="", H330="", Q329=0), "", IF(H329&lt;H330, (H330-H329)/H329, ""))</f>
        <v/>
      </c>
      <c r="S329" s="213">
        <v>47.185891730324848</v>
      </c>
      <c r="T329" s="241">
        <f>S329-Q329</f>
        <v>-1.492497791956751</v>
      </c>
      <c r="U329" s="244"/>
      <c r="V329" s="246" t="str">
        <f>IFERROR(VLOOKUP(LEFT(U329,FIND(" ",U329)-1),'BTA Tarama'!$A:$K,11,0),"")</f>
        <v/>
      </c>
      <c r="W329" s="229"/>
      <c r="X329" s="243" t="str">
        <f>IF(COUNTIF('Yıldız Liste'!A:A, A329)&gt;0, "Yıldız Pazar", IF(COUNTIF('Ana Pazar Liste'!A:A, A329)&gt;0, "Ana Pazar", IF(COUNTIF('Alt Pazar Liste'!A:A, A329)&gt;0, "Alt Pazar", "")))</f>
        <v>Ana Pazar</v>
      </c>
    </row>
    <row r="330" spans="1:24" ht="30" customHeight="1" thickTop="1" thickBot="1" x14ac:dyDescent="0.65">
      <c r="A330" s="125" t="s">
        <v>37</v>
      </c>
      <c r="B330" s="136" t="s">
        <v>605</v>
      </c>
      <c r="C330" s="137">
        <v>674554994</v>
      </c>
      <c r="D330" s="137">
        <v>112400000</v>
      </c>
      <c r="E330" s="128">
        <f>VLOOKUP(A330,'Tüm - Sektör'!$A:$H,5,0)</f>
        <v>73.663145526322523</v>
      </c>
      <c r="F330" s="128">
        <f>VLOOKUP(A330,'Tüm - Sektör'!$A:$H,6,0)</f>
        <v>131.07321268028917</v>
      </c>
      <c r="G330" s="127">
        <f>VLOOKUP(A330,'Tüm - Sektör'!$A:$H,7,0)</f>
        <v>100.007176</v>
      </c>
      <c r="H330" s="159">
        <v>5.43</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73.668431593645494</v>
      </c>
      <c r="R330" s="166" t="str">
        <f>IF(OR(H330="", H331="", Q330=0), "", IF(H330&lt;H331, (H331-H330)/H330, ""))</f>
        <v/>
      </c>
      <c r="S330" s="213">
        <v>72.730833373362728</v>
      </c>
      <c r="T330" s="241">
        <f>S330-Q330</f>
        <v>-0.93759822028276574</v>
      </c>
      <c r="U330" s="244"/>
      <c r="V330" s="246" t="str">
        <f>IFERROR(VLOOKUP(LEFT(U330,FIND(" ",U330)-1),'BTA Tarama'!$A:$K,11,0),"")</f>
        <v/>
      </c>
      <c r="W330" s="229"/>
      <c r="X330" s="243" t="str">
        <f>IF(COUNTIF('Yıldız Liste'!A:A, A330)&gt;0, "Yıldız Pazar", IF(COUNTIF('Ana Pazar Liste'!A:A, A330)&gt;0, "Ana Pazar", IF(COUNTIF('Alt Pazar Liste'!A:A, A330)&gt;0, "Alt Pazar", "")))</f>
        <v>Alt Pazar</v>
      </c>
    </row>
    <row r="331" spans="1:24" ht="30" customHeight="1" thickTop="1" thickBot="1" x14ac:dyDescent="0.65">
      <c r="A331" s="125" t="s">
        <v>415</v>
      </c>
      <c r="B331" s="136" t="s">
        <v>605</v>
      </c>
      <c r="C331" s="137">
        <v>7934593883</v>
      </c>
      <c r="D331" s="137">
        <v>1049040805</v>
      </c>
      <c r="E331" s="128">
        <f>VLOOKUP(A331,'Tüm - Sektör'!$A:$H,5,0)</f>
        <v>49.612224654235057</v>
      </c>
      <c r="F331" s="128">
        <f>VLOOKUP(A331,'Tüm - Sektör'!$A:$H,6,0)</f>
        <v>9.4585881446131381</v>
      </c>
      <c r="G331" s="127">
        <f>VLOOKUP(A331,'Tüm - Sektör'!$A:$H,7,0)</f>
        <v>160.647257</v>
      </c>
      <c r="H331" s="159">
        <v>5.0199999999999996</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79.700678043706347</v>
      </c>
      <c r="R331" s="166" t="str">
        <f>IF(OR(H331="", H332="", Q331=0), "", IF(H331&lt;H332, (H332-H331)/H331, ""))</f>
        <v/>
      </c>
      <c r="S331" s="213">
        <v>78.759331452638946</v>
      </c>
      <c r="T331" s="241">
        <f>S331-Q331</f>
        <v>-0.9413465910674006</v>
      </c>
      <c r="U331" s="244"/>
      <c r="V331" s="246" t="str">
        <f>IFERROR(VLOOKUP(LEFT(U331,FIND(" ",U331)-1),'BTA Tarama'!$A:$K,11,0),"")</f>
        <v/>
      </c>
      <c r="W331" s="229"/>
      <c r="X331" s="243" t="str">
        <f>IF(COUNTIF('Yıldız Liste'!A:A, A331)&gt;0, "Yıldız Pazar", IF(COUNTIF('Ana Pazar Liste'!A:A, A331)&gt;0, "Ana Pazar", IF(COUNTIF('Alt Pazar Liste'!A:A, A331)&gt;0, "Alt Pazar", "")))</f>
        <v>Ana Pazar</v>
      </c>
    </row>
    <row r="332" spans="1:24" ht="30" customHeight="1" thickTop="1" thickBot="1" x14ac:dyDescent="0.65">
      <c r="A332" s="125" t="s">
        <v>109</v>
      </c>
      <c r="B332" s="136" t="s">
        <v>605</v>
      </c>
      <c r="C332" s="137">
        <v>1566155489</v>
      </c>
      <c r="D332" s="137">
        <v>500000000</v>
      </c>
      <c r="E332" s="128">
        <f>VLOOKUP(A332,'Tüm - Sektör'!$A:$H,5,0)</f>
        <v>47.684784500537646</v>
      </c>
      <c r="F332" s="128">
        <f>VLOOKUP(A332,'Tüm - Sektör'!$A:$H,6,0)</f>
        <v>19.07391380021506</v>
      </c>
      <c r="G332" s="127">
        <f>VLOOKUP(A332,'Tüm - Sektör'!$A:$H,7,0)</f>
        <v>167.149394</v>
      </c>
      <c r="H332" s="159">
        <v>5.0199999999999996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79.704828322854596</v>
      </c>
      <c r="R332" s="166" t="str">
        <f>IF(OR(H332="", H333="", Q332=0), "", IF(H332&lt;H333, (H333-H332)/H332, ""))</f>
        <v/>
      </c>
      <c r="S332" s="213">
        <v>78.454556506025526</v>
      </c>
      <c r="T332" s="241">
        <f>S332-Q332</f>
        <v>-1.2502718168290698</v>
      </c>
      <c r="U332" s="244"/>
      <c r="V332" s="246" t="str">
        <f>IFERROR(VLOOKUP(LEFT(U332,FIND(" ",U332)-1),'BTA Tarama'!$A:$K,11,0),"")</f>
        <v/>
      </c>
      <c r="W332" s="229"/>
      <c r="X332" s="243" t="str">
        <f>IF(COUNTIF('Yıldız Liste'!A:A, A332)&gt;0, "Yıldız Pazar", IF(COUNTIF('Ana Pazar Liste'!A:A, A332)&gt;0, "Ana Pazar", IF(COUNTIF('Alt Pazar Liste'!A:A, A332)&gt;0, "Alt Pazar", "")))</f>
        <v>Ana Pazar</v>
      </c>
    </row>
    <row r="333" spans="1:24" ht="30" customHeight="1" thickTop="1" thickBot="1" x14ac:dyDescent="0.65">
      <c r="A333" s="250" t="s">
        <v>255</v>
      </c>
      <c r="B333" s="251"/>
      <c r="C333" s="251"/>
      <c r="D333" s="251"/>
      <c r="E333" s="251"/>
      <c r="F333" s="251"/>
      <c r="G333" s="251"/>
      <c r="H333" s="252"/>
      <c r="I333" s="150"/>
      <c r="J333" s="150"/>
      <c r="K333" s="150"/>
      <c r="L333" s="150"/>
      <c r="M333" s="150"/>
      <c r="N333" s="150"/>
      <c r="O333" s="150"/>
      <c r="P333" s="150"/>
      <c r="Q333" s="158">
        <f t="shared" si="15"/>
        <v>0</v>
      </c>
      <c r="R333" s="166" t="str">
        <f t="shared" si="13"/>
        <v/>
      </c>
      <c r="S333" s="213">
        <v>0</v>
      </c>
      <c r="T333" s="241">
        <f t="shared" ref="T333:T384" si="16">S333-Q333</f>
        <v>0</v>
      </c>
      <c r="U333" s="244"/>
      <c r="V333" s="246" t="str">
        <f>IFERROR(VLOOKUP(LEFT(U333,FIND(" ",U333)-1),'BTA Tarama'!$A:$K,11,0),"")</f>
        <v/>
      </c>
      <c r="W333" s="229"/>
      <c r="X333" s="243" t="str">
        <f>IF(COUNTIF('Yıldız Liste'!A:A, A333)&gt;0, "Yıldız Pazar", IF(COUNTIF('Ana Pazar Liste'!A:A, A333)&gt;0, "Ana Pazar", IF(COUNTIF('Alt Pazar Liste'!A:A, A333)&gt;0, "Alt Pazar", "")))</f>
        <v/>
      </c>
    </row>
    <row r="334" spans="1:24" ht="30" customHeight="1" thickTop="1" thickBot="1" x14ac:dyDescent="0.65">
      <c r="A334" s="125" t="s">
        <v>71</v>
      </c>
      <c r="B334" s="136" t="s">
        <v>255</v>
      </c>
      <c r="C334" s="137">
        <v>336306420</v>
      </c>
      <c r="D334" s="137">
        <v>3750000</v>
      </c>
      <c r="E334" s="128">
        <f>VLOOKUP(A334,'Tüm - Sektör'!$A:$H,5,0)</f>
        <v>12.652772341039663</v>
      </c>
      <c r="F334" s="128">
        <f>VLOOKUP(A334,'Tüm - Sektör'!$A:$H,6,0)</f>
        <v>0.79018094245368697</v>
      </c>
      <c r="G334" s="127">
        <f>VLOOKUP(A334,'Tüm - Sektör'!$A:$H,7,0)</f>
        <v>7.3957799999999996E-4</v>
      </c>
      <c r="H334" s="159">
        <v>4275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9.3577120624414308E-5</v>
      </c>
      <c r="R334" s="166" t="str">
        <f>IF(OR(H334="", H335="", Q334=0), "", IF(H334&lt;H335, (H335-H334)/H334, ""))</f>
        <v/>
      </c>
      <c r="S334" s="213">
        <v>9.3686695707112684E-5</v>
      </c>
      <c r="T334" s="241">
        <f>S334-Q334</f>
        <v>1.0957508269837592E-7</v>
      </c>
      <c r="U334" s="244"/>
      <c r="V334" s="246" t="str">
        <f>IFERROR(VLOOKUP(LEFT(U334,FIND(" ",U334)-1),'BTA Tarama'!$A:$K,11,0),"")</f>
        <v/>
      </c>
      <c r="W334" s="229"/>
      <c r="X334" s="243" t="str">
        <f>IF(COUNTIF('Yıldız Liste'!A:A, A334)&gt;0, "Yıldız Pazar", IF(COUNTIF('Ana Pazar Liste'!A:A, A334)&gt;0, "Ana Pazar", IF(COUNTIF('Alt Pazar Liste'!A:A, A334)&gt;0, "Alt Pazar", "")))</f>
        <v>Yıldız Pazar</v>
      </c>
    </row>
    <row r="335" spans="1:24" ht="30" customHeight="1" thickTop="1" thickBot="1" x14ac:dyDescent="0.65">
      <c r="A335" s="125" t="s">
        <v>320</v>
      </c>
      <c r="B335" s="136" t="s">
        <v>255</v>
      </c>
      <c r="C335" s="137">
        <v>1138168471</v>
      </c>
      <c r="D335" s="137">
        <v>10994134</v>
      </c>
      <c r="E335" s="128">
        <f>VLOOKUP(A335,'Tüm - Sektör'!$A:$H,5,0)</f>
        <v>34.180867683528142</v>
      </c>
      <c r="F335" s="128">
        <f>VLOOKUP(A335,'Tüm - Sektör'!$A:$H,6,0)</f>
        <v>1.9073678267480769</v>
      </c>
      <c r="G335" s="127">
        <f>VLOOKUP(A335,'Tüm - Sektör'!$A:$H,7,0)</f>
        <v>7.01302E-4</v>
      </c>
      <c r="H335" s="159">
        <v>1671</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2.3971110868193653E-4</v>
      </c>
      <c r="R335" s="166" t="str">
        <f>IF(OR(H335="", H336="", Q335=0), "", IF(H335&lt;H336, (H336-H335)/H335, ""))</f>
        <v/>
      </c>
      <c r="S335" s="213">
        <v>2.4771630340600858E-4</v>
      </c>
      <c r="T335" s="241">
        <f>S335-Q335</f>
        <v>8.0051947240720469E-6</v>
      </c>
      <c r="U335" s="244"/>
      <c r="V335" s="246" t="str">
        <f>IFERROR(VLOOKUP(LEFT(U335,FIND(" ",U335)-1),'BTA Tarama'!$A:$K,11,0),"")</f>
        <v/>
      </c>
      <c r="W335" s="229"/>
      <c r="X335" s="243" t="str">
        <f>IF(COUNTIF('Yıldız Liste'!A:A, A335)&gt;0, "Yıldız Pazar", IF(COUNTIF('Ana Pazar Liste'!A:A, A335)&gt;0, "Ana Pazar", IF(COUNTIF('Alt Pazar Liste'!A:A, A335)&gt;0, "Alt Pazar", "")))</f>
        <v>Ana Pazar</v>
      </c>
    </row>
    <row r="336" spans="1:24" ht="30" customHeight="1" thickTop="1" thickBot="1" x14ac:dyDescent="0.65">
      <c r="A336" s="125" t="s">
        <v>482</v>
      </c>
      <c r="B336" s="136" t="s">
        <v>255</v>
      </c>
      <c r="C336" s="137">
        <v>3023972122</v>
      </c>
      <c r="D336" s="137">
        <v>21000000</v>
      </c>
      <c r="E336" s="128">
        <f>VLOOKUP(A336,'Tüm - Sektör'!$A:$H,5,0)</f>
        <v>14.208634221143859</v>
      </c>
      <c r="F336" s="128">
        <f>VLOOKUP(A336,'Tüm - Sektör'!$A:$H,6,0)</f>
        <v>1.236931681130309</v>
      </c>
      <c r="G336" s="127">
        <f>VLOOKUP(A336,'Tüm - Sektör'!$A:$H,7,0)</f>
        <v>4.9969520000000003</v>
      </c>
      <c r="H336" s="159">
        <v>563.5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0.70999863188613244</v>
      </c>
      <c r="R336" s="166" t="str">
        <f>IF(OR(H336="", H337="", Q336=0), "", IF(H336&lt;H337, (H337-H336)/H336, ""))</f>
        <v/>
      </c>
      <c r="S336" s="213">
        <v>0.72217369867840375</v>
      </c>
      <c r="T336" s="241">
        <f>S336-Q336</f>
        <v>1.2175066792271316E-2</v>
      </c>
      <c r="U336" s="244"/>
      <c r="V336" s="246" t="str">
        <f>IFERROR(VLOOKUP(LEFT(U336,FIND(" ",U336)-1),'BTA Tarama'!$A:$K,11,0),"")</f>
        <v/>
      </c>
      <c r="W336" s="229"/>
      <c r="X336" s="243" t="str">
        <f>IF(COUNTIF('Yıldız Liste'!A:A, A336)&gt;0, "Yıldız Pazar", IF(COUNTIF('Ana Pazar Liste'!A:A, A336)&gt;0, "Ana Pazar", IF(COUNTIF('Alt Pazar Liste'!A:A, A336)&gt;0, "Alt Pazar", "")))</f>
        <v>Yıldız Pazar</v>
      </c>
    </row>
    <row r="337" spans="1:24" ht="30" customHeight="1" thickTop="1" thickBot="1" x14ac:dyDescent="0.65">
      <c r="A337" s="125" t="s">
        <v>262</v>
      </c>
      <c r="B337" s="136" t="s">
        <v>255</v>
      </c>
      <c r="C337" s="137">
        <v>35388745864</v>
      </c>
      <c r="D337" s="137">
        <v>334000000</v>
      </c>
      <c r="E337" s="128">
        <f>VLOOKUP(A337,'Tüm - Sektör'!$A:$H,5,0)</f>
        <v>1.1856721855438483</v>
      </c>
      <c r="F337" s="128">
        <f>VLOOKUP(A337,'Tüm - Sektör'!$A:$H,6,0)</f>
        <v>7.1426895838735908E-3</v>
      </c>
      <c r="G337" s="127">
        <f>VLOOKUP(A337,'Tüm - Sektör'!$A:$H,7,0)</f>
        <v>70.556014000000005</v>
      </c>
      <c r="H337" s="159">
        <v>478.25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0.83656303322642378</v>
      </c>
      <c r="R337" s="166" t="str">
        <f>IF(OR(H337="", H338="", Q337=0), "", IF(H337&lt;H338, (H338-H337)/H337, ""))</f>
        <v/>
      </c>
      <c r="S337" s="213">
        <v>0.80378959445612697</v>
      </c>
      <c r="T337" s="241">
        <f>S337-Q337</f>
        <v>-3.2773438770296814E-2</v>
      </c>
      <c r="U337" s="244"/>
      <c r="V337" s="246" t="str">
        <f>IFERROR(VLOOKUP(LEFT(U337,FIND(" ",U337)-1),'BTA Tarama'!$A:$K,11,0),"")</f>
        <v/>
      </c>
      <c r="W337" s="229"/>
      <c r="X337" s="243" t="str">
        <f>IF(COUNTIF('Yıldız Liste'!A:A, A337)&gt;0, "Yıldız Pazar", IF(COUNTIF('Ana Pazar Liste'!A:A, A337)&gt;0, "Ana Pazar", IF(COUNTIF('Alt Pazar Liste'!A:A, A337)&gt;0, "Alt Pazar", "")))</f>
        <v>Yıldız Pazar</v>
      </c>
    </row>
    <row r="338" spans="1:24" ht="30" customHeight="1" thickTop="1" thickBot="1" x14ac:dyDescent="0.65">
      <c r="A338" s="125" t="s">
        <v>45</v>
      </c>
      <c r="B338" s="136" t="s">
        <v>255</v>
      </c>
      <c r="C338" s="137">
        <v>879240094</v>
      </c>
      <c r="D338" s="137">
        <v>14175000</v>
      </c>
      <c r="E338" s="128">
        <f>VLOOKUP(A338,'Tüm - Sektör'!$A:$H,5,0)</f>
        <v>16.779104283425113</v>
      </c>
      <c r="F338" s="128">
        <f>VLOOKUP(A338,'Tüm - Sektör'!$A:$H,6,0)</f>
        <v>2.7592332413964824</v>
      </c>
      <c r="G338" s="127">
        <f>VLOOKUP(A338,'Tüm - Sektör'!$A:$H,7,0)</f>
        <v>5.5196949999999996</v>
      </c>
      <c r="H338" s="159">
        <v>432</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0.92615538017700172</v>
      </c>
      <c r="R338" s="166" t="str">
        <f>IF(OR(H338="", H339="", Q338=0), "", IF(H338&lt;H339, (H339-H338)/H338, ""))</f>
        <v/>
      </c>
      <c r="S338" s="213">
        <v>0.88224724197676896</v>
      </c>
      <c r="T338" s="241">
        <f>S338-Q338</f>
        <v>-4.390813820023276E-2</v>
      </c>
      <c r="U338" s="244"/>
      <c r="V338" s="246" t="str">
        <f>IFERROR(VLOOKUP(LEFT(U338,FIND(" ",U338)-1),'BTA Tarama'!$A:$K,11,0),"")</f>
        <v/>
      </c>
      <c r="W338" s="229"/>
      <c r="X338" s="243" t="str">
        <f>IF(COUNTIF('Yıldız Liste'!A:A, A338)&gt;0, "Yıldız Pazar", IF(COUNTIF('Ana Pazar Liste'!A:A, A338)&gt;0, "Ana Pazar", IF(COUNTIF('Alt Pazar Liste'!A:A, A338)&gt;0, "Alt Pazar", "")))</f>
        <v>Ana Pazar</v>
      </c>
    </row>
    <row r="339" spans="1:24" ht="30" customHeight="1" thickTop="1" thickBot="1" x14ac:dyDescent="0.65">
      <c r="A339" s="125" t="s">
        <v>259</v>
      </c>
      <c r="B339" s="136" t="s">
        <v>255</v>
      </c>
      <c r="C339" s="137">
        <v>353670740000</v>
      </c>
      <c r="D339" s="137">
        <v>1926795598</v>
      </c>
      <c r="E339" s="128">
        <f>VLOOKUP(A339,'Tüm - Sektör'!$A:$H,5,0)</f>
        <v>0.10658950736306456</v>
      </c>
      <c r="F339" s="128">
        <f>VLOOKUP(A339,'Tüm - Sektör'!$A:$H,6,0)</f>
        <v>1.3625507444552578E-4</v>
      </c>
      <c r="G339" s="127">
        <f>VLOOKUP(A339,'Tüm - Sektör'!$A:$H,7,0)</f>
        <v>936.47786499999995</v>
      </c>
      <c r="H339" s="159">
        <v>400.75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0.99818714286764476</v>
      </c>
      <c r="R339" s="166" t="str">
        <f>IF(OR(H339="", H340="", Q339=0), "", IF(H339&lt;H340, (H340-H339)/H339, ""))</f>
        <v/>
      </c>
      <c r="S339" s="213">
        <v>1.0101603472328502</v>
      </c>
      <c r="T339" s="241">
        <f>S339-Q339</f>
        <v>1.1973204365205437E-2</v>
      </c>
      <c r="U339" s="244"/>
      <c r="V339" s="246" t="str">
        <f>IFERROR(VLOOKUP(LEFT(U339,FIND(" ",U339)-1),'BTA Tarama'!$A:$K,11,0),"")</f>
        <v/>
      </c>
      <c r="W339" s="229"/>
      <c r="X339" s="243" t="str">
        <f>IF(COUNTIF('Yıldız Liste'!A:A, A339)&gt;0, "Yıldız Pazar", IF(COUNTIF('Ana Pazar Liste'!A:A, A339)&gt;0, "Ana Pazar", IF(COUNTIF('Alt Pazar Liste'!A:A, A339)&gt;0, "Alt Pazar", "")))</f>
        <v>Yıldız Pazar</v>
      </c>
    </row>
    <row r="340" spans="1:24" ht="30" customHeight="1" thickTop="1" thickBot="1" x14ac:dyDescent="0.65">
      <c r="A340" s="125" t="s">
        <v>2</v>
      </c>
      <c r="B340" s="136" t="s">
        <v>255</v>
      </c>
      <c r="C340" s="137">
        <v>71378041000</v>
      </c>
      <c r="D340" s="137">
        <v>219800767</v>
      </c>
      <c r="E340" s="128">
        <f>VLOOKUP(A340,'Tüm - Sektör'!$A:$H,5,0)</f>
        <v>2.2998823856189672</v>
      </c>
      <c r="F340" s="128">
        <f>VLOOKUP(A340,'Tüm - Sektör'!$A:$H,6,0)</f>
        <v>3.1900840039495913E-2</v>
      </c>
      <c r="G340" s="127">
        <f>VLOOKUP(A340,'Tüm - Sektör'!$A:$H,7,0)</f>
        <v>51.918782</v>
      </c>
      <c r="H340" s="159">
        <v>335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1.1940709220459109</v>
      </c>
      <c r="R340" s="166" t="str">
        <f>IF(OR(H340="", H341="", Q340=0), "", IF(H340&lt;H341, (H341-H340)/H340, ""))</f>
        <v/>
      </c>
      <c r="S340" s="213">
        <v>1.2167718901456432</v>
      </c>
      <c r="T340" s="241">
        <f>S340-Q340</f>
        <v>2.2700968099732322E-2</v>
      </c>
      <c r="U340" s="244"/>
      <c r="V340" s="246" t="str">
        <f>IFERROR(VLOOKUP(LEFT(U340,FIND(" ",U340)-1),'BTA Tarama'!$A:$K,11,0),"")</f>
        <v/>
      </c>
      <c r="W340" s="229"/>
      <c r="X340" s="243" t="str">
        <f>IF(COUNTIF('Yıldız Liste'!A:A, A340)&gt;0, "Yıldız Pazar", IF(COUNTIF('Ana Pazar Liste'!A:A, A340)&gt;0, "Ana Pazar", IF(COUNTIF('Alt Pazar Liste'!A:A, A340)&gt;0, "Alt Pazar", "")))</f>
        <v>Yıldız Pazar</v>
      </c>
    </row>
    <row r="341" spans="1:24" ht="30" customHeight="1" thickTop="1" thickBot="1" x14ac:dyDescent="0.65">
      <c r="A341" s="125" t="s">
        <v>448</v>
      </c>
      <c r="B341" s="136" t="s">
        <v>255</v>
      </c>
      <c r="C341" s="137">
        <v>447250420</v>
      </c>
      <c r="D341" s="137">
        <v>23850000</v>
      </c>
      <c r="E341" s="128">
        <f>VLOOKUP(A341,'Tüm - Sektör'!$A:$H,5,0)</f>
        <v>17.509730212891569</v>
      </c>
      <c r="F341" s="128">
        <f>VLOOKUP(A341,'Tüm - Sektör'!$A:$H,6,0)</f>
        <v>3.0088549013457691</v>
      </c>
      <c r="G341" s="127">
        <f>VLOOKUP(A341,'Tüm - Sektör'!$A:$H,7,0)</f>
        <v>10.082440999999999</v>
      </c>
      <c r="H341" s="159">
        <v>226.6</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1.7654082179739665</v>
      </c>
      <c r="R341" s="166" t="str">
        <f>IF(OR(H341="", H342="", Q341=0), "", IF(H341&lt;H342, (H342-H341)/H341, ""))</f>
        <v/>
      </c>
      <c r="S341" s="213">
        <v>1.6150242317032735</v>
      </c>
      <c r="T341" s="241">
        <f>S341-Q341</f>
        <v>-0.15038398627069305</v>
      </c>
      <c r="U341" s="244"/>
      <c r="V341" s="246" t="str">
        <f>IFERROR(VLOOKUP(LEFT(U341,FIND(" ",U341)-1),'BTA Tarama'!$A:$K,11,0),"")</f>
        <v/>
      </c>
      <c r="W341" s="229"/>
      <c r="X341" s="243" t="str">
        <f>IF(COUNTIF('Yıldız Liste'!A:A, A341)&gt;0, "Yıldız Pazar", IF(COUNTIF('Ana Pazar Liste'!A:A, A341)&gt;0, "Ana Pazar", IF(COUNTIF('Alt Pazar Liste'!A:A, A341)&gt;0, "Alt Pazar", "")))</f>
        <v>Ana Pazar</v>
      </c>
    </row>
    <row r="342" spans="1:24" ht="30" customHeight="1" thickTop="1" thickBot="1" x14ac:dyDescent="0.65">
      <c r="A342" s="125" t="s">
        <v>548</v>
      </c>
      <c r="B342" s="136" t="s">
        <v>255</v>
      </c>
      <c r="C342" s="137">
        <v>1321868358</v>
      </c>
      <c r="D342" s="137">
        <v>55000000</v>
      </c>
      <c r="E342" s="128">
        <f>VLOOKUP(A342,'Tüm - Sektör'!$A:$H,5,0)</f>
        <v>13.806319428528827</v>
      </c>
      <c r="F342" s="128">
        <f>VLOOKUP(A342,'Tüm - Sektör'!$A:$H,6,0)</f>
        <v>1.5787672302491511</v>
      </c>
      <c r="G342" s="127">
        <f>VLOOKUP(A342,'Tüm - Sektör'!$A:$H,7,0)</f>
        <v>18.044423999999999</v>
      </c>
      <c r="H342" s="159">
        <v>160.6</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2.4912708164781185</v>
      </c>
      <c r="R342" s="166" t="str">
        <f>IF(OR(H342="", H343="", Q342=0), "", IF(H342&lt;H343, (H343-H342)/H342, ""))</f>
        <v/>
      </c>
      <c r="S342" s="213">
        <v>2.5084519945227952</v>
      </c>
      <c r="T342" s="241">
        <f>S342-Q342</f>
        <v>1.718117804467667E-2</v>
      </c>
      <c r="U342" s="244"/>
      <c r="V342" s="246" t="str">
        <f>IFERROR(VLOOKUP(LEFT(U342,FIND(" ",U342)-1),'BTA Tarama'!$A:$K,11,0),"")</f>
        <v/>
      </c>
      <c r="W342" s="229"/>
      <c r="X342" s="243" t="str">
        <f>IF(COUNTIF('Yıldız Liste'!A:A, A342)&gt;0, "Yıldız Pazar", IF(COUNTIF('Ana Pazar Liste'!A:A, A342)&gt;0, "Ana Pazar", IF(COUNTIF('Alt Pazar Liste'!A:A, A342)&gt;0, "Alt Pazar", "")))</f>
        <v>Ana Pazar</v>
      </c>
    </row>
    <row r="343" spans="1:24" ht="30" customHeight="1" thickTop="1" thickBot="1" x14ac:dyDescent="0.65">
      <c r="A343" s="125" t="s">
        <v>39</v>
      </c>
      <c r="B343" s="136" t="s">
        <v>255</v>
      </c>
      <c r="C343" s="137">
        <v>638570889</v>
      </c>
      <c r="D343" s="137">
        <v>10721700</v>
      </c>
      <c r="E343" s="128">
        <f>VLOOKUP(A343,'Tüm - Sektör'!$A:$H,5,0)</f>
        <v>65.252146165255567</v>
      </c>
      <c r="F343" s="128">
        <f>VLOOKUP(A343,'Tüm - Sektör'!$A:$H,6,0)</f>
        <v>50.716573370870577</v>
      </c>
      <c r="G343" s="127">
        <f>VLOOKUP(A343,'Tüm - Sektör'!$A:$H,7,0)</f>
        <v>5.1827810000000003</v>
      </c>
      <c r="H343" s="159">
        <v>118.3</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3.3818758335450947</v>
      </c>
      <c r="R343" s="166" t="str">
        <f>IF(OR(H343="", H344="", Q343=0), "", IF(H343&lt;H344, (H344-H343)/H343, ""))</f>
        <v/>
      </c>
      <c r="S343" s="213">
        <v>3.3284185616338164</v>
      </c>
      <c r="T343" s="241">
        <f>S343-Q343</f>
        <v>-5.3457271911278248E-2</v>
      </c>
      <c r="U343" s="244"/>
      <c r="V343" s="246" t="str">
        <f>IFERROR(VLOOKUP(LEFT(U343,FIND(" ",U343)-1),'BTA Tarama'!$A:$K,11,0),"")</f>
        <v/>
      </c>
      <c r="W343" s="229"/>
      <c r="X343" s="243" t="str">
        <f>IF(COUNTIF('Yıldız Liste'!A:A, A343)&gt;0, "Yıldız Pazar", IF(COUNTIF('Ana Pazar Liste'!A:A, A343)&gt;0, "Ana Pazar", IF(COUNTIF('Alt Pazar Liste'!A:A, A343)&gt;0, "Alt Pazar", "")))</f>
        <v>Ana Pazar</v>
      </c>
    </row>
    <row r="344" spans="1:24" ht="30" customHeight="1" thickTop="1" thickBot="1" x14ac:dyDescent="0.65">
      <c r="A344" s="125" t="s">
        <v>10</v>
      </c>
      <c r="B344" s="136" t="s">
        <v>255</v>
      </c>
      <c r="C344" s="137">
        <v>9551963345</v>
      </c>
      <c r="D344" s="137">
        <v>100000000</v>
      </c>
      <c r="E344" s="128">
        <f>VLOOKUP(A344,'Tüm - Sektör'!$A:$H,5,0)</f>
        <v>7.8491919060702902</v>
      </c>
      <c r="F344" s="128">
        <f>VLOOKUP(A344,'Tüm - Sektör'!$A:$H,6,0)</f>
        <v>0.68852560579563948</v>
      </c>
      <c r="G344" s="127">
        <f>VLOOKUP(A344,'Tüm - Sektör'!$A:$H,7,0)</f>
        <v>45.468504000000003</v>
      </c>
      <c r="H344" s="159">
        <v>112.1</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3.5689101357792463</v>
      </c>
      <c r="R344" s="166" t="str">
        <f>IF(OR(H344="", H345="", Q344=0), "", IF(H344&lt;H345, (H345-H344)/H344, ""))</f>
        <v/>
      </c>
      <c r="S344" s="213">
        <v>3.4941032857716463</v>
      </c>
      <c r="T344" s="241">
        <f>S344-Q344</f>
        <v>-7.4806850007600012E-2</v>
      </c>
      <c r="U344" s="244"/>
      <c r="V344" s="246" t="str">
        <f>IFERROR(VLOOKUP(LEFT(U344,FIND(" ",U344)-1),'BTA Tarama'!$A:$K,11,0),"")</f>
        <v/>
      </c>
      <c r="W344" s="229"/>
      <c r="X344" s="243" t="str">
        <f>IF(COUNTIF('Yıldız Liste'!A:A, A344)&gt;0, "Yıldız Pazar", IF(COUNTIF('Ana Pazar Liste'!A:A, A344)&gt;0, "Ana Pazar", IF(COUNTIF('Alt Pazar Liste'!A:A, A344)&gt;0, "Alt Pazar", "")))</f>
        <v>Yıldız Pazar</v>
      </c>
    </row>
    <row r="345" spans="1:24" ht="30" customHeight="1" thickTop="1" thickBot="1" x14ac:dyDescent="0.65">
      <c r="A345" s="125" t="s">
        <v>258</v>
      </c>
      <c r="B345" s="136" t="s">
        <v>255</v>
      </c>
      <c r="C345" s="137">
        <v>28844632356</v>
      </c>
      <c r="D345" s="137">
        <v>200019287</v>
      </c>
      <c r="E345" s="128">
        <f>VLOOKUP(A345,'Tüm - Sektör'!$A:$H,5,0)</f>
        <v>12.063702119673536</v>
      </c>
      <c r="F345" s="128">
        <f>VLOOKUP(A345,'Tüm - Sektör'!$A:$H,6,0)</f>
        <v>0.66277685760609073</v>
      </c>
      <c r="G345" s="127">
        <f>VLOOKUP(A345,'Tüm - Sektör'!$A:$H,7,0)</f>
        <v>35.457332999999998</v>
      </c>
      <c r="H345" s="159">
        <v>93.55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4.2774670327007041</v>
      </c>
      <c r="R345" s="166" t="str">
        <f>IF(OR(H345="", H346="", Q345=0), "", IF(H345&lt;H346, (H346-H345)/H345, ""))</f>
        <v/>
      </c>
      <c r="S345" s="213">
        <v>4.3685266474798121</v>
      </c>
      <c r="T345" s="241">
        <f>S345-Q345</f>
        <v>9.1059614779108067E-2</v>
      </c>
      <c r="U345" s="244"/>
      <c r="V345" s="246" t="str">
        <f>IFERROR(VLOOKUP(LEFT(U345,FIND(" ",U345)-1),'BTA Tarama'!$A:$K,11,0),"")</f>
        <v/>
      </c>
      <c r="W345" s="229"/>
      <c r="X345" s="243" t="str">
        <f>IF(COUNTIF('Yıldız Liste'!A:A, A345)&gt;0, "Yıldız Pazar", IF(COUNTIF('Ana Pazar Liste'!A:A, A345)&gt;0, "Ana Pazar", IF(COUNTIF('Alt Pazar Liste'!A:A, A345)&gt;0, "Alt Pazar", "")))</f>
        <v>Yıldız Pazar</v>
      </c>
    </row>
    <row r="346" spans="1:24" ht="30" customHeight="1" thickTop="1" thickBot="1" x14ac:dyDescent="0.65">
      <c r="A346" s="125" t="s">
        <v>261</v>
      </c>
      <c r="B346" s="136" t="s">
        <v>255</v>
      </c>
      <c r="C346" s="137">
        <v>26090409000</v>
      </c>
      <c r="D346" s="137">
        <v>305116875</v>
      </c>
      <c r="E346" s="128">
        <f>VLOOKUP(A346,'Tüm - Sektör'!$A:$H,5,0)</f>
        <v>16.615958145968115</v>
      </c>
      <c r="F346" s="128">
        <f>VLOOKUP(A346,'Tüm - Sektör'!$A:$H,6,0)</f>
        <v>0.69817514080004939</v>
      </c>
      <c r="G346" s="127">
        <f>VLOOKUP(A346,'Tüm - Sektör'!$A:$H,7,0)</f>
        <v>31.206356</v>
      </c>
      <c r="H346" s="159">
        <v>77.2</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5.1852350518418096</v>
      </c>
      <c r="R346" s="166" t="str">
        <f>IF(OR(H346="", H347="", Q346=0), "", IF(H346&lt;H347, (H347-H346)/H346, ""))</f>
        <v/>
      </c>
      <c r="S346" s="213">
        <v>5.099364917225321</v>
      </c>
      <c r="T346" s="241">
        <f>S346-Q346</f>
        <v>-8.5870134616488514E-2</v>
      </c>
      <c r="U346" s="244"/>
      <c r="V346" s="246" t="str">
        <f>IFERROR(VLOOKUP(LEFT(U346,FIND(" ",U346)-1),'BTA Tarama'!$A:$K,11,0),"")</f>
        <v/>
      </c>
      <c r="W346" s="229"/>
      <c r="X346" s="243" t="str">
        <f>IF(COUNTIF('Yıldız Liste'!A:A, A346)&gt;0, "Yıldız Pazar", IF(COUNTIF('Ana Pazar Liste'!A:A, A346)&gt;0, "Ana Pazar", IF(COUNTIF('Alt Pazar Liste'!A:A, A346)&gt;0, "Alt Pazar", "")))</f>
        <v>Yıldız Pazar</v>
      </c>
    </row>
    <row r="347" spans="1:24" ht="30" customHeight="1" thickTop="1" thickBot="1" x14ac:dyDescent="0.65">
      <c r="A347" s="125" t="s">
        <v>307</v>
      </c>
      <c r="B347" s="136" t="s">
        <v>255</v>
      </c>
      <c r="C347" s="137">
        <v>402238316</v>
      </c>
      <c r="D347" s="137">
        <v>177187500</v>
      </c>
      <c r="E347" s="128">
        <f>VLOOKUP(A347,'Tüm - Sektör'!$A:$H,5,0)</f>
        <v>5.4635874259287336</v>
      </c>
      <c r="F347" s="128">
        <f>VLOOKUP(A347,'Tüm - Sektör'!$A:$H,6,0)</f>
        <v>0.48179783297431511</v>
      </c>
      <c r="G347" s="127">
        <f>VLOOKUP(A347,'Tüm - Sektör'!$A:$H,7,0)</f>
        <v>124.842961</v>
      </c>
      <c r="H347" s="159">
        <v>58.65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6.8209043193531125</v>
      </c>
      <c r="R347" s="166" t="str">
        <f>IF(OR(H347="", H348="", Q347=0), "", IF(H347&lt;H348, (H348-H347)/H347, ""))</f>
        <v/>
      </c>
      <c r="S347" s="213">
        <v>6.1640375705710335</v>
      </c>
      <c r="T347" s="241">
        <f>S347-Q347</f>
        <v>-0.65686674878207896</v>
      </c>
      <c r="U347" s="244"/>
      <c r="V347" s="246" t="str">
        <f>IFERROR(VLOOKUP(LEFT(U347,FIND(" ",U347)-1),'BTA Tarama'!$A:$K,11,0),"")</f>
        <v/>
      </c>
      <c r="W347" s="229"/>
      <c r="X347" s="243" t="str">
        <f>IF(COUNTIF('Yıldız Liste'!A:A, A347)&gt;0, "Yıldız Pazar", IF(COUNTIF('Ana Pazar Liste'!A:A, A347)&gt;0, "Ana Pazar", IF(COUNTIF('Alt Pazar Liste'!A:A, A347)&gt;0, "Alt Pazar", "")))</f>
        <v>Ana Pazar</v>
      </c>
    </row>
    <row r="348" spans="1:24" ht="30" customHeight="1" thickTop="1" thickBot="1" x14ac:dyDescent="0.65">
      <c r="A348" s="125" t="s">
        <v>41</v>
      </c>
      <c r="B348" s="136" t="s">
        <v>255</v>
      </c>
      <c r="C348" s="137">
        <v>10058078668</v>
      </c>
      <c r="D348" s="137">
        <v>545000000</v>
      </c>
      <c r="E348" s="128">
        <f>VLOOKUP(A348,'Tüm - Sektör'!$A:$H,5,0)</f>
        <v>14.35118686037478</v>
      </c>
      <c r="F348" s="128">
        <f>VLOOKUP(A348,'Tüm - Sektör'!$A:$H,6,0)</f>
        <v>0.67519110140554128</v>
      </c>
      <c r="G348" s="127">
        <f>VLOOKUP(A348,'Tüm - Sektör'!$A:$H,7,0)</f>
        <v>71.523961</v>
      </c>
      <c r="H348" s="159">
        <v>38.979999999999997</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10.264537293051582</v>
      </c>
      <c r="R348" s="166" t="str">
        <f>IF(OR(H348="", H349="", Q348=0), "", IF(H348&lt;H349, (H349-H348)/H348, ""))</f>
        <v/>
      </c>
      <c r="S348" s="213">
        <v>10.160275868033281</v>
      </c>
      <c r="T348" s="241">
        <f>S348-Q348</f>
        <v>-0.10426142501830071</v>
      </c>
      <c r="U348" s="244"/>
      <c r="V348" s="246" t="str">
        <f>IFERROR(VLOOKUP(LEFT(U348,FIND(" ",U348)-1),'BTA Tarama'!$A:$K,11,0),"")</f>
        <v/>
      </c>
      <c r="W348" s="229"/>
      <c r="X348" s="243" t="str">
        <f>IF(COUNTIF('Yıldız Liste'!A:A, A348)&gt;0, "Yıldız Pazar", IF(COUNTIF('Ana Pazar Liste'!A:A, A348)&gt;0, "Ana Pazar", IF(COUNTIF('Alt Pazar Liste'!A:A, A348)&gt;0, "Alt Pazar", "")))</f>
        <v>Yıldız Pazar</v>
      </c>
    </row>
    <row r="349" spans="1:24" ht="30" customHeight="1" thickTop="1" thickBot="1" x14ac:dyDescent="0.65">
      <c r="A349" s="125" t="s">
        <v>761</v>
      </c>
      <c r="B349" s="136" t="s">
        <v>255</v>
      </c>
      <c r="C349" s="137">
        <v>3597943991</v>
      </c>
      <c r="D349" s="137">
        <v>160000000</v>
      </c>
      <c r="E349" s="128">
        <f>VLOOKUP(A349,'Tüm - Sektör'!$A:$H,5,0)</f>
        <v>30.132534941687517</v>
      </c>
      <c r="F349" s="128">
        <f>VLOOKUP(A349,'Tüm - Sektör'!$A:$H,6,0)</f>
        <v>5.7069194965317269</v>
      </c>
      <c r="G349" s="127">
        <f>VLOOKUP(A349,'Tüm - Sektör'!$A:$H,7,0)</f>
        <v>39.992564999999999</v>
      </c>
      <c r="H349" s="159">
        <v>33.200000000000003</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12.050773622702092</v>
      </c>
      <c r="R349" s="166" t="str">
        <f>IF(OR(H349="", H350="", Q349=0), "", IF(H349&lt;H350, (H350-H349)/H349, ""))</f>
        <v/>
      </c>
      <c r="S349" s="213">
        <v>11.907312031955639</v>
      </c>
      <c r="T349" s="241">
        <f>S349-Q349</f>
        <v>-0.14346159074645293</v>
      </c>
      <c r="U349" s="244"/>
      <c r="V349" s="246" t="str">
        <f>IFERROR(VLOOKUP(LEFT(U349,FIND(" ",U349)-1),'BTA Tarama'!$A:$K,11,0),"")</f>
        <v/>
      </c>
      <c r="W349" s="229"/>
      <c r="X349" s="243" t="str">
        <f>IF(COUNTIF('Yıldız Liste'!A:A, A349)&gt;0, "Yıldız Pazar", IF(COUNTIF('Ana Pazar Liste'!A:A, A349)&gt;0, "Ana Pazar", IF(COUNTIF('Alt Pazar Liste'!A:A, A349)&gt;0, "Alt Pazar", "")))</f>
        <v>Ana Pazar</v>
      </c>
    </row>
    <row r="350" spans="1:24" ht="30" customHeight="1" thickTop="1" thickBot="1" x14ac:dyDescent="0.65">
      <c r="A350" s="125" t="s">
        <v>179</v>
      </c>
      <c r="B350" s="136" t="s">
        <v>255</v>
      </c>
      <c r="C350" s="137">
        <v>353515478</v>
      </c>
      <c r="D350" s="137">
        <v>73500000</v>
      </c>
      <c r="E350" s="128">
        <f>VLOOKUP(A350,'Tüm - Sektör'!$A:$H,5,0)</f>
        <v>33.129305593778142</v>
      </c>
      <c r="F350" s="128">
        <f>VLOOKUP(A350,'Tüm - Sektör'!$A:$H,6,0)</f>
        <v>16.694031541334411</v>
      </c>
      <c r="G350" s="127">
        <f>VLOOKUP(A350,'Tüm - Sektör'!$A:$H,7,0)</f>
        <v>39.640771000000001</v>
      </c>
      <c r="H350" s="159">
        <v>30.46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13.132712164319784</v>
      </c>
      <c r="R350" s="166" t="str">
        <f>IF(OR(H350="", H351="", Q350=0), "", IF(H350&lt;H351, (H351-H350)/H350, ""))</f>
        <v/>
      </c>
      <c r="S350" s="213">
        <v>14.441242329428903</v>
      </c>
      <c r="T350" s="241">
        <f>S350-Q350</f>
        <v>1.3085301651091186</v>
      </c>
      <c r="U350" s="244"/>
      <c r="V350" s="246" t="str">
        <f>IFERROR(VLOOKUP(LEFT(U350,FIND(" ",U350)-1),'BTA Tarama'!$A:$K,11,0),"")</f>
        <v/>
      </c>
      <c r="W350" s="229"/>
      <c r="X350" s="243" t="str">
        <f>IF(COUNTIF('Yıldız Liste'!A:A, A350)&gt;0, "Yıldız Pazar", IF(COUNTIF('Ana Pazar Liste'!A:A, A350)&gt;0, "Ana Pazar", IF(COUNTIF('Alt Pazar Liste'!A:A, A350)&gt;0, "Alt Pazar", "")))</f>
        <v>Alt Pazar</v>
      </c>
    </row>
    <row r="351" spans="1:24" ht="30" customHeight="1" thickTop="1" thickBot="1" x14ac:dyDescent="0.65">
      <c r="A351" s="125" t="s">
        <v>102</v>
      </c>
      <c r="B351" s="136" t="s">
        <v>255</v>
      </c>
      <c r="C351" s="137">
        <v>1186366071</v>
      </c>
      <c r="D351" s="137">
        <v>46656000</v>
      </c>
      <c r="E351" s="128">
        <f>VLOOKUP(A351,'Tüm - Sektör'!$A:$H,5,0)</f>
        <v>54.872198962959409</v>
      </c>
      <c r="F351" s="128">
        <f>VLOOKUP(A351,'Tüm - Sektör'!$A:$H,6,0)</f>
        <v>40.555229591610647</v>
      </c>
      <c r="G351" s="127">
        <f>VLOOKUP(A351,'Tüm - Sektör'!$A:$H,7,0)</f>
        <v>24.81212</v>
      </c>
      <c r="H351" s="159">
        <v>29.38</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13.614955853328246</v>
      </c>
      <c r="R351" s="166" t="str">
        <f>IF(OR(H351="", H352="", Q351=0), "", IF(H351&lt;H352, (H352-H351)/H351, ""))</f>
        <v/>
      </c>
      <c r="S351" s="213">
        <v>13.441108970792465</v>
      </c>
      <c r="T351" s="241">
        <f>S351-Q351</f>
        <v>-0.17384688253578062</v>
      </c>
      <c r="U351" s="244"/>
      <c r="V351" s="246" t="str">
        <f>IFERROR(VLOOKUP(LEFT(U351,FIND(" ",U351)-1),'BTA Tarama'!$A:$K,11,0),"")</f>
        <v/>
      </c>
      <c r="W351" s="229"/>
      <c r="X351" s="243" t="str">
        <f>IF(COUNTIF('Yıldız Liste'!A:A, A351)&gt;0, "Yıldız Pazar", IF(COUNTIF('Ana Pazar Liste'!A:A, A351)&gt;0, "Ana Pazar", IF(COUNTIF('Alt Pazar Liste'!A:A, A351)&gt;0, "Alt Pazar", "")))</f>
        <v>Ana Pazar</v>
      </c>
    </row>
    <row r="352" spans="1:24" ht="30" customHeight="1" thickTop="1" thickBot="1" x14ac:dyDescent="0.65">
      <c r="A352" s="125" t="s">
        <v>166</v>
      </c>
      <c r="B352" s="136" t="s">
        <v>255</v>
      </c>
      <c r="C352" s="137">
        <v>8044975103</v>
      </c>
      <c r="D352" s="137">
        <v>135000000</v>
      </c>
      <c r="E352" s="128">
        <f>VLOOKUP(A352,'Tüm - Sektör'!$A:$H,5,0)</f>
        <v>18.417555779927429</v>
      </c>
      <c r="F352" s="128">
        <f>VLOOKUP(A352,'Tüm - Sektör'!$A:$H,6,0)</f>
        <v>5.2471668888682137</v>
      </c>
      <c r="G352" s="127">
        <f>VLOOKUP(A352,'Tüm - Sektör'!$A:$H,7,0)</f>
        <v>82.584238999999997</v>
      </c>
      <c r="H352" s="159">
        <v>26.3</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15.209998283253581</v>
      </c>
      <c r="R352" s="166" t="str">
        <f>IF(OR(H352="", H353="", Q352=0), "", IF(H352&lt;H353, (H353-H352)/H352, ""))</f>
        <v/>
      </c>
      <c r="S352" s="213">
        <v>15.07245496795664</v>
      </c>
      <c r="T352" s="241">
        <f>S352-Q352</f>
        <v>-0.13754331529694142</v>
      </c>
      <c r="U352" s="244"/>
      <c r="V352" s="246" t="str">
        <f>IFERROR(VLOOKUP(LEFT(U352,FIND(" ",U352)-1),'BTA Tarama'!$A:$K,11,0),"")</f>
        <v/>
      </c>
      <c r="W352" s="229"/>
      <c r="X352" s="243" t="str">
        <f>IF(COUNTIF('Yıldız Liste'!A:A, A352)&gt;0, "Yıldız Pazar", IF(COUNTIF('Ana Pazar Liste'!A:A, A352)&gt;0, "Ana Pazar", IF(COUNTIF('Alt Pazar Liste'!A:A, A352)&gt;0, "Alt Pazar", "")))</f>
        <v>Ana Pazar</v>
      </c>
    </row>
    <row r="353" spans="1:24" ht="30" customHeight="1" thickTop="1" thickBot="1" x14ac:dyDescent="0.65">
      <c r="A353" s="125" t="s">
        <v>87</v>
      </c>
      <c r="B353" s="136" t="s">
        <v>255</v>
      </c>
      <c r="C353" s="137">
        <v>3143931773</v>
      </c>
      <c r="D353" s="137">
        <v>119000000</v>
      </c>
      <c r="E353" s="128">
        <f>VLOOKUP(A353,'Tüm - Sektör'!$A:$H,5,0)</f>
        <v>64.455658396921905</v>
      </c>
      <c r="F353" s="128">
        <f>VLOOKUP(A353,'Tüm - Sektör'!$A:$H,6,0)</f>
        <v>21.66576752837711</v>
      </c>
      <c r="G353" s="127">
        <f>VLOOKUP(A353,'Tüm - Sektör'!$A:$H,7,0)</f>
        <v>24.496238000000002</v>
      </c>
      <c r="H353" s="159">
        <v>25.34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15.789211485376974</v>
      </c>
      <c r="R353" s="166" t="str">
        <f>IF(OR(H353="", H354="", Q353=0), "", IF(H353&lt;H354, (H354-H353)/H353, ""))</f>
        <v/>
      </c>
      <c r="S353" s="213">
        <v>15.495686252496228</v>
      </c>
      <c r="T353" s="241">
        <f>S353-Q353</f>
        <v>-0.2935252328807465</v>
      </c>
      <c r="U353" s="244"/>
      <c r="V353" s="246" t="str">
        <f>IFERROR(VLOOKUP(LEFT(U353,FIND(" ",U353)-1),'BTA Tarama'!$A:$K,11,0),"")</f>
        <v/>
      </c>
      <c r="W353" s="229"/>
      <c r="X353" s="243" t="str">
        <f>IF(COUNTIF('Yıldız Liste'!A:A, A353)&gt;0, "Yıldız Pazar", IF(COUNTIF('Ana Pazar Liste'!A:A, A353)&gt;0, "Ana Pazar", IF(COUNTIF('Alt Pazar Liste'!A:A, A353)&gt;0, "Alt Pazar", "")))</f>
        <v>Ana Pazar</v>
      </c>
    </row>
    <row r="354" spans="1:24" ht="30" customHeight="1" thickTop="1" thickBot="1" x14ac:dyDescent="0.65">
      <c r="A354" s="125" t="s">
        <v>519</v>
      </c>
      <c r="B354" s="136" t="s">
        <v>255</v>
      </c>
      <c r="C354" s="137">
        <v>5131323395</v>
      </c>
      <c r="D354" s="137">
        <v>600000000</v>
      </c>
      <c r="E354" s="128">
        <f>VLOOKUP(A354,'Tüm - Sektör'!$A:$H,5,0)</f>
        <v>12.434243059858321</v>
      </c>
      <c r="F354" s="128">
        <f>VLOOKUP(A354,'Tüm - Sektör'!$A:$H,6,0)</f>
        <v>0.86348910137905011</v>
      </c>
      <c r="G354" s="127">
        <f>VLOOKUP(A354,'Tüm - Sektör'!$A:$H,7,0)</f>
        <v>139.029326</v>
      </c>
      <c r="H354" s="159">
        <v>23.14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17.287244319322802</v>
      </c>
      <c r="R354" s="166" t="str">
        <f>IF(OR(H354="", H355="", Q354=0), "", IF(H354&lt;H355, (H355-H354)/H354, ""))</f>
        <v/>
      </c>
      <c r="S354" s="213">
        <v>16.65390647581722</v>
      </c>
      <c r="T354" s="241">
        <f>S354-Q354</f>
        <v>-0.63333784350558275</v>
      </c>
      <c r="U354" s="244"/>
      <c r="V354" s="246" t="str">
        <f>IFERROR(VLOOKUP(LEFT(U354,FIND(" ",U354)-1),'BTA Tarama'!$A:$K,11,0),"")</f>
        <v/>
      </c>
      <c r="W354" s="229"/>
      <c r="X354" s="243" t="str">
        <f>IF(COUNTIF('Yıldız Liste'!A:A, A354)&gt;0, "Yıldız Pazar", IF(COUNTIF('Ana Pazar Liste'!A:A, A354)&gt;0, "Ana Pazar", IF(COUNTIF('Alt Pazar Liste'!A:A, A354)&gt;0, "Alt Pazar", "")))</f>
        <v>Yıldız Pazar</v>
      </c>
    </row>
    <row r="355" spans="1:24" ht="30" customHeight="1" thickTop="1" thickBot="1" x14ac:dyDescent="0.65">
      <c r="A355" s="125" t="s">
        <v>264</v>
      </c>
      <c r="B355" s="136" t="s">
        <v>255</v>
      </c>
      <c r="C355" s="137">
        <v>67920029000</v>
      </c>
      <c r="D355" s="137">
        <v>2534400000</v>
      </c>
      <c r="E355" s="128">
        <f>VLOOKUP(A355,'Tüm - Sektör'!$A:$H,5,0)</f>
        <v>1.645485955648889</v>
      </c>
      <c r="F355" s="128">
        <f>VLOOKUP(A355,'Tüm - Sektör'!$A:$H,6,0)</f>
        <v>3.2463027849765014E-2</v>
      </c>
      <c r="G355" s="127">
        <f>VLOOKUP(A355,'Tüm - Sektör'!$A:$H,7,0)</f>
        <v>1217.3403820000001</v>
      </c>
      <c r="H355" s="159">
        <v>19.97</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20.031165018252537</v>
      </c>
      <c r="R355" s="166" t="str">
        <f>IF(OR(H355="", H356="", Q355=0), "", IF(H355&lt;H356, (H356-H355)/H355, ""))</f>
        <v/>
      </c>
      <c r="S355" s="213">
        <v>19.961195878967221</v>
      </c>
      <c r="T355" s="241">
        <f>S355-Q355</f>
        <v>-6.9969139285316118E-2</v>
      </c>
      <c r="U355" s="244"/>
      <c r="V355" s="246" t="str">
        <f>IFERROR(VLOOKUP(LEFT(U355,FIND(" ",U355)-1),'BTA Tarama'!$A:$K,11,0),"")</f>
        <v/>
      </c>
      <c r="W355" s="229"/>
      <c r="X355" s="243" t="str">
        <f>IF(COUNTIF('Yıldız Liste'!A:A, A355)&gt;0, "Yıldız Pazar", IF(COUNTIF('Ana Pazar Liste'!A:A, A355)&gt;0, "Ana Pazar", IF(COUNTIF('Alt Pazar Liste'!A:A, A355)&gt;0, "Alt Pazar", "")))</f>
        <v>Yıldız Pazar</v>
      </c>
    </row>
    <row r="356" spans="1:24" ht="30" customHeight="1" thickTop="1" thickBot="1" x14ac:dyDescent="0.65">
      <c r="A356" s="125" t="s">
        <v>341</v>
      </c>
      <c r="B356" s="136" t="s">
        <v>255</v>
      </c>
      <c r="C356" s="137">
        <v>3823224810</v>
      </c>
      <c r="D356" s="137">
        <v>486200000</v>
      </c>
      <c r="E356" s="128">
        <f>VLOOKUP(A356,'Tüm - Sektör'!$A:$H,5,0)</f>
        <v>18.204033200674125</v>
      </c>
      <c r="F356" s="128">
        <f>VLOOKUP(A356,'Tüm - Sektör'!$A:$H,6,0)</f>
        <v>1.9706026543846074</v>
      </c>
      <c r="G356" s="127">
        <f>VLOOKUP(A356,'Tüm - Sektör'!$A:$H,7,0)</f>
        <v>116.492937</v>
      </c>
      <c r="H356" s="159">
        <v>18.87</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21.206412927920393</v>
      </c>
      <c r="R356" s="166" t="str">
        <f>IF(OR(H356="", H357="", Q356=0), "", IF(H356&lt;H357, (H357-H356)/H356, ""))</f>
        <v/>
      </c>
      <c r="S356" s="213">
        <v>20.521282664095271</v>
      </c>
      <c r="T356" s="241">
        <f>S356-Q356</f>
        <v>-0.68513026382512265</v>
      </c>
      <c r="U356" s="244"/>
      <c r="V356" s="246" t="str">
        <f>IFERROR(VLOOKUP(LEFT(U356,FIND(" ",U356)-1),'BTA Tarama'!$A:$K,11,0),"")</f>
        <v/>
      </c>
      <c r="W356" s="229"/>
      <c r="X356" s="243" t="str">
        <f>IF(COUNTIF('Yıldız Liste'!A:A, A356)&gt;0, "Yıldız Pazar", IF(COUNTIF('Ana Pazar Liste'!A:A, A356)&gt;0, "Ana Pazar", IF(COUNTIF('Alt Pazar Liste'!A:A, A356)&gt;0, "Alt Pazar", "")))</f>
        <v>Yıldız Pazar</v>
      </c>
    </row>
    <row r="357" spans="1:24" ht="30" customHeight="1" thickTop="1" thickBot="1" x14ac:dyDescent="0.65">
      <c r="A357" s="125" t="s">
        <v>177</v>
      </c>
      <c r="B357" s="136" t="s">
        <v>255</v>
      </c>
      <c r="C357" s="137">
        <v>2673958636</v>
      </c>
      <c r="D357" s="137">
        <v>190370946</v>
      </c>
      <c r="E357" s="128">
        <f>VLOOKUP(A357,'Tüm - Sektör'!$A:$H,5,0)</f>
        <v>30.534076700786326</v>
      </c>
      <c r="F357" s="128">
        <f>VLOOKUP(A357,'Tüm - Sektör'!$A:$H,6,0)</f>
        <v>8.9106958290165199</v>
      </c>
      <c r="G357" s="127">
        <f>VLOOKUP(A357,'Tüm - Sektör'!$A:$H,7,0)</f>
        <v>74.278114000000002</v>
      </c>
      <c r="H357" s="159">
        <v>17.64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22.680136300657505</v>
      </c>
      <c r="R357" s="166" t="str">
        <f>IF(OR(H357="", H358="", Q357=0), "", IF(H357&lt;H358, (H358-H357)/H357, ""))</f>
        <v/>
      </c>
      <c r="S357" s="213">
        <v>22.079337988057308</v>
      </c>
      <c r="T357" s="241">
        <f>S357-Q357</f>
        <v>-0.60079831260019745</v>
      </c>
      <c r="U357" s="244"/>
      <c r="V357" s="246" t="str">
        <f>IFERROR(VLOOKUP(LEFT(U357,FIND(" ",U357)-1),'BTA Tarama'!$A:$K,11,0),"")</f>
        <v/>
      </c>
      <c r="W357" s="229"/>
      <c r="X357" s="243" t="str">
        <f>IF(COUNTIF('Yıldız Liste'!A:A, A357)&gt;0, "Yıldız Pazar", IF(COUNTIF('Ana Pazar Liste'!A:A, A357)&gt;0, "Ana Pazar", IF(COUNTIF('Alt Pazar Liste'!A:A, A357)&gt;0, "Alt Pazar", "")))</f>
        <v>Ana Pazar</v>
      </c>
    </row>
    <row r="358" spans="1:24" ht="30" customHeight="1" thickTop="1" thickBot="1" x14ac:dyDescent="0.65">
      <c r="A358" s="125" t="s">
        <v>257</v>
      </c>
      <c r="B358" s="136" t="s">
        <v>255</v>
      </c>
      <c r="C358" s="137">
        <v>4481586649</v>
      </c>
      <c r="D358" s="137">
        <v>300000000</v>
      </c>
      <c r="E358" s="128">
        <f>VLOOKUP(A358,'Tüm - Sektör'!$A:$H,5,0)</f>
        <v>18.150230181219158</v>
      </c>
      <c r="F358" s="128">
        <f>VLOOKUP(A358,'Tüm - Sektör'!$A:$H,6,0)</f>
        <v>4.0333844847153681</v>
      </c>
      <c r="G358" s="127">
        <f>VLOOKUP(A358,'Tüm - Sektör'!$A:$H,7,0)</f>
        <v>140.647705</v>
      </c>
      <c r="H358" s="159">
        <v>15.67</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25.527882202102088</v>
      </c>
      <c r="R358" s="166" t="str">
        <f>IF(OR(H358="", H359="", Q358=0), "", IF(H358&lt;H359, (H359-H358)/H358, ""))</f>
        <v/>
      </c>
      <c r="S358" s="213">
        <v>25.479102809359219</v>
      </c>
      <c r="T358" s="241">
        <f>S358-Q358</f>
        <v>-4.8779392742869021E-2</v>
      </c>
      <c r="U358" s="244"/>
      <c r="V358" s="246" t="str">
        <f>IFERROR(VLOOKUP(LEFT(U358,FIND(" ",U358)-1),'BTA Tarama'!$A:$K,11,0),"")</f>
        <v/>
      </c>
      <c r="W358" s="229"/>
      <c r="X358" s="243" t="str">
        <f>IF(COUNTIF('Yıldız Liste'!A:A, A358)&gt;0, "Yıldız Pazar", IF(COUNTIF('Ana Pazar Liste'!A:A, A358)&gt;0, "Ana Pazar", IF(COUNTIF('Alt Pazar Liste'!A:A, A358)&gt;0, "Alt Pazar", "")))</f>
        <v>Ana Pazar</v>
      </c>
    </row>
    <row r="359" spans="1:24" ht="30" customHeight="1" thickTop="1" thickBot="1" x14ac:dyDescent="0.65">
      <c r="A359" s="125" t="s">
        <v>319</v>
      </c>
      <c r="B359" s="136" t="s">
        <v>255</v>
      </c>
      <c r="C359" s="137">
        <v>8232091507</v>
      </c>
      <c r="D359" s="137">
        <v>300000000</v>
      </c>
      <c r="E359" s="128">
        <f>VLOOKUP(A359,'Tüm - Sektör'!$A:$H,5,0)</f>
        <v>38.82741215298001</v>
      </c>
      <c r="F359" s="128">
        <f>VLOOKUP(A359,'Tüm - Sektör'!$A:$H,6,0)</f>
        <v>9.9557467058923095</v>
      </c>
      <c r="G359" s="127">
        <f>VLOOKUP(A359,'Tüm - Sektör'!$A:$H,7,0)</f>
        <v>75.779038999999997</v>
      </c>
      <c r="H359" s="159">
        <v>13.6</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29.423039798097463</v>
      </c>
      <c r="R359" s="166" t="str">
        <f>IF(OR(H359="", H360="", Q359=0), "", IF(H359&lt;H360, (H360-H359)/H359, ""))</f>
        <v/>
      </c>
      <c r="S359" s="213">
        <v>29.186968727507324</v>
      </c>
      <c r="T359" s="241">
        <f>S359-Q359</f>
        <v>-0.23607107059013899</v>
      </c>
      <c r="U359" s="244"/>
      <c r="V359" s="246" t="str">
        <f>IFERROR(VLOOKUP(LEFT(U359,FIND(" ",U359)-1),'BTA Tarama'!$A:$K,11,0),"")</f>
        <v/>
      </c>
      <c r="W359" s="229"/>
      <c r="X359" s="243" t="str">
        <f>IF(COUNTIF('Yıldız Liste'!A:A, A359)&gt;0, "Yıldız Pazar", IF(COUNTIF('Ana Pazar Liste'!A:A, A359)&gt;0, "Ana Pazar", IF(COUNTIF('Alt Pazar Liste'!A:A, A359)&gt;0, "Alt Pazar", "")))</f>
        <v>Ana Pazar</v>
      </c>
    </row>
    <row r="360" spans="1:24" ht="30" customHeight="1" thickTop="1" thickBot="1" x14ac:dyDescent="0.65">
      <c r="A360" s="125" t="s">
        <v>178</v>
      </c>
      <c r="B360" s="136" t="s">
        <v>255</v>
      </c>
      <c r="C360" s="137">
        <v>6095642150</v>
      </c>
      <c r="D360" s="137">
        <v>690000000</v>
      </c>
      <c r="E360" s="128">
        <f>VLOOKUP(A360,'Tüm - Sektör'!$A:$H,5,0)</f>
        <v>12.972981780575738</v>
      </c>
      <c r="F360" s="128">
        <f>VLOOKUP(A360,'Tüm - Sektör'!$A:$H,6,0)</f>
        <v>1.7092202609454201</v>
      </c>
      <c r="G360" s="127">
        <f>VLOOKUP(A360,'Tüm - Sektör'!$A:$H,7,0)</f>
        <v>264.90403600000002</v>
      </c>
      <c r="H360" s="159">
        <v>11.64</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34.365952326289801</v>
      </c>
      <c r="R360" s="166" t="str">
        <f>IF(OR(H360="", H361="", Q360=0), "", IF(H360&lt;H361, (H361-H360)/H360, ""))</f>
        <v/>
      </c>
      <c r="S360" s="213">
        <v>34.633738967793349</v>
      </c>
      <c r="T360" s="241">
        <f>S360-Q360</f>
        <v>0.26778664150354814</v>
      </c>
      <c r="U360" s="244"/>
      <c r="V360" s="246" t="str">
        <f>IFERROR(VLOOKUP(LEFT(U360,FIND(" ",U360)-1),'BTA Tarama'!$A:$K,11,0),"")</f>
        <v/>
      </c>
      <c r="W360" s="229"/>
      <c r="X360" s="243" t="str">
        <f>IF(COUNTIF('Yıldız Liste'!A:A, A360)&gt;0, "Yıldız Pazar", IF(COUNTIF('Ana Pazar Liste'!A:A, A360)&gt;0, "Ana Pazar", IF(COUNTIF('Alt Pazar Liste'!A:A, A360)&gt;0, "Alt Pazar", "")))</f>
        <v>Yıldız Pazar</v>
      </c>
    </row>
    <row r="361" spans="1:24" ht="30" customHeight="1" thickTop="1" thickBot="1" x14ac:dyDescent="0.65">
      <c r="A361" s="125" t="s">
        <v>265</v>
      </c>
      <c r="B361" s="136" t="s">
        <v>255</v>
      </c>
      <c r="C361" s="137">
        <v>33650224000</v>
      </c>
      <c r="D361" s="137">
        <v>3885000000</v>
      </c>
      <c r="E361" s="128">
        <f>VLOOKUP(A361,'Tüm - Sektör'!$A:$H,5,0)</f>
        <v>3.0665083465205458</v>
      </c>
      <c r="F361" s="128">
        <f>VLOOKUP(A361,'Tüm - Sektör'!$A:$H,6,0)</f>
        <v>7.175636706494784E-2</v>
      </c>
      <c r="G361" s="127">
        <f>VLOOKUP(A361,'Tüm - Sektör'!$A:$H,7,0)</f>
        <v>1198.914348</v>
      </c>
      <c r="H361" s="159">
        <v>10.88</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36.764808549052383</v>
      </c>
      <c r="R361" s="166" t="str">
        <f>IF(OR(H361="", H362="", Q361=0), "", IF(H361&lt;H362, (H362-H361)/H361, ""))</f>
        <v/>
      </c>
      <c r="S361" s="213">
        <v>36.297742015761337</v>
      </c>
      <c r="T361" s="241">
        <f>S361-Q361</f>
        <v>-0.46706653329104597</v>
      </c>
      <c r="U361" s="244"/>
      <c r="V361" s="246" t="str">
        <f>IFERROR(VLOOKUP(LEFT(U361,FIND(" ",U361)-1),'BTA Tarama'!$A:$K,11,0),"")</f>
        <v/>
      </c>
      <c r="W361" s="229"/>
      <c r="X361" s="243" t="str">
        <f>IF(COUNTIF('Yıldız Liste'!A:A, A361)&gt;0, "Yıldız Pazar", IF(COUNTIF('Ana Pazar Liste'!A:A, A361)&gt;0, "Ana Pazar", IF(COUNTIF('Alt Pazar Liste'!A:A, A361)&gt;0, "Alt Pazar", "")))</f>
        <v>Yıldız Pazar</v>
      </c>
    </row>
    <row r="362" spans="1:24" ht="30" customHeight="1" thickTop="1" thickBot="1" x14ac:dyDescent="0.65">
      <c r="A362" s="125" t="s">
        <v>409</v>
      </c>
      <c r="B362" s="136" t="s">
        <v>255</v>
      </c>
      <c r="C362" s="137">
        <v>932814398</v>
      </c>
      <c r="D362" s="137">
        <v>174600000</v>
      </c>
      <c r="E362" s="128">
        <f>VLOOKUP(A362,'Tüm - Sektör'!$A:$H,5,0)</f>
        <v>48.092440750329416</v>
      </c>
      <c r="F362" s="128">
        <f>VLOOKUP(A362,'Tüm - Sektör'!$A:$H,6,0)</f>
        <v>27.544353236156596</v>
      </c>
      <c r="G362" s="127">
        <f>VLOOKUP(A362,'Tüm - Sektör'!$A:$H,7,0)</f>
        <v>78.469515999999999</v>
      </c>
      <c r="H362" s="159">
        <v>10.6</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37.737905489370263</v>
      </c>
      <c r="R362" s="166" t="str">
        <f>IF(OR(H362="", H363="", Q362=0), "", IF(H362&lt;H363, (H363-H362)/H362, ""))</f>
        <v/>
      </c>
      <c r="S362" s="213">
        <v>37.315466248817607</v>
      </c>
      <c r="T362" s="241">
        <f>S362-Q362</f>
        <v>-0.4224392405526558</v>
      </c>
      <c r="U362" s="244"/>
      <c r="V362" s="246" t="str">
        <f>IFERROR(VLOOKUP(LEFT(U362,FIND(" ",U362)-1),'BTA Tarama'!$A:$K,11,0),"")</f>
        <v/>
      </c>
      <c r="W362" s="229"/>
      <c r="X362" s="243" t="str">
        <f>IF(COUNTIF('Yıldız Liste'!A:A, A362)&gt;0, "Yıldız Pazar", IF(COUNTIF('Ana Pazar Liste'!A:A, A362)&gt;0, "Ana Pazar", IF(COUNTIF('Alt Pazar Liste'!A:A, A362)&gt;0, "Alt Pazar", "")))</f>
        <v>Ana Pazar</v>
      </c>
    </row>
    <row r="363" spans="1:24" ht="30" customHeight="1" thickTop="1" thickBot="1" x14ac:dyDescent="0.65">
      <c r="A363" s="125" t="s">
        <v>74</v>
      </c>
      <c r="B363" s="136" t="s">
        <v>255</v>
      </c>
      <c r="C363" s="137">
        <v>633089921</v>
      </c>
      <c r="D363" s="137">
        <v>375000000</v>
      </c>
      <c r="E363" s="128">
        <f>VLOOKUP(A363,'Tüm - Sektör'!$A:$H,5,0)</f>
        <v>17.539244058581076</v>
      </c>
      <c r="F363" s="128">
        <f>VLOOKUP(A363,'Tüm - Sektör'!$A:$H,6,0)</f>
        <v>4.2519379535954123</v>
      </c>
      <c r="G363" s="127">
        <f>VLOOKUP(A363,'Tüm - Sektör'!$A:$H,7,0)</f>
        <v>217.20958099999999</v>
      </c>
      <c r="H363" s="159">
        <v>10.5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38.096918530211347</v>
      </c>
      <c r="R363" s="166" t="str">
        <f>IF(OR(H363="", H364="", Q363=0), "", IF(H363&lt;H364, (H364-H363)/H363, ""))</f>
        <v/>
      </c>
      <c r="S363" s="213">
        <v>34.66357405261865</v>
      </c>
      <c r="T363" s="241">
        <f>S363-Q363</f>
        <v>-3.4333444775926978</v>
      </c>
      <c r="U363" s="244"/>
      <c r="V363" s="246" t="str">
        <f>IFERROR(VLOOKUP(LEFT(U363,FIND(" ",U363)-1),'BTA Tarama'!$A:$K,11,0),"")</f>
        <v/>
      </c>
      <c r="W363" s="229"/>
      <c r="X363" s="243" t="str">
        <f>IF(COUNTIF('Yıldız Liste'!A:A, A363)&gt;0, "Yıldız Pazar", IF(COUNTIF('Ana Pazar Liste'!A:A, A363)&gt;0, "Ana Pazar", IF(COUNTIF('Alt Pazar Liste'!A:A, A363)&gt;0, "Alt Pazar", "")))</f>
        <v>Ana Pazar</v>
      </c>
    </row>
    <row r="364" spans="1:24" ht="30" customHeight="1" thickTop="1" thickBot="1" x14ac:dyDescent="0.65">
      <c r="A364" s="125" t="s">
        <v>771</v>
      </c>
      <c r="B364" s="136" t="s">
        <v>255</v>
      </c>
      <c r="C364" s="137">
        <v>6697968298</v>
      </c>
      <c r="D364" s="137">
        <v>609000000</v>
      </c>
      <c r="E364" s="128">
        <f>VLOOKUP(A364,'Tüm - Sektör'!$A:$H,5,0)</f>
        <v>31.306903378664025</v>
      </c>
      <c r="F364" s="128">
        <f>VLOOKUP(A364,'Tüm - Sektör'!$A:$H,6,0)</f>
        <v>5.1407066303224997</v>
      </c>
      <c r="G364" s="127">
        <f>VLOOKUP(A364,'Tüm - Sektör'!$A:$H,7,0)</f>
        <v>123.570446</v>
      </c>
      <c r="H364" s="159">
        <v>10.34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38.686080133804211</v>
      </c>
      <c r="R364" s="166" t="str">
        <f>IF(OR(H364="", H365="", Q364=0), "", IF(H364&lt;H365, (H365-H364)/H364, ""))</f>
        <v/>
      </c>
      <c r="S364" s="213">
        <v>37.844282742056336</v>
      </c>
      <c r="T364" s="241">
        <f>S364-Q364</f>
        <v>-0.84179739174787471</v>
      </c>
      <c r="U364" s="244"/>
      <c r="V364" s="246" t="str">
        <f>IFERROR(VLOOKUP(LEFT(U364,FIND(" ",U364)-1),'BTA Tarama'!$A:$K,11,0),"")</f>
        <v/>
      </c>
      <c r="W364" s="229"/>
      <c r="X364" s="243" t="str">
        <f>IF(COUNTIF('Yıldız Liste'!A:A, A364)&gt;0, "Yıldız Pazar", IF(COUNTIF('Ana Pazar Liste'!A:A, A364)&gt;0, "Ana Pazar", IF(COUNTIF('Alt Pazar Liste'!A:A, A364)&gt;0, "Alt Pazar", "")))</f>
        <v>Ana Pazar</v>
      </c>
    </row>
    <row r="365" spans="1:24" ht="30" customHeight="1" thickTop="1" thickBot="1" x14ac:dyDescent="0.65">
      <c r="A365" s="125" t="s">
        <v>43</v>
      </c>
      <c r="B365" s="136" t="s">
        <v>255</v>
      </c>
      <c r="C365" s="137">
        <v>595998092</v>
      </c>
      <c r="D365" s="137">
        <v>187641391</v>
      </c>
      <c r="E365" s="128">
        <f>VLOOKUP(A365,'Tüm - Sektör'!$A:$H,5,0)</f>
        <v>30.835721241487324</v>
      </c>
      <c r="F365" s="128">
        <f>VLOOKUP(A365,'Tüm - Sektör'!$A:$H,6,0)</f>
        <v>16.433325865446886</v>
      </c>
      <c r="G365" s="127">
        <f>VLOOKUP(A365,'Tüm - Sektör'!$A:$H,7,0)</f>
        <v>131.0445</v>
      </c>
      <c r="H365" s="159">
        <v>9.9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40.408516722300853</v>
      </c>
      <c r="R365" s="166" t="str">
        <f>IF(OR(H365="", H366="", Q365=0), "", IF(H365&lt;H366, (H366-H365)/H365, ""))</f>
        <v/>
      </c>
      <c r="S365" s="213">
        <v>40.004431555077851</v>
      </c>
      <c r="T365" s="241">
        <f>S365-Q365</f>
        <v>-0.40408516722300192</v>
      </c>
      <c r="U365" s="244"/>
      <c r="V365" s="246" t="str">
        <f>IFERROR(VLOOKUP(LEFT(U365,FIND(" ",U365)-1),'BTA Tarama'!$A:$K,11,0),"")</f>
        <v/>
      </c>
      <c r="W365" s="229"/>
      <c r="X365" s="243" t="str">
        <f>IF(COUNTIF('Yıldız Liste'!A:A, A365)&gt;0, "Yıldız Pazar", IF(COUNTIF('Ana Pazar Liste'!A:A, A365)&gt;0, "Ana Pazar", IF(COUNTIF('Alt Pazar Liste'!A:A, A365)&gt;0, "Alt Pazar", "")))</f>
        <v>Alt Pazar</v>
      </c>
    </row>
    <row r="366" spans="1:24" ht="30" customHeight="1" thickTop="1" thickBot="1" x14ac:dyDescent="0.65">
      <c r="A366" s="125" t="s">
        <v>256</v>
      </c>
      <c r="B366" s="136" t="s">
        <v>255</v>
      </c>
      <c r="C366" s="137">
        <v>1748599456</v>
      </c>
      <c r="D366" s="137">
        <v>220000000</v>
      </c>
      <c r="E366" s="128">
        <f>VLOOKUP(A366,'Tüm - Sektör'!$A:$H,5,0)</f>
        <v>56.188310853513926</v>
      </c>
      <c r="F366" s="128">
        <f>VLOOKUP(A366,'Tüm - Sektör'!$A:$H,6,0)</f>
        <v>28.377934774501984</v>
      </c>
      <c r="G366" s="127">
        <f>VLOOKUP(A366,'Tüm - Sektör'!$A:$H,7,0)</f>
        <v>78.150914</v>
      </c>
      <c r="H366" s="159">
        <v>9.11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43.911678493182336</v>
      </c>
      <c r="R366" s="166" t="str">
        <f>IF(OR(H366="", H367="", Q366=0), "", IF(H366&lt;H367, (H367-H366)/H366, ""))</f>
        <v/>
      </c>
      <c r="S366" s="213">
        <v>43.10726196906154</v>
      </c>
      <c r="T366" s="241">
        <f>S366-Q366</f>
        <v>-0.80441652412079634</v>
      </c>
      <c r="U366" s="244"/>
      <c r="V366" s="246" t="str">
        <f>IFERROR(VLOOKUP(LEFT(U366,FIND(" ",U366)-1),'BTA Tarama'!$A:$K,11,0),"")</f>
        <v/>
      </c>
      <c r="W366" s="229"/>
      <c r="X366" s="243" t="str">
        <f>IF(COUNTIF('Yıldız Liste'!A:A, A366)&gt;0, "Yıldız Pazar", IF(COUNTIF('Ana Pazar Liste'!A:A, A366)&gt;0, "Ana Pazar", IF(COUNTIF('Alt Pazar Liste'!A:A, A366)&gt;0, "Alt Pazar", "")))</f>
        <v>Ana Pazar</v>
      </c>
    </row>
    <row r="367" spans="1:24" ht="30" customHeight="1" thickTop="1" thickBot="1" x14ac:dyDescent="0.65">
      <c r="A367" s="125" t="s">
        <v>42</v>
      </c>
      <c r="B367" s="136" t="s">
        <v>255</v>
      </c>
      <c r="C367" s="137">
        <v>3131402465</v>
      </c>
      <c r="D367" s="137">
        <v>1500000000</v>
      </c>
      <c r="E367" s="128">
        <f>VLOOKUP(A367,'Tüm - Sektör'!$A:$H,5,0)</f>
        <v>9.6172618309150728</v>
      </c>
      <c r="F367" s="128">
        <f>VLOOKUP(A367,'Tüm - Sektör'!$A:$H,6,0)</f>
        <v>0.80143848590958944</v>
      </c>
      <c r="G367" s="127">
        <f>VLOOKUP(A367,'Tüm - Sektör'!$A:$H,7,0)</f>
        <v>466.80128100000002</v>
      </c>
      <c r="H367" s="159">
        <v>8.91</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44.893501423835616</v>
      </c>
      <c r="R367" s="166" t="str">
        <f>IF(OR(H367="", H368="", Q367=0), "", IF(H367&lt;H368, (H368-H367)/H367, ""))</f>
        <v/>
      </c>
      <c r="S367" s="213">
        <v>45.506381989348732</v>
      </c>
      <c r="T367" s="241">
        <f>S367-Q367</f>
        <v>0.61288056551311598</v>
      </c>
      <c r="U367" s="244"/>
      <c r="V367" s="246" t="str">
        <f>IFERROR(VLOOKUP(LEFT(U367,FIND(" ",U367)-1),'BTA Tarama'!$A:$K,11,0),"")</f>
        <v/>
      </c>
      <c r="W367" s="229"/>
      <c r="X367" s="243" t="str">
        <f>IF(COUNTIF('Yıldız Liste'!A:A, A367)&gt;0, "Yıldız Pazar", IF(COUNTIF('Ana Pazar Liste'!A:A, A367)&gt;0, "Ana Pazar", IF(COUNTIF('Alt Pazar Liste'!A:A, A367)&gt;0, "Alt Pazar", "")))</f>
        <v>Yıldız Pazar</v>
      </c>
    </row>
    <row r="368" spans="1:24" ht="30" customHeight="1" thickTop="1" thickBot="1" x14ac:dyDescent="0.65">
      <c r="A368" s="125" t="s">
        <v>308</v>
      </c>
      <c r="B368" s="136" t="s">
        <v>255</v>
      </c>
      <c r="C368" s="137">
        <v>862192368</v>
      </c>
      <c r="D368" s="137">
        <v>93600000</v>
      </c>
      <c r="E368" s="128">
        <f>VLOOKUP(A368,'Tüm - Sektör'!$A:$H,5,0)</f>
        <v>80.875239607050503</v>
      </c>
      <c r="F368" s="128">
        <f>VLOOKUP(A368,'Tüm - Sektör'!$A:$H,6,0)</f>
        <v>108.00646315044138</v>
      </c>
      <c r="G368" s="127">
        <f>VLOOKUP(A368,'Tüm - Sektör'!$A:$H,7,0)</f>
        <v>62.294471000000001</v>
      </c>
      <c r="H368" s="159">
        <v>7.94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50.380802683194588</v>
      </c>
      <c r="R368" s="166" t="str">
        <f>IF(OR(H368="", H369="", Q368=0), "", IF(H368&lt;H369, (H369-H368)/H368, ""))</f>
        <v/>
      </c>
      <c r="S368" s="213">
        <v>50.002946663070631</v>
      </c>
      <c r="T368" s="241">
        <f>S368-Q368</f>
        <v>-0.37785602012395714</v>
      </c>
      <c r="U368" s="244"/>
      <c r="V368" s="246" t="str">
        <f>IFERROR(VLOOKUP(LEFT(U368,FIND(" ",U368)-1),'BTA Tarama'!$A:$K,11,0),"")</f>
        <v/>
      </c>
      <c r="W368" s="229"/>
      <c r="X368" s="243" t="str">
        <f>IF(COUNTIF('Yıldız Liste'!A:A, A368)&gt;0, "Yıldız Pazar", IF(COUNTIF('Ana Pazar Liste'!A:A, A368)&gt;0, "Ana Pazar", IF(COUNTIF('Alt Pazar Liste'!A:A, A368)&gt;0, "Alt Pazar", "")))</f>
        <v>Alt Pazar</v>
      </c>
    </row>
    <row r="369" spans="1:24" ht="30" customHeight="1" thickTop="1" thickBot="1" x14ac:dyDescent="0.65">
      <c r="A369" s="125" t="s">
        <v>421</v>
      </c>
      <c r="B369" s="136" t="s">
        <v>255</v>
      </c>
      <c r="C369" s="137">
        <v>181919399</v>
      </c>
      <c r="D369" s="137">
        <v>120000000</v>
      </c>
      <c r="E369" s="128">
        <f>VLOOKUP(A369,'Tüm - Sektör'!$A:$H,5,0)</f>
        <v>121.98483972411908</v>
      </c>
      <c r="F369" s="128">
        <f>VLOOKUP(A369,'Tüm - Sektör'!$A:$H,6,0)</f>
        <v>115.64736427736675</v>
      </c>
      <c r="G369" s="127">
        <f>VLOOKUP(A369,'Tüm - Sektör'!$A:$H,7,0)</f>
        <v>42.875571000000001</v>
      </c>
      <c r="H369" s="159">
        <v>7.65</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52.301696565150884</v>
      </c>
      <c r="R369" s="166" t="str">
        <f>IF(OR(H369="", H370="", Q369=0), "", IF(H369&lt;H370, (H370-H369)/H369, ""))</f>
        <v/>
      </c>
      <c r="S369" s="213">
        <v>52.507608756352262</v>
      </c>
      <c r="T369" s="241">
        <f>S369-Q369</f>
        <v>0.20591219120137794</v>
      </c>
      <c r="U369" s="244"/>
      <c r="V369" s="246" t="str">
        <f>IFERROR(VLOOKUP(LEFT(U369,FIND(" ",U369)-1),'BTA Tarama'!$A:$K,11,0),"")</f>
        <v/>
      </c>
      <c r="W369" s="229"/>
      <c r="X369" s="243" t="str">
        <f>IF(COUNTIF('Yıldız Liste'!A:A, A369)&gt;0, "Yıldız Pazar", IF(COUNTIF('Ana Pazar Liste'!A:A, A369)&gt;0, "Ana Pazar", IF(COUNTIF('Alt Pazar Liste'!A:A, A369)&gt;0, "Alt Pazar", "")))</f>
        <v/>
      </c>
    </row>
    <row r="370" spans="1:24" ht="30" customHeight="1" thickTop="1" thickBot="1" x14ac:dyDescent="0.65">
      <c r="A370" s="125" t="s">
        <v>167</v>
      </c>
      <c r="B370" s="136" t="s">
        <v>255</v>
      </c>
      <c r="C370" s="137">
        <v>3624383186</v>
      </c>
      <c r="D370" s="137">
        <v>190615223</v>
      </c>
      <c r="E370" s="128">
        <f>VLOOKUP(A370,'Tüm - Sektör'!$A:$H,5,0)</f>
        <v>49.396040641090941</v>
      </c>
      <c r="F370" s="128">
        <f>VLOOKUP(A370,'Tüm - Sektör'!$A:$H,6,0)</f>
        <v>43.190010276261219</v>
      </c>
      <c r="G370" s="127">
        <f>VLOOKUP(A370,'Tüm - Sektör'!$A:$H,7,0)</f>
        <v>136.56980300000001</v>
      </c>
      <c r="H370" s="159">
        <v>5.93</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67.460075393337831</v>
      </c>
      <c r="R370" s="166" t="str">
        <f>IF(OR(H370="", H371="", Q370=0), "", IF(H370&lt;H371, (H371-H370)/H370, ""))</f>
        <v/>
      </c>
      <c r="S370" s="213">
        <v>65.365726647466232</v>
      </c>
      <c r="T370" s="241">
        <f>S370-Q370</f>
        <v>-2.0943487458715992</v>
      </c>
      <c r="U370" s="244"/>
      <c r="V370" s="246" t="str">
        <f>IFERROR(VLOOKUP(LEFT(U370,FIND(" ",U370)-1),'BTA Tarama'!$A:$K,11,0),"")</f>
        <v/>
      </c>
      <c r="W370" s="229"/>
      <c r="X370" s="243" t="str">
        <f>IF(COUNTIF('Yıldız Liste'!A:A, A370)&gt;0, "Yıldız Pazar", IF(COUNTIF('Ana Pazar Liste'!A:A, A370)&gt;0, "Ana Pazar", IF(COUNTIF('Alt Pazar Liste'!A:A, A370)&gt;0, "Alt Pazar", "")))</f>
        <v>Ana Pazar</v>
      </c>
    </row>
    <row r="371" spans="1:24" ht="30" customHeight="1" thickTop="1" thickBot="1" x14ac:dyDescent="0.65">
      <c r="A371" s="125" t="s">
        <v>458</v>
      </c>
      <c r="B371" s="136" t="s">
        <v>255</v>
      </c>
      <c r="C371" s="137">
        <v>4785393051</v>
      </c>
      <c r="D371" s="137">
        <v>1296960000</v>
      </c>
      <c r="E371" s="128">
        <f>VLOOKUP(A371,'Tüm - Sektör'!$A:$H,5,0)</f>
        <v>26.648756519219617</v>
      </c>
      <c r="F371" s="128">
        <f>VLOOKUP(A371,'Tüm - Sektör'!$A:$H,6,0)</f>
        <v>4.1094184121668542</v>
      </c>
      <c r="G371" s="127">
        <f>VLOOKUP(A371,'Tüm - Sektör'!$A:$H,7,0)</f>
        <v>266.16580599999998</v>
      </c>
      <c r="H371" s="159">
        <v>5.64</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70.929877578358429</v>
      </c>
      <c r="R371" s="166" t="str">
        <f>IF(OR(H371="", H372="", Q371=0), "", IF(H371&lt;H372, (H372-H371)/H371, ""))</f>
        <v/>
      </c>
      <c r="S371" s="213">
        <v>68.854476685359998</v>
      </c>
      <c r="T371" s="241">
        <f>S371-Q371</f>
        <v>-2.0754008929984309</v>
      </c>
      <c r="U371" s="244"/>
      <c r="V371" s="246" t="str">
        <f>IFERROR(VLOOKUP(LEFT(U371,FIND(" ",U371)-1),'BTA Tarama'!$A:$K,11,0),"")</f>
        <v/>
      </c>
      <c r="W371" s="229"/>
      <c r="X371" s="243" t="str">
        <f>IF(COUNTIF('Yıldız Liste'!A:A, A371)&gt;0, "Yıldız Pazar", IF(COUNTIF('Ana Pazar Liste'!A:A, A371)&gt;0, "Ana Pazar", IF(COUNTIF('Alt Pazar Liste'!A:A, A371)&gt;0, "Alt Pazar", "")))</f>
        <v>Yıldız Pazar</v>
      </c>
    </row>
    <row r="372" spans="1:24" ht="30" customHeight="1" thickTop="1" thickBot="1" x14ac:dyDescent="0.65">
      <c r="A372" s="125" t="s">
        <v>40</v>
      </c>
      <c r="B372" s="136" t="s">
        <v>255</v>
      </c>
      <c r="C372" s="137">
        <v>1508599655</v>
      </c>
      <c r="D372" s="137">
        <v>119728125</v>
      </c>
      <c r="E372" s="128">
        <f>VLOOKUP(A372,'Tüm - Sektör'!$A:$H,5,0)</f>
        <v>160.80044307848536</v>
      </c>
      <c r="F372" s="128">
        <f>VLOOKUP(A372,'Tüm - Sektör'!$A:$H,6,0)</f>
        <v>335.76163303001147</v>
      </c>
      <c r="G372" s="127">
        <f>VLOOKUP(A372,'Tüm - Sektör'!$A:$H,7,0)</f>
        <v>53.051453000000002</v>
      </c>
      <c r="H372" s="159">
        <v>4.6900000000000004</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85.306971483574415</v>
      </c>
      <c r="R372" s="166" t="str">
        <f>IF(OR(H372="", H373="", Q372=0), "", IF(H372&lt;H373, (H373-H372)/H372, ""))</f>
        <v/>
      </c>
      <c r="S372" s="213">
        <v>84.944733812731229</v>
      </c>
      <c r="T372" s="241">
        <f>S372-Q372</f>
        <v>-0.36223767084318581</v>
      </c>
      <c r="U372" s="244"/>
      <c r="V372" s="246" t="str">
        <f>IFERROR(VLOOKUP(LEFT(U372,FIND(" ",U372)-1),'BTA Tarama'!$A:$K,11,0),"")</f>
        <v/>
      </c>
      <c r="W372" s="229"/>
      <c r="X372" s="243" t="str">
        <f>IF(COUNTIF('Yıldız Liste'!A:A, A372)&gt;0, "Yıldız Pazar", IF(COUNTIF('Ana Pazar Liste'!A:A, A372)&gt;0, "Ana Pazar", IF(COUNTIF('Alt Pazar Liste'!A:A, A372)&gt;0, "Alt Pazar", "")))</f>
        <v>Ana Pazar</v>
      </c>
    </row>
    <row r="373" spans="1:24" ht="30" customHeight="1" thickTop="1" thickBot="1" x14ac:dyDescent="0.65">
      <c r="A373" s="125" t="s">
        <v>44</v>
      </c>
      <c r="B373" s="136" t="s">
        <v>255</v>
      </c>
      <c r="C373" s="137">
        <v>573457342</v>
      </c>
      <c r="D373" s="137">
        <v>200000000</v>
      </c>
      <c r="E373" s="128">
        <f>VLOOKUP(A373,'Tüm - Sektör'!$A:$H,5,0)</f>
        <v>59.256924097509632</v>
      </c>
      <c r="F373" s="128">
        <f>VLOOKUP(A373,'Tüm - Sektör'!$A:$H,6,0)</f>
        <v>74.071155121887045</v>
      </c>
      <c r="G373" s="127">
        <f>VLOOKUP(A373,'Tüm - Sektör'!$A:$H,7,0)</f>
        <v>150.34311</v>
      </c>
      <c r="H373" s="159">
        <v>4.49</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89.088702578535418</v>
      </c>
      <c r="R373" s="166" t="str">
        <f>IF(OR(H373="", H374="", Q373=0), "", IF(H373&lt;H374, (H374-H373)/H373, ""))</f>
        <v/>
      </c>
      <c r="S373" s="213">
        <v>88.497405880005331</v>
      </c>
      <c r="T373" s="241">
        <f>S373-Q373</f>
        <v>-0.59129669853008693</v>
      </c>
      <c r="U373" s="244"/>
      <c r="V373" s="246" t="str">
        <f>IFERROR(VLOOKUP(LEFT(U373,FIND(" ",U373)-1),'BTA Tarama'!$A:$K,11,0),"")</f>
        <v/>
      </c>
      <c r="W373" s="229"/>
      <c r="X373" s="243" t="str">
        <f>IF(COUNTIF('Yıldız Liste'!A:A, A373)&gt;0, "Yıldız Pazar", IF(COUNTIF('Ana Pazar Liste'!A:A, A373)&gt;0, "Ana Pazar", IF(COUNTIF('Alt Pazar Liste'!A:A, A373)&gt;0, "Alt Pazar", "")))</f>
        <v>Alt Pazar</v>
      </c>
    </row>
    <row r="374" spans="1:24" ht="30" customHeight="1" thickTop="1" thickBot="1" x14ac:dyDescent="0.65">
      <c r="A374" s="125" t="s">
        <v>382</v>
      </c>
      <c r="B374" s="136" t="s">
        <v>255</v>
      </c>
      <c r="C374" s="137">
        <v>237921423</v>
      </c>
      <c r="D374" s="137">
        <v>249999992</v>
      </c>
      <c r="E374" s="128">
        <f>VLOOKUP(A374,'Tüm - Sektör'!$A:$H,5,0)</f>
        <v>49.264482870739897</v>
      </c>
      <c r="F374" s="128">
        <f>VLOOKUP(A374,'Tüm - Sektör'!$A:$H,6,0)</f>
        <v>49.264484447203401</v>
      </c>
      <c r="G374" s="127">
        <f>VLOOKUP(A374,'Tüm - Sektör'!$A:$H,7,0)</f>
        <v>187.95273599999999</v>
      </c>
      <c r="H374" s="159">
        <v>4.32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92.593943431806963</v>
      </c>
      <c r="R374" s="166" t="str">
        <f>IF(OR(H374="", H375="", Q374=0), "", IF(H374&lt;H375, (H375-H374)/H374, ""))</f>
        <v/>
      </c>
      <c r="S374" s="213">
        <v>91.117502420365867</v>
      </c>
      <c r="T374" s="241">
        <f>S374-Q374</f>
        <v>-1.4764410114410964</v>
      </c>
      <c r="U374" s="244"/>
      <c r="V374" s="246" t="str">
        <f>IFERROR(VLOOKUP(LEFT(U374,FIND(" ",U374)-1),'BTA Tarama'!$A:$K,11,0),"")</f>
        <v/>
      </c>
      <c r="W374" s="229"/>
      <c r="X374" s="243" t="str">
        <f>IF(COUNTIF('Yıldız Liste'!A:A, A374)&gt;0, "Yıldız Pazar", IF(COUNTIF('Ana Pazar Liste'!A:A, A374)&gt;0, "Ana Pazar", IF(COUNTIF('Alt Pazar Liste'!A:A, A374)&gt;0, "Alt Pazar", "")))</f>
        <v>Ana Pazar</v>
      </c>
    </row>
    <row r="375" spans="1:24" ht="30" customHeight="1" thickTop="1" thickBot="1" x14ac:dyDescent="0.65">
      <c r="A375" s="125" t="s">
        <v>397</v>
      </c>
      <c r="B375" s="136" t="s">
        <v>255</v>
      </c>
      <c r="C375" s="137">
        <v>11360173813</v>
      </c>
      <c r="D375" s="137">
        <v>2100000000</v>
      </c>
      <c r="E375" s="128">
        <f>VLOOKUP(A375,'Tüm - Sektör'!$A:$H,5,0)</f>
        <v>9.8012586531330879</v>
      </c>
      <c r="F375" s="128">
        <f>VLOOKUP(A375,'Tüm - Sektör'!$A:$H,6,0)</f>
        <v>1.1668165063253677</v>
      </c>
      <c r="G375" s="127">
        <f>VLOOKUP(A375,'Tüm - Sektör'!$A:$H,7,0)</f>
        <v>1038.647878</v>
      </c>
      <c r="H375" s="159">
        <v>3.93</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101.80056501805821</v>
      </c>
      <c r="R375" s="166" t="str">
        <f>IF(OR(H375="", H376="", Q375=0), "", IF(H375&lt;H376, (H376-H375)/H375, ""))</f>
        <v/>
      </c>
      <c r="S375" s="213">
        <v>99.769631052610663</v>
      </c>
      <c r="T375" s="241">
        <f>S375-Q375</f>
        <v>-2.0309339654475451</v>
      </c>
      <c r="U375" s="244"/>
      <c r="V375" s="246" t="str">
        <f>IFERROR(VLOOKUP(LEFT(U375,FIND(" ",U375)-1),'BTA Tarama'!$A:$K,11,0),"")</f>
        <v/>
      </c>
      <c r="W375" s="229"/>
      <c r="X375" s="243" t="str">
        <f>IF(COUNTIF('Yıldız Liste'!A:A, A375)&gt;0, "Yıldız Pazar", IF(COUNTIF('Ana Pazar Liste'!A:A, A375)&gt;0, "Ana Pazar", IF(COUNTIF('Alt Pazar Liste'!A:A, A375)&gt;0, "Alt Pazar", "")))</f>
        <v>Yıldız Pazar</v>
      </c>
    </row>
    <row r="376" spans="1:24" ht="30" customHeight="1" thickTop="1" thickBot="1" x14ac:dyDescent="0.65">
      <c r="A376" s="125" t="s">
        <v>321</v>
      </c>
      <c r="B376" s="136" t="s">
        <v>255</v>
      </c>
      <c r="C376" s="137">
        <v>2964377336</v>
      </c>
      <c r="D376" s="137">
        <v>500000000</v>
      </c>
      <c r="E376" s="128">
        <f>VLOOKUP(A376,'Tüm - Sektör'!$A:$H,5,0)</f>
        <v>32.743861958426749</v>
      </c>
      <c r="F376" s="128">
        <f>VLOOKUP(A376,'Tüm - Sektör'!$A:$H,6,0)</f>
        <v>32.743861958426749</v>
      </c>
      <c r="G376" s="127">
        <f>VLOOKUP(A376,'Tüm - Sektör'!$A:$H,7,0)</f>
        <v>422.728272</v>
      </c>
      <c r="H376" s="159">
        <v>2.89</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138.41756184292274</v>
      </c>
      <c r="R376" s="166" t="str">
        <f>IF(OR(H376="", H377="", Q376=0), "", IF(H376&lt;H377, (H377-H376)/H376, ""))</f>
        <v/>
      </c>
      <c r="S376" s="213">
        <v>135.60228939865993</v>
      </c>
      <c r="T376" s="241">
        <f>S376-Q376</f>
        <v>-2.8152724442628028</v>
      </c>
      <c r="U376" s="244"/>
      <c r="V376" s="246" t="str">
        <f>IFERROR(VLOOKUP(LEFT(U376,FIND(" ",U376)-1),'BTA Tarama'!$A:$K,11,0),"")</f>
        <v/>
      </c>
      <c r="W376" s="229"/>
      <c r="X376" s="243" t="str">
        <f>IF(COUNTIF('Yıldız Liste'!A:A, A376)&gt;0, "Yıldız Pazar", IF(COUNTIF('Ana Pazar Liste'!A:A, A376)&gt;0, "Ana Pazar", IF(COUNTIF('Alt Pazar Liste'!A:A, A376)&gt;0, "Alt Pazar", "")))</f>
        <v>Ana Pazar</v>
      </c>
    </row>
    <row r="377" spans="1:24" ht="30" customHeight="1" thickTop="1" thickBot="1" x14ac:dyDescent="0.65">
      <c r="A377" s="125" t="s">
        <v>263</v>
      </c>
      <c r="B377" s="136" t="s">
        <v>255</v>
      </c>
      <c r="C377" s="137">
        <v>14932847381</v>
      </c>
      <c r="D377" s="137">
        <v>8430000000</v>
      </c>
      <c r="E377" s="128">
        <f>VLOOKUP(A377,'Tüm - Sektör'!$A:$H,5,0)</f>
        <v>3.8272831469119208</v>
      </c>
      <c r="F377" s="128">
        <f>VLOOKUP(A377,'Tüm - Sektör'!$A:$H,6,0)</f>
        <v>0.22700374536844134</v>
      </c>
      <c r="G377" s="127">
        <f>VLOOKUP(A377,'Tüm - Sektör'!$A:$H,7,0)</f>
        <v>3719.4775850000001</v>
      </c>
      <c r="H377" s="159">
        <v>2.81</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142.35493876387153</v>
      </c>
      <c r="R377" s="166" t="str">
        <f>IF(OR(H377="", H378="", Q377=0), "", IF(H377&lt;H378, (H378-H377)/H377, ""))</f>
        <v/>
      </c>
      <c r="S377" s="213">
        <v>139.86621605820943</v>
      </c>
      <c r="T377" s="241">
        <f>S377-Q377</f>
        <v>-2.4887227056620986</v>
      </c>
      <c r="U377" s="244"/>
      <c r="V377" s="246" t="str">
        <f>IFERROR(VLOOKUP(LEFT(U377,FIND(" ",U377)-1),'BTA Tarama'!$A:$K,11,0),"")</f>
        <v/>
      </c>
      <c r="W377" s="229"/>
      <c r="X377" s="243" t="str">
        <f>IF(COUNTIF('Yıldız Liste'!A:A, A377)&gt;0, "Yıldız Pazar", IF(COUNTIF('Ana Pazar Liste'!A:A, A377)&gt;0, "Ana Pazar", IF(COUNTIF('Alt Pazar Liste'!A:A, A377)&gt;0, "Alt Pazar", "")))</f>
        <v>Yıldız Pazar</v>
      </c>
    </row>
    <row r="378" spans="1:24" ht="30" customHeight="1" thickTop="1" thickBot="1" x14ac:dyDescent="0.65">
      <c r="A378" s="125" t="s">
        <v>260</v>
      </c>
      <c r="B378" s="136" t="s">
        <v>255</v>
      </c>
      <c r="C378" s="137">
        <v>2324346355</v>
      </c>
      <c r="D378" s="137">
        <v>270000000</v>
      </c>
      <c r="E378" s="128">
        <f>VLOOKUP(A378,'Tüm - Sektör'!$A:$H,5,0)</f>
        <v>226.11133722244833</v>
      </c>
      <c r="F378" s="128">
        <f>VLOOKUP(A378,'Tüm - Sektör'!$A:$H,6,0)</f>
        <v>418.72469856008951</v>
      </c>
      <c r="G378" s="127">
        <f>VLOOKUP(A378,'Tüm - Sektör'!$A:$H,7,0)</f>
        <v>68.060782000000003</v>
      </c>
      <c r="H378" s="159">
        <v>2.6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153.89314430425543</v>
      </c>
      <c r="R378" s="166" t="str">
        <f>IF(OR(H378="", H379="", Q378=0), "", IF(H378&lt;H379, (H379-H378)/H378, ""))</f>
        <v/>
      </c>
      <c r="S378" s="213">
        <v>152.71838747750539</v>
      </c>
      <c r="T378" s="241">
        <f>S378-Q378</f>
        <v>-1.1747568267500412</v>
      </c>
      <c r="U378" s="244"/>
      <c r="V378" s="246" t="str">
        <f>IFERROR(VLOOKUP(LEFT(U378,FIND(" ",U378)-1),'BTA Tarama'!$A:$K,11,0),"")</f>
        <v/>
      </c>
      <c r="W378" s="229"/>
      <c r="X378" s="243" t="str">
        <f>IF(COUNTIF('Yıldız Liste'!A:A, A378)&gt;0, "Yıldız Pazar", IF(COUNTIF('Ana Pazar Liste'!A:A, A378)&gt;0, "Ana Pazar", IF(COUNTIF('Alt Pazar Liste'!A:A, A378)&gt;0, "Alt Pazar", "")))</f>
        <v>Ana Pazar</v>
      </c>
    </row>
    <row r="379" spans="1:24" ht="30" customHeight="1" thickTop="1" thickBot="1" x14ac:dyDescent="0.65">
      <c r="A379" s="125" t="s">
        <v>180</v>
      </c>
      <c r="B379" s="136" t="s">
        <v>255</v>
      </c>
      <c r="C379" s="137">
        <v>1146147548</v>
      </c>
      <c r="D379" s="137">
        <v>600000000</v>
      </c>
      <c r="E379" s="128">
        <f>VLOOKUP(A379,'Tüm - Sektör'!$A:$H,5,0)</f>
        <v>47.514177042575085</v>
      </c>
      <c r="F379" s="128">
        <f>VLOOKUP(A379,'Tüm - Sektör'!$A:$H,6,0)</f>
        <v>39.595147535479235</v>
      </c>
      <c r="G379" s="127">
        <f>VLOOKUP(A379,'Tüm - Sektör'!$A:$H,7,0)</f>
        <v>335.41250200000002</v>
      </c>
      <c r="H379" s="159">
        <v>2.5099999999999998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E379*G379/100</f>
        <v>159.36849002321071</v>
      </c>
      <c r="R379" s="166" t="str">
        <f>IF(OR(H379="", H380="", Q379=0), "", IF(H379&lt;H380, (H380-H379)/H379, ""))</f>
        <v/>
      </c>
      <c r="S379" s="213">
        <v>155.64782488648206</v>
      </c>
      <c r="T379" s="241">
        <f>S379-Q379</f>
        <v>-3.7206651367286554</v>
      </c>
      <c r="U379" s="244"/>
      <c r="V379" s="246" t="str">
        <f>IFERROR(VLOOKUP(LEFT(U379,FIND(" ",U379)-1),'BTA Tarama'!$A:$K,11,0),"")</f>
        <v/>
      </c>
      <c r="W379" s="229"/>
      <c r="X379" s="243" t="str">
        <f>IF(COUNTIF('Yıldız Liste'!A:A, A379)&gt;0, "Yıldız Pazar", IF(COUNTIF('Ana Pazar Liste'!A:A, A379)&gt;0, "Ana Pazar", IF(COUNTIF('Alt Pazar Liste'!A:A, A379)&gt;0, "Alt Pazar", "")))</f>
        <v>Alt Pazar</v>
      </c>
    </row>
    <row r="380" spans="1:24" ht="30" customHeight="1" thickTop="1" thickBot="1" x14ac:dyDescent="0.65">
      <c r="A380" s="125" t="s">
        <v>671</v>
      </c>
      <c r="B380" s="136" t="s">
        <v>255</v>
      </c>
      <c r="C380" s="137">
        <v>4839967141</v>
      </c>
      <c r="D380" s="137">
        <v>3016276170</v>
      </c>
      <c r="E380" s="128">
        <f>VLOOKUP(A380,'Tüm - Sektör'!$A:$H,5,0)</f>
        <v>18.279665027693433</v>
      </c>
      <c r="F380" s="128">
        <f>VLOOKUP(A380,'Tüm - Sektör'!$A:$H,6,0)</f>
        <v>2.6697541665387621</v>
      </c>
      <c r="G380" s="127">
        <f>VLOOKUP(A380,'Tüm - Sektör'!$A:$H,7,0)</f>
        <v>955.68482200000005</v>
      </c>
      <c r="H380" s="159">
        <v>2.29</v>
      </c>
      <c r="I380" s="141" t="e">
        <f>VLOOKUP(A380,'Tüm - Sektör'!$A:$H,9,0)</f>
        <v>#REF!</v>
      </c>
      <c r="J380" s="145" t="e">
        <f>VLOOKUP(A380,'Tüm - Sektör'!$A:$H,10,0)</f>
        <v>#REF!</v>
      </c>
      <c r="K380" s="146" t="e">
        <f>VLOOKUP(A380,'Tüm - Sektör'!$A:$H,11,0)</f>
        <v>#REF!</v>
      </c>
      <c r="L380" s="146" t="e">
        <f>VLOOKUP(A380,'Tüm - Sektör'!$A:$H,12,0)</f>
        <v>#REF!</v>
      </c>
      <c r="M380" s="146" t="e">
        <f>VLOOKUP(A380,'Tüm - Sektör'!$A:$H,13,0)</f>
        <v>#REF!</v>
      </c>
      <c r="N380" s="147" t="e">
        <f>VLOOKUP(A380,'Tüm - Sektör'!$A:$H,14,0)</f>
        <v>#REF!</v>
      </c>
      <c r="O380" s="148" t="e">
        <f>VLOOKUP(A380,'Tüm - Sektör'!$A:$H,15,0)</f>
        <v>#REF!</v>
      </c>
      <c r="P380" s="156" t="e">
        <f>VLOOKUP(A380,'Tüm - Sektör'!$A:$H,16,0)</f>
        <v>#REF!</v>
      </c>
      <c r="Q380" s="158">
        <f>E380*G380/100</f>
        <v>174.69598418210825</v>
      </c>
      <c r="R380" s="166">
        <f>IF(OR(H380="", H381="", Q380=0), "", IF(H380&lt;H381, (H381-H380)/H380, ""))</f>
        <v>4.3668122270742397E-2</v>
      </c>
      <c r="S380" s="213">
        <v>170.96316400727687</v>
      </c>
      <c r="T380" s="241">
        <f>S380-Q380</f>
        <v>-3.7328201748313745</v>
      </c>
      <c r="U380" s="244"/>
      <c r="V380" s="246" t="str">
        <f>IFERROR(VLOOKUP(LEFT(U380,FIND(" ",U380)-1),'BTA Tarama'!$A:$K,11,0),"")</f>
        <v/>
      </c>
      <c r="W380" s="229"/>
      <c r="X380" s="243" t="str">
        <f>IF(COUNTIF('Yıldız Liste'!A:A, A380)&gt;0, "Yıldız Pazar", IF(COUNTIF('Ana Pazar Liste'!A:A, A380)&gt;0, "Ana Pazar", IF(COUNTIF('Alt Pazar Liste'!A:A, A380)&gt;0, "Alt Pazar", "")))</f>
        <v>Ana Pazar</v>
      </c>
    </row>
    <row r="381" spans="1:24" ht="30" customHeight="1" thickTop="1" thickBot="1" x14ac:dyDescent="0.65">
      <c r="A381" s="125" t="s">
        <v>3</v>
      </c>
      <c r="B381" s="136" t="s">
        <v>255</v>
      </c>
      <c r="C381" s="137">
        <v>171692372000</v>
      </c>
      <c r="D381" s="137">
        <v>47040878514</v>
      </c>
      <c r="E381" s="128">
        <f>VLOOKUP(A381,'Tüm - Sektör'!$A:$H,5,0)</f>
        <v>0.7639469022009695</v>
      </c>
      <c r="F381" s="128">
        <f>VLOOKUP(A381,'Tüm - Sektör'!$A:$H,6,0)</f>
        <v>8.7177471114004614E-3</v>
      </c>
      <c r="G381" s="127">
        <f>VLOOKUP(A381,'Tüm - Sektör'!$A:$H,7,0)</f>
        <v>23521.313182999998</v>
      </c>
      <c r="H381" s="159">
        <v>2.39</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179.69034341851676</v>
      </c>
      <c r="R381" s="166" t="str">
        <f>IF(OR(H381="", H382="", Q381=0), "", IF(H381&lt;H382, (H382-H381)/H381, ""))</f>
        <v/>
      </c>
      <c r="S381" s="213">
        <v>179.69034341851676</v>
      </c>
      <c r="T381" s="241">
        <f>S381-Q381</f>
        <v>0</v>
      </c>
      <c r="U381" s="244"/>
      <c r="V381" s="246" t="str">
        <f>IFERROR(VLOOKUP(LEFT(U381,FIND(" ",U381)-1),'BTA Tarama'!$A:$K,11,0),"")</f>
        <v/>
      </c>
      <c r="W381" s="229"/>
      <c r="X381" s="243" t="str">
        <f>IF(COUNTIF('Yıldız Liste'!A:A, A381)&gt;0, "Yıldız Pazar", IF(COUNTIF('Ana Pazar Liste'!A:A, A381)&gt;0, "Ana Pazar", IF(COUNTIF('Alt Pazar Liste'!A:A, A381)&gt;0, "Alt Pazar", "")))</f>
        <v>Yıldız Pazar</v>
      </c>
    </row>
    <row r="382" spans="1:24" ht="30" customHeight="1" thickTop="1" thickBot="1" x14ac:dyDescent="0.65">
      <c r="A382" s="125" t="s">
        <v>117</v>
      </c>
      <c r="B382" s="136" t="s">
        <v>255</v>
      </c>
      <c r="C382" s="137">
        <v>2298735475</v>
      </c>
      <c r="D382" s="137">
        <v>275000000</v>
      </c>
      <c r="E382" s="128">
        <f>VLOOKUP(A382,'Tüm - Sektör'!$A:$H,5,0)</f>
        <v>98.701915588271149</v>
      </c>
      <c r="F382" s="128">
        <f>VLOOKUP(A382,'Tüm - Sektör'!$A:$H,6,0)</f>
        <v>358.91605668462233</v>
      </c>
      <c r="G382" s="127">
        <f>VLOOKUP(A382,'Tüm - Sektör'!$A:$H,7,0)</f>
        <v>231.60181800000001</v>
      </c>
      <c r="H382" s="159">
        <v>1.75</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E382*G382/100</f>
        <v>228.59543090326136</v>
      </c>
      <c r="R382" s="166" t="str">
        <f>IF(OR(H382="", H383="", Q382=0), "", IF(H382&lt;H383, (H383-H382)/H382, ""))</f>
        <v/>
      </c>
      <c r="S382" s="213">
        <v>228.59543090326136</v>
      </c>
      <c r="T382" s="241">
        <f>S382-Q382</f>
        <v>0</v>
      </c>
      <c r="U382" s="244"/>
      <c r="V382" s="246" t="str">
        <f>IFERROR(VLOOKUP(LEFT(U382,FIND(" ",U382)-1),'BTA Tarama'!$A:$K,11,0),"")</f>
        <v/>
      </c>
      <c r="W382" s="229"/>
      <c r="X382" s="243" t="str">
        <f>IF(COUNTIF('Yıldız Liste'!A:A, A382)&gt;0, "Yıldız Pazar", IF(COUNTIF('Ana Pazar Liste'!A:A, A382)&gt;0, "Ana Pazar", IF(COUNTIF('Alt Pazar Liste'!A:A, A382)&gt;0, "Alt Pazar", "")))</f>
        <v/>
      </c>
    </row>
    <row r="383" spans="1:24" ht="30" customHeight="1" thickTop="1" thickBot="1" x14ac:dyDescent="0.65">
      <c r="A383" s="125" t="s">
        <v>241</v>
      </c>
      <c r="B383" s="136" t="s">
        <v>255</v>
      </c>
      <c r="C383" s="137">
        <v>1985914418</v>
      </c>
      <c r="D383" s="137">
        <v>1037000000</v>
      </c>
      <c r="E383" s="128">
        <f>VLOOKUP(A383,'Tüm - Sektör'!$A:$H,5,0)</f>
        <v>47.460087176064462</v>
      </c>
      <c r="F383" s="128">
        <f>VLOOKUP(A383,'Tüm - Sektör'!$A:$H,6,0)</f>
        <v>45.766718588297458</v>
      </c>
      <c r="G383" s="127">
        <f>VLOOKUP(A383,'Tüm - Sektör'!$A:$H,7,0)</f>
        <v>759.30591400000003</v>
      </c>
      <c r="H383" s="159">
        <v>1.1100000000000001</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360.36724871741308</v>
      </c>
      <c r="R383" s="166" t="str">
        <f>IF(OR(H383="", H384="", Q383=0), "", IF(H383&lt;H384, (H384-H383)/H383, ""))</f>
        <v/>
      </c>
      <c r="S383" s="213">
        <v>357.14968399672188</v>
      </c>
      <c r="T383" s="241">
        <f>S383-Q383</f>
        <v>-3.2175647206912004</v>
      </c>
      <c r="U383" s="244"/>
      <c r="V383" s="246" t="str">
        <f>IFERROR(VLOOKUP(LEFT(U383,FIND(" ",U383)-1),'BTA Tarama'!$A:$K,11,0),"")</f>
        <v/>
      </c>
      <c r="W383" s="229"/>
      <c r="X383" s="243" t="str">
        <f>IF(COUNTIF('Yıldız Liste'!A:A, A383)&gt;0, "Yıldız Pazar", IF(COUNTIF('Ana Pazar Liste'!A:A, A383)&gt;0, "Ana Pazar", IF(COUNTIF('Alt Pazar Liste'!A:A, A383)&gt;0, "Alt Pazar", "")))</f>
        <v/>
      </c>
    </row>
    <row r="384" spans="1:24" ht="30" customHeight="1" thickTop="1" thickBot="1" x14ac:dyDescent="0.65">
      <c r="A384" s="250" t="s">
        <v>607</v>
      </c>
      <c r="B384" s="251"/>
      <c r="C384" s="251"/>
      <c r="D384" s="251"/>
      <c r="E384" s="251"/>
      <c r="F384" s="251"/>
      <c r="G384" s="251"/>
      <c r="H384" s="252"/>
      <c r="I384" s="150"/>
      <c r="J384" s="150"/>
      <c r="K384" s="150"/>
      <c r="L384" s="150"/>
      <c r="M384" s="150"/>
      <c r="N384" s="150"/>
      <c r="O384" s="150"/>
      <c r="P384" s="150"/>
      <c r="Q384" s="158">
        <f t="shared" ref="Q384:Q412" si="17">E384*G384/100</f>
        <v>0</v>
      </c>
      <c r="R384" s="166" t="str">
        <f t="shared" ref="R384:R407" si="18">IF(OR(H384="", H385="", Q384=0), "", IF(H384&lt;H385, (H385-H384)/H384, ""))</f>
        <v/>
      </c>
      <c r="S384" s="213">
        <v>0</v>
      </c>
      <c r="T384" s="241">
        <f t="shared" si="16"/>
        <v>0</v>
      </c>
      <c r="U384" s="244"/>
      <c r="V384" s="246" t="str">
        <f>IFERROR(VLOOKUP(LEFT(U384,FIND(" ",U384)-1),'BTA Tarama'!$A:$K,11,0),"")</f>
        <v/>
      </c>
      <c r="W384" s="229"/>
      <c r="X384" s="243" t="str">
        <f>IF(COUNTIF('Yıldız Liste'!A:A, A384)&gt;0, "Yıldız Pazar", IF(COUNTIF('Ana Pazar Liste'!A:A, A384)&gt;0, "Ana Pazar", IF(COUNTIF('Alt Pazar Liste'!A:A, A384)&gt;0, "Alt Pazar", "")))</f>
        <v/>
      </c>
    </row>
    <row r="385" spans="1:24" ht="30" customHeight="1" thickTop="1" thickBot="1" x14ac:dyDescent="0.65">
      <c r="A385" s="125" t="s">
        <v>396</v>
      </c>
      <c r="B385" s="136" t="s">
        <v>607</v>
      </c>
      <c r="C385" s="137">
        <v>6926934061</v>
      </c>
      <c r="D385" s="137">
        <v>500000000</v>
      </c>
      <c r="E385" s="128">
        <f>VLOOKUP(A385,'Tüm - Sektör'!$A:$H,5,0)</f>
        <v>8.7699219740041983</v>
      </c>
      <c r="F385" s="128">
        <f>VLOOKUP(A385,'Tüm - Sektör'!$A:$H,6,0)</f>
        <v>0.3813009553914869</v>
      </c>
      <c r="G385" s="127">
        <f>VLOOKUP(A385,'Tüm - Sektör'!$A:$H,7,0)</f>
        <v>101.92848499999999</v>
      </c>
      <c r="H385" s="159">
        <v>44.76</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8.9390486037845722</v>
      </c>
      <c r="R385" s="166" t="str">
        <f>IF(OR(H385="", H386="", Q385=0), "", IF(H385&lt;H386, (H386-H385)/H385, ""))</f>
        <v/>
      </c>
      <c r="S385" s="213">
        <v>8.6156721685055437</v>
      </c>
      <c r="T385" s="241">
        <f>S385-Q385</f>
        <v>-0.32337643527902848</v>
      </c>
      <c r="U385" s="244"/>
      <c r="V385" s="246" t="str">
        <f>IFERROR(VLOOKUP(LEFT(U385,FIND(" ",U385)-1),'BTA Tarama'!$A:$K,11,0),"")</f>
        <v/>
      </c>
      <c r="W385" s="229"/>
      <c r="X385" s="243" t="str">
        <f>IF(COUNTIF('Yıldız Liste'!A:A, A385)&gt;0, "Yıldız Pazar", IF(COUNTIF('Ana Pazar Liste'!A:A, A385)&gt;0, "Ana Pazar", IF(COUNTIF('Alt Pazar Liste'!A:A, A385)&gt;0, "Alt Pazar", "")))</f>
        <v>Yıldız Pazar</v>
      </c>
    </row>
    <row r="386" spans="1:24" ht="30" customHeight="1" thickTop="1" thickBot="1" x14ac:dyDescent="0.65">
      <c r="A386" s="125" t="s">
        <v>411</v>
      </c>
      <c r="B386" s="136" t="s">
        <v>607</v>
      </c>
      <c r="C386" s="137">
        <v>15071105467</v>
      </c>
      <c r="D386" s="137">
        <v>825000000</v>
      </c>
      <c r="E386" s="128">
        <f>VLOOKUP(A386,'Tüm - Sektör'!$A:$H,5,0)</f>
        <v>4.8790079220451634</v>
      </c>
      <c r="F386" s="128">
        <f>VLOOKUP(A386,'Tüm - Sektör'!$A:$H,6,0)</f>
        <v>0.18481090613807438</v>
      </c>
      <c r="G386" s="127">
        <f>VLOOKUP(A386,'Tüm - Sektör'!$A:$H,7,0)</f>
        <v>254.99831699999999</v>
      </c>
      <c r="H386" s="159">
        <v>32.159999999999997</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12.441388087511839</v>
      </c>
      <c r="R386" s="166" t="str">
        <f>IF(OR(H386="", H387="", Q386=0), "", IF(H386&lt;H387, (H387-H386)/H386, ""))</f>
        <v/>
      </c>
      <c r="S386" s="213">
        <v>12.495785162223006</v>
      </c>
      <c r="T386" s="241">
        <f>S386-Q386</f>
        <v>5.4397074711166837E-2</v>
      </c>
      <c r="U386" s="244"/>
      <c r="V386" s="246" t="str">
        <f>IFERROR(VLOOKUP(LEFT(U386,FIND(" ",U386)-1),'BTA Tarama'!$A:$K,11,0),"")</f>
        <v/>
      </c>
      <c r="W386" s="229"/>
      <c r="X386" s="243" t="str">
        <f>IF(COUNTIF('Yıldız Liste'!A:A, A386)&gt;0, "Yıldız Pazar", IF(COUNTIF('Ana Pazar Liste'!A:A, A386)&gt;0, "Ana Pazar", IF(COUNTIF('Alt Pazar Liste'!A:A, A386)&gt;0, "Alt Pazar", "")))</f>
        <v>Yıldız Pazar</v>
      </c>
    </row>
    <row r="387" spans="1:24" ht="30" customHeight="1" thickTop="1" thickBot="1" x14ac:dyDescent="0.65">
      <c r="A387" s="125" t="s">
        <v>443</v>
      </c>
      <c r="B387" s="136" t="s">
        <v>607</v>
      </c>
      <c r="C387" s="137">
        <v>9403353877</v>
      </c>
      <c r="D387" s="137">
        <v>244750000</v>
      </c>
      <c r="E387" s="128">
        <f>VLOOKUP(A387,'Tüm - Sektör'!$A:$H,5,0)</f>
        <v>39.255793187173772</v>
      </c>
      <c r="F387" s="128">
        <f>VLOOKUP(A387,'Tüm - Sektör'!$A:$H,6,0)</f>
        <v>7.6376853323943328</v>
      </c>
      <c r="G387" s="127">
        <f>VLOOKUP(A387,'Tüm - Sektör'!$A:$H,7,0)</f>
        <v>49.484341999999998</v>
      </c>
      <c r="H387" s="159">
        <v>20.6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19.42547095555377</v>
      </c>
      <c r="R387" s="166" t="str">
        <f>IF(OR(H387="", H388="", Q387=0), "", IF(H387&lt;H388, (H388-H387)/H387, ""))</f>
        <v/>
      </c>
      <c r="S387" s="213">
        <v>19.055461984971792</v>
      </c>
      <c r="T387" s="241">
        <f>S387-Q387</f>
        <v>-0.37000897058197779</v>
      </c>
      <c r="U387" s="244"/>
      <c r="V387" s="246" t="str">
        <f>IFERROR(VLOOKUP(LEFT(U387,FIND(" ",U387)-1),'BTA Tarama'!$A:$K,11,0),"")</f>
        <v/>
      </c>
      <c r="W387" s="229"/>
      <c r="X387" s="243" t="str">
        <f>IF(COUNTIF('Yıldız Liste'!A:A, A387)&gt;0, "Yıldız Pazar", IF(COUNTIF('Ana Pazar Liste'!A:A, A387)&gt;0, "Ana Pazar", IF(COUNTIF('Alt Pazar Liste'!A:A, A387)&gt;0, "Alt Pazar", "")))</f>
        <v>Ana Pazar</v>
      </c>
    </row>
    <row r="388" spans="1:24" ht="30" customHeight="1" thickTop="1" thickBot="1" x14ac:dyDescent="0.65">
      <c r="A388" s="125" t="s">
        <v>509</v>
      </c>
      <c r="B388" s="136" t="s">
        <v>607</v>
      </c>
      <c r="C388" s="137">
        <v>-1084984172</v>
      </c>
      <c r="D388" s="137">
        <v>700000000</v>
      </c>
      <c r="E388" s="128">
        <f>VLOOKUP(A388,'Tüm - Sektör'!$A:$H,5,0)</f>
        <v>29.678095058048129</v>
      </c>
      <c r="F388" s="128">
        <f>VLOOKUP(A388,'Tüm - Sektör'!$A:$H,6,0)</f>
        <v>10.599319663588618</v>
      </c>
      <c r="G388" s="127">
        <f>VLOOKUP(A388,'Tüm - Sektör'!$A:$H,7,0)</f>
        <v>308.44022699999999</v>
      </c>
      <c r="H388" s="159">
        <v>4.37</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E388*G388/100</f>
        <v>91.539183766319425</v>
      </c>
      <c r="R388" s="166" t="str">
        <f>IF(OR(H388="", H389="", Q388=0), "", IF(H388&lt;H389, (H389-H388)/H388, ""))</f>
        <v/>
      </c>
      <c r="S388" s="213">
        <v>88.894718457514642</v>
      </c>
      <c r="T388" s="241">
        <f>S388-Q388</f>
        <v>-2.6444653088047829</v>
      </c>
      <c r="U388" s="244"/>
      <c r="V388" s="246" t="str">
        <f>IFERROR(VLOOKUP(LEFT(U388,FIND(" ",U388)-1),'BTA Tarama'!$A:$K,11,0),"")</f>
        <v/>
      </c>
      <c r="W388" s="229"/>
      <c r="X388" s="243" t="str">
        <f>IF(COUNTIF('Yıldız Liste'!A:A, A388)&gt;0, "Yıldız Pazar", IF(COUNTIF('Ana Pazar Liste'!A:A, A388)&gt;0, "Ana Pazar", IF(COUNTIF('Alt Pazar Liste'!A:A, A388)&gt;0, "Alt Pazar", "")))</f>
        <v>Yıldız Pazar</v>
      </c>
    </row>
    <row r="389" spans="1:24" ht="30" customHeight="1" thickTop="1" thickBot="1" x14ac:dyDescent="0.65">
      <c r="A389" s="250" t="s">
        <v>350</v>
      </c>
      <c r="B389" s="251"/>
      <c r="C389" s="251"/>
      <c r="D389" s="251"/>
      <c r="E389" s="251"/>
      <c r="F389" s="251"/>
      <c r="G389" s="251"/>
      <c r="H389" s="252"/>
      <c r="I389" s="150"/>
      <c r="J389" s="150"/>
      <c r="K389" s="150"/>
      <c r="L389" s="150"/>
      <c r="M389" s="150"/>
      <c r="N389" s="150"/>
      <c r="O389" s="150"/>
      <c r="P389" s="150"/>
      <c r="Q389" s="158">
        <f t="shared" si="17"/>
        <v>0</v>
      </c>
      <c r="R389" s="166" t="str">
        <f t="shared" si="18"/>
        <v/>
      </c>
      <c r="S389" s="213">
        <v>0</v>
      </c>
      <c r="T389" s="241">
        <f t="shared" ref="T389:T412" si="19">S389-Q389</f>
        <v>0</v>
      </c>
      <c r="U389" s="244"/>
      <c r="V389" s="246" t="str">
        <f>IFERROR(VLOOKUP(LEFT(U389,FIND(" ",U389)-1),'BTA Tarama'!$A:$K,11,0),"")</f>
        <v/>
      </c>
      <c r="W389" s="229"/>
      <c r="X389" s="243" t="str">
        <f>IF(COUNTIF('Yıldız Liste'!A:A, A389)&gt;0, "Yıldız Pazar", IF(COUNTIF('Ana Pazar Liste'!A:A, A389)&gt;0, "Ana Pazar", IF(COUNTIF('Alt Pazar Liste'!A:A, A389)&gt;0, "Alt Pazar", "")))</f>
        <v/>
      </c>
    </row>
    <row r="390" spans="1:24" ht="30" customHeight="1" thickTop="1" thickBot="1" x14ac:dyDescent="0.65">
      <c r="A390" s="125" t="s">
        <v>747</v>
      </c>
      <c r="B390" s="136" t="s">
        <v>350</v>
      </c>
      <c r="C390" s="137">
        <v>27589684000</v>
      </c>
      <c r="D390" s="137">
        <v>388080000</v>
      </c>
      <c r="E390" s="128">
        <f>VLOOKUP(A390,'Tüm - Sektör'!$A:$H,5,0)</f>
        <v>1.7387279428500613</v>
      </c>
      <c r="F390" s="128">
        <f>VLOOKUP(A390,'Tüm - Sektör'!$A:$H,6,0)</f>
        <v>3.1331005625868741E-2</v>
      </c>
      <c r="G390" s="127">
        <f>VLOOKUP(A390,'Tüm - Sektör'!$A:$H,7,0)</f>
        <v>160.34344200000001</v>
      </c>
      <c r="H390" s="159">
        <v>143.5</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2.7879362305815811</v>
      </c>
      <c r="R390" s="166" t="str">
        <f>IF(OR(H390="", H391="", Q390=0), "", IF(H390&lt;H391, (H391-H390)/H390, ""))</f>
        <v/>
      </c>
      <c r="S390" s="213">
        <v>2.7271223523412198</v>
      </c>
      <c r="T390" s="241">
        <f>S390-Q390</f>
        <v>-6.081387824036133E-2</v>
      </c>
      <c r="U390" s="244"/>
      <c r="V390" s="246" t="str">
        <f>IFERROR(VLOOKUP(LEFT(U390,FIND(" ",U390)-1),'BTA Tarama'!$A:$K,11,0),"")</f>
        <v/>
      </c>
      <c r="W390" s="229"/>
      <c r="X390" s="243" t="str">
        <f>IF(COUNTIF('Yıldız Liste'!A:A, A390)&gt;0, "Yıldız Pazar", IF(COUNTIF('Ana Pazar Liste'!A:A, A390)&gt;0, "Ana Pazar", IF(COUNTIF('Alt Pazar Liste'!A:A, A390)&gt;0, "Alt Pazar", "")))</f>
        <v>Yıldız Pazar</v>
      </c>
    </row>
    <row r="391" spans="1:24" ht="30" customHeight="1" thickTop="1" thickBot="1" x14ac:dyDescent="0.65">
      <c r="A391" s="125" t="s">
        <v>746</v>
      </c>
      <c r="B391" s="136" t="s">
        <v>350</v>
      </c>
      <c r="C391" s="137">
        <v>13909963000</v>
      </c>
      <c r="D391" s="137">
        <v>259785561</v>
      </c>
      <c r="E391" s="128">
        <f>VLOOKUP(A391,'Tüm - Sektör'!$A:$H,5,0)</f>
        <v>4.2758511101643633</v>
      </c>
      <c r="F391" s="128">
        <f>VLOOKUP(A391,'Tüm - Sektör'!$A:$H,6,0)</f>
        <v>0.15382362917416223</v>
      </c>
      <c r="G391" s="127">
        <f>VLOOKUP(A391,'Tüm - Sektör'!$A:$H,7,0)</f>
        <v>87.197725000000005</v>
      </c>
      <c r="H391" s="159">
        <v>107.3</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3.7284448924505686</v>
      </c>
      <c r="R391" s="166" t="str">
        <f>IF(OR(H391="", H392="", Q391=0), "", IF(H391&lt;H392, (H392-H391)/H391, ""))</f>
        <v/>
      </c>
      <c r="S391" s="213">
        <v>3.6940178851333889</v>
      </c>
      <c r="T391" s="241">
        <f>S391-Q391</f>
        <v>-3.4427007317179736E-2</v>
      </c>
      <c r="U391" s="244"/>
      <c r="V391" s="246" t="str">
        <f>IFERROR(VLOOKUP(LEFT(U391,FIND(" ",U391)-1),'BTA Tarama'!$A:$K,11,0),"")</f>
        <v/>
      </c>
      <c r="W391" s="229"/>
      <c r="X391" s="243" t="str">
        <f>IF(COUNTIF('Yıldız Liste'!A:A, A391)&gt;0, "Yıldız Pazar", IF(COUNTIF('Ana Pazar Liste'!A:A, A391)&gt;0, "Ana Pazar", IF(COUNTIF('Alt Pazar Liste'!A:A, A391)&gt;0, "Alt Pazar", "")))</f>
        <v>Yıldız Pazar</v>
      </c>
    </row>
    <row r="392" spans="1:24" ht="30" customHeight="1" thickTop="1" thickBot="1" x14ac:dyDescent="0.65">
      <c r="A392" s="125" t="s">
        <v>676</v>
      </c>
      <c r="B392" s="136" t="s">
        <v>350</v>
      </c>
      <c r="C392" s="137">
        <v>48672074000</v>
      </c>
      <c r="D392" s="137">
        <v>3202500000</v>
      </c>
      <c r="E392" s="128">
        <f>VLOOKUP(A392,'Tüm - Sektör'!$A:$H,5,0)</f>
        <v>0.7974009954511817</v>
      </c>
      <c r="F392" s="128">
        <f>VLOOKUP(A392,'Tüm - Sektör'!$A:$H,6,0)</f>
        <v>4.7883324052794196E-3</v>
      </c>
      <c r="G392" s="127">
        <f>VLOOKUP(A392,'Tüm - Sektör'!$A:$H,7,0)</f>
        <v>948.26043000000004</v>
      </c>
      <c r="H392" s="159">
        <v>52.9</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7.5614381082896571</v>
      </c>
      <c r="R392" s="166" t="str">
        <f>IF(OR(H392="", H393="", Q392=0), "", IF(H392&lt;H393, (H393-H392)/H392, ""))</f>
        <v/>
      </c>
      <c r="S392" s="213">
        <v>7.4142738819003293</v>
      </c>
      <c r="T392" s="241">
        <f>S392-Q392</f>
        <v>-0.1471642263893278</v>
      </c>
      <c r="U392" s="244"/>
      <c r="V392" s="246" t="str">
        <f>IFERROR(VLOOKUP(LEFT(U392,FIND(" ",U392)-1),'BTA Tarama'!$A:$K,11,0),"")</f>
        <v/>
      </c>
      <c r="W392" s="229"/>
      <c r="X392" s="243" t="str">
        <f>IF(COUNTIF('Yıldız Liste'!A:A, A392)&gt;0, "Yıldız Pazar", IF(COUNTIF('Ana Pazar Liste'!A:A, A392)&gt;0, "Ana Pazar", IF(COUNTIF('Alt Pazar Liste'!A:A, A392)&gt;0, "Alt Pazar", "")))</f>
        <v>Yıldız Pazar</v>
      </c>
    </row>
    <row r="393" spans="1:24" ht="30" customHeight="1" thickTop="1" thickBot="1" x14ac:dyDescent="0.65">
      <c r="A393" s="125" t="s">
        <v>630</v>
      </c>
      <c r="B393" s="136" t="s">
        <v>350</v>
      </c>
      <c r="C393" s="137">
        <v>3913562968</v>
      </c>
      <c r="D393" s="137">
        <v>117000000</v>
      </c>
      <c r="E393" s="128">
        <f>VLOOKUP(A393,'Tüm - Sektör'!$A:$H,5,0)</f>
        <v>37.662804534375688</v>
      </c>
      <c r="F393" s="128">
        <f>VLOOKUP(A393,'Tüm - Sektör'!$A:$H,6,0)</f>
        <v>7.153429161324917</v>
      </c>
      <c r="G393" s="127">
        <f>VLOOKUP(A393,'Tüm - Sektör'!$A:$H,7,0)</f>
        <v>23.988026999999999</v>
      </c>
      <c r="H393" s="159">
        <v>44.28</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9.0345637206632645</v>
      </c>
      <c r="R393" s="166" t="str">
        <f>IF(OR(H393="", H394="", Q393=0), "", IF(H393&lt;H394, (H394-H393)/H393, ""))</f>
        <v/>
      </c>
      <c r="S393" s="213">
        <v>8.7845955544789049</v>
      </c>
      <c r="T393" s="241">
        <f>S393-Q393</f>
        <v>-0.24996816618435957</v>
      </c>
      <c r="U393" s="244"/>
      <c r="V393" s="246" t="str">
        <f>IFERROR(VLOOKUP(LEFT(U393,FIND(" ",U393)-1),'BTA Tarama'!$A:$K,11,0),"")</f>
        <v/>
      </c>
      <c r="W393" s="229"/>
      <c r="X393" s="243" t="str">
        <f>IF(COUNTIF('Yıldız Liste'!A:A, A393)&gt;0, "Yıldız Pazar", IF(COUNTIF('Ana Pazar Liste'!A:A, A393)&gt;0, "Ana Pazar", IF(COUNTIF('Alt Pazar Liste'!A:A, A393)&gt;0, "Alt Pazar", "")))</f>
        <v>Ana Pazar</v>
      </c>
    </row>
    <row r="394" spans="1:24" ht="30" customHeight="1" thickTop="1" thickBot="1" x14ac:dyDescent="0.65">
      <c r="A394" s="125" t="s">
        <v>126</v>
      </c>
      <c r="B394" s="136" t="s">
        <v>350</v>
      </c>
      <c r="C394" s="137">
        <v>5067606276</v>
      </c>
      <c r="D394" s="137">
        <v>148867243</v>
      </c>
      <c r="E394" s="128">
        <f>VLOOKUP(A394,'Tüm - Sektör'!$A:$H,5,0)</f>
        <v>47.005340214566914</v>
      </c>
      <c r="F394" s="128">
        <f>VLOOKUP(A394,'Tüm - Sektör'!$A:$H,6,0)</f>
        <v>17.541856335031085</v>
      </c>
      <c r="G394" s="127">
        <f>VLOOKUP(A394,'Tüm - Sektör'!$A:$H,7,0)</f>
        <v>46.839131000000002</v>
      </c>
      <c r="H394" s="159">
        <v>18.170000000000002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22.01689288009668</v>
      </c>
      <c r="R394" s="166" t="str">
        <f>IF(OR(H394="", H395="", Q394=0), "", IF(H394&lt;H395, (H395-H394)/H394, ""))</f>
        <v/>
      </c>
      <c r="S394" s="213">
        <v>21.565872972040793</v>
      </c>
      <c r="T394" s="241">
        <f>S394-Q394</f>
        <v>-0.45101990805588699</v>
      </c>
      <c r="U394" s="244"/>
      <c r="V394" s="246" t="str">
        <f>IFERROR(VLOOKUP(LEFT(U394,FIND(" ",U394)-1),'BTA Tarama'!$A:$K,11,0),"")</f>
        <v/>
      </c>
      <c r="W394" s="229"/>
      <c r="X394" s="243" t="str">
        <f>IF(COUNTIF('Yıldız Liste'!A:A, A394)&gt;0, "Yıldız Pazar", IF(COUNTIF('Ana Pazar Liste'!A:A, A394)&gt;0, "Ana Pazar", IF(COUNTIF('Alt Pazar Liste'!A:A, A394)&gt;0, "Alt Pazar", "")))</f>
        <v>Ana Pazar</v>
      </c>
    </row>
    <row r="395" spans="1:24" ht="30" customHeight="1" thickTop="1" thickBot="1" x14ac:dyDescent="0.65">
      <c r="A395" s="125" t="s">
        <v>457</v>
      </c>
      <c r="B395" s="136" t="s">
        <v>350</v>
      </c>
      <c r="C395" s="137">
        <v>9991984451</v>
      </c>
      <c r="D395" s="137">
        <v>1400000000</v>
      </c>
      <c r="E395" s="128">
        <f>VLOOKUP(A395,'Tüm - Sektör'!$A:$H,5,0)</f>
        <v>5.8742050731984703</v>
      </c>
      <c r="F395" s="128">
        <f>VLOOKUP(A395,'Tüm - Sektör'!$A:$H,6,0)</f>
        <v>0.26224129791064599</v>
      </c>
      <c r="G395" s="127">
        <f>VLOOKUP(A395,'Tüm - Sektör'!$A:$H,7,0)</f>
        <v>419.330781</v>
      </c>
      <c r="H395" s="159">
        <v>16.239999999999998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24.632350010984769</v>
      </c>
      <c r="R395" s="166" t="str">
        <f>IF(OR(H395="", H396="", Q395=0), "", IF(H395&lt;H396, (H396-H395)/H395, ""))</f>
        <v/>
      </c>
      <c r="S395" s="213">
        <v>24.214852553171468</v>
      </c>
      <c r="T395" s="241">
        <f>S395-Q395</f>
        <v>-0.41749745781330105</v>
      </c>
      <c r="U395" s="244"/>
      <c r="V395" s="246" t="str">
        <f>IFERROR(VLOOKUP(LEFT(U395,FIND(" ",U395)-1),'BTA Tarama'!$A:$K,11,0),"")</f>
        <v/>
      </c>
      <c r="W395" s="229"/>
      <c r="X395" s="243" t="str">
        <f>IF(COUNTIF('Yıldız Liste'!A:A, A395)&gt;0, "Yıldız Pazar", IF(COUNTIF('Ana Pazar Liste'!A:A, A395)&gt;0, "Ana Pazar", IF(COUNTIF('Alt Pazar Liste'!A:A, A395)&gt;0, "Alt Pazar", "")))</f>
        <v>Yıldız Pazar</v>
      </c>
    </row>
    <row r="396" spans="1:24" ht="30" customHeight="1" thickTop="1" thickBot="1" x14ac:dyDescent="0.65">
      <c r="A396" s="125" t="s">
        <v>665</v>
      </c>
      <c r="B396" s="136" t="s">
        <v>350</v>
      </c>
      <c r="C396" s="137">
        <v>1571604579</v>
      </c>
      <c r="D396" s="137">
        <v>275000000</v>
      </c>
      <c r="E396" s="128">
        <f>VLOOKUP(A396,'Tüm - Sektör'!$A:$H,5,0)</f>
        <v>21.956778493225684</v>
      </c>
      <c r="F396" s="128">
        <f>VLOOKUP(A396,'Tüm - Sektör'!$A:$H,6,0)</f>
        <v>8.8714256538285596</v>
      </c>
      <c r="G396" s="127">
        <f>VLOOKUP(A396,'Tüm - Sektör'!$A:$H,7,0)</f>
        <v>204.47359800000001</v>
      </c>
      <c r="H396" s="159">
        <v>8.91</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44.89581498998875</v>
      </c>
      <c r="R396" s="166" t="str">
        <f>IF(OR(H396="", H397="", Q396=0), "", IF(H396&lt;H397, (H397-H396)/H396, ""))</f>
        <v/>
      </c>
      <c r="S396" s="213">
        <v>43.718219842710347</v>
      </c>
      <c r="T396" s="241">
        <f>S396-Q396</f>
        <v>-1.177595147278403</v>
      </c>
      <c r="U396" s="244"/>
      <c r="V396" s="246" t="str">
        <f>IFERROR(VLOOKUP(LEFT(U396,FIND(" ",U396)-1),'BTA Tarama'!$A:$K,11,0),"")</f>
        <v/>
      </c>
      <c r="W396" s="229"/>
      <c r="X396" s="243" t="str">
        <f>IF(COUNTIF('Yıldız Liste'!A:A, A396)&gt;0, "Yıldız Pazar", IF(COUNTIF('Ana Pazar Liste'!A:A, A396)&gt;0, "Ana Pazar", IF(COUNTIF('Alt Pazar Liste'!A:A, A396)&gt;0, "Alt Pazar", "")))</f>
        <v>Ana Pazar</v>
      </c>
    </row>
    <row r="397" spans="1:24" ht="30" customHeight="1" thickTop="1" thickBot="1" x14ac:dyDescent="0.65">
      <c r="A397" s="250" t="s">
        <v>689</v>
      </c>
      <c r="B397" s="251"/>
      <c r="C397" s="251"/>
      <c r="D397" s="251"/>
      <c r="E397" s="251"/>
      <c r="F397" s="251"/>
      <c r="G397" s="251"/>
      <c r="H397" s="252"/>
      <c r="I397" s="150"/>
      <c r="J397" s="150"/>
      <c r="K397" s="150"/>
      <c r="L397" s="150"/>
      <c r="M397" s="150"/>
      <c r="N397" s="150"/>
      <c r="O397" s="150"/>
      <c r="P397" s="150"/>
      <c r="Q397" s="158">
        <f t="shared" si="17"/>
        <v>0</v>
      </c>
      <c r="R397" s="166" t="str">
        <f t="shared" si="18"/>
        <v/>
      </c>
      <c r="S397" s="213">
        <v>0</v>
      </c>
      <c r="T397" s="241">
        <f t="shared" si="19"/>
        <v>0</v>
      </c>
      <c r="U397" s="244"/>
      <c r="V397" s="246" t="str">
        <f>IFERROR(VLOOKUP(LEFT(U397,FIND(" ",U397)-1),'BTA Tarama'!$A:$K,11,0),"")</f>
        <v/>
      </c>
      <c r="W397" s="229"/>
      <c r="X397" s="243" t="str">
        <f>IF(COUNTIF('Yıldız Liste'!A:A, A397)&gt;0, "Yıldız Pazar", IF(COUNTIF('Ana Pazar Liste'!A:A, A397)&gt;0, "Ana Pazar", IF(COUNTIF('Alt Pazar Liste'!A:A, A397)&gt;0, "Alt Pazar", "")))</f>
        <v/>
      </c>
    </row>
    <row r="398" spans="1:24" ht="30" customHeight="1" thickTop="1" thickBot="1" x14ac:dyDescent="0.65">
      <c r="A398" s="125" t="s">
        <v>734</v>
      </c>
      <c r="B398" s="136" t="s">
        <v>689</v>
      </c>
      <c r="C398" s="137">
        <v>162912546</v>
      </c>
      <c r="D398" s="137">
        <v>20000000</v>
      </c>
      <c r="E398" s="128">
        <f>VLOOKUP(A398,'Tüm - Sektör'!$A:$H,5,0)</f>
        <v>87.882111420456141</v>
      </c>
      <c r="F398" s="128">
        <f>VLOOKUP(A398,'Tüm - Sektör'!$A:$H,6,0)</f>
        <v>102.18850165169319</v>
      </c>
      <c r="G398" s="127">
        <f>VLOOKUP(A398,'Tüm - Sektör'!$A:$H,7,0)</f>
        <v>10.537267999999999</v>
      </c>
      <c r="H398" s="159">
        <v>43.2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9.2603736044320684</v>
      </c>
      <c r="R398" s="166" t="str">
        <f>IF(OR(H398="", H399="", Q398=0), "", IF(H398&lt;H399, (H399-H398)/H398, ""))</f>
        <v/>
      </c>
      <c r="S398" s="213">
        <v>9.2518071163613644</v>
      </c>
      <c r="T398" s="241">
        <f>S398-Q398</f>
        <v>-8.5664880707039259E-3</v>
      </c>
      <c r="U398" s="244"/>
      <c r="V398" s="246" t="str">
        <f>IFERROR(VLOOKUP(LEFT(U398,FIND(" ",U398)-1),'BTA Tarama'!$A:$K,11,0),"")</f>
        <v/>
      </c>
      <c r="W398" s="229"/>
      <c r="X398" s="243" t="str">
        <f>IF(COUNTIF('Yıldız Liste'!A:A, A398)&gt;0, "Yıldız Pazar", IF(COUNTIF('Ana Pazar Liste'!A:A, A398)&gt;0, "Ana Pazar", IF(COUNTIF('Alt Pazar Liste'!A:A, A398)&gt;0, "Alt Pazar", "")))</f>
        <v>Alt Pazar</v>
      </c>
    </row>
    <row r="399" spans="1:24" ht="30" customHeight="1" thickTop="1" thickBot="1" x14ac:dyDescent="0.65">
      <c r="A399" s="125" t="s">
        <v>756</v>
      </c>
      <c r="B399" s="136" t="s">
        <v>689</v>
      </c>
      <c r="C399" s="137">
        <v>55337978</v>
      </c>
      <c r="D399" s="137">
        <v>30000000</v>
      </c>
      <c r="E399" s="128">
        <f>VLOOKUP(A399,'Tüm - Sektör'!$A:$H,5,0)</f>
        <v>117.8186027090738</v>
      </c>
      <c r="F399" s="128">
        <f>VLOOKUP(A399,'Tüm - Sektör'!$A:$H,6,0)</f>
        <v>170.75159812909246</v>
      </c>
      <c r="G399" s="127">
        <f>VLOOKUP(A399,'Tüm - Sektör'!$A:$H,7,0)</f>
        <v>14.484933</v>
      </c>
      <c r="H399" s="159">
        <v>23.44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17.065945663945524</v>
      </c>
      <c r="R399" s="166" t="str">
        <f>IF(OR(H399="", H400="", Q399=0), "", IF(H399&lt;H400, (H400-H399)/H399, ""))</f>
        <v/>
      </c>
      <c r="S399" s="213">
        <v>16.907259778651021</v>
      </c>
      <c r="T399" s="241">
        <f>S399-Q399</f>
        <v>-0.15868588529450278</v>
      </c>
      <c r="U399" s="244"/>
      <c r="V399" s="246" t="str">
        <f>IFERROR(VLOOKUP(LEFT(U399,FIND(" ",U399)-1),'BTA Tarama'!$A:$K,11,0),"")</f>
        <v/>
      </c>
      <c r="W399" s="229"/>
      <c r="X399" s="243" t="str">
        <f>IF(COUNTIF('Yıldız Liste'!A:A, A399)&gt;0, "Yıldız Pazar", IF(COUNTIF('Ana Pazar Liste'!A:A, A399)&gt;0, "Ana Pazar", IF(COUNTIF('Alt Pazar Liste'!A:A, A399)&gt;0, "Alt Pazar", "")))</f>
        <v>Alt Pazar</v>
      </c>
    </row>
    <row r="400" spans="1:24" ht="30" customHeight="1" thickTop="1" thickBot="1" x14ac:dyDescent="0.65">
      <c r="A400" s="125" t="s">
        <v>713</v>
      </c>
      <c r="B400" s="136" t="s">
        <v>689</v>
      </c>
      <c r="C400" s="137">
        <v>91442529</v>
      </c>
      <c r="D400" s="137">
        <v>37500000</v>
      </c>
      <c r="E400" s="128">
        <f>VLOOKUP(A400,'Tüm - Sektör'!$A:$H,5,0)</f>
        <v>81.649566185648666</v>
      </c>
      <c r="F400" s="128">
        <f>VLOOKUP(A400,'Tüm - Sektör'!$A:$H,6,0)</f>
        <v>167.48628961158701</v>
      </c>
      <c r="G400" s="127">
        <f>VLOOKUP(A400,'Tüm - Sektör'!$A:$H,7,0)</f>
        <v>36.075847000000003</v>
      </c>
      <c r="H400" s="159">
        <v>13.58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29.455772573298351</v>
      </c>
      <c r="R400" s="166" t="str">
        <f>IF(OR(H400="", H401="", Q400=0), "", IF(H400&lt;H401, (H401-H400)/H400, ""))</f>
        <v/>
      </c>
      <c r="S400" s="213">
        <v>29.112765032415691</v>
      </c>
      <c r="T400" s="241">
        <f>S400-Q400</f>
        <v>-0.34300754088265961</v>
      </c>
      <c r="U400" s="244"/>
      <c r="V400" s="246" t="str">
        <f>IFERROR(VLOOKUP(LEFT(U400,FIND(" ",U400)-1),'BTA Tarama'!$A:$K,11,0),"")</f>
        <v/>
      </c>
      <c r="W400" s="229"/>
      <c r="X400" s="243" t="str">
        <f>IF(COUNTIF('Yıldız Liste'!A:A, A400)&gt;0, "Yıldız Pazar", IF(COUNTIF('Ana Pazar Liste'!A:A, A400)&gt;0, "Ana Pazar", IF(COUNTIF('Alt Pazar Liste'!A:A, A400)&gt;0, "Alt Pazar", "")))</f>
        <v>Alt Pazar</v>
      </c>
    </row>
    <row r="401" spans="1:24" ht="30" customHeight="1" thickTop="1" thickBot="1" x14ac:dyDescent="0.65">
      <c r="A401" s="125" t="s">
        <v>732</v>
      </c>
      <c r="B401" s="136" t="s">
        <v>689</v>
      </c>
      <c r="C401" s="137">
        <v>583507211</v>
      </c>
      <c r="D401" s="137">
        <v>42000000</v>
      </c>
      <c r="E401" s="128">
        <f>VLOOKUP(A401,'Tüm - Sektör'!$A:$H,5,0)</f>
        <v>110.94342382411511</v>
      </c>
      <c r="F401" s="128">
        <f>VLOOKUP(A401,'Tüm - Sektör'!$A:$H,6,0)</f>
        <v>293.50112122781775</v>
      </c>
      <c r="G401" s="127">
        <f>VLOOKUP(A401,'Tüm - Sektör'!$A:$H,7,0)</f>
        <v>39.884191999999999</v>
      </c>
      <c r="H401" s="159">
        <v>9.0399999999999991</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44.248888169383818</v>
      </c>
      <c r="R401" s="166" t="str">
        <f>IF(OR(H401="", H402="", Q401=0), "", IF(H401&lt;H402, (H402-H401)/H401, ""))</f>
        <v/>
      </c>
      <c r="S401" s="213">
        <v>43.957137258376889</v>
      </c>
      <c r="T401" s="241">
        <f>S401-Q401</f>
        <v>-0.29175091100692896</v>
      </c>
      <c r="U401" s="244"/>
      <c r="V401" s="246" t="str">
        <f>IFERROR(VLOOKUP(LEFT(U401,FIND(" ",U401)-1),'BTA Tarama'!$A:$K,11,0),"")</f>
        <v/>
      </c>
      <c r="W401" s="229"/>
      <c r="X401" s="243" t="str">
        <f>IF(COUNTIF('Yıldız Liste'!A:A, A401)&gt;0, "Yıldız Pazar", IF(COUNTIF('Ana Pazar Liste'!A:A, A401)&gt;0, "Ana Pazar", IF(COUNTIF('Alt Pazar Liste'!A:A, A401)&gt;0, "Alt Pazar", "")))</f>
        <v>Alt Pazar</v>
      </c>
    </row>
    <row r="402" spans="1:24" ht="30" customHeight="1" thickTop="1" thickBot="1" x14ac:dyDescent="0.65">
      <c r="A402" s="125" t="s">
        <v>725</v>
      </c>
      <c r="B402" s="136" t="s">
        <v>689</v>
      </c>
      <c r="C402" s="137">
        <v>726673508</v>
      </c>
      <c r="D402" s="137">
        <v>160599284</v>
      </c>
      <c r="E402" s="128">
        <f>VLOOKUP(A402,'Tüm - Sektör'!$A:$H,5,0)</f>
        <v>49.098112183981165</v>
      </c>
      <c r="F402" s="128">
        <f>VLOOKUP(A402,'Tüm - Sektör'!$A:$H,6,0)</f>
        <v>43.67401803785765</v>
      </c>
      <c r="G402" s="127">
        <f>VLOOKUP(A402,'Tüm - Sektör'!$A:$H,7,0)</f>
        <v>107.916184</v>
      </c>
      <c r="H402" s="159">
        <v>7.55</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52.984809084991532</v>
      </c>
      <c r="R402" s="166" t="str">
        <f>IF(OR(H402="", H403="", Q402=0), "", IF(H402&lt;H403, (H403-H402)/H402, ""))</f>
        <v/>
      </c>
      <c r="S402" s="213">
        <v>52.636224814695545</v>
      </c>
      <c r="T402" s="241">
        <f>S402-Q402</f>
        <v>-0.34858427029598715</v>
      </c>
      <c r="U402" s="244"/>
      <c r="V402" s="246" t="str">
        <f>IFERROR(VLOOKUP(LEFT(U402,FIND(" ",U402)-1),'BTA Tarama'!$A:$K,11,0),"")</f>
        <v/>
      </c>
      <c r="W402" s="229"/>
      <c r="X402" s="243" t="str">
        <f>IF(COUNTIF('Yıldız Liste'!A:A, A402)&gt;0, "Yıldız Pazar", IF(COUNTIF('Ana Pazar Liste'!A:A, A402)&gt;0, "Ana Pazar", IF(COUNTIF('Alt Pazar Liste'!A:A, A402)&gt;0, "Alt Pazar", "")))</f>
        <v>Ana Pazar</v>
      </c>
    </row>
    <row r="403" spans="1:24" ht="30" customHeight="1" thickTop="1" thickBot="1" x14ac:dyDescent="0.65">
      <c r="A403" s="125" t="s">
        <v>688</v>
      </c>
      <c r="B403" s="136" t="s">
        <v>689</v>
      </c>
      <c r="C403" s="137">
        <v>575417363</v>
      </c>
      <c r="D403" s="137">
        <v>60000000</v>
      </c>
      <c r="E403" s="128">
        <f>VLOOKUP(A403,'Tüm - Sektör'!$A:$H,5,0)</f>
        <v>111.29905812059074</v>
      </c>
      <c r="F403" s="128">
        <f>VLOOKUP(A403,'Tüm - Sektör'!$A:$H,6,0)</f>
        <v>309.16405033497426</v>
      </c>
      <c r="G403" s="127">
        <f>VLOOKUP(A403,'Tüm - Sektör'!$A:$H,7,0)</f>
        <v>59.507702999999999</v>
      </c>
      <c r="H403" s="159">
        <v>6.04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66.231512948198528</v>
      </c>
      <c r="R403" s="166">
        <f>IF(OR(H403="", H404="", Q403=0), "", IF(H403&lt;H404, (H404-H403)/H403, ""))</f>
        <v>1.5711920529801322</v>
      </c>
      <c r="S403" s="213">
        <v>64.006134113139041</v>
      </c>
      <c r="T403" s="241">
        <f>S403-Q403</f>
        <v>-2.2253788350594874</v>
      </c>
      <c r="U403" s="244"/>
      <c r="V403" s="246" t="str">
        <f>IFERROR(VLOOKUP(LEFT(U403,FIND(" ",U403)-1),'BTA Tarama'!$A:$K,11,0),"")</f>
        <v/>
      </c>
      <c r="W403" s="229"/>
      <c r="X403" s="243" t="str">
        <f>IF(COUNTIF('Yıldız Liste'!A:A, A403)&gt;0, "Yıldız Pazar", IF(COUNTIF('Ana Pazar Liste'!A:A, A403)&gt;0, "Ana Pazar", IF(COUNTIF('Alt Pazar Liste'!A:A, A403)&gt;0, "Alt Pazar", "")))</f>
        <v>Alt Pazar</v>
      </c>
    </row>
    <row r="404" spans="1:24" ht="30" customHeight="1" thickTop="1" thickBot="1" x14ac:dyDescent="0.65">
      <c r="A404" s="167" t="s">
        <v>703</v>
      </c>
      <c r="B404" s="169" t="s">
        <v>689</v>
      </c>
      <c r="C404" s="170">
        <v>69325879</v>
      </c>
      <c r="D404" s="170">
        <v>60000000</v>
      </c>
      <c r="E404" s="171">
        <f>VLOOKUP(A404,'Tüm - Sektör'!$A:$H,5,0)</f>
        <v>148.17972689439077</v>
      </c>
      <c r="F404" s="171">
        <f>VLOOKUP(A404,'Tüm - Sektör'!$A:$H,6,0)</f>
        <v>493.93242298130258</v>
      </c>
      <c r="G404" s="172">
        <f>VLOOKUP(A404,'Tüm - Sektör'!$A:$H,7,0)</f>
        <v>52.150770999999999</v>
      </c>
      <c r="H404" s="168">
        <v>15.53</v>
      </c>
      <c r="I404" s="173" t="e">
        <f>VLOOKUP(A404,'Tüm - Sektör'!$A:$H,9,0)</f>
        <v>#REF!</v>
      </c>
      <c r="J404" s="170" t="e">
        <f>VLOOKUP(A404,'Tüm - Sektör'!$A:$H,10,0)</f>
        <v>#REF!</v>
      </c>
      <c r="K404" s="173" t="e">
        <f>VLOOKUP(A404,'Tüm - Sektör'!$A:$H,11,0)</f>
        <v>#REF!</v>
      </c>
      <c r="L404" s="173" t="e">
        <f>VLOOKUP(A404,'Tüm - Sektör'!$A:$H,12,0)</f>
        <v>#REF!</v>
      </c>
      <c r="M404" s="173" t="e">
        <f>VLOOKUP(A404,'Tüm - Sektör'!$A:$H,13,0)</f>
        <v>#REF!</v>
      </c>
      <c r="N404" s="174" t="e">
        <f>VLOOKUP(A404,'Tüm - Sektör'!$A:$H,14,0)</f>
        <v>#REF!</v>
      </c>
      <c r="O404" s="175" t="e">
        <f>VLOOKUP(A404,'Tüm - Sektör'!$A:$H,15,0)</f>
        <v>#REF!</v>
      </c>
      <c r="P404" s="176" t="e">
        <f>VLOOKUP(A404,'Tüm - Sektör'!$A:$H,16,0)</f>
        <v>#REF!</v>
      </c>
      <c r="Q404" s="177">
        <f>E404*G404/100</f>
        <v>77.276870041119139</v>
      </c>
      <c r="R404" s="166" t="str">
        <f>IF(OR(H404="", H405="", Q404=0), "", IF(H404&lt;H405, (H405-H404)/H404, ""))</f>
        <v/>
      </c>
      <c r="S404" s="213">
        <v>76.39145714440356</v>
      </c>
      <c r="T404" s="241">
        <f>S404-Q404</f>
        <v>-0.88541289671557877</v>
      </c>
      <c r="U404" s="244"/>
      <c r="V404" s="246" t="str">
        <f>IFERROR(VLOOKUP(LEFT(U404,FIND(" ",U404)-1),'BTA Tarama'!$A:$K,11,0),"")</f>
        <v/>
      </c>
      <c r="W404" s="229"/>
      <c r="X404" s="243" t="str">
        <f>IF(COUNTIF('Yıldız Liste'!A:A, A404)&gt;0, "Yıldız Pazar", IF(COUNTIF('Ana Pazar Liste'!A:A, A404)&gt;0, "Ana Pazar", IF(COUNTIF('Alt Pazar Liste'!A:A, A404)&gt;0, "Alt Pazar", "")))</f>
        <v>Alt Pazar</v>
      </c>
    </row>
    <row r="405" spans="1:24" ht="30" customHeight="1" thickTop="1" thickBot="1" x14ac:dyDescent="0.65">
      <c r="A405" s="167" t="s">
        <v>704</v>
      </c>
      <c r="B405" s="169" t="s">
        <v>689</v>
      </c>
      <c r="C405" s="170">
        <v>82997498</v>
      </c>
      <c r="D405" s="170">
        <v>60000000</v>
      </c>
      <c r="E405" s="171">
        <f>VLOOKUP(A405,'Tüm - Sektör'!$A:$H,5,0)</f>
        <v>152.2683839901062</v>
      </c>
      <c r="F405" s="171">
        <f>VLOOKUP(A405,'Tüm - Sektör'!$A:$H,6,0)</f>
        <v>585.64763073117774</v>
      </c>
      <c r="G405" s="172">
        <f>VLOOKUP(A405,'Tüm - Sektör'!$A:$H,7,0)</f>
        <v>59.663963000000003</v>
      </c>
      <c r="H405" s="168">
        <v>13.21</v>
      </c>
      <c r="I405" s="173" t="e">
        <f>VLOOKUP(A405,'Tüm - Sektör'!$A:$H,9,0)</f>
        <v>#REF!</v>
      </c>
      <c r="J405" s="170" t="e">
        <f>VLOOKUP(A405,'Tüm - Sektör'!$A:$H,10,0)</f>
        <v>#REF!</v>
      </c>
      <c r="K405" s="173" t="e">
        <f>VLOOKUP(A405,'Tüm - Sektör'!$A:$H,11,0)</f>
        <v>#REF!</v>
      </c>
      <c r="L405" s="173" t="e">
        <f>VLOOKUP(A405,'Tüm - Sektör'!$A:$H,12,0)</f>
        <v>#REF!</v>
      </c>
      <c r="M405" s="173" t="e">
        <f>VLOOKUP(A405,'Tüm - Sektör'!$A:$H,13,0)</f>
        <v>#REF!</v>
      </c>
      <c r="N405" s="174" t="e">
        <f>VLOOKUP(A405,'Tüm - Sektör'!$A:$H,14,0)</f>
        <v>#REF!</v>
      </c>
      <c r="O405" s="175" t="e">
        <f>VLOOKUP(A405,'Tüm - Sektör'!$A:$H,15,0)</f>
        <v>#REF!</v>
      </c>
      <c r="P405" s="176" t="e">
        <f>VLOOKUP(A405,'Tüm - Sektör'!$A:$H,16,0)</f>
        <v>#REF!</v>
      </c>
      <c r="Q405" s="177">
        <f>E405*G405/100</f>
        <v>90.849352284554897</v>
      </c>
      <c r="R405" s="166" t="str">
        <f>IF(OR(H405="", H406="", Q405=0), "", IF(H405&lt;H406, (H406-H405)/H405, ""))</f>
        <v/>
      </c>
      <c r="S405" s="213">
        <v>88.244113505806638</v>
      </c>
      <c r="T405" s="241">
        <f>S405-Q405</f>
        <v>-2.6052387787482587</v>
      </c>
      <c r="U405" s="244"/>
      <c r="V405" s="246" t="str">
        <f>IFERROR(VLOOKUP(LEFT(U405,FIND(" ",U405)-1),'BTA Tarama'!$A:$K,11,0),"")</f>
        <v/>
      </c>
      <c r="W405" s="229"/>
      <c r="X405" s="243" t="str">
        <f>IF(COUNTIF('Yıldız Liste'!A:A, A405)&gt;0, "Yıldız Pazar", IF(COUNTIF('Ana Pazar Liste'!A:A, A405)&gt;0, "Ana Pazar", IF(COUNTIF('Alt Pazar Liste'!A:A, A405)&gt;0, "Alt Pazar", "")))</f>
        <v>Alt Pazar</v>
      </c>
    </row>
    <row r="406" spans="1:24" ht="30" customHeight="1" thickTop="1" thickBot="1" x14ac:dyDescent="0.65">
      <c r="A406" s="125" t="s">
        <v>705</v>
      </c>
      <c r="B406" s="136" t="s">
        <v>689</v>
      </c>
      <c r="C406" s="137">
        <v>83633027</v>
      </c>
      <c r="D406" s="137">
        <v>60000000</v>
      </c>
      <c r="E406" s="128">
        <f>VLOOKUP(A406,'Tüm - Sektör'!$A:$H,5,0)</f>
        <v>422.03575275879501</v>
      </c>
      <c r="F406" s="128">
        <f>VLOOKUP(A406,'Tüm - Sektör'!$A:$H,6,0)</f>
        <v>5275.4469094849374</v>
      </c>
      <c r="G406" s="127">
        <f>VLOOKUP(A406,'Tüm - Sektör'!$A:$H,7,0)</f>
        <v>58.626662000000003</v>
      </c>
      <c r="H406" s="159">
        <v>4.8499999999999996</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247.42547428905445</v>
      </c>
      <c r="R406" s="166" t="str">
        <f>IF(OR(H406="", H407="", Q406=0), "", IF(H406&lt;H407, (H407-H406)/H406, ""))</f>
        <v/>
      </c>
      <c r="S406" s="213">
        <v>247.42547428905445</v>
      </c>
      <c r="T406" s="241">
        <f>S406-Q406</f>
        <v>0</v>
      </c>
      <c r="U406" s="244"/>
      <c r="V406" s="246" t="str">
        <f>IFERROR(VLOOKUP(LEFT(U406,FIND(" ",U406)-1),'BTA Tarama'!$A:$K,11,0),"")</f>
        <v/>
      </c>
      <c r="W406" s="229"/>
      <c r="X406" s="243" t="str">
        <f>IF(COUNTIF('Yıldız Liste'!A:A, A406)&gt;0, "Yıldız Pazar", IF(COUNTIF('Ana Pazar Liste'!A:A, A406)&gt;0, "Ana Pazar", IF(COUNTIF('Alt Pazar Liste'!A:A, A406)&gt;0, "Alt Pazar", "")))</f>
        <v>Alt Pazar</v>
      </c>
    </row>
    <row r="407" spans="1:24" ht="30" customHeight="1" thickTop="1" thickBot="1" x14ac:dyDescent="0.65">
      <c r="A407" s="250" t="s">
        <v>351</v>
      </c>
      <c r="B407" s="251"/>
      <c r="C407" s="251"/>
      <c r="D407" s="251"/>
      <c r="E407" s="251"/>
      <c r="F407" s="251"/>
      <c r="G407" s="251"/>
      <c r="H407" s="252"/>
      <c r="I407" s="150"/>
      <c r="J407" s="150"/>
      <c r="K407" s="150"/>
      <c r="L407" s="150"/>
      <c r="M407" s="150"/>
      <c r="N407" s="150"/>
      <c r="O407" s="150"/>
      <c r="P407" s="150"/>
      <c r="Q407" s="158">
        <f t="shared" si="17"/>
        <v>0</v>
      </c>
      <c r="R407" s="166" t="str">
        <f t="shared" si="18"/>
        <v/>
      </c>
      <c r="S407" s="213">
        <v>0</v>
      </c>
      <c r="T407" s="241">
        <f t="shared" si="19"/>
        <v>0</v>
      </c>
      <c r="U407" s="244"/>
      <c r="V407" s="246" t="str">
        <f>IFERROR(VLOOKUP(LEFT(U407,FIND(" ",U407)-1),'BTA Tarama'!$A:$K,11,0),"")</f>
        <v/>
      </c>
      <c r="W407" s="229"/>
      <c r="X407" s="243" t="str">
        <f>IF(COUNTIF('Yıldız Liste'!A:A, A407)&gt;0, "Yıldız Pazar", IF(COUNTIF('Ana Pazar Liste'!A:A, A407)&gt;0, "Ana Pazar", IF(COUNTIF('Alt Pazar Liste'!A:A, A407)&gt;0, "Alt Pazar", "")))</f>
        <v/>
      </c>
    </row>
    <row r="408" spans="1:24" ht="30" customHeight="1" thickTop="1" thickBot="1" x14ac:dyDescent="0.65">
      <c r="A408" s="125" t="s">
        <v>530</v>
      </c>
      <c r="B408" s="136" t="s">
        <v>351</v>
      </c>
      <c r="C408" s="137">
        <v>257737541</v>
      </c>
      <c r="D408" s="137">
        <v>9500000</v>
      </c>
      <c r="E408" s="128">
        <f>VLOOKUP(A408,'Tüm - Sektör'!$A:$H,5,0)</f>
        <v>31.410539759500487</v>
      </c>
      <c r="F408" s="128">
        <f>VLOOKUP(A408,'Tüm - Sektör'!$A:$H,6,0)</f>
        <v>13.440539049850443</v>
      </c>
      <c r="G408" s="127">
        <f>VLOOKUP(A408,'Tüm - Sektör'!$A:$H,7,0)</f>
        <v>5.3107189999999997</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1.6681255030103466</v>
      </c>
      <c r="R408" s="166" t="str">
        <f>IF(OR(H408="", H409="", Q408=0), "", IF(H408&lt;H409, (H409-H408)/H408, ""))</f>
        <v/>
      </c>
      <c r="S408" s="213">
        <v>1.6077833425316765</v>
      </c>
      <c r="T408" s="241">
        <f>S408-Q408</f>
        <v>-6.0342160478670026E-2</v>
      </c>
      <c r="U408" s="244"/>
      <c r="V408" s="246" t="str">
        <f>IFERROR(VLOOKUP(LEFT(U408,FIND(" ",U408)-1),'BTA Tarama'!$A:$K,11,0),"")</f>
        <v/>
      </c>
      <c r="W408" s="229"/>
      <c r="X408" s="243" t="str">
        <f>IF(COUNTIF('Yıldız Liste'!A:A, A408)&gt;0, "Yıldız Pazar", IF(COUNTIF('Ana Pazar Liste'!A:A, A408)&gt;0, "Ana Pazar", IF(COUNTIF('Alt Pazar Liste'!A:A, A408)&gt;0, "Alt Pazar", "")))</f>
        <v>Alt Pazar</v>
      </c>
    </row>
    <row r="409" spans="1:24" ht="30" customHeight="1" thickTop="1" thickBot="1" x14ac:dyDescent="0.65">
      <c r="A409" s="125" t="s">
        <v>132</v>
      </c>
      <c r="B409" s="136" t="s">
        <v>351</v>
      </c>
      <c r="C409" s="137">
        <v>4550322502</v>
      </c>
      <c r="D409" s="137">
        <v>355000000</v>
      </c>
      <c r="E409" s="128">
        <f>VLOOKUP(A409,'Tüm - Sektör'!$A:$H,5,0)</f>
        <v>8.9044613274614228</v>
      </c>
      <c r="F409" s="128">
        <f>VLOOKUP(A409,'Tüm - Sektör'!$A:$H,6,0)</f>
        <v>0.71665684728059742</v>
      </c>
      <c r="G409" s="127">
        <f>VLOOKUP(A409,'Tüm - Sektör'!$A:$H,7,0)</f>
        <v>128.94884099999999</v>
      </c>
      <c r="H409" s="159">
        <v>34.840000000000003</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11.482199679054718</v>
      </c>
      <c r="R409" s="166" t="str">
        <f>IF(OR(H409="", H410="", Q409=0), "", IF(H409&lt;H410, (H410-H409)/H409, ""))</f>
        <v/>
      </c>
      <c r="S409" s="213">
        <v>11.319746372899445</v>
      </c>
      <c r="T409" s="241">
        <f>S409-Q409</f>
        <v>-0.16245330615527287</v>
      </c>
      <c r="U409" s="244"/>
      <c r="V409" s="246" t="str">
        <f>IFERROR(VLOOKUP(LEFT(U409,FIND(" ",U409)-1),'BTA Tarama'!$A:$K,11,0),"")</f>
        <v/>
      </c>
      <c r="W409" s="229"/>
      <c r="X409" s="243" t="str">
        <f>IF(COUNTIF('Yıldız Liste'!A:A, A409)&gt;0, "Yıldız Pazar", IF(COUNTIF('Ana Pazar Liste'!A:A, A409)&gt;0, "Ana Pazar", IF(COUNTIF('Alt Pazar Liste'!A:A, A409)&gt;0, "Alt Pazar", "")))</f>
        <v>Yıldız Pazar</v>
      </c>
    </row>
    <row r="410" spans="1:24" ht="30" customHeight="1" thickTop="1" thickBot="1" x14ac:dyDescent="0.65">
      <c r="A410" s="125" t="s">
        <v>189</v>
      </c>
      <c r="B410" s="136" t="s">
        <v>351</v>
      </c>
      <c r="C410" s="137">
        <v>2158486550</v>
      </c>
      <c r="D410" s="137">
        <v>118350000</v>
      </c>
      <c r="E410" s="128">
        <f>VLOOKUP(A410,'Tüm - Sektör'!$A:$H,5,0)</f>
        <v>26.061051609821128</v>
      </c>
      <c r="F410" s="128">
        <f>VLOOKUP(A410,'Tüm - Sektör'!$A:$H,6,0)</f>
        <v>6.4765654240466031</v>
      </c>
      <c r="G410" s="127">
        <f>VLOOKUP(A410,'Tüm - Sektör'!$A:$H,7,0)</f>
        <v>44.628962999999999</v>
      </c>
      <c r="H410" s="159">
        <v>34.4</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11.630777080357975</v>
      </c>
      <c r="R410" s="166" t="str">
        <f>IF(OR(H410="", H411="", Q410=0), "", IF(H410&lt;H411, (H411-H410)/H410, ""))</f>
        <v/>
      </c>
      <c r="S410" s="213">
        <v>11.563547155037986</v>
      </c>
      <c r="T410" s="241">
        <f>S410-Q410</f>
        <v>-6.7229925319988837E-2</v>
      </c>
      <c r="U410" s="244"/>
      <c r="V410" s="246" t="str">
        <f>IFERROR(VLOOKUP(LEFT(U410,FIND(" ",U410)-1),'BTA Tarama'!$A:$K,11,0),"")</f>
        <v/>
      </c>
      <c r="W410" s="229"/>
      <c r="X410" s="243" t="str">
        <f>IF(COUNTIF('Yıldız Liste'!A:A, A410)&gt;0, "Yıldız Pazar", IF(COUNTIF('Ana Pazar Liste'!A:A, A410)&gt;0, "Ana Pazar", IF(COUNTIF('Alt Pazar Liste'!A:A, A410)&gt;0, "Alt Pazar", "")))</f>
        <v>Ana Pazar</v>
      </c>
    </row>
    <row r="411" spans="1:24" ht="30" customHeight="1" thickTop="1" thickBot="1" x14ac:dyDescent="0.65">
      <c r="A411" s="125" t="s">
        <v>143</v>
      </c>
      <c r="B411" s="136" t="s">
        <v>351</v>
      </c>
      <c r="C411" s="137">
        <v>6516972751</v>
      </c>
      <c r="D411" s="137">
        <v>1300000000</v>
      </c>
      <c r="E411" s="128">
        <f>VLOOKUP(A411,'Tüm - Sektör'!$A:$H,5,0)</f>
        <v>9.5035280897680448</v>
      </c>
      <c r="F411" s="128">
        <f>VLOOKUP(A411,'Tüm - Sektör'!$A:$H,6,0)</f>
        <v>2.4368020742994987</v>
      </c>
      <c r="G411" s="127">
        <f>VLOOKUP(A411,'Tüm - Sektör'!$A:$H,7,0)</f>
        <v>1143.8313330000001</v>
      </c>
      <c r="H411" s="159">
        <v>3.68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108.70433203122327</v>
      </c>
      <c r="R411" s="166" t="str">
        <f>IF(OR(H411="", H412="", Q411=0), "", IF(H411&lt;H412, (H412-H411)/H411, ""))</f>
        <v/>
      </c>
      <c r="S411" s="213">
        <v>108.70433203122327</v>
      </c>
      <c r="T411" s="241">
        <f>S411-Q411</f>
        <v>0</v>
      </c>
      <c r="U411" s="244"/>
      <c r="V411" s="246" t="str">
        <f>IFERROR(VLOOKUP(LEFT(U411,FIND(" ",U411)-1),'BTA Tarama'!$A:$K,11,0),"")</f>
        <v/>
      </c>
      <c r="W411" s="229"/>
      <c r="X411" s="243" t="str">
        <f>IF(COUNTIF('Yıldız Liste'!A:A, A411)&gt;0, "Yıldız Pazar", IF(COUNTIF('Ana Pazar Liste'!A:A, A411)&gt;0, "Ana Pazar", IF(COUNTIF('Alt Pazar Liste'!A:A, A411)&gt;0, "Alt Pazar", "")))</f>
        <v/>
      </c>
    </row>
    <row r="412" spans="1:24" ht="30" customHeight="1" thickTop="1" thickBot="1" x14ac:dyDescent="0.65">
      <c r="A412" s="250" t="s">
        <v>375</v>
      </c>
      <c r="B412" s="251"/>
      <c r="C412" s="251"/>
      <c r="D412" s="251"/>
      <c r="E412" s="251"/>
      <c r="F412" s="251"/>
      <c r="G412" s="251"/>
      <c r="H412" s="252"/>
      <c r="I412" s="150"/>
      <c r="J412" s="150"/>
      <c r="K412" s="150"/>
      <c r="L412" s="150"/>
      <c r="M412" s="150"/>
      <c r="N412" s="150"/>
      <c r="O412" s="150"/>
      <c r="P412" s="150"/>
      <c r="Q412" s="158">
        <f t="shared" si="17"/>
        <v>0</v>
      </c>
      <c r="R412" s="166" t="str">
        <f t="shared" ref="R412:R467" si="20">IF(OR(H412="", H413="", Q412=0), "", IF(H412&lt;H413, (H413-H412)/H412, ""))</f>
        <v/>
      </c>
      <c r="S412" s="213">
        <v>0</v>
      </c>
      <c r="T412" s="241">
        <f t="shared" si="19"/>
        <v>0</v>
      </c>
      <c r="U412" s="244"/>
      <c r="V412" s="246" t="str">
        <f>IFERROR(VLOOKUP(LEFT(U412,FIND(" ",U412)-1),'BTA Tarama'!$A:$K,11,0),"")</f>
        <v/>
      </c>
      <c r="W412" s="229"/>
      <c r="X412" s="243" t="str">
        <f>IF(COUNTIF('Yıldız Liste'!A:A, A412)&gt;0, "Yıldız Pazar", IF(COUNTIF('Ana Pazar Liste'!A:A, A412)&gt;0, "Ana Pazar", IF(COUNTIF('Alt Pazar Liste'!A:A, A412)&gt;0, "Alt Pazar", "")))</f>
        <v/>
      </c>
    </row>
    <row r="413" spans="1:24" ht="30" customHeight="1" thickTop="1" thickBot="1" x14ac:dyDescent="0.65">
      <c r="A413" s="125" t="s">
        <v>190</v>
      </c>
      <c r="B413" s="136" t="s">
        <v>375</v>
      </c>
      <c r="C413" s="137">
        <v>8450730000</v>
      </c>
      <c r="D413" s="137">
        <v>3150000</v>
      </c>
      <c r="E413" s="128">
        <f>VLOOKUP(A413,'Tüm - Sektör'!$A:$H,5,0)</f>
        <v>6.9293629296385006</v>
      </c>
      <c r="F413" s="128">
        <f>VLOOKUP(A413,'Tüm - Sektör'!$A:$H,6,0)</f>
        <v>0.42739416270464231</v>
      </c>
      <c r="G413" s="127">
        <f>VLOOKUP(A413,'Tüm - Sektör'!$A:$H,7,0)</f>
        <v>1.1325970000000001</v>
      </c>
      <c r="H413" s="159">
        <v>5097.5</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7.8481756660197771E-2</v>
      </c>
      <c r="R413" s="166" t="str">
        <f>IF(OR(H413="", H414="", Q413=0), "", IF(H413&lt;H414, (H414-H413)/H413, ""))</f>
        <v/>
      </c>
      <c r="S413" s="213">
        <v>7.7719427795115717E-2</v>
      </c>
      <c r="T413" s="241">
        <f>S413-Q413</f>
        <v>-7.6232886508205422E-4</v>
      </c>
      <c r="U413" s="244"/>
      <c r="V413" s="246" t="str">
        <f>IFERROR(VLOOKUP(LEFT(U413,FIND(" ",U413)-1),'BTA Tarama'!$A:$K,11,0),"")</f>
        <v/>
      </c>
      <c r="W413" s="229"/>
      <c r="X413" s="243" t="str">
        <f>IF(COUNTIF('Yıldız Liste'!A:A, A413)&gt;0, "Yıldız Pazar", IF(COUNTIF('Ana Pazar Liste'!A:A, A413)&gt;0, "Ana Pazar", IF(COUNTIF('Alt Pazar Liste'!A:A, A413)&gt;0, "Alt Pazar", "")))</f>
        <v>Yıldız Pazar</v>
      </c>
    </row>
    <row r="414" spans="1:24" ht="30" customHeight="1" thickTop="1" thickBot="1" x14ac:dyDescent="0.65">
      <c r="A414" s="125" t="s">
        <v>735</v>
      </c>
      <c r="B414" s="136" t="s">
        <v>375</v>
      </c>
      <c r="C414" s="137">
        <v>4491655994</v>
      </c>
      <c r="D414" s="137">
        <v>71350000</v>
      </c>
      <c r="E414" s="128">
        <f>VLOOKUP(A414,'Tüm - Sektör'!$A:$H,5,0)</f>
        <v>0.75352716884122206</v>
      </c>
      <c r="F414" s="128">
        <f>VLOOKUP(A414,'Tüm - Sektör'!$A:$H,6,0)</f>
        <v>2.141321464108717E-3</v>
      </c>
      <c r="G414" s="127">
        <f>VLOOKUP(A414,'Tüm - Sektör'!$A:$H,7,0)</f>
        <v>10.951673</v>
      </c>
      <c r="H414" s="159">
        <v>4850</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8.2523831497648525E-2</v>
      </c>
      <c r="R414" s="166" t="str">
        <f>IF(OR(H414="", H415="", Q414=0), "", IF(H414&lt;H415, (H415-H414)/H414, ""))</f>
        <v/>
      </c>
      <c r="S414" s="213">
        <v>8.3037465303650485E-2</v>
      </c>
      <c r="T414" s="241">
        <f>S414-Q414</f>
        <v>5.1363380600195907E-4</v>
      </c>
      <c r="U414" s="244"/>
      <c r="V414" s="246" t="str">
        <f>IFERROR(VLOOKUP(LEFT(U414,FIND(" ",U414)-1),'BTA Tarama'!$A:$K,11,0),"")</f>
        <v/>
      </c>
      <c r="W414" s="229"/>
      <c r="X414" s="243" t="str">
        <f>IF(COUNTIF('Yıldız Liste'!A:A, A414)&gt;0, "Yıldız Pazar", IF(COUNTIF('Ana Pazar Liste'!A:A, A414)&gt;0, "Ana Pazar", IF(COUNTIF('Alt Pazar Liste'!A:A, A414)&gt;0, "Alt Pazar", "")))</f>
        <v>Yıldız Pazar</v>
      </c>
    </row>
    <row r="415" spans="1:24" ht="30" customHeight="1" thickTop="1" thickBot="1" x14ac:dyDescent="0.65">
      <c r="A415" s="125" t="s">
        <v>51</v>
      </c>
      <c r="B415" s="136" t="s">
        <v>375</v>
      </c>
      <c r="C415" s="137">
        <v>2033187111</v>
      </c>
      <c r="D415" s="137">
        <v>10800000</v>
      </c>
      <c r="E415" s="128">
        <f>VLOOKUP(A415,'Tüm - Sektör'!$A:$H,5,0)</f>
        <v>33.710179429172051</v>
      </c>
      <c r="F415" s="128">
        <f>VLOOKUP(A415,'Tüm - Sektör'!$A:$H,6,0)</f>
        <v>4.491097712386364</v>
      </c>
      <c r="G415" s="127">
        <f>VLOOKUP(A415,'Tüm - Sektör'!$A:$H,7,0)</f>
        <v>1.717981</v>
      </c>
      <c r="H415" s="159">
        <v>691</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0.57913447765908432</v>
      </c>
      <c r="R415" s="166" t="str">
        <f>IF(OR(H415="", H416="", Q415=0), "", IF(H415&lt;H416, (H416-H415)/H415, ""))</f>
        <v/>
      </c>
      <c r="S415" s="213">
        <v>0.57538738182951432</v>
      </c>
      <c r="T415" s="241">
        <f>S415-Q415</f>
        <v>-3.7470958295700019E-3</v>
      </c>
      <c r="U415" s="244"/>
      <c r="V415" s="246" t="str">
        <f>IFERROR(VLOOKUP(LEFT(U415,FIND(" ",U415)-1),'BTA Tarama'!$A:$K,11,0),"")</f>
        <v/>
      </c>
      <c r="W415" s="229"/>
      <c r="X415" s="243" t="str">
        <f>IF(COUNTIF('Yıldız Liste'!A:A, A415)&gt;0, "Yıldız Pazar", IF(COUNTIF('Ana Pazar Liste'!A:A, A415)&gt;0, "Ana Pazar", IF(COUNTIF('Alt Pazar Liste'!A:A, A415)&gt;0, "Alt Pazar", "")))</f>
        <v>Ana Pazar</v>
      </c>
    </row>
    <row r="416" spans="1:24" ht="30" customHeight="1" thickTop="1" thickBot="1" x14ac:dyDescent="0.65">
      <c r="A416" s="125" t="s">
        <v>1</v>
      </c>
      <c r="B416" s="136" t="s">
        <v>375</v>
      </c>
      <c r="C416" s="137">
        <v>17091099555</v>
      </c>
      <c r="D416" s="137">
        <v>100066875</v>
      </c>
      <c r="E416" s="128">
        <f>VLOOKUP(A416,'Tüm - Sektör'!$A:$H,5,0)</f>
        <v>3.7375764379990954</v>
      </c>
      <c r="F416" s="128">
        <f>VLOOKUP(A416,'Tüm - Sektör'!$A:$H,6,0)</f>
        <v>8.6862293120524375E-2</v>
      </c>
      <c r="G416" s="127">
        <f>VLOOKUP(A416,'Tüm - Sektör'!$A:$H,7,0)</f>
        <v>24.953838000000001</v>
      </c>
      <c r="H416" s="159">
        <v>429</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0.93266876946446475</v>
      </c>
      <c r="R416" s="166" t="str">
        <f>IF(OR(H416="", H417="", Q416=0), "", IF(H416&lt;H417, (H417-H416)/H416, ""))</f>
        <v/>
      </c>
      <c r="S416" s="213">
        <v>0.92941905249768964</v>
      </c>
      <c r="T416" s="241">
        <f>S416-Q416</f>
        <v>-3.249716966775118E-3</v>
      </c>
      <c r="U416" s="244"/>
      <c r="V416" s="246" t="str">
        <f>IFERROR(VLOOKUP(LEFT(U416,FIND(" ",U416)-1),'BTA Tarama'!$A:$K,11,0),"")</f>
        <v/>
      </c>
      <c r="W416" s="229"/>
      <c r="X416" s="243" t="str">
        <f>IF(COUNTIF('Yıldız Liste'!A:A, A416)&gt;0, "Yıldız Pazar", IF(COUNTIF('Ana Pazar Liste'!A:A, A416)&gt;0, "Ana Pazar", IF(COUNTIF('Alt Pazar Liste'!A:A, A416)&gt;0, "Alt Pazar", "")))</f>
        <v>Yıldız Pazar</v>
      </c>
    </row>
    <row r="417" spans="1:24" ht="30" customHeight="1" thickTop="1" thickBot="1" x14ac:dyDescent="0.65">
      <c r="A417" s="125" t="s">
        <v>447</v>
      </c>
      <c r="B417" s="136" t="s">
        <v>375</v>
      </c>
      <c r="C417" s="137">
        <v>38403565895</v>
      </c>
      <c r="D417" s="137">
        <v>998000000</v>
      </c>
      <c r="E417" s="128">
        <f>VLOOKUP(A417,'Tüm - Sektör'!$A:$H,5,0)</f>
        <v>0.28004931112471027</v>
      </c>
      <c r="F417" s="128">
        <f>VLOOKUP(A417,'Tüm - Sektör'!$A:$H,6,0)</f>
        <v>8.040416395102821E-4</v>
      </c>
      <c r="G417" s="127">
        <f>VLOOKUP(A417,'Tüm - Sektör'!$A:$H,7,0)</f>
        <v>426.09840800000001</v>
      </c>
      <c r="H417" s="159">
        <v>335.25</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1.1932856563173575</v>
      </c>
      <c r="R417" s="166" t="str">
        <f>IF(OR(H417="", H418="", Q417=0), "", IF(H417&lt;H418, (H418-H417)/H417, ""))</f>
        <v/>
      </c>
      <c r="S417" s="213">
        <v>1.1454517287913932</v>
      </c>
      <c r="T417" s="241">
        <f>S417-Q417</f>
        <v>-4.783392752596427E-2</v>
      </c>
      <c r="U417" s="244"/>
      <c r="V417" s="246" t="str">
        <f>IFERROR(VLOOKUP(LEFT(U417,FIND(" ",U417)-1),'BTA Tarama'!$A:$K,11,0),"")</f>
        <v/>
      </c>
      <c r="W417" s="229"/>
      <c r="X417" s="243" t="str">
        <f>IF(COUNTIF('Yıldız Liste'!A:A, A417)&gt;0, "Yıldız Pazar", IF(COUNTIF('Ana Pazar Liste'!A:A, A417)&gt;0, "Ana Pazar", IF(COUNTIF('Alt Pazar Liste'!A:A, A417)&gt;0, "Alt Pazar", "")))</f>
        <v>Yıldız Pazar</v>
      </c>
    </row>
    <row r="418" spans="1:24" ht="32.25" customHeight="1" thickTop="1" thickBot="1" x14ac:dyDescent="0.65">
      <c r="A418" s="125" t="s">
        <v>193</v>
      </c>
      <c r="B418" s="136" t="s">
        <v>375</v>
      </c>
      <c r="C418" s="137">
        <v>7824461000</v>
      </c>
      <c r="D418" s="137">
        <v>120000000</v>
      </c>
      <c r="E418" s="128">
        <f>VLOOKUP(A418,'Tüm - Sektör'!$A:$H,5,0)</f>
        <v>3.7447082591413006</v>
      </c>
      <c r="F418" s="128">
        <f>VLOOKUP(A418,'Tüm - Sektör'!$A:$H,6,0)</f>
        <v>9.3993681203345891E-2</v>
      </c>
      <c r="G418" s="127">
        <f>VLOOKUP(A418,'Tüm - Sektör'!$A:$H,7,0)</f>
        <v>32.616509000000001</v>
      </c>
      <c r="H418" s="159">
        <v>327.5</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1.2213931063665655</v>
      </c>
      <c r="R418" s="166" t="str">
        <f>IF(OR(H418="", H419="", Q418=0), "", IF(H418&lt;H419, (H419-H418)/H418, ""))</f>
        <v/>
      </c>
      <c r="S418" s="213">
        <v>1.2057460206030151</v>
      </c>
      <c r="T418" s="241">
        <f>S418-Q418</f>
        <v>-1.564708576355045E-2</v>
      </c>
      <c r="U418" s="244"/>
      <c r="V418" s="246" t="str">
        <f>IFERROR(VLOOKUP(LEFT(U418,FIND(" ",U418)-1),'BTA Tarama'!$A:$K,11,0),"")</f>
        <v/>
      </c>
      <c r="W418" s="229"/>
      <c r="X418" s="243" t="str">
        <f>IF(COUNTIF('Yıldız Liste'!A:A, A418)&gt;0, "Yıldız Pazar", IF(COUNTIF('Ana Pazar Liste'!A:A, A418)&gt;0, "Ana Pazar", IF(COUNTIF('Alt Pazar Liste'!A:A, A418)&gt;0, "Alt Pazar", "")))</f>
        <v>Yıldız Pazar</v>
      </c>
    </row>
    <row r="419" spans="1:24" ht="30" customHeight="1" thickTop="1" thickBot="1" x14ac:dyDescent="0.65">
      <c r="A419" s="125" t="s">
        <v>54</v>
      </c>
      <c r="B419" s="136" t="s">
        <v>375</v>
      </c>
      <c r="C419" s="137">
        <v>646697458</v>
      </c>
      <c r="D419" s="137">
        <v>14276790</v>
      </c>
      <c r="E419" s="128">
        <f>VLOOKUP(A419,'Tüm - Sektör'!$A:$H,5,0)</f>
        <v>42.531571400559372</v>
      </c>
      <c r="F419" s="128">
        <f>VLOOKUP(A419,'Tüm - Sektör'!$A:$H,6,0)</f>
        <v>9.9968826298914966</v>
      </c>
      <c r="G419" s="127">
        <f>VLOOKUP(A419,'Tüm - Sektör'!$A:$H,7,0)</f>
        <v>3.1674739999999999</v>
      </c>
      <c r="H419" s="159">
        <v>297</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1.3471764659041541</v>
      </c>
      <c r="R419" s="166" t="str">
        <f>IF(OR(H419="", H420="", Q419=0), "", IF(H419&lt;H420, (H420-H419)/H419, ""))</f>
        <v/>
      </c>
      <c r="S419" s="213">
        <v>1.3404067349197109</v>
      </c>
      <c r="T419" s="241">
        <f>S419-Q419</f>
        <v>-6.769730984443223E-3</v>
      </c>
      <c r="U419" s="244"/>
      <c r="V419" s="246" t="str">
        <f>IFERROR(VLOOKUP(LEFT(U419,FIND(" ",U419)-1),'BTA Tarama'!$A:$K,11,0),"")</f>
        <v/>
      </c>
      <c r="W419" s="229"/>
      <c r="X419" s="243" t="str">
        <f>IF(COUNTIF('Yıldız Liste'!A:A, A419)&gt;0, "Yıldız Pazar", IF(COUNTIF('Ana Pazar Liste'!A:A, A419)&gt;0, "Ana Pazar", IF(COUNTIF('Alt Pazar Liste'!A:A, A419)&gt;0, "Alt Pazar", "")))</f>
        <v>Ana Pazar</v>
      </c>
    </row>
    <row r="420" spans="1:24" ht="30" customHeight="1" thickTop="1" thickBot="1" x14ac:dyDescent="0.65">
      <c r="A420" s="125" t="s">
        <v>196</v>
      </c>
      <c r="B420" s="136" t="s">
        <v>375</v>
      </c>
      <c r="C420" s="137">
        <v>58964771000</v>
      </c>
      <c r="D420" s="137">
        <v>500000000</v>
      </c>
      <c r="E420" s="128">
        <f>VLOOKUP(A420,'Tüm - Sektör'!$A:$H,5,0)</f>
        <v>1.2226526978595935</v>
      </c>
      <c r="F420" s="128">
        <f>VLOOKUP(A420,'Tüm - Sektör'!$A:$H,6,0)</f>
        <v>9.0232671428752288E-3</v>
      </c>
      <c r="G420" s="127">
        <f>VLOOKUP(A420,'Tüm - Sektör'!$A:$H,7,0)</f>
        <v>120.540333</v>
      </c>
      <c r="H420" s="159">
        <v>271.5</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1.4737896334334379</v>
      </c>
      <c r="R420" s="166" t="str">
        <f>IF(OR(H420="", H421="", Q420=0), "", IF(H420&lt;H421, (H421-H420)/H420, ""))</f>
        <v/>
      </c>
      <c r="S420" s="213">
        <v>1.4710804613131558</v>
      </c>
      <c r="T420" s="241">
        <f>S420-Q420</f>
        <v>-2.7091721202820995E-3</v>
      </c>
      <c r="U420" s="244"/>
      <c r="V420" s="246" t="str">
        <f>IFERROR(VLOOKUP(LEFT(U420,FIND(" ",U420)-1),'BTA Tarama'!$A:$K,11,0),"")</f>
        <v/>
      </c>
      <c r="W420" s="229"/>
      <c r="X420" s="243" t="str">
        <f>IF(COUNTIF('Yıldız Liste'!A:A, A420)&gt;0, "Yıldız Pazar", IF(COUNTIF('Ana Pazar Liste'!A:A, A420)&gt;0, "Ana Pazar", IF(COUNTIF('Alt Pazar Liste'!A:A, A420)&gt;0, "Alt Pazar", "")))</f>
        <v>Yıldız Pazar</v>
      </c>
    </row>
    <row r="421" spans="1:24" ht="30" customHeight="1" thickTop="1" thickBot="1" x14ac:dyDescent="0.65">
      <c r="A421" s="125" t="s">
        <v>424</v>
      </c>
      <c r="B421" s="136" t="s">
        <v>375</v>
      </c>
      <c r="C421" s="137">
        <v>979739005</v>
      </c>
      <c r="D421" s="137">
        <v>80000000</v>
      </c>
      <c r="E421" s="128">
        <f>VLOOKUP(A421,'Tüm - Sektör'!$A:$H,5,0)</f>
        <v>31.431714600031434</v>
      </c>
      <c r="F421" s="128">
        <f>VLOOKUP(A421,'Tüm - Sektör'!$A:$H,6,0)</f>
        <v>1.5468363484267438</v>
      </c>
      <c r="G421" s="127">
        <f>VLOOKUP(A421,'Tüm - Sektör'!$A:$H,7,0)</f>
        <v>5.0446229999999996</v>
      </c>
      <c r="H421" s="159">
        <v>252.5</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1.5856115040075438</v>
      </c>
      <c r="R421" s="166" t="str">
        <f>IF(OR(H421="", H422="", Q421=0), "", IF(H421&lt;H422, (H422-H421)/H421, ""))</f>
        <v/>
      </c>
      <c r="S421" s="213">
        <v>1.5608846189547945</v>
      </c>
      <c r="T421" s="241">
        <f>S421-Q421</f>
        <v>-2.4726885052749337E-2</v>
      </c>
      <c r="U421" s="244"/>
      <c r="V421" s="246" t="str">
        <f>IFERROR(VLOOKUP(LEFT(U421,FIND(" ",U421)-1),'BTA Tarama'!$A:$K,11,0),"")</f>
        <v/>
      </c>
      <c r="W421" s="229"/>
      <c r="X421" s="243" t="str">
        <f>IF(COUNTIF('Yıldız Liste'!A:A, A421)&gt;0, "Yıldız Pazar", IF(COUNTIF('Ana Pazar Liste'!A:A, A421)&gt;0, "Ana Pazar", IF(COUNTIF('Alt Pazar Liste'!A:A, A421)&gt;0, "Alt Pazar", "")))</f>
        <v>Ana Pazar</v>
      </c>
    </row>
    <row r="422" spans="1:24" ht="30" customHeight="1" thickTop="1" thickBot="1" x14ac:dyDescent="0.65">
      <c r="A422" s="125" t="s">
        <v>394</v>
      </c>
      <c r="B422" s="136" t="s">
        <v>375</v>
      </c>
      <c r="C422" s="137">
        <v>227558534</v>
      </c>
      <c r="D422" s="137">
        <v>6200000</v>
      </c>
      <c r="E422" s="128">
        <f>VLOOKUP(A422,'Tüm - Sektör'!$A:$H,5,0)</f>
        <v>123.14400435240168</v>
      </c>
      <c r="F422" s="128">
        <f>VLOOKUP(A422,'Tüm - Sektör'!$A:$H,6,0)</f>
        <v>128.97361159656649</v>
      </c>
      <c r="G422" s="127">
        <f>VLOOKUP(A422,'Tüm - Sektör'!$A:$H,7,0)</f>
        <v>2.1097030000000001</v>
      </c>
      <c r="H422" s="159">
        <v>154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2.5979727541427491</v>
      </c>
      <c r="R422" s="166" t="str">
        <f>IF(OR(H422="", H423="", Q422=0), "", IF(H422&lt;H423, (H423-H422)/H422, ""))</f>
        <v/>
      </c>
      <c r="S422" s="213">
        <v>2.5979727541427491</v>
      </c>
      <c r="T422" s="241">
        <f>S422-Q422</f>
        <v>0</v>
      </c>
      <c r="U422" s="244"/>
      <c r="V422" s="246" t="str">
        <f>IFERROR(VLOOKUP(LEFT(U422,FIND(" ",U422)-1),'BTA Tarama'!$A:$K,11,0),"")</f>
        <v/>
      </c>
      <c r="W422" s="229"/>
      <c r="X422" s="243" t="str">
        <f>IF(COUNTIF('Yıldız Liste'!A:A, A422)&gt;0, "Yıldız Pazar", IF(COUNTIF('Ana Pazar Liste'!A:A, A422)&gt;0, "Ana Pazar", IF(COUNTIF('Alt Pazar Liste'!A:A, A422)&gt;0, "Alt Pazar", "")))</f>
        <v/>
      </c>
    </row>
    <row r="423" spans="1:24" ht="30" customHeight="1" thickTop="1" thickBot="1" x14ac:dyDescent="0.65">
      <c r="A423" s="125" t="s">
        <v>52</v>
      </c>
      <c r="B423" s="136" t="s">
        <v>375</v>
      </c>
      <c r="C423" s="137">
        <v>699845726</v>
      </c>
      <c r="D423" s="137">
        <v>122522806</v>
      </c>
      <c r="E423" s="128">
        <f>VLOOKUP(A423,'Tüm - Sektör'!$A:$H,5,0)</f>
        <v>16.266923418299037</v>
      </c>
      <c r="F423" s="128">
        <f>VLOOKUP(A423,'Tüm - Sektör'!$A:$H,6,0)</f>
        <v>1.0134846889316822</v>
      </c>
      <c r="G423" s="127">
        <f>VLOOKUP(A423,'Tüm - Sektör'!$A:$H,7,0)</f>
        <v>18.936226999999999</v>
      </c>
      <c r="H423" s="159">
        <v>129.9</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3.0803415444052651</v>
      </c>
      <c r="R423" s="166" t="str">
        <f>IF(OR(H423="", H424="", Q423=0), "", IF(H423&lt;H424, (H424-H423)/H423, ""))</f>
        <v/>
      </c>
      <c r="S423" s="213">
        <v>3.0544760810552969</v>
      </c>
      <c r="T423" s="241">
        <f>S423-Q423</f>
        <v>-2.5865463349968199E-2</v>
      </c>
      <c r="U423" s="244"/>
      <c r="V423" s="246" t="str">
        <f>IFERROR(VLOOKUP(LEFT(U423,FIND(" ",U423)-1),'BTA Tarama'!$A:$K,11,0),"")</f>
        <v/>
      </c>
      <c r="W423" s="229"/>
      <c r="X423" s="243" t="str">
        <f>IF(COUNTIF('Yıldız Liste'!A:A, A423)&gt;0, "Yıldız Pazar", IF(COUNTIF('Ana Pazar Liste'!A:A, A423)&gt;0, "Ana Pazar", IF(COUNTIF('Alt Pazar Liste'!A:A, A423)&gt;0, "Alt Pazar", "")))</f>
        <v>Yıldız Pazar</v>
      </c>
    </row>
    <row r="424" spans="1:24" ht="30" customHeight="1" thickTop="1" thickBot="1" x14ac:dyDescent="0.65">
      <c r="A424" s="125" t="s">
        <v>460</v>
      </c>
      <c r="B424" s="136" t="s">
        <v>375</v>
      </c>
      <c r="C424" s="137">
        <v>12170740000</v>
      </c>
      <c r="D424" s="137">
        <v>660000000</v>
      </c>
      <c r="E424" s="128">
        <f>VLOOKUP(A424,'Tüm - Sektör'!$A:$H,5,0)</f>
        <v>1.49212687832382</v>
      </c>
      <c r="F424" s="128">
        <f>VLOOKUP(A424,'Tüm - Sektör'!$A:$H,6,0)</f>
        <v>2.1531412385625108E-2</v>
      </c>
      <c r="G424" s="127">
        <f>VLOOKUP(A424,'Tüm - Sektör'!$A:$H,7,0)</f>
        <v>252.20048299999999</v>
      </c>
      <c r="H424" s="159">
        <v>106.3</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3.7631511941054958</v>
      </c>
      <c r="R424" s="166" t="str">
        <f>IF(OR(H424="", H425="", Q424=0), "", IF(H424&lt;H425, (H425-H424)/H424, ""))</f>
        <v/>
      </c>
      <c r="S424" s="213">
        <v>3.7916869377574809</v>
      </c>
      <c r="T424" s="241">
        <f>S424-Q424</f>
        <v>2.8535743651985079E-2</v>
      </c>
      <c r="U424" s="244"/>
      <c r="V424" s="246" t="str">
        <f>IFERROR(VLOOKUP(LEFT(U424,FIND(" ",U424)-1),'BTA Tarama'!$A:$K,11,0),"")</f>
        <v/>
      </c>
      <c r="W424" s="229"/>
      <c r="X424" s="243" t="str">
        <f>IF(COUNTIF('Yıldız Liste'!A:A, A424)&gt;0, "Yıldız Pazar", IF(COUNTIF('Ana Pazar Liste'!A:A, A424)&gt;0, "Ana Pazar", IF(COUNTIF('Alt Pazar Liste'!A:A, A424)&gt;0, "Alt Pazar", "")))</f>
        <v>Yıldız Pazar</v>
      </c>
    </row>
    <row r="425" spans="1:24" ht="30" customHeight="1" thickTop="1" thickBot="1" x14ac:dyDescent="0.65">
      <c r="A425" s="125" t="s">
        <v>453</v>
      </c>
      <c r="B425" s="136" t="s">
        <v>375</v>
      </c>
      <c r="C425" s="137">
        <v>2638457366</v>
      </c>
      <c r="D425" s="137">
        <v>37600000</v>
      </c>
      <c r="E425" s="128">
        <f>VLOOKUP(A425,'Tüm - Sektör'!$A:$H,5,0)</f>
        <v>27.716517498956357</v>
      </c>
      <c r="F425" s="128">
        <f>VLOOKUP(A425,'Tüm - Sektör'!$A:$H,6,0)</f>
        <v>7.0878982965825381</v>
      </c>
      <c r="G425" s="127">
        <f>VLOOKUP(A425,'Tüm - Sektör'!$A:$H,7,0)</f>
        <v>13.732926000000001</v>
      </c>
      <c r="H425" s="159">
        <v>105.1</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3.8062888379087276</v>
      </c>
      <c r="R425" s="166" t="str">
        <f>IF(OR(H425="", H426="", Q425=0), "", IF(H425&lt;H426, (H426-H425)/H425, ""))</f>
        <v/>
      </c>
      <c r="S425" s="213">
        <v>3.8208305335645387</v>
      </c>
      <c r="T425" s="241">
        <f>S425-Q425</f>
        <v>1.4541695655811093E-2</v>
      </c>
      <c r="U425" s="244"/>
      <c r="V425" s="246" t="str">
        <f>IFERROR(VLOOKUP(LEFT(U425,FIND(" ",U425)-1),'BTA Tarama'!$A:$K,11,0),"")</f>
        <v/>
      </c>
      <c r="W425" s="229"/>
      <c r="X425" s="243" t="str">
        <f>IF(COUNTIF('Yıldız Liste'!A:A, A425)&gt;0, "Yıldız Pazar", IF(COUNTIF('Ana Pazar Liste'!A:A, A425)&gt;0, "Ana Pazar", IF(COUNTIF('Alt Pazar Liste'!A:A, A425)&gt;0, "Alt Pazar", "")))</f>
        <v>Ana Pazar</v>
      </c>
    </row>
    <row r="426" spans="1:24" ht="30" customHeight="1" thickTop="1" thickBot="1" x14ac:dyDescent="0.65">
      <c r="A426" s="125" t="s">
        <v>267</v>
      </c>
      <c r="B426" s="136" t="s">
        <v>375</v>
      </c>
      <c r="C426" s="137">
        <v>73314458000</v>
      </c>
      <c r="D426" s="137">
        <v>675728205</v>
      </c>
      <c r="E426" s="128">
        <f>VLOOKUP(A426,'Tüm - Sektör'!$A:$H,5,0)</f>
        <v>3.7195012407880021</v>
      </c>
      <c r="F426" s="128">
        <f>VLOOKUP(A426,'Tüm - Sektör'!$A:$H,6,0)</f>
        <v>5.9187479278230967E-2</v>
      </c>
      <c r="G426" s="127">
        <f>VLOOKUP(A426,'Tüm - Sektör'!$A:$H,7,0)</f>
        <v>116.81877299999999</v>
      </c>
      <c r="H426" s="159">
        <v>92.1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4.3450757112083194</v>
      </c>
      <c r="R426" s="166" t="str">
        <f>IF(OR(H426="", H427="", Q426=0), "", IF(H426&lt;H427, (H427-H426)/H426, ""))</f>
        <v/>
      </c>
      <c r="S426" s="213">
        <v>4.3007143793905023</v>
      </c>
      <c r="T426" s="241">
        <f>S426-Q426</f>
        <v>-4.4361331817817096E-2</v>
      </c>
      <c r="U426" s="244"/>
      <c r="V426" s="246" t="str">
        <f>IFERROR(VLOOKUP(LEFT(U426,FIND(" ",U426)-1),'BTA Tarama'!$A:$K,11,0),"")</f>
        <v/>
      </c>
      <c r="W426" s="229"/>
      <c r="X426" s="243" t="str">
        <f>IF(COUNTIF('Yıldız Liste'!A:A, A426)&gt;0, "Yıldız Pazar", IF(COUNTIF('Ana Pazar Liste'!A:A, A426)&gt;0, "Ana Pazar", IF(COUNTIF('Alt Pazar Liste'!A:A, A426)&gt;0, "Alt Pazar", "")))</f>
        <v>Yıldız Pazar</v>
      </c>
    </row>
    <row r="427" spans="1:24" ht="30" customHeight="1" thickTop="1" thickBot="1" x14ac:dyDescent="0.65">
      <c r="A427" s="125" t="s">
        <v>483</v>
      </c>
      <c r="B427" s="136" t="s">
        <v>375</v>
      </c>
      <c r="C427" s="137">
        <v>6314823305</v>
      </c>
      <c r="D427" s="137">
        <v>221500000</v>
      </c>
      <c r="E427" s="128">
        <f>VLOOKUP(A427,'Tüm - Sektör'!$A:$H,5,0)</f>
        <v>10.721688916034061</v>
      </c>
      <c r="F427" s="128">
        <f>VLOOKUP(A427,'Tüm - Sektör'!$A:$H,6,0)</f>
        <v>0.55637834597099511</v>
      </c>
      <c r="G427" s="127">
        <f>VLOOKUP(A427,'Tüm - Sektör'!$A:$H,7,0)</f>
        <v>44.275882000000003</v>
      </c>
      <c r="H427" s="159">
        <v>84.3</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4.7471223328703207</v>
      </c>
      <c r="R427" s="166" t="str">
        <f>IF(OR(H427="", H428="", Q427=0), "", IF(H427&lt;H428, (H428-H427)/H427, ""))</f>
        <v/>
      </c>
      <c r="S427" s="213">
        <v>4.5839909812252921</v>
      </c>
      <c r="T427" s="241">
        <f>S427-Q427</f>
        <v>-0.16313135164502857</v>
      </c>
      <c r="U427" s="244"/>
      <c r="V427" s="246" t="str">
        <f>IFERROR(VLOOKUP(LEFT(U427,FIND(" ",U427)-1),'BTA Tarama'!$A:$K,11,0),"")</f>
        <v/>
      </c>
      <c r="W427" s="229"/>
      <c r="X427" s="243" t="str">
        <f>IF(COUNTIF('Yıldız Liste'!A:A, A427)&gt;0, "Yıldız Pazar", IF(COUNTIF('Ana Pazar Liste'!A:A, A427)&gt;0, "Ana Pazar", IF(COUNTIF('Alt Pazar Liste'!A:A, A427)&gt;0, "Alt Pazar", "")))</f>
        <v>Yıldız Pazar</v>
      </c>
    </row>
    <row r="428" spans="1:24" ht="30" customHeight="1" thickTop="1" thickBot="1" x14ac:dyDescent="0.65">
      <c r="A428" s="125" t="s">
        <v>191</v>
      </c>
      <c r="B428" s="136" t="s">
        <v>375</v>
      </c>
      <c r="C428" s="137">
        <v>164435643000</v>
      </c>
      <c r="D428" s="137">
        <v>3509100000</v>
      </c>
      <c r="E428" s="128">
        <f>VLOOKUP(A428,'Tüm - Sektör'!$A:$H,5,0)</f>
        <v>0.82546509709733762</v>
      </c>
      <c r="F428" s="128">
        <f>VLOOKUP(A428,'Tüm - Sektör'!$A:$H,6,0)</f>
        <v>3.0158404890776201E-3</v>
      </c>
      <c r="G428" s="127">
        <f>VLOOKUP(A428,'Tüm - Sektör'!$A:$H,7,0)</f>
        <v>620.28678500000001</v>
      </c>
      <c r="H428" s="159">
        <v>78.150000000000006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5.120250912082204</v>
      </c>
      <c r="R428" s="166" t="str">
        <f>IF(OR(H428="", H429="", Q428=0), "", IF(H428&lt;H429, (H429-H428)/H428, ""))</f>
        <v/>
      </c>
      <c r="S428" s="213">
        <v>5.1039235813676562</v>
      </c>
      <c r="T428" s="241">
        <f>S428-Q428</f>
        <v>-1.6327330714547728E-2</v>
      </c>
      <c r="U428" s="244"/>
      <c r="V428" s="246" t="str">
        <f>IFERROR(VLOOKUP(LEFT(U428,FIND(" ",U428)-1),'BTA Tarama'!$A:$K,11,0),"")</f>
        <v/>
      </c>
      <c r="W428" s="229"/>
      <c r="X428" s="243" t="str">
        <f>IF(COUNTIF('Yıldız Liste'!A:A, A428)&gt;0, "Yıldız Pazar", IF(COUNTIF('Ana Pazar Liste'!A:A, A428)&gt;0, "Ana Pazar", IF(COUNTIF('Alt Pazar Liste'!A:A, A428)&gt;0, "Alt Pazar", "")))</f>
        <v>Yıldız Pazar</v>
      </c>
    </row>
    <row r="429" spans="1:24" ht="30" customHeight="1" thickTop="1" thickBot="1" x14ac:dyDescent="0.65">
      <c r="A429" s="125" t="s">
        <v>195</v>
      </c>
      <c r="B429" s="136" t="s">
        <v>375</v>
      </c>
      <c r="C429" s="137">
        <v>15443065482</v>
      </c>
      <c r="D429" s="137">
        <v>115000000</v>
      </c>
      <c r="E429" s="128">
        <f>VLOOKUP(A429,'Tüm - Sektör'!$A:$H,5,0)</f>
        <v>15.770906761689533</v>
      </c>
      <c r="F429" s="128">
        <f>VLOOKUP(A429,'Tüm - Sektör'!$A:$H,6,0)</f>
        <v>1.7810171385307207</v>
      </c>
      <c r="G429" s="127">
        <f>VLOOKUP(A429,'Tüm - Sektör'!$A:$H,7,0)</f>
        <v>32.987870999999998</v>
      </c>
      <c r="H429" s="159">
        <v>76.900000000000006</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5.2024863780764203</v>
      </c>
      <c r="R429" s="166" t="str">
        <f>IF(OR(H429="", H430="", Q429=0), "", IF(H429&lt;H430, (H430-H429)/H429, ""))</f>
        <v/>
      </c>
      <c r="S429" s="213">
        <v>5.2228616510976087</v>
      </c>
      <c r="T429" s="241">
        <f>S429-Q429</f>
        <v>2.0375273021188356E-2</v>
      </c>
      <c r="U429" s="244"/>
      <c r="V429" s="246" t="str">
        <f>IFERROR(VLOOKUP(LEFT(U429,FIND(" ",U429)-1),'BTA Tarama'!$A:$K,11,0),"")</f>
        <v/>
      </c>
      <c r="W429" s="229"/>
      <c r="X429" s="243" t="str">
        <f>IF(COUNTIF('Yıldız Liste'!A:A, A429)&gt;0, "Yıldız Pazar", IF(COUNTIF('Ana Pazar Liste'!A:A, A429)&gt;0, "Ana Pazar", IF(COUNTIF('Alt Pazar Liste'!A:A, A429)&gt;0, "Alt Pazar", "")))</f>
        <v>Yıldız Pazar</v>
      </c>
    </row>
    <row r="430" spans="1:24" ht="30" customHeight="1" thickTop="1" thickBot="1" x14ac:dyDescent="0.65">
      <c r="A430" s="125" t="s">
        <v>194</v>
      </c>
      <c r="B430" s="136" t="s">
        <v>375</v>
      </c>
      <c r="C430" s="137">
        <v>15094360742</v>
      </c>
      <c r="D430" s="137">
        <v>86788722</v>
      </c>
      <c r="E430" s="128">
        <f>VLOOKUP(A430,'Tüm - Sektör'!$A:$H,5,0)</f>
        <v>23.019791625768931</v>
      </c>
      <c r="F430" s="128">
        <f>VLOOKUP(A430,'Tüm - Sektör'!$A:$H,6,0)</f>
        <v>3.6838810477665476</v>
      </c>
      <c r="G430" s="127">
        <f>VLOOKUP(A430,'Tüm - Sektör'!$A:$H,7,0)</f>
        <v>24.411895999999999</v>
      </c>
      <c r="H430" s="159">
        <v>71.2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5.6195675910994201</v>
      </c>
      <c r="R430" s="166" t="str">
        <f>IF(OR(H430="", H431="", Q430=0), "", IF(H430&lt;H431, (H431-H430)/H430, ""))</f>
        <v/>
      </c>
      <c r="S430" s="213">
        <v>5.5378991347581827</v>
      </c>
      <c r="T430" s="241">
        <f>S430-Q430</f>
        <v>-8.1668456341237317E-2</v>
      </c>
      <c r="U430" s="244"/>
      <c r="V430" s="246" t="str">
        <f>IFERROR(VLOOKUP(LEFT(U430,FIND(" ",U430)-1),'BTA Tarama'!$A:$K,11,0),"")</f>
        <v/>
      </c>
      <c r="W430" s="229"/>
      <c r="X430" s="243" t="str">
        <f>IF(COUNTIF('Yıldız Liste'!A:A, A430)&gt;0, "Yıldız Pazar", IF(COUNTIF('Ana Pazar Liste'!A:A, A430)&gt;0, "Ana Pazar", IF(COUNTIF('Alt Pazar Liste'!A:A, A430)&gt;0, "Alt Pazar", "")))</f>
        <v>Yıldız Pazar</v>
      </c>
    </row>
    <row r="431" spans="1:24" ht="30" customHeight="1" thickTop="1" thickBot="1" x14ac:dyDescent="0.65">
      <c r="A431" s="125" t="s">
        <v>690</v>
      </c>
      <c r="B431" s="136" t="s">
        <v>375</v>
      </c>
      <c r="C431" s="137">
        <v>52360538</v>
      </c>
      <c r="D431" s="137">
        <v>13878486</v>
      </c>
      <c r="E431" s="128">
        <f>VLOOKUP(A431,'Tüm - Sektör'!$A:$H,5,0)</f>
        <v>43.794882875176057</v>
      </c>
      <c r="F431" s="128">
        <f>VLOOKUP(A431,'Tüm - Sektör'!$A:$H,6,0)</f>
        <v>50.937771030914234</v>
      </c>
      <c r="G431" s="127">
        <f>VLOOKUP(A431,'Tüm - Sektör'!$A:$H,7,0)</f>
        <v>13.431647</v>
      </c>
      <c r="H431" s="159">
        <v>68</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E431*G431/100</f>
        <v>5.8823740718570994</v>
      </c>
      <c r="R431" s="166" t="str">
        <f>IF(OR(H431="", H432="", Q431=0), "", IF(H431&lt;H432, (H432-H431)/H431, ""))</f>
        <v/>
      </c>
      <c r="S431" s="213">
        <v>5.7678649875455337</v>
      </c>
      <c r="T431" s="241">
        <f>S431-Q431</f>
        <v>-0.1145090843115657</v>
      </c>
      <c r="U431" s="244"/>
      <c r="V431" s="246" t="str">
        <f>IFERROR(VLOOKUP(LEFT(U431,FIND(" ",U431)-1),'BTA Tarama'!$A:$K,11,0),"")</f>
        <v/>
      </c>
      <c r="W431" s="229"/>
      <c r="X431" s="243" t="str">
        <f>IF(COUNTIF('Yıldız Liste'!A:A, A431)&gt;0, "Yıldız Pazar", IF(COUNTIF('Ana Pazar Liste'!A:A, A431)&gt;0, "Ana Pazar", IF(COUNTIF('Alt Pazar Liste'!A:A, A431)&gt;0, "Alt Pazar", "")))</f>
        <v/>
      </c>
    </row>
    <row r="432" spans="1:24" ht="30" customHeight="1" thickTop="1" thickBot="1" x14ac:dyDescent="0.65">
      <c r="A432" s="125" t="s">
        <v>315</v>
      </c>
      <c r="B432" s="136" t="s">
        <v>375</v>
      </c>
      <c r="C432" s="137">
        <v>1374469210</v>
      </c>
      <c r="D432" s="137">
        <v>77250000</v>
      </c>
      <c r="E432" s="128">
        <f>VLOOKUP(A432,'Tüm - Sektör'!$A:$H,5,0)</f>
        <v>16.480977552702559</v>
      </c>
      <c r="F432" s="128">
        <f>VLOOKUP(A432,'Tüm - Sektör'!$A:$H,6,0)</f>
        <v>3.6160336904618635</v>
      </c>
      <c r="G432" s="127">
        <f>VLOOKUP(A432,'Tüm - Sektör'!$A:$H,7,0)</f>
        <v>42.211663999999999</v>
      </c>
      <c r="H432" s="159">
        <v>57.5</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6.9568948684622276</v>
      </c>
      <c r="R432" s="166" t="str">
        <f>IF(OR(H432="", H433="", Q432=0), "", IF(H432&lt;H433, (H433-H432)/H432, ""))</f>
        <v/>
      </c>
      <c r="S432" s="213">
        <v>6.7061434188864721</v>
      </c>
      <c r="T432" s="241">
        <f>S432-Q432</f>
        <v>-0.25075144957575546</v>
      </c>
      <c r="U432" s="244"/>
      <c r="V432" s="246" t="str">
        <f>IFERROR(VLOOKUP(LEFT(U432,FIND(" ",U432)-1),'BTA Tarama'!$A:$K,11,0),"")</f>
        <v/>
      </c>
      <c r="W432" s="229"/>
      <c r="X432" s="243" t="str">
        <f>IF(COUNTIF('Yıldız Liste'!A:A, A432)&gt;0, "Yıldız Pazar", IF(COUNTIF('Ana Pazar Liste'!A:A, A432)&gt;0, "Ana Pazar", IF(COUNTIF('Alt Pazar Liste'!A:A, A432)&gt;0, "Alt Pazar", "")))</f>
        <v>Ana Pazar</v>
      </c>
    </row>
    <row r="433" spans="1:24" ht="30" customHeight="1" thickTop="1" thickBot="1" x14ac:dyDescent="0.65">
      <c r="A433" s="125" t="s">
        <v>326</v>
      </c>
      <c r="B433" s="136" t="s">
        <v>375</v>
      </c>
      <c r="C433" s="137">
        <v>15862084113</v>
      </c>
      <c r="D433" s="137">
        <v>252000000</v>
      </c>
      <c r="E433" s="128">
        <f>VLOOKUP(A433,'Tüm - Sektör'!$A:$H,5,0)</f>
        <v>22.692801948516536</v>
      </c>
      <c r="F433" s="128">
        <f>VLOOKUP(A433,'Tüm - Sektör'!$A:$H,6,0)</f>
        <v>1.8760583621458777</v>
      </c>
      <c r="G433" s="127">
        <f>VLOOKUP(A433,'Tüm - Sektör'!$A:$H,7,0)</f>
        <v>36.397486000000001</v>
      </c>
      <c r="H433" s="159">
        <v>48.44</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8.2596094122190333</v>
      </c>
      <c r="R433" s="166" t="str">
        <f>IF(OR(H433="", H434="", Q433=0), "", IF(H433&lt;H434, (H434-H433)/H433, ""))</f>
        <v/>
      </c>
      <c r="S433" s="213">
        <v>8.1919631434866886</v>
      </c>
      <c r="T433" s="241">
        <f>S433-Q433</f>
        <v>-6.7646268732344694E-2</v>
      </c>
      <c r="U433" s="244"/>
      <c r="V433" s="246" t="str">
        <f>IFERROR(VLOOKUP(LEFT(U433,FIND(" ",U433)-1),'BTA Tarama'!$A:$K,11,0),"")</f>
        <v/>
      </c>
      <c r="W433" s="229"/>
      <c r="X433" s="243" t="str">
        <f>IF(COUNTIF('Yıldız Liste'!A:A, A433)&gt;0, "Yıldız Pazar", IF(COUNTIF('Ana Pazar Liste'!A:A, A433)&gt;0, "Ana Pazar", IF(COUNTIF('Alt Pazar Liste'!A:A, A433)&gt;0, "Alt Pazar", "")))</f>
        <v>Yıldız Pazar</v>
      </c>
    </row>
    <row r="434" spans="1:24" ht="30" customHeight="1" thickTop="1" thickBot="1" x14ac:dyDescent="0.65">
      <c r="A434" s="125" t="s">
        <v>55</v>
      </c>
      <c r="B434" s="136" t="s">
        <v>375</v>
      </c>
      <c r="C434" s="137">
        <v>3590822435</v>
      </c>
      <c r="D434" s="137">
        <v>372475397</v>
      </c>
      <c r="E434" s="128">
        <f>VLOOKUP(A434,'Tüm - Sektör'!$A:$H,5,0)</f>
        <v>5.393466909412286</v>
      </c>
      <c r="F434" s="128">
        <f>VLOOKUP(A434,'Tüm - Sektör'!$A:$H,6,0)</f>
        <v>0.38105426791820013</v>
      </c>
      <c r="G434" s="127">
        <f>VLOOKUP(A434,'Tüm - Sektör'!$A:$H,7,0)</f>
        <v>194.679441</v>
      </c>
      <c r="H434" s="159">
        <v>38.1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10.499971229763814</v>
      </c>
      <c r="R434" s="166" t="str">
        <f>IF(OR(H434="", H435="", Q434=0), "", IF(H434&lt;H435, (H435-H434)/H434, ""))</f>
        <v/>
      </c>
      <c r="S434" s="213">
        <v>10.353232501397549</v>
      </c>
      <c r="T434" s="241">
        <f>S434-Q434</f>
        <v>-0.14673872836626423</v>
      </c>
      <c r="U434" s="244"/>
      <c r="V434" s="246" t="str">
        <f>IFERROR(VLOOKUP(LEFT(U434,FIND(" ",U434)-1),'BTA Tarama'!$A:$K,11,0),"")</f>
        <v/>
      </c>
      <c r="W434" s="229"/>
      <c r="X434" s="243" t="str">
        <f>IF(COUNTIF('Yıldız Liste'!A:A, A434)&gt;0, "Yıldız Pazar", IF(COUNTIF('Ana Pazar Liste'!A:A, A434)&gt;0, "Ana Pazar", IF(COUNTIF('Alt Pazar Liste'!A:A, A434)&gt;0, "Alt Pazar", "")))</f>
        <v>Ana Pazar</v>
      </c>
    </row>
    <row r="435" spans="1:24" ht="30" customHeight="1" thickTop="1" thickBot="1" x14ac:dyDescent="0.65">
      <c r="A435" s="125" t="s">
        <v>378</v>
      </c>
      <c r="B435" s="136" t="s">
        <v>375</v>
      </c>
      <c r="C435" s="137">
        <v>3039844844</v>
      </c>
      <c r="D435" s="137">
        <v>150000000</v>
      </c>
      <c r="E435" s="128">
        <f>VLOOKUP(A435,'Tüm - Sektör'!$A:$H,5,0)</f>
        <v>14.382617168889681</v>
      </c>
      <c r="F435" s="128">
        <f>VLOOKUP(A435,'Tüm - Sektör'!$A:$H,6,0)</f>
        <v>3.0114357556301679</v>
      </c>
      <c r="G435" s="127">
        <f>VLOOKUP(A435,'Tüm - Sektör'!$A:$H,7,0)</f>
        <v>88.296327000000005</v>
      </c>
      <c r="H435" s="159">
        <v>31.5</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12.699322686600976</v>
      </c>
      <c r="R435" s="166" t="str">
        <f>IF(OR(H435="", H436="", Q435=0), "", IF(H435&lt;H436, (H436-H435)/H435, ""))</f>
        <v/>
      </c>
      <c r="S435" s="213">
        <v>12.904150471868734</v>
      </c>
      <c r="T435" s="241">
        <f>S435-Q435</f>
        <v>0.20482778526775824</v>
      </c>
      <c r="U435" s="244"/>
      <c r="V435" s="246" t="str">
        <f>IFERROR(VLOOKUP(LEFT(U435,FIND(" ",U435)-1),'BTA Tarama'!$A:$K,11,0),"")</f>
        <v/>
      </c>
      <c r="W435" s="229"/>
      <c r="X435" s="243" t="str">
        <f>IF(COUNTIF('Yıldız Liste'!A:A, A435)&gt;0, "Yıldız Pazar", IF(COUNTIF('Ana Pazar Liste'!A:A, A435)&gt;0, "Ana Pazar", IF(COUNTIF('Alt Pazar Liste'!A:A, A435)&gt;0, "Alt Pazar", "")))</f>
        <v/>
      </c>
    </row>
    <row r="436" spans="1:24" ht="30" customHeight="1" thickTop="1" thickBot="1" x14ac:dyDescent="0.65">
      <c r="A436" s="125" t="s">
        <v>331</v>
      </c>
      <c r="B436" s="136" t="s">
        <v>375</v>
      </c>
      <c r="C436" s="137">
        <v>868771214</v>
      </c>
      <c r="D436" s="137">
        <v>216733652</v>
      </c>
      <c r="E436" s="128">
        <f>VLOOKUP(A436,'Tüm - Sektör'!$A:$H,5,0)</f>
        <v>36.560378458706971</v>
      </c>
      <c r="F436" s="128">
        <f>VLOOKUP(A436,'Tüm - Sektör'!$A:$H,6,0)</f>
        <v>5.4415501984669348</v>
      </c>
      <c r="G436" s="127">
        <f>VLOOKUP(A436,'Tüm - Sektör'!$A:$H,7,0)</f>
        <v>35.091225000000001</v>
      </c>
      <c r="H436" s="159">
        <v>31.18</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12.829484665796397</v>
      </c>
      <c r="R436" s="166" t="str">
        <f>IF(OR(H436="", H437="", Q436=0), "", IF(H436&lt;H437, (H437-H436)/H436, ""))</f>
        <v/>
      </c>
      <c r="S436" s="213">
        <v>12.563546855512927</v>
      </c>
      <c r="T436" s="241">
        <f>S436-Q436</f>
        <v>-0.26593781028346974</v>
      </c>
      <c r="U436" s="244"/>
      <c r="V436" s="246" t="str">
        <f>IFERROR(VLOOKUP(LEFT(U436,FIND(" ",U436)-1),'BTA Tarama'!$A:$K,11,0),"")</f>
        <v/>
      </c>
      <c r="W436" s="229"/>
      <c r="X436" s="243" t="str">
        <f>IF(COUNTIF('Yıldız Liste'!A:A, A436)&gt;0, "Yıldız Pazar", IF(COUNTIF('Ana Pazar Liste'!A:A, A436)&gt;0, "Ana Pazar", IF(COUNTIF('Alt Pazar Liste'!A:A, A436)&gt;0, "Alt Pazar", "")))</f>
        <v>Ana Pazar</v>
      </c>
    </row>
    <row r="437" spans="1:24" ht="30" customHeight="1" thickTop="1" thickBot="1" x14ac:dyDescent="0.65">
      <c r="A437" s="125" t="s">
        <v>58</v>
      </c>
      <c r="B437" s="136" t="s">
        <v>375</v>
      </c>
      <c r="C437" s="137">
        <v>3984705965</v>
      </c>
      <c r="D437" s="137">
        <v>79200000</v>
      </c>
      <c r="E437" s="128">
        <f>VLOOKUP(A437,'Tüm - Sektör'!$A:$H,5,0)</f>
        <v>55.880855899621132</v>
      </c>
      <c r="F437" s="128">
        <f>VLOOKUP(A437,'Tüm - Sektör'!$A:$H,6,0)</f>
        <v>25.198798656034061</v>
      </c>
      <c r="G437" s="127">
        <f>VLOOKUP(A437,'Tüm - Sektör'!$A:$H,7,0)</f>
        <v>25.101271000000001</v>
      </c>
      <c r="H437" s="159">
        <v>28.52</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14.026805076483388</v>
      </c>
      <c r="R437" s="166" t="str">
        <f>IF(OR(H437="", H438="", Q437=0), "", IF(H437&lt;H438, (H438-H437)/H437, ""))</f>
        <v/>
      </c>
      <c r="S437" s="213">
        <v>13.900086198099592</v>
      </c>
      <c r="T437" s="241">
        <f>S437-Q437</f>
        <v>-0.12671887838379625</v>
      </c>
      <c r="U437" s="244"/>
      <c r="V437" s="246" t="str">
        <f>IFERROR(VLOOKUP(LEFT(U437,FIND(" ",U437)-1),'BTA Tarama'!$A:$K,11,0),"")</f>
        <v/>
      </c>
      <c r="W437" s="229"/>
      <c r="X437" s="243" t="str">
        <f>IF(COUNTIF('Yıldız Liste'!A:A, A437)&gt;0, "Yıldız Pazar", IF(COUNTIF('Ana Pazar Liste'!A:A, A437)&gt;0, "Ana Pazar", IF(COUNTIF('Alt Pazar Liste'!A:A, A437)&gt;0, "Alt Pazar", "")))</f>
        <v>Ana Pazar</v>
      </c>
    </row>
    <row r="438" spans="1:24" ht="30" customHeight="1" thickTop="1" thickBot="1" x14ac:dyDescent="0.65">
      <c r="A438" s="125" t="s">
        <v>327</v>
      </c>
      <c r="B438" s="136" t="s">
        <v>375</v>
      </c>
      <c r="C438" s="137">
        <v>1614800897</v>
      </c>
      <c r="D438" s="137">
        <v>224000000</v>
      </c>
      <c r="E438" s="128">
        <f>VLOOKUP(A438,'Tüm - Sektör'!$A:$H,5,0)</f>
        <v>14.205526927314979</v>
      </c>
      <c r="F438" s="128">
        <f>VLOOKUP(A438,'Tüm - Sektör'!$A:$H,6,0)</f>
        <v>2.536701237020532</v>
      </c>
      <c r="G438" s="127">
        <f>VLOOKUP(A438,'Tüm - Sektör'!$A:$H,7,0)</f>
        <v>107.968583</v>
      </c>
      <c r="H438" s="159">
        <v>26.08</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15.337506131105421</v>
      </c>
      <c r="R438" s="166" t="str">
        <f>IF(OR(H438="", H439="", Q438=0), "", IF(H438&lt;H439, (H439-H438)/H438, ""))</f>
        <v/>
      </c>
      <c r="S438" s="213">
        <v>15.873101583302756</v>
      </c>
      <c r="T438" s="241">
        <f>S438-Q438</f>
        <v>0.53559545219733451</v>
      </c>
      <c r="U438" s="244"/>
      <c r="V438" s="246" t="str">
        <f>IFERROR(VLOOKUP(LEFT(U438,FIND(" ",U438)-1),'BTA Tarama'!$A:$K,11,0),"")</f>
        <v/>
      </c>
      <c r="W438" s="229"/>
      <c r="X438" s="243" t="str">
        <f>IF(COUNTIF('Yıldız Liste'!A:A, A438)&gt;0, "Yıldız Pazar", IF(COUNTIF('Ana Pazar Liste'!A:A, A438)&gt;0, "Ana Pazar", IF(COUNTIF('Alt Pazar Liste'!A:A, A438)&gt;0, "Alt Pazar", "")))</f>
        <v>Ana Pazar</v>
      </c>
    </row>
    <row r="439" spans="1:24" ht="30" customHeight="1" thickTop="1" thickBot="1" x14ac:dyDescent="0.65">
      <c r="A439" s="125" t="s">
        <v>53</v>
      </c>
      <c r="B439" s="136" t="s">
        <v>375</v>
      </c>
      <c r="C439" s="137">
        <v>1141807084</v>
      </c>
      <c r="D439" s="137">
        <v>170000000</v>
      </c>
      <c r="E439" s="128">
        <f>VLOOKUP(A439,'Tüm - Sektör'!$A:$H,5,0)</f>
        <v>29.295454427939823</v>
      </c>
      <c r="F439" s="128">
        <f>VLOOKUP(A439,'Tüm - Sektör'!$A:$H,6,0)</f>
        <v>7.1802584382205445</v>
      </c>
      <c r="G439" s="127">
        <f>VLOOKUP(A439,'Tüm - Sektör'!$A:$H,7,0)</f>
        <v>55.376739000000001</v>
      </c>
      <c r="H439" s="159">
        <v>24.66</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16.22286733742418</v>
      </c>
      <c r="R439" s="166" t="str">
        <f>IF(OR(H439="", H440="", Q439=0), "", IF(H439&lt;H440, (H440-H439)/H439, ""))</f>
        <v/>
      </c>
      <c r="S439" s="213">
        <v>16.118288015345698</v>
      </c>
      <c r="T439" s="241">
        <f>S439-Q439</f>
        <v>-0.10457932207848231</v>
      </c>
      <c r="U439" s="244"/>
      <c r="V439" s="246" t="str">
        <f>IFERROR(VLOOKUP(LEFT(U439,FIND(" ",U439)-1),'BTA Tarama'!$A:$K,11,0),"")</f>
        <v/>
      </c>
      <c r="W439" s="229"/>
      <c r="X439" s="243" t="str">
        <f>IF(COUNTIF('Yıldız Liste'!A:A, A439)&gt;0, "Yıldız Pazar", IF(COUNTIF('Ana Pazar Liste'!A:A, A439)&gt;0, "Ana Pazar", IF(COUNTIF('Alt Pazar Liste'!A:A, A439)&gt;0, "Alt Pazar", "")))</f>
        <v>Ana Pazar</v>
      </c>
    </row>
    <row r="440" spans="1:24" ht="30" customHeight="1" thickTop="1" thickBot="1" x14ac:dyDescent="0.65">
      <c r="A440" s="125" t="s">
        <v>542</v>
      </c>
      <c r="B440" s="136" t="s">
        <v>375</v>
      </c>
      <c r="C440" s="137">
        <v>7612948946</v>
      </c>
      <c r="D440" s="137">
        <v>300500000</v>
      </c>
      <c r="E440" s="128">
        <f>VLOOKUP(A440,'Tüm - Sektör'!$A:$H,5,0)</f>
        <v>19.790774230564285</v>
      </c>
      <c r="F440" s="128">
        <f>VLOOKUP(A440,'Tüm - Sektör'!$A:$H,6,0)</f>
        <v>2.9936128014769756</v>
      </c>
      <c r="G440" s="127">
        <f>VLOOKUP(A440,'Tüm - Sektör'!$A:$H,7,0)</f>
        <v>89.692524000000006</v>
      </c>
      <c r="H440" s="159">
        <v>22.54</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17.750844926534686</v>
      </c>
      <c r="R440" s="166" t="str">
        <f>IF(OR(H440="", H441="", Q440=0), "", IF(H440&lt;H441, (H441-H440)/H440, ""))</f>
        <v/>
      </c>
      <c r="S440" s="213">
        <v>17.395828028003994</v>
      </c>
      <c r="T440" s="241">
        <f>S440-Q440</f>
        <v>-0.35501689853069252</v>
      </c>
      <c r="U440" s="244"/>
      <c r="V440" s="246" t="str">
        <f>IFERROR(VLOOKUP(LEFT(U440,FIND(" ",U440)-1),'BTA Tarama'!$A:$K,11,0),"")</f>
        <v/>
      </c>
      <c r="W440" s="229"/>
      <c r="X440" s="243" t="str">
        <f>IF(COUNTIF('Yıldız Liste'!A:A, A440)&gt;0, "Yıldız Pazar", IF(COUNTIF('Ana Pazar Liste'!A:A, A440)&gt;0, "Ana Pazar", IF(COUNTIF('Alt Pazar Liste'!A:A, A440)&gt;0, "Alt Pazar", "")))</f>
        <v>Ana Pazar</v>
      </c>
    </row>
    <row r="441" spans="1:24" ht="30" customHeight="1" thickTop="1" thickBot="1" x14ac:dyDescent="0.65">
      <c r="A441" s="125" t="s">
        <v>266</v>
      </c>
      <c r="B441" s="136" t="s">
        <v>375</v>
      </c>
      <c r="C441" s="137">
        <v>26375357000</v>
      </c>
      <c r="D441" s="137">
        <v>335456275</v>
      </c>
      <c r="E441" s="128">
        <f>VLOOKUP(A441,'Tüm - Sektör'!$A:$H,5,0)</f>
        <v>11.443934957969917</v>
      </c>
      <c r="F441" s="128">
        <f>VLOOKUP(A441,'Tüm - Sektör'!$A:$H,6,0)</f>
        <v>1.5506619697543205</v>
      </c>
      <c r="G441" s="127">
        <f>VLOOKUP(A441,'Tüm - Sektör'!$A:$H,7,0)</f>
        <v>158.330939</v>
      </c>
      <c r="H441" s="159">
        <v>22.08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18.119289677503026</v>
      </c>
      <c r="R441" s="166" t="str">
        <f>IF(OR(H441="", H442="", Q441=0), "", IF(H441&lt;H442, (H442-H441)/H441, ""))</f>
        <v/>
      </c>
      <c r="S441" s="213">
        <v>17.956638962265114</v>
      </c>
      <c r="T441" s="241">
        <f>S441-Q441</f>
        <v>-0.16265071523791264</v>
      </c>
      <c r="U441" s="244"/>
      <c r="V441" s="246" t="str">
        <f>IFERROR(VLOOKUP(LEFT(U441,FIND(" ",U441)-1),'BTA Tarama'!$A:$K,11,0),"")</f>
        <v/>
      </c>
      <c r="W441" s="229"/>
      <c r="X441" s="243" t="str">
        <f>IF(COUNTIF('Yıldız Liste'!A:A, A441)&gt;0, "Yıldız Pazar", IF(COUNTIF('Ana Pazar Liste'!A:A, A441)&gt;0, "Ana Pazar", IF(COUNTIF('Alt Pazar Liste'!A:A, A441)&gt;0, "Alt Pazar", "")))</f>
        <v>Yıldız Pazar</v>
      </c>
    </row>
    <row r="442" spans="1:24" ht="30" customHeight="1" thickTop="1" thickBot="1" x14ac:dyDescent="0.65">
      <c r="A442" s="125" t="s">
        <v>332</v>
      </c>
      <c r="B442" s="136" t="s">
        <v>375</v>
      </c>
      <c r="C442" s="137">
        <v>1258198522</v>
      </c>
      <c r="D442" s="137">
        <v>200000000</v>
      </c>
      <c r="E442" s="128">
        <f>VLOOKUP(A442,'Tüm - Sektör'!$A:$H,5,0)</f>
        <v>15.910329383594062</v>
      </c>
      <c r="F442" s="128">
        <f>VLOOKUP(A442,'Tüm - Sektör'!$A:$H,6,0)</f>
        <v>4.4195359398872398</v>
      </c>
      <c r="G442" s="127">
        <f>VLOOKUP(A442,'Tüm - Sektör'!$A:$H,7,0)</f>
        <v>138.91226599999999</v>
      </c>
      <c r="H442" s="159">
        <v>18.100000000000001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22.101399074814346</v>
      </c>
      <c r="R442" s="166" t="str">
        <f>IF(OR(H442="", H443="", Q442=0), "", IF(H442&lt;H443, (H443-H442)/H442, ""))</f>
        <v/>
      </c>
      <c r="S442" s="213">
        <v>21.919743739952857</v>
      </c>
      <c r="T442" s="241">
        <f>S442-Q442</f>
        <v>-0.18165533486148888</v>
      </c>
      <c r="U442" s="244"/>
      <c r="V442" s="246" t="str">
        <f>IFERROR(VLOOKUP(LEFT(U442,FIND(" ",U442)-1),'BTA Tarama'!$A:$K,11,0),"")</f>
        <v/>
      </c>
      <c r="W442" s="229"/>
      <c r="X442" s="243" t="str">
        <f>IF(COUNTIF('Yıldız Liste'!A:A, A442)&gt;0, "Yıldız Pazar", IF(COUNTIF('Ana Pazar Liste'!A:A, A442)&gt;0, "Ana Pazar", IF(COUNTIF('Alt Pazar Liste'!A:A, A442)&gt;0, "Alt Pazar", "")))</f>
        <v>Yıldız Pazar</v>
      </c>
    </row>
    <row r="443" spans="1:24" ht="30" customHeight="1" thickTop="1" thickBot="1" x14ac:dyDescent="0.65">
      <c r="A443" s="125" t="s">
        <v>413</v>
      </c>
      <c r="B443" s="136" t="s">
        <v>375</v>
      </c>
      <c r="C443" s="137">
        <v>1236382849</v>
      </c>
      <c r="D443" s="137">
        <v>112000000</v>
      </c>
      <c r="E443" s="128">
        <f>VLOOKUP(A443,'Tüm - Sektör'!$A:$H,5,0)</f>
        <v>58.573022929112703</v>
      </c>
      <c r="F443" s="128">
        <f>VLOOKUP(A443,'Tüm - Sektör'!$A:$H,6,0)</f>
        <v>32.685838688120931</v>
      </c>
      <c r="G443" s="127">
        <f>VLOOKUP(A443,'Tüm - Sektör'!$A:$H,7,0)</f>
        <v>42.556854000000001</v>
      </c>
      <c r="H443" s="159">
        <v>16.05</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24.92683585132902</v>
      </c>
      <c r="R443" s="166" t="str">
        <f>IF(OR(H443="", H444="", Q443=0), "", IF(H443&lt;H444, (H444-H443)/H443, ""))</f>
        <v/>
      </c>
      <c r="S443" s="213">
        <v>24.544522418026421</v>
      </c>
      <c r="T443" s="241">
        <f>S443-Q443</f>
        <v>-0.38231343330259904</v>
      </c>
      <c r="U443" s="244"/>
      <c r="V443" s="246" t="str">
        <f>IFERROR(VLOOKUP(LEFT(U443,FIND(" ",U443)-1),'BTA Tarama'!$A:$K,11,0),"")</f>
        <v/>
      </c>
      <c r="W443" s="229"/>
      <c r="X443" s="243" t="str">
        <f>IF(COUNTIF('Yıldız Liste'!A:A, A443)&gt;0, "Yıldız Pazar", IF(COUNTIF('Ana Pazar Liste'!A:A, A443)&gt;0, "Ana Pazar", IF(COUNTIF('Alt Pazar Liste'!A:A, A443)&gt;0, "Alt Pazar", "")))</f>
        <v>Ana Pazar</v>
      </c>
    </row>
    <row r="444" spans="1:24" ht="30" customHeight="1" thickTop="1" thickBot="1" x14ac:dyDescent="0.65">
      <c r="A444" s="125" t="s">
        <v>182</v>
      </c>
      <c r="B444" s="136" t="s">
        <v>375</v>
      </c>
      <c r="C444" s="137">
        <v>7154261414</v>
      </c>
      <c r="D444" s="137">
        <v>700000000</v>
      </c>
      <c r="E444" s="128">
        <f>VLOOKUP(A444,'Tüm - Sektör'!$A:$H,5,0)</f>
        <v>21.354982160047904</v>
      </c>
      <c r="F444" s="128">
        <f>VLOOKUP(A444,'Tüm - Sektör'!$A:$H,6,0)</f>
        <v>2.033807824766467</v>
      </c>
      <c r="G444" s="127">
        <f>VLOOKUP(A444,'Tüm - Sektör'!$A:$H,7,0)</f>
        <v>119.87214899999999</v>
      </c>
      <c r="H444" s="159">
        <v>15.63</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E444*G444/100</f>
        <v>25.598676033816041</v>
      </c>
      <c r="R444" s="166" t="str">
        <f>IF(OR(H444="", H445="", Q444=0), "", IF(H444&lt;H445, (H445-H444)/H444, ""))</f>
        <v/>
      </c>
      <c r="S444" s="213">
        <v>25.323247241047135</v>
      </c>
      <c r="T444" s="241">
        <f>S444-Q444</f>
        <v>-0.27542879276890631</v>
      </c>
      <c r="U444" s="244"/>
      <c r="V444" s="246" t="str">
        <f>IFERROR(VLOOKUP(LEFT(U444,FIND(" ",U444)-1),'BTA Tarama'!$A:$K,11,0),"")</f>
        <v/>
      </c>
      <c r="W444" s="229"/>
      <c r="X444" s="243" t="str">
        <f>IF(COUNTIF('Yıldız Liste'!A:A, A444)&gt;0, "Yıldız Pazar", IF(COUNTIF('Ana Pazar Liste'!A:A, A444)&gt;0, "Ana Pazar", IF(COUNTIF('Alt Pazar Liste'!A:A, A444)&gt;0, "Alt Pazar", "")))</f>
        <v>Ana Pazar</v>
      </c>
    </row>
    <row r="445" spans="1:24" ht="30" customHeight="1" thickTop="1" thickBot="1" x14ac:dyDescent="0.65">
      <c r="A445" s="125" t="s">
        <v>86</v>
      </c>
      <c r="B445" s="136" t="s">
        <v>375</v>
      </c>
      <c r="C445" s="137">
        <v>1050946163</v>
      </c>
      <c r="D445" s="137">
        <v>150000000</v>
      </c>
      <c r="E445" s="128">
        <f>VLOOKUP(A445,'Tüm - Sektör'!$A:$H,5,0)</f>
        <v>23.011231321783537</v>
      </c>
      <c r="F445" s="128">
        <f>VLOOKUP(A445,'Tüm - Sektör'!$A:$H,6,0)</f>
        <v>10.227213920792684</v>
      </c>
      <c r="G445" s="127">
        <f>VLOOKUP(A445,'Tüm - Sektör'!$A:$H,7,0)</f>
        <v>116.820232</v>
      </c>
      <c r="H445" s="159">
        <v>14.88</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26.881773816164195</v>
      </c>
      <c r="R445" s="166" t="str">
        <f>IF(OR(H445="", H446="", Q445=0), "", IF(H445&lt;H446, (H446-H445)/H445, ""))</f>
        <v/>
      </c>
      <c r="S445" s="213">
        <v>26.178062459720113</v>
      </c>
      <c r="T445" s="241">
        <f>S445-Q445</f>
        <v>-0.70371135644408156</v>
      </c>
      <c r="U445" s="244"/>
      <c r="V445" s="246" t="str">
        <f>IFERROR(VLOOKUP(LEFT(U445,FIND(" ",U445)-1),'BTA Tarama'!$A:$K,11,0),"")</f>
        <v/>
      </c>
      <c r="W445" s="229"/>
      <c r="X445" s="243" t="str">
        <f>IF(COUNTIF('Yıldız Liste'!A:A, A445)&gt;0, "Yıldız Pazar", IF(COUNTIF('Ana Pazar Liste'!A:A, A445)&gt;0, "Ana Pazar", IF(COUNTIF('Alt Pazar Liste'!A:A, A445)&gt;0, "Alt Pazar", "")))</f>
        <v>Ana Pazar</v>
      </c>
    </row>
    <row r="446" spans="1:24" ht="30" customHeight="1" thickTop="1" thickBot="1" x14ac:dyDescent="0.65">
      <c r="A446" s="125" t="s">
        <v>400</v>
      </c>
      <c r="B446" s="136" t="s">
        <v>375</v>
      </c>
      <c r="C446" s="137">
        <v>1053946708</v>
      </c>
      <c r="D446" s="137">
        <v>105000000</v>
      </c>
      <c r="E446" s="128">
        <f>VLOOKUP(A446,'Tüm - Sektör'!$A:$H,5,0)</f>
        <v>40.97902202928752</v>
      </c>
      <c r="F446" s="128">
        <f>VLOOKUP(A446,'Tüm - Sektör'!$A:$H,6,0)</f>
        <v>26.018426685261918</v>
      </c>
      <c r="G446" s="127">
        <f>VLOOKUP(A446,'Tüm - Sektör'!$A:$H,7,0)</f>
        <v>69.578063</v>
      </c>
      <c r="H446" s="159">
        <v>14.03</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28.51240976432155</v>
      </c>
      <c r="R446" s="166" t="str">
        <f>IF(OR(H446="", H447="", Q446=0), "", IF(H446&lt;H447, (H447-H446)/H446, ""))</f>
        <v/>
      </c>
      <c r="S446" s="213">
        <v>26.633096470934174</v>
      </c>
      <c r="T446" s="241">
        <f>S446-Q446</f>
        <v>-1.8793132933873764</v>
      </c>
      <c r="U446" s="244"/>
      <c r="V446" s="246" t="str">
        <f>IFERROR(VLOOKUP(LEFT(U446,FIND(" ",U446)-1),'BTA Tarama'!$A:$K,11,0),"")</f>
        <v/>
      </c>
      <c r="W446" s="229"/>
      <c r="X446" s="243" t="str">
        <f>IF(COUNTIF('Yıldız Liste'!A:A, A446)&gt;0, "Yıldız Pazar", IF(COUNTIF('Ana Pazar Liste'!A:A, A446)&gt;0, "Ana Pazar", IF(COUNTIF('Alt Pazar Liste'!A:A, A446)&gt;0, "Alt Pazar", "")))</f>
        <v>Ana Pazar</v>
      </c>
    </row>
    <row r="447" spans="1:24" ht="30" customHeight="1" thickTop="1" thickBot="1" x14ac:dyDescent="0.65">
      <c r="A447" s="125" t="s">
        <v>330</v>
      </c>
      <c r="B447" s="136" t="s">
        <v>375</v>
      </c>
      <c r="C447" s="137">
        <v>1864832744</v>
      </c>
      <c r="D447" s="137">
        <v>200000000</v>
      </c>
      <c r="E447" s="128">
        <f>VLOOKUP(A447,'Tüm - Sektör'!$A:$H,5,0)</f>
        <v>35.278812867946996</v>
      </c>
      <c r="F447" s="128">
        <f>VLOOKUP(A447,'Tüm - Sektör'!$A:$H,6,0)</f>
        <v>17.639406433973498</v>
      </c>
      <c r="G447" s="127">
        <f>VLOOKUP(A447,'Tüm - Sektör'!$A:$H,7,0)</f>
        <v>104.516908</v>
      </c>
      <c r="H447" s="159">
        <v>10.85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36.872324388684326</v>
      </c>
      <c r="R447" s="166" t="str">
        <f>IF(OR(H447="", H448="", Q447=0), "", IF(H447&lt;H448, (H448-H447)/H447, ""))</f>
        <v/>
      </c>
      <c r="S447" s="213">
        <v>38.357115974805836</v>
      </c>
      <c r="T447" s="241">
        <f>S447-Q447</f>
        <v>1.48479158612151</v>
      </c>
      <c r="U447" s="244"/>
      <c r="V447" s="246" t="str">
        <f>IFERROR(VLOOKUP(LEFT(U447,FIND(" ",U447)-1),'BTA Tarama'!$A:$K,11,0),"")</f>
        <v/>
      </c>
      <c r="W447" s="229"/>
      <c r="X447" s="243" t="str">
        <f>IF(COUNTIF('Yıldız Liste'!A:A, A447)&gt;0, "Yıldız Pazar", IF(COUNTIF('Ana Pazar Liste'!A:A, A447)&gt;0, "Ana Pazar", IF(COUNTIF('Alt Pazar Liste'!A:A, A447)&gt;0, "Alt Pazar", "")))</f>
        <v>Ana Pazar</v>
      </c>
    </row>
    <row r="448" spans="1:24" ht="30" customHeight="1" thickTop="1" thickBot="1" x14ac:dyDescent="0.65">
      <c r="A448" s="125" t="s">
        <v>192</v>
      </c>
      <c r="B448" s="136" t="s">
        <v>375</v>
      </c>
      <c r="C448" s="137">
        <v>7997260000</v>
      </c>
      <c r="D448" s="137">
        <v>900000000</v>
      </c>
      <c r="E448" s="128">
        <f>VLOOKUP(A448,'Tüm - Sektör'!$A:$H,5,0)</f>
        <v>11.719950837150229</v>
      </c>
      <c r="F448" s="128">
        <f>VLOOKUP(A448,'Tüm - Sektör'!$A:$H,6,0)</f>
        <v>1.4469075107592875</v>
      </c>
      <c r="G448" s="127">
        <f>VLOOKUP(A448,'Tüm - Sektör'!$A:$H,7,0)</f>
        <v>354.86250699999999</v>
      </c>
      <c r="H448" s="159">
        <v>9.6199999999999992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41.589711359878791</v>
      </c>
      <c r="R448" s="166" t="str">
        <f>IF(OR(H448="", H449="", Q448=0), "", IF(H448&lt;H449, (H449-H448)/H448, ""))</f>
        <v/>
      </c>
      <c r="S448" s="213">
        <v>41.035181875080397</v>
      </c>
      <c r="T448" s="241">
        <f>S448-Q448</f>
        <v>-0.55452948479839392</v>
      </c>
      <c r="U448" s="244"/>
      <c r="V448" s="246" t="str">
        <f>IFERROR(VLOOKUP(LEFT(U448,FIND(" ",U448)-1),'BTA Tarama'!$A:$K,11,0),"")</f>
        <v/>
      </c>
      <c r="W448" s="229"/>
      <c r="X448" s="243" t="str">
        <f>IF(COUNTIF('Yıldız Liste'!A:A, A448)&gt;0, "Yıldız Pazar", IF(COUNTIF('Ana Pazar Liste'!A:A, A448)&gt;0, "Ana Pazar", IF(COUNTIF('Alt Pazar Liste'!A:A, A448)&gt;0, "Alt Pazar", "")))</f>
        <v>Yıldız Pazar</v>
      </c>
    </row>
    <row r="449" spans="1:24" ht="30" customHeight="1" thickTop="1" thickBot="1" x14ac:dyDescent="0.65">
      <c r="A449" s="125" t="s">
        <v>383</v>
      </c>
      <c r="B449" s="136" t="s">
        <v>375</v>
      </c>
      <c r="C449" s="137">
        <v>1693692129</v>
      </c>
      <c r="D449" s="137">
        <v>241875000</v>
      </c>
      <c r="E449" s="128">
        <f>VLOOKUP(A449,'Tüm - Sektör'!$A:$H,5,0)</f>
        <v>44.663170037330516</v>
      </c>
      <c r="F449" s="128">
        <f>VLOOKUP(A449,'Tüm - Sektör'!$A:$H,6,0)</f>
        <v>30.775655495145919</v>
      </c>
      <c r="G449" s="127">
        <f>VLOOKUP(A449,'Tüm - Sektör'!$A:$H,7,0)</f>
        <v>141.93746899999999</v>
      </c>
      <c r="H449" s="159">
        <v>6.31</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63.393773126153285</v>
      </c>
      <c r="R449" s="166" t="str">
        <f>IF(OR(H449="", H450="", Q449=0), "", IF(H449&lt;H450, (H450-H449)/H449, ""))</f>
        <v/>
      </c>
      <c r="S449" s="213">
        <v>62.502298191566744</v>
      </c>
      <c r="T449" s="241">
        <f>S449-Q449</f>
        <v>-0.89147493458654026</v>
      </c>
      <c r="U449" s="244"/>
      <c r="V449" s="246" t="str">
        <f>IFERROR(VLOOKUP(LEFT(U449,FIND(" ",U449)-1),'BTA Tarama'!$A:$K,11,0),"")</f>
        <v/>
      </c>
      <c r="W449" s="229"/>
      <c r="X449" s="243" t="str">
        <f>IF(COUNTIF('Yıldız Liste'!A:A, A449)&gt;0, "Yıldız Pazar", IF(COUNTIF('Ana Pazar Liste'!A:A, A449)&gt;0, "Ana Pazar", IF(COUNTIF('Alt Pazar Liste'!A:A, A449)&gt;0, "Alt Pazar", "")))</f>
        <v>Ana Pazar</v>
      </c>
    </row>
    <row r="450" spans="1:24" ht="30" customHeight="1" thickTop="1" thickBot="1" x14ac:dyDescent="0.65">
      <c r="A450" s="125" t="s">
        <v>514</v>
      </c>
      <c r="B450" s="136" t="s">
        <v>375</v>
      </c>
      <c r="C450" s="137">
        <v>3318993196</v>
      </c>
      <c r="D450" s="137">
        <v>1120000000</v>
      </c>
      <c r="E450" s="128">
        <f>VLOOKUP(A450,'Tüm - Sektör'!$A:$H,5,0)</f>
        <v>23.881263123948152</v>
      </c>
      <c r="F450" s="128">
        <f>VLOOKUP(A450,'Tüm - Sektör'!$A:$H,6,0)</f>
        <v>4.2645112721335989</v>
      </c>
      <c r="G450" s="127">
        <f>VLOOKUP(A450,'Tüm - Sektör'!$A:$H,7,0)</f>
        <v>306.82462600000002</v>
      </c>
      <c r="H450" s="159">
        <v>5.46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E450*G450/100</f>
        <v>73.273596264129836</v>
      </c>
      <c r="R450" s="166" t="str">
        <f>IF(OR(H450="", H451="", Q450=0), "", IF(H450&lt;H451, (H451-H450)/H450, ""))</f>
        <v/>
      </c>
      <c r="S450" s="213">
        <v>71.826541400744858</v>
      </c>
      <c r="T450" s="241">
        <f>S450-Q450</f>
        <v>-1.4470548633849774</v>
      </c>
      <c r="U450" s="244"/>
      <c r="V450" s="246" t="str">
        <f>IFERROR(VLOOKUP(LEFT(U450,FIND(" ",U450)-1),'BTA Tarama'!$A:$K,11,0),"")</f>
        <v/>
      </c>
      <c r="W450" s="229"/>
      <c r="X450" s="243" t="str">
        <f>IF(COUNTIF('Yıldız Liste'!A:A, A450)&gt;0, "Yıldız Pazar", IF(COUNTIF('Ana Pazar Liste'!A:A, A450)&gt;0, "Ana Pazar", IF(COUNTIF('Alt Pazar Liste'!A:A, A450)&gt;0, "Alt Pazar", "")))</f>
        <v>Ana Pazar</v>
      </c>
    </row>
    <row r="451" spans="1:24" ht="30" customHeight="1" thickTop="1" thickBot="1" x14ac:dyDescent="0.65">
      <c r="A451" s="125" t="s">
        <v>268</v>
      </c>
      <c r="B451" s="136" t="s">
        <v>375</v>
      </c>
      <c r="C451" s="137">
        <v>39031208000</v>
      </c>
      <c r="D451" s="137">
        <v>1600000000</v>
      </c>
      <c r="E451" s="128">
        <f>VLOOKUP(A451,'Tüm - Sektör'!$A:$H,5,0)</f>
        <v>20.944075130586313</v>
      </c>
      <c r="F451" s="128">
        <f>VLOOKUP(A451,'Tüm - Sektör'!$A:$H,6,0)</f>
        <v>2.6180093913232891</v>
      </c>
      <c r="G451" s="127">
        <f>VLOOKUP(A451,'Tüm - Sektör'!$A:$H,7,0)</f>
        <v>362.48923500000001</v>
      </c>
      <c r="H451" s="159">
        <v>5.27</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75.920017718687575</v>
      </c>
      <c r="R451" s="166" t="str">
        <f>IF(OR(H451="", H452="", Q451=0), "", IF(H451&lt;H452, (H452-H451)/H451, ""))</f>
        <v/>
      </c>
      <c r="S451" s="213">
        <v>75.632985515592338</v>
      </c>
      <c r="T451" s="241">
        <f>S451-Q451</f>
        <v>-0.28703220309523658</v>
      </c>
      <c r="U451" s="244"/>
      <c r="V451" s="246" t="str">
        <f>IFERROR(VLOOKUP(LEFT(U451,FIND(" ",U451)-1),'BTA Tarama'!$A:$K,11,0),"")</f>
        <v/>
      </c>
      <c r="W451" s="229"/>
      <c r="X451" s="243" t="str">
        <f>IF(COUNTIF('Yıldız Liste'!A:A, A451)&gt;0, "Yıldız Pazar", IF(COUNTIF('Ana Pazar Liste'!A:A, A451)&gt;0, "Ana Pazar", IF(COUNTIF('Alt Pazar Liste'!A:A, A451)&gt;0, "Alt Pazar", "")))</f>
        <v>Yıldız Pazar</v>
      </c>
    </row>
    <row r="452" spans="1:24" ht="30" customHeight="1" thickTop="1" thickBot="1" x14ac:dyDescent="0.65">
      <c r="A452" s="125" t="s">
        <v>429</v>
      </c>
      <c r="B452" s="136" t="s">
        <v>375</v>
      </c>
      <c r="C452" s="137">
        <v>4917779893</v>
      </c>
      <c r="D452" s="137">
        <v>600000000</v>
      </c>
      <c r="E452" s="128">
        <f>VLOOKUP(A452,'Tüm - Sektör'!$A:$H,5,0)</f>
        <v>37.718484320426072</v>
      </c>
      <c r="F452" s="128">
        <f>VLOOKUP(A452,'Tüm - Sektör'!$A:$H,6,0)</f>
        <v>20.954713511347819</v>
      </c>
      <c r="G452" s="127">
        <f>VLOOKUP(A452,'Tüm - Sektör'!$A:$H,7,0)</f>
        <v>321.37161300000002</v>
      </c>
      <c r="H452" s="159">
        <v>3.3</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E452*G452/100</f>
        <v>121.21650145970536</v>
      </c>
      <c r="R452" s="166" t="str">
        <f>IF(OR(H452="", H453="", Q452=0), "", IF(H452&lt;H453, (H453-H452)/H452, ""))</f>
        <v/>
      </c>
      <c r="S452" s="213">
        <v>118.69865128101712</v>
      </c>
      <c r="T452" s="241">
        <f>S452-Q452</f>
        <v>-2.517850178688235</v>
      </c>
      <c r="U452" s="244"/>
      <c r="V452" s="246" t="str">
        <f>IFERROR(VLOOKUP(LEFT(U452,FIND(" ",U452)-1),'BTA Tarama'!$A:$K,11,0),"")</f>
        <v/>
      </c>
      <c r="W452" s="229"/>
      <c r="X452" s="243" t="str">
        <f>IF(COUNTIF('Yıldız Liste'!A:A, A452)&gt;0, "Yıldız Pazar", IF(COUNTIF('Ana Pazar Liste'!A:A, A452)&gt;0, "Ana Pazar", IF(COUNTIF('Alt Pazar Liste'!A:A, A452)&gt;0, "Alt Pazar", "")))</f>
        <v>Ana Pazar</v>
      </c>
    </row>
    <row r="453" spans="1:24" ht="30" customHeight="1" thickTop="1" thickBot="1" x14ac:dyDescent="0.65">
      <c r="A453" s="125" t="s">
        <v>503</v>
      </c>
      <c r="B453" s="136" t="s">
        <v>375</v>
      </c>
      <c r="C453" s="137">
        <v>1513644763</v>
      </c>
      <c r="D453" s="137">
        <v>800000000</v>
      </c>
      <c r="E453" s="128">
        <f>VLOOKUP(A453,'Tüm - Sektör'!$A:$H,5,0)</f>
        <v>45.17936206740761</v>
      </c>
      <c r="F453" s="128">
        <f>VLOOKUP(A453,'Tüm - Sektör'!$A:$H,6,0)</f>
        <v>18.824734194753169</v>
      </c>
      <c r="G453" s="127">
        <f>VLOOKUP(A453,'Tüm - Sektör'!$A:$H,7,0)</f>
        <v>295.12339900000001</v>
      </c>
      <c r="H453" s="159">
        <v>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133.33486897985003</v>
      </c>
      <c r="R453" s="166" t="str">
        <f>IF(OR(H453="", H454="", Q453=0), "", IF(H453&lt;H454, (H454-H453)/H453, ""))</f>
        <v/>
      </c>
      <c r="S453" s="213">
        <v>129.87162562972401</v>
      </c>
      <c r="T453" s="241">
        <f>S453-Q453</f>
        <v>-3.4632433501260209</v>
      </c>
      <c r="U453" s="244"/>
      <c r="V453" s="246" t="str">
        <f>IFERROR(VLOOKUP(LEFT(U453,FIND(" ",U453)-1),'BTA Tarama'!$A:$K,11,0),"")</f>
        <v/>
      </c>
      <c r="W453" s="229"/>
      <c r="X453" s="243" t="str">
        <f>IF(COUNTIF('Yıldız Liste'!A:A, A453)&gt;0, "Yıldız Pazar", IF(COUNTIF('Ana Pazar Liste'!A:A, A453)&gt;0, "Ana Pazar", IF(COUNTIF('Alt Pazar Liste'!A:A, A453)&gt;0, "Alt Pazar", "")))</f>
        <v>Ana Pazar</v>
      </c>
    </row>
    <row r="454" spans="1:24" ht="30" customHeight="1" thickTop="1" thickBot="1" x14ac:dyDescent="0.65">
      <c r="A454" s="125" t="s">
        <v>329</v>
      </c>
      <c r="B454" s="136" t="s">
        <v>375</v>
      </c>
      <c r="C454" s="137">
        <v>3219973000</v>
      </c>
      <c r="D454" s="137">
        <v>925000000</v>
      </c>
      <c r="E454" s="128">
        <f>VLOOKUP(A454,'Tüm - Sektör'!$A:$H,5,0)</f>
        <v>26.914926358742864</v>
      </c>
      <c r="F454" s="128">
        <f>VLOOKUP(A454,'Tüm - Sektör'!$A:$H,6,0)</f>
        <v>14.548608842563711</v>
      </c>
      <c r="G454" s="127">
        <f>VLOOKUP(A454,'Tüm - Sektör'!$A:$H,7,0)</f>
        <v>648.99339299999997</v>
      </c>
      <c r="H454" s="159">
        <v>2.29</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174.67609379905664</v>
      </c>
      <c r="R454" s="166" t="str">
        <f>IF(OR(H454="", H455="", Q454=0), "", IF(H454&lt;H455, (H455-H454)/H454, ""))</f>
        <v/>
      </c>
      <c r="S454" s="213">
        <v>170.94369863241016</v>
      </c>
      <c r="T454" s="241">
        <f>S454-Q454</f>
        <v>-3.7323951666464836</v>
      </c>
      <c r="U454" s="244"/>
      <c r="V454" s="246" t="str">
        <f>IFERROR(VLOOKUP(LEFT(U454,FIND(" ",U454)-1),'BTA Tarama'!$A:$K,11,0),"")</f>
        <v/>
      </c>
      <c r="W454" s="229"/>
      <c r="X454" s="243" t="str">
        <f>IF(COUNTIF('Yıldız Liste'!A:A, A454)&gt;0, "Yıldız Pazar", IF(COUNTIF('Ana Pazar Liste'!A:A, A454)&gt;0, "Ana Pazar", IF(COUNTIF('Alt Pazar Liste'!A:A, A454)&gt;0, "Alt Pazar", "")))</f>
        <v>Ana Pazar</v>
      </c>
    </row>
    <row r="455" spans="1:24" ht="30" customHeight="1" thickTop="1" thickBot="1" x14ac:dyDescent="0.65">
      <c r="A455" s="125" t="s">
        <v>333</v>
      </c>
      <c r="B455" s="136" t="s">
        <v>375</v>
      </c>
      <c r="C455" s="137">
        <v>1724268443</v>
      </c>
      <c r="D455" s="137">
        <v>350000000</v>
      </c>
      <c r="E455" s="128">
        <f>VLOOKUP(A455,'Tüm - Sektör'!$A:$H,5,0)</f>
        <v>90.284201122503461</v>
      </c>
      <c r="F455" s="128">
        <f>VLOOKUP(A455,'Tüm - Sektör'!$A:$H,6,0)</f>
        <v>128.97743017500494</v>
      </c>
      <c r="G455" s="127">
        <f>VLOOKUP(A455,'Tüm - Sektör'!$A:$H,7,0)</f>
        <v>199.57396499999999</v>
      </c>
      <c r="H455" s="159">
        <v>2.2200000000000002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180.18375994875467</v>
      </c>
      <c r="R455" s="166" t="str">
        <f>IF(OR(H455="", H456="", Q455=0), "", IF(H455&lt;H456, (H456-H455)/H455, ""))</f>
        <v/>
      </c>
      <c r="S455" s="213">
        <v>177.78130981610462</v>
      </c>
      <c r="T455" s="241">
        <f>S455-Q455</f>
        <v>-2.4024501326500456</v>
      </c>
      <c r="U455" s="244"/>
      <c r="V455" s="246" t="str">
        <f>IFERROR(VLOOKUP(LEFT(U455,FIND(" ",U455)-1),'BTA Tarama'!$A:$K,11,0),"")</f>
        <v/>
      </c>
      <c r="W455" s="229"/>
      <c r="X455" s="243" t="str">
        <f>IF(COUNTIF('Yıldız Liste'!A:A, A455)&gt;0, "Yıldız Pazar", IF(COUNTIF('Ana Pazar Liste'!A:A, A455)&gt;0, "Ana Pazar", IF(COUNTIF('Alt Pazar Liste'!A:A, A455)&gt;0, "Alt Pazar", "")))</f>
        <v>Alt Pazar</v>
      </c>
    </row>
    <row r="456" spans="1:24" ht="30" customHeight="1" thickTop="1" thickBot="1" x14ac:dyDescent="0.65">
      <c r="A456" s="125" t="s">
        <v>57</v>
      </c>
      <c r="B456" s="136" t="s">
        <v>375</v>
      </c>
      <c r="C456" s="137">
        <v>9936147750</v>
      </c>
      <c r="D456" s="137">
        <v>2153250000</v>
      </c>
      <c r="E456" s="128">
        <f>VLOOKUP(A456,'Tüm - Sektör'!$A:$H,5,0)</f>
        <v>11.142423403114236</v>
      </c>
      <c r="F456" s="128">
        <f>VLOOKUP(A456,'Tüm - Sektör'!$A:$H,6,0)</f>
        <v>2.5873501458526031</v>
      </c>
      <c r="G456" s="127">
        <f>VLOOKUP(A456,'Tüm - Sektör'!$A:$H,7,0)</f>
        <v>1717.7861740000001</v>
      </c>
      <c r="H456" s="159">
        <v>2.09</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191.40300866723663</v>
      </c>
      <c r="R456" s="166" t="str">
        <f>IF(OR(H456="", H457="", Q456=0), "", IF(H456&lt;H457, (H457-H456)/H456, ""))</f>
        <v/>
      </c>
      <c r="S456" s="213">
        <v>188.69447552571913</v>
      </c>
      <c r="T456" s="241">
        <f>S456-Q456</f>
        <v>-2.7085331415175062</v>
      </c>
      <c r="U456" s="244"/>
      <c r="V456" s="246" t="str">
        <f>IFERROR(VLOOKUP(LEFT(U456,FIND(" ",U456)-1),'BTA Tarama'!$A:$K,11,0),"")</f>
        <v/>
      </c>
      <c r="W456" s="229"/>
      <c r="X456" s="243" t="str">
        <f>IF(COUNTIF('Yıldız Liste'!A:A, A456)&gt;0, "Yıldız Pazar", IF(COUNTIF('Ana Pazar Liste'!A:A, A456)&gt;0, "Ana Pazar", IF(COUNTIF('Alt Pazar Liste'!A:A, A456)&gt;0, "Alt Pazar", "")))</f>
        <v>Yıldız Pazar</v>
      </c>
    </row>
    <row r="457" spans="1:24" ht="30" customHeight="1" thickTop="1" thickBot="1" x14ac:dyDescent="0.65">
      <c r="A457" s="125" t="s">
        <v>56</v>
      </c>
      <c r="B457" s="136" t="s">
        <v>375</v>
      </c>
      <c r="C457" s="137">
        <v>2193171314</v>
      </c>
      <c r="D457" s="137">
        <v>350500000</v>
      </c>
      <c r="E457" s="128">
        <f>VLOOKUP(A457,'Tüm - Sektör'!$A:$H,5,0)</f>
        <v>79.010441624912943</v>
      </c>
      <c r="F457" s="128">
        <f>VLOOKUP(A457,'Tüm - Sektör'!$A:$H,6,0)</f>
        <v>112.71104368746497</v>
      </c>
      <c r="G457" s="127">
        <f>VLOOKUP(A457,'Tüm - Sektör'!$A:$H,7,0)</f>
        <v>253.16424799999999</v>
      </c>
      <c r="H457" s="159">
        <v>2</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200.02619038118982</v>
      </c>
      <c r="R457" s="166" t="str">
        <f>IF(OR(H457="", H458="", Q457=0), "", IF(H457&lt;H458, (H458-H457)/H457, ""))</f>
        <v/>
      </c>
      <c r="S457" s="213">
        <v>198.04573305068297</v>
      </c>
      <c r="T457" s="241">
        <f>S457-Q457</f>
        <v>-1.9804573305068516</v>
      </c>
      <c r="U457" s="244"/>
      <c r="V457" s="246" t="str">
        <f>IFERROR(VLOOKUP(LEFT(U457,FIND(" ",U457)-1),'BTA Tarama'!$A:$K,11,0),"")</f>
        <v/>
      </c>
      <c r="W457" s="229"/>
      <c r="X457" s="243" t="str">
        <f>IF(COUNTIF('Yıldız Liste'!A:A, A457)&gt;0, "Yıldız Pazar", IF(COUNTIF('Ana Pazar Liste'!A:A, A457)&gt;0, "Ana Pazar", IF(COUNTIF('Alt Pazar Liste'!A:A, A457)&gt;0, "Alt Pazar", "")))</f>
        <v>Alt Pazar</v>
      </c>
    </row>
    <row r="458" spans="1:24" ht="30" customHeight="1" thickTop="1" thickBot="1" x14ac:dyDescent="0.65">
      <c r="A458" s="125" t="s">
        <v>328</v>
      </c>
      <c r="B458" s="136" t="s">
        <v>375</v>
      </c>
      <c r="C458" s="137">
        <v>2224663158</v>
      </c>
      <c r="D458" s="137">
        <v>1140595989</v>
      </c>
      <c r="E458" s="128">
        <f>VLOOKUP(A458,'Tüm - Sektör'!$A:$H,5,0)</f>
        <v>25.620721538456372</v>
      </c>
      <c r="F458" s="128">
        <f>VLOOKUP(A458,'Tüm - Sektör'!$A:$H,6,0)</f>
        <v>23.805285166403486</v>
      </c>
      <c r="G458" s="127">
        <f>VLOOKUP(A458,'Tüm - Sektör'!$A:$H,7,0)</f>
        <v>1027.688572</v>
      </c>
      <c r="H458" s="159">
        <v>1.61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263.30122731465872</v>
      </c>
      <c r="R458" s="166" t="str">
        <f>IF(OR(H458="", H459="", Q458=0), "", IF(H458&lt;H459, (H459-H458)/H458, ""))</f>
        <v/>
      </c>
      <c r="S458" s="213">
        <v>253.84130298000036</v>
      </c>
      <c r="T458" s="241">
        <f>S458-Q458</f>
        <v>-9.4599243346583535</v>
      </c>
      <c r="U458" s="244"/>
      <c r="V458" s="246" t="str">
        <f>IFERROR(VLOOKUP(LEFT(U458,FIND(" ",U458)-1),'BTA Tarama'!$A:$K,11,0),"")</f>
        <v/>
      </c>
      <c r="W458" s="229"/>
      <c r="X458" s="243" t="str">
        <f>IF(COUNTIF('Yıldız Liste'!A:A, A458)&gt;0, "Yıldız Pazar", IF(COUNTIF('Ana Pazar Liste'!A:A, A458)&gt;0, "Ana Pazar", IF(COUNTIF('Alt Pazar Liste'!A:A, A458)&gt;0, "Alt Pazar", "")))</f>
        <v>Ana Pazar</v>
      </c>
    </row>
    <row r="459" spans="1:24" ht="30" customHeight="1" thickTop="1" thickBot="1" x14ac:dyDescent="0.65">
      <c r="A459" s="125" t="s">
        <v>527</v>
      </c>
      <c r="B459" s="136" t="s">
        <v>375</v>
      </c>
      <c r="C459" s="137">
        <v>3004671884</v>
      </c>
      <c r="D459" s="137">
        <v>1600000000</v>
      </c>
      <c r="E459" s="128">
        <f>VLOOKUP(A459,'Tüm - Sektör'!$A:$H,5,0)</f>
        <v>20.298303873728312</v>
      </c>
      <c r="F459" s="128">
        <f>VLOOKUP(A459,'Tüm - Sektör'!$A:$H,6,0)</f>
        <v>12.686439921080195</v>
      </c>
      <c r="G459" s="127">
        <f>VLOOKUP(A459,'Tüm - Sektör'!$A:$H,7,0)</f>
        <v>1359.1032560000001</v>
      </c>
      <c r="H459" s="159">
        <v>1.45</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275.87490886061568</v>
      </c>
      <c r="R459" s="166" t="str">
        <f>IF(OR(H459="", H460="", Q459=0), "", IF(H459&lt;H460, (H460-H459)/H459, ""))</f>
        <v/>
      </c>
      <c r="S459" s="213">
        <v>250.01163615493289</v>
      </c>
      <c r="T459" s="241">
        <f>S459-Q459</f>
        <v>-25.863272705682789</v>
      </c>
      <c r="U459" s="244"/>
      <c r="V459" s="246" t="str">
        <f>IFERROR(VLOOKUP(LEFT(U459,FIND(" ",U459)-1),'BTA Tarama'!$A:$K,11,0),"")</f>
        <v/>
      </c>
      <c r="W459" s="229"/>
      <c r="X459" s="243" t="str">
        <f>IF(COUNTIF('Yıldız Liste'!A:A, A459)&gt;0, "Yıldız Pazar", IF(COUNTIF('Ana Pazar Liste'!A:A, A459)&gt;0, "Ana Pazar", IF(COUNTIF('Alt Pazar Liste'!A:A, A459)&gt;0, "Alt Pazar", "")))</f>
        <v>Ana Pazar</v>
      </c>
    </row>
    <row r="460" spans="1:24" ht="30" customHeight="1" thickTop="1" thickBot="1" x14ac:dyDescent="0.65">
      <c r="A460" s="250" t="s">
        <v>390</v>
      </c>
      <c r="B460" s="251"/>
      <c r="C460" s="251"/>
      <c r="D460" s="251"/>
      <c r="E460" s="251"/>
      <c r="F460" s="251"/>
      <c r="G460" s="251"/>
      <c r="H460" s="252"/>
      <c r="I460" s="150"/>
      <c r="J460" s="150"/>
      <c r="K460" s="150"/>
      <c r="L460" s="150"/>
      <c r="M460" s="150"/>
      <c r="N460" s="150"/>
      <c r="O460" s="150"/>
      <c r="P460" s="150"/>
      <c r="Q460" s="158">
        <f t="shared" ref="Q460:Q502" si="21">E460*G460/100</f>
        <v>0</v>
      </c>
      <c r="R460" s="166" t="str">
        <f t="shared" si="20"/>
        <v/>
      </c>
      <c r="S460" s="213">
        <v>0</v>
      </c>
      <c r="T460" s="241">
        <f t="shared" ref="T460:T513" si="22">S460-Q460</f>
        <v>0</v>
      </c>
      <c r="U460" s="244"/>
      <c r="V460" s="246" t="str">
        <f>IFERROR(VLOOKUP(LEFT(U460,FIND(" ",U460)-1),'BTA Tarama'!$A:$K,11,0),"")</f>
        <v/>
      </c>
      <c r="W460" s="229"/>
      <c r="X460" s="243" t="str">
        <f>IF(COUNTIF('Yıldız Liste'!A:A, A460)&gt;0, "Yıldız Pazar", IF(COUNTIF('Ana Pazar Liste'!A:A, A460)&gt;0, "Ana Pazar", IF(COUNTIF('Alt Pazar Liste'!A:A, A460)&gt;0, "Alt Pazar", "")))</f>
        <v/>
      </c>
    </row>
    <row r="461" spans="1:24" ht="30" customHeight="1" thickTop="1" thickBot="1" x14ac:dyDescent="0.65">
      <c r="A461" s="125" t="s">
        <v>423</v>
      </c>
      <c r="B461" s="136" t="s">
        <v>390</v>
      </c>
      <c r="C461" s="137">
        <v>471013063</v>
      </c>
      <c r="D461" s="137">
        <v>6224400</v>
      </c>
      <c r="E461" s="128">
        <f>VLOOKUP(A461,'Tüm - Sektör'!$A:$H,5,0)</f>
        <v>93.813005512236245</v>
      </c>
      <c r="F461" s="128">
        <f>VLOOKUP(A461,'Tüm - Sektör'!$A:$H,6,0)</f>
        <v>42.100042000968365</v>
      </c>
      <c r="G461" s="127">
        <f>VLOOKUP(A461,'Tüm - Sektör'!$A:$H,7,0)</f>
        <v>1.5986990000000001</v>
      </c>
      <c r="H461" s="159">
        <v>266.75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1.4997875809940657</v>
      </c>
      <c r="R461" s="166" t="str">
        <f>IF(OR(H461="", H462="", Q461=0), "", IF(H461&lt;H462, (H462-H461)/H461, ""))</f>
        <v/>
      </c>
      <c r="S461" s="213">
        <v>1.4708394751109082</v>
      </c>
      <c r="T461" s="241">
        <f>S461-Q461</f>
        <v>-2.8948105883157549E-2</v>
      </c>
      <c r="U461" s="244"/>
      <c r="V461" s="246" t="str">
        <f>IFERROR(VLOOKUP(LEFT(U461,FIND(" ",U461)-1),'BTA Tarama'!$A:$K,11,0),"")</f>
        <v/>
      </c>
      <c r="W461" s="229"/>
      <c r="X461" s="243" t="str">
        <f>IF(COUNTIF('Yıldız Liste'!A:A, A461)&gt;0, "Yıldız Pazar", IF(COUNTIF('Ana Pazar Liste'!A:A, A461)&gt;0, "Ana Pazar", IF(COUNTIF('Alt Pazar Liste'!A:A, A461)&gt;0, "Alt Pazar", "")))</f>
        <v/>
      </c>
    </row>
    <row r="462" spans="1:24" ht="30" customHeight="1" thickTop="1" thickBot="1" x14ac:dyDescent="0.65">
      <c r="A462" s="125" t="s">
        <v>416</v>
      </c>
      <c r="B462" s="136" t="s">
        <v>390</v>
      </c>
      <c r="C462" s="137">
        <v>6909611026</v>
      </c>
      <c r="D462" s="137">
        <v>27200000</v>
      </c>
      <c r="E462" s="128">
        <f>VLOOKUP(A462,'Tüm - Sektör'!$A:$H,5,0)</f>
        <v>67.732835686642971</v>
      </c>
      <c r="F462" s="128">
        <f>VLOOKUP(A462,'Tüm - Sektör'!$A:$H,6,0)</f>
        <v>12.842587842172088</v>
      </c>
      <c r="G462" s="127">
        <f>VLOOKUP(A462,'Tüm - Sektör'!$A:$H,7,0)</f>
        <v>3.6238980000000001</v>
      </c>
      <c r="H462" s="159">
        <v>163</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2.4545688777915409</v>
      </c>
      <c r="R462" s="166" t="str">
        <f>IF(OR(H462="", H463="", Q462=0), "", IF(H462&lt;H463, (H463-H462)/H462, ""))</f>
        <v/>
      </c>
      <c r="S462" s="213">
        <v>2.4621213974155149</v>
      </c>
      <c r="T462" s="241">
        <f>S462-Q462</f>
        <v>7.5525196239740744E-3</v>
      </c>
      <c r="U462" s="244"/>
      <c r="V462" s="246" t="str">
        <f>IFERROR(VLOOKUP(LEFT(U462,FIND(" ",U462)-1),'BTA Tarama'!$A:$K,11,0),"")</f>
        <v/>
      </c>
      <c r="W462" s="229"/>
      <c r="X462" s="243" t="str">
        <f>IF(COUNTIF('Yıldız Liste'!A:A, A462)&gt;0, "Yıldız Pazar", IF(COUNTIF('Ana Pazar Liste'!A:A, A462)&gt;0, "Ana Pazar", IF(COUNTIF('Alt Pazar Liste'!A:A, A462)&gt;0, "Alt Pazar", "")))</f>
        <v/>
      </c>
    </row>
    <row r="463" spans="1:24" ht="30" customHeight="1" thickTop="1" thickBot="1" x14ac:dyDescent="0.65">
      <c r="A463" s="125" t="s">
        <v>427</v>
      </c>
      <c r="B463" s="136" t="s">
        <v>390</v>
      </c>
      <c r="C463" s="137">
        <v>604420825</v>
      </c>
      <c r="D463" s="137">
        <v>16800000</v>
      </c>
      <c r="E463" s="128">
        <f>VLOOKUP(A463,'Tüm - Sektör'!$A:$H,5,0)</f>
        <v>151.40777587337075</v>
      </c>
      <c r="F463" s="128">
        <f>VLOOKUP(A463,'Tüm - Sektör'!$A:$H,6,0)</f>
        <v>162.38500200919214</v>
      </c>
      <c r="G463" s="127">
        <f>VLOOKUP(A463,'Tüm - Sektör'!$A:$H,7,0)</f>
        <v>5.7719040000000001</v>
      </c>
      <c r="H463" s="159">
        <v>45.78</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8.7391114719461207</v>
      </c>
      <c r="R463" s="166" t="str">
        <f>IF(OR(H463="", H464="", Q463=0), "", IF(H463&lt;H464, (H464-H463)/H463, ""))</f>
        <v/>
      </c>
      <c r="S463" s="213">
        <v>8.7736079645985399</v>
      </c>
      <c r="T463" s="241">
        <f>S463-Q463</f>
        <v>3.4496492652419164E-2</v>
      </c>
      <c r="U463" s="244"/>
      <c r="V463" s="246" t="str">
        <f>IFERROR(VLOOKUP(LEFT(U463,FIND(" ",U463)-1),'BTA Tarama'!$A:$K,11,0),"")</f>
        <v/>
      </c>
      <c r="W463" s="229"/>
      <c r="X463" s="243" t="str">
        <f>IF(COUNTIF('Yıldız Liste'!A:A, A463)&gt;0, "Yıldız Pazar", IF(COUNTIF('Ana Pazar Liste'!A:A, A463)&gt;0, "Ana Pazar", IF(COUNTIF('Alt Pazar Liste'!A:A, A463)&gt;0, "Alt Pazar", "")))</f>
        <v/>
      </c>
    </row>
    <row r="464" spans="1:24" ht="30" customHeight="1" thickTop="1" thickBot="1" x14ac:dyDescent="0.65">
      <c r="A464" s="125" t="s">
        <v>408</v>
      </c>
      <c r="B464" s="136" t="s">
        <v>390</v>
      </c>
      <c r="C464" s="137">
        <v>3803390886</v>
      </c>
      <c r="D464" s="137">
        <v>431419816</v>
      </c>
      <c r="E464" s="128">
        <f>VLOOKUP(A464,'Tüm - Sektör'!$A:$H,5,0)</f>
        <v>24.554391814399565</v>
      </c>
      <c r="F464" s="128">
        <f>VLOOKUP(A464,'Tüm - Sektör'!$A:$H,6,0)</f>
        <v>3.7943538835807771</v>
      </c>
      <c r="G464" s="127">
        <f>VLOOKUP(A464,'Tüm - Sektör'!$A:$H,7,0)</f>
        <v>107.825118</v>
      </c>
      <c r="H464" s="159">
        <v>15.11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26.475801948058674</v>
      </c>
      <c r="R464" s="166" t="str">
        <f>IF(OR(H464="", H465="", Q464=0), "", IF(H464&lt;H465, (H465-H464)/H464, ""))</f>
        <v/>
      </c>
      <c r="S464" s="213">
        <v>25.160337574538772</v>
      </c>
      <c r="T464" s="241">
        <f>S464-Q464</f>
        <v>-1.3154643735199016</v>
      </c>
      <c r="U464" s="244"/>
      <c r="V464" s="246" t="str">
        <f>IFERROR(VLOOKUP(LEFT(U464,FIND(" ",U464)-1),'BTA Tarama'!$A:$K,11,0),"")</f>
        <v/>
      </c>
      <c r="W464" s="229"/>
      <c r="X464" s="243" t="str">
        <f>IF(COUNTIF('Yıldız Liste'!A:A, A464)&gt;0, "Yıldız Pazar", IF(COUNTIF('Ana Pazar Liste'!A:A, A464)&gt;0, "Ana Pazar", IF(COUNTIF('Alt Pazar Liste'!A:A, A464)&gt;0, "Alt Pazar", "")))</f>
        <v>Ana Pazar</v>
      </c>
    </row>
    <row r="465" spans="1:24" ht="30" customHeight="1" thickTop="1" thickBot="1" x14ac:dyDescent="0.65">
      <c r="A465" s="125" t="s">
        <v>389</v>
      </c>
      <c r="B465" s="136" t="s">
        <v>390</v>
      </c>
      <c r="C465" s="137">
        <v>1471327206</v>
      </c>
      <c r="D465" s="137">
        <v>350000000</v>
      </c>
      <c r="E465" s="128">
        <f>VLOOKUP(A465,'Tüm - Sektör'!$A:$H,5,0)</f>
        <v>29.129810628921714</v>
      </c>
      <c r="F465" s="128">
        <f>VLOOKUP(A465,'Tüm - Sektör'!$A:$H,6,0)</f>
        <v>10.40350379604347</v>
      </c>
      <c r="G465" s="127">
        <f>VLOOKUP(A465,'Tüm - Sektör'!$A:$H,7,0)</f>
        <v>172.747309</v>
      </c>
      <c r="H465" s="159">
        <v>7.95</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50.320963978258234</v>
      </c>
      <c r="R465" s="166" t="str">
        <f>IF(OR(H465="", H466="", Q465=0), "", IF(H465&lt;H466, (H466-H465)/H465, ""))</f>
        <v/>
      </c>
      <c r="S465" s="213">
        <v>50.006457953394126</v>
      </c>
      <c r="T465" s="241">
        <f>S465-Q465</f>
        <v>-0.31450602486410872</v>
      </c>
      <c r="U465" s="244"/>
      <c r="V465" s="246" t="str">
        <f>IFERROR(VLOOKUP(LEFT(U465,FIND(" ",U465)-1),'BTA Tarama'!$A:$K,11,0),"")</f>
        <v/>
      </c>
      <c r="W465" s="229"/>
      <c r="X465" s="243" t="str">
        <f>IF(COUNTIF('Yıldız Liste'!A:A, A465)&gt;0, "Yıldız Pazar", IF(COUNTIF('Ana Pazar Liste'!A:A, A465)&gt;0, "Ana Pazar", IF(COUNTIF('Alt Pazar Liste'!A:A, A465)&gt;0, "Alt Pazar", "")))</f>
        <v>Ana Pazar</v>
      </c>
    </row>
    <row r="466" spans="1:24" ht="30" customHeight="1" thickTop="1" thickBot="1" x14ac:dyDescent="0.65">
      <c r="A466" s="125" t="s">
        <v>399</v>
      </c>
      <c r="B466" s="136" t="s">
        <v>390</v>
      </c>
      <c r="C466" s="137">
        <v>4113425775</v>
      </c>
      <c r="D466" s="137">
        <v>750000000</v>
      </c>
      <c r="E466" s="128">
        <f>VLOOKUP(A466,'Tüm - Sektör'!$A:$H,5,0)</f>
        <v>18.808747948670927</v>
      </c>
      <c r="F466" s="128">
        <f>VLOOKUP(A466,'Tüm - Sektör'!$A:$H,6,0)</f>
        <v>5.015666119645581</v>
      </c>
      <c r="G466" s="127">
        <f>VLOOKUP(A466,'Tüm - Sektör'!$A:$H,7,0)</f>
        <v>408.98116599999997</v>
      </c>
      <c r="H466" s="159">
        <v>5.2</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76.924236670475423</v>
      </c>
      <c r="R466" s="166" t="str">
        <f>IF(OR(H466="", H467="", Q466=0), "", IF(H466&lt;H467, (H467-H466)/H466, ""))</f>
        <v/>
      </c>
      <c r="S466" s="213">
        <v>75.615506746025005</v>
      </c>
      <c r="T466" s="241">
        <f>S466-Q466</f>
        <v>-1.308729924450418</v>
      </c>
      <c r="U466" s="244"/>
      <c r="V466" s="246" t="str">
        <f>IFERROR(VLOOKUP(LEFT(U466,FIND(" ",U466)-1),'BTA Tarama'!$A:$K,11,0),"")</f>
        <v/>
      </c>
      <c r="W466" s="229"/>
      <c r="X466" s="243" t="str">
        <f>IF(COUNTIF('Yıldız Liste'!A:A, A466)&gt;0, "Yıldız Pazar", IF(COUNTIF('Ana Pazar Liste'!A:A, A466)&gt;0, "Ana Pazar", IF(COUNTIF('Alt Pazar Liste'!A:A, A466)&gt;0, "Alt Pazar", "")))</f>
        <v>Yıldız Pazar</v>
      </c>
    </row>
    <row r="467" spans="1:24" ht="30" customHeight="1" thickTop="1" thickBot="1" x14ac:dyDescent="0.65">
      <c r="A467" s="250" t="s">
        <v>609</v>
      </c>
      <c r="B467" s="251"/>
      <c r="C467" s="251"/>
      <c r="D467" s="251"/>
      <c r="E467" s="251"/>
      <c r="F467" s="251"/>
      <c r="G467" s="251"/>
      <c r="H467" s="252"/>
      <c r="I467" s="150"/>
      <c r="J467" s="150"/>
      <c r="K467" s="150"/>
      <c r="L467" s="150"/>
      <c r="M467" s="150"/>
      <c r="N467" s="150"/>
      <c r="O467" s="150"/>
      <c r="P467" s="150"/>
      <c r="Q467" s="158">
        <f t="shared" si="21"/>
        <v>0</v>
      </c>
      <c r="R467" s="166" t="str">
        <f t="shared" si="20"/>
        <v/>
      </c>
      <c r="S467" s="213">
        <v>0</v>
      </c>
      <c r="T467" s="241">
        <f t="shared" si="22"/>
        <v>0</v>
      </c>
      <c r="U467" s="244"/>
      <c r="V467" s="246" t="str">
        <f>IFERROR(VLOOKUP(LEFT(U467,FIND(" ",U467)-1),'BTA Tarama'!$A:$K,11,0),"")</f>
        <v/>
      </c>
      <c r="W467" s="229"/>
      <c r="X467" s="243" t="str">
        <f>IF(COUNTIF('Yıldız Liste'!A:A, A467)&gt;0, "Yıldız Pazar", IF(COUNTIF('Ana Pazar Liste'!A:A, A467)&gt;0, "Ana Pazar", IF(COUNTIF('Alt Pazar Liste'!A:A, A467)&gt;0, "Alt Pazar", "")))</f>
        <v/>
      </c>
    </row>
    <row r="468" spans="1:24" ht="30" customHeight="1" thickTop="1" thickBot="1" x14ac:dyDescent="0.65">
      <c r="A468" s="125" t="s">
        <v>410</v>
      </c>
      <c r="B468" s="136" t="s">
        <v>609</v>
      </c>
      <c r="C468" s="137">
        <v>849237071</v>
      </c>
      <c r="D468" s="137">
        <v>4244586</v>
      </c>
      <c r="E468" s="128">
        <f>VLOOKUP(A468,'Tüm - Sektör'!$A:$H,5,0)</f>
        <v>30.646404811448775</v>
      </c>
      <c r="F468" s="128">
        <f>VLOOKUP(A468,'Tüm - Sektör'!$A:$H,6,0)</f>
        <v>2.5557930218724136</v>
      </c>
      <c r="G468" s="127">
        <f>VLOOKUP(A468,'Tüm - Sektör'!$A:$H,7,0)</f>
        <v>5.2214700000000004E-4</v>
      </c>
      <c r="H468" s="159">
        <v>2500</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1.6001928333083545E-4</v>
      </c>
      <c r="R468" s="166" t="str">
        <f>IF(OR(H468="", H469="", Q468=0), "", IF(H468&lt;H469, (H469-H468)/H468, ""))</f>
        <v/>
      </c>
      <c r="S468" s="213">
        <v>1.6295242701714404E-4</v>
      </c>
      <c r="T468" s="241">
        <f>S468-Q468</f>
        <v>2.9331436863085862E-6</v>
      </c>
      <c r="U468" s="244"/>
      <c r="V468" s="246" t="str">
        <f>IFERROR(VLOOKUP(LEFT(U468,FIND(" ",U468)-1),'BTA Tarama'!$A:$K,11,0),"")</f>
        <v/>
      </c>
      <c r="W468" s="229"/>
      <c r="X468" s="243" t="str">
        <f>IF(COUNTIF('Yıldız Liste'!A:A, A468)&gt;0, "Yıldız Pazar", IF(COUNTIF('Ana Pazar Liste'!A:A, A468)&gt;0, "Ana Pazar", IF(COUNTIF('Alt Pazar Liste'!A:A, A468)&gt;0, "Alt Pazar", "")))</f>
        <v/>
      </c>
    </row>
    <row r="469" spans="1:24" ht="30" customHeight="1" thickTop="1" thickBot="1" x14ac:dyDescent="0.65">
      <c r="A469" s="125" t="s">
        <v>46</v>
      </c>
      <c r="B469" s="136" t="s">
        <v>609</v>
      </c>
      <c r="C469" s="137">
        <v>5369083553</v>
      </c>
      <c r="D469" s="137">
        <v>8640048</v>
      </c>
      <c r="E469" s="128">
        <f>VLOOKUP(A469,'Tüm - Sektör'!$A:$H,5,0)</f>
        <v>23.200975775246548</v>
      </c>
      <c r="F469" s="128">
        <f>VLOOKUP(A469,'Tüm - Sektör'!$A:$H,6,0)</f>
        <v>2.3269351853509495</v>
      </c>
      <c r="G469" s="127">
        <f>VLOOKUP(A469,'Tüm - Sektör'!$A:$H,7,0)</f>
        <v>1.6379030000000001</v>
      </c>
      <c r="H469" s="159">
        <v>1053</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0.38000947825203646</v>
      </c>
      <c r="R469" s="166" t="str">
        <f>IF(OR(H469="", H470="", Q469=0), "", IF(H469&lt;H470, (H470-H469)/H469, ""))</f>
        <v/>
      </c>
      <c r="S469" s="213">
        <v>0.3637727096358131</v>
      </c>
      <c r="T469" s="241">
        <f>S469-Q469</f>
        <v>-1.6236768616223363E-2</v>
      </c>
      <c r="U469" s="244"/>
      <c r="V469" s="246" t="str">
        <f>IFERROR(VLOOKUP(LEFT(U469,FIND(" ",U469)-1),'BTA Tarama'!$A:$K,11,0),"")</f>
        <v/>
      </c>
      <c r="W469" s="229"/>
      <c r="X469" s="243" t="str">
        <f>IF(COUNTIF('Yıldız Liste'!A:A, A469)&gt;0, "Yıldız Pazar", IF(COUNTIF('Ana Pazar Liste'!A:A, A469)&gt;0, "Ana Pazar", IF(COUNTIF('Alt Pazar Liste'!A:A, A469)&gt;0, "Alt Pazar", "")))</f>
        <v>Ana Pazar</v>
      </c>
    </row>
    <row r="470" spans="1:24" ht="30" customHeight="1" thickTop="1" thickBot="1" x14ac:dyDescent="0.65">
      <c r="A470" s="125" t="s">
        <v>309</v>
      </c>
      <c r="B470" s="136" t="s">
        <v>609</v>
      </c>
      <c r="C470" s="137">
        <v>5221598542</v>
      </c>
      <c r="D470" s="137">
        <v>25000000</v>
      </c>
      <c r="E470" s="128">
        <f>VLOOKUP(A470,'Tüm - Sektör'!$A:$H,5,0)</f>
        <v>47.100625334396042</v>
      </c>
      <c r="F470" s="128">
        <f>VLOOKUP(A470,'Tüm - Sektör'!$A:$H,6,0)</f>
        <v>3.9663684492122981</v>
      </c>
      <c r="G470" s="127">
        <f>VLOOKUP(A470,'Tüm - Sektör'!$A:$H,7,0)</f>
        <v>1.8682810000000001</v>
      </c>
      <c r="H470" s="159">
        <v>454.75</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E470*G470/100</f>
        <v>0.87997203400370783</v>
      </c>
      <c r="R470" s="166" t="str">
        <f>IF(OR(H470="", H471="", Q470=0), "", IF(H470&lt;H471, (H471-H470)/H470, ""))</f>
        <v/>
      </c>
      <c r="S470" s="213">
        <v>0.84112933781016519</v>
      </c>
      <c r="T470" s="241">
        <f>S470-Q470</f>
        <v>-3.8842696193542636E-2</v>
      </c>
      <c r="U470" s="244"/>
      <c r="V470" s="246" t="str">
        <f>IFERROR(VLOOKUP(LEFT(U470,FIND(" ",U470)-1),'BTA Tarama'!$A:$K,11,0),"")</f>
        <v/>
      </c>
      <c r="W470" s="229"/>
      <c r="X470" s="243" t="str">
        <f>IF(COUNTIF('Yıldız Liste'!A:A, A470)&gt;0, "Yıldız Pazar", IF(COUNTIF('Ana Pazar Liste'!A:A, A470)&gt;0, "Ana Pazar", IF(COUNTIF('Alt Pazar Liste'!A:A, A470)&gt;0, "Alt Pazar", "")))</f>
        <v>Ana Pazar</v>
      </c>
    </row>
    <row r="471" spans="1:24" ht="30" customHeight="1" thickTop="1" thickBot="1" x14ac:dyDescent="0.65">
      <c r="A471" s="125" t="s">
        <v>442</v>
      </c>
      <c r="B471" s="136" t="s">
        <v>609</v>
      </c>
      <c r="C471" s="137">
        <v>1596724578</v>
      </c>
      <c r="D471" s="137">
        <v>24883200</v>
      </c>
      <c r="E471" s="128">
        <f>VLOOKUP(A471,'Tüm - Sektör'!$A:$H,5,0)</f>
        <v>38.925670196853517</v>
      </c>
      <c r="F471" s="128">
        <f>VLOOKUP(A471,'Tüm - Sektör'!$A:$H,6,0)</f>
        <v>12.033349098326926</v>
      </c>
      <c r="G471" s="127">
        <f>VLOOKUP(A471,'Tüm - Sektör'!$A:$H,7,0)</f>
        <v>8.1175940000000004</v>
      </c>
      <c r="H471" s="159">
        <v>126.6</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3.1598278683595691</v>
      </c>
      <c r="R471" s="166" t="str">
        <f>IF(OR(H471="", H472="", Q471=0), "", IF(H471&lt;H472, (H472-H471)/H471, ""))</f>
        <v/>
      </c>
      <c r="S471" s="213">
        <v>3.072459355870365</v>
      </c>
      <c r="T471" s="241">
        <f>S471-Q471</f>
        <v>-8.7368512489204075E-2</v>
      </c>
      <c r="U471" s="244"/>
      <c r="V471" s="246" t="str">
        <f>IFERROR(VLOOKUP(LEFT(U471,FIND(" ",U471)-1),'BTA Tarama'!$A:$K,11,0),"")</f>
        <v/>
      </c>
      <c r="W471" s="229"/>
      <c r="X471" s="243" t="str">
        <f>IF(COUNTIF('Yıldız Liste'!A:A, A471)&gt;0, "Yıldız Pazar", IF(COUNTIF('Ana Pazar Liste'!A:A, A471)&gt;0, "Ana Pazar", IF(COUNTIF('Alt Pazar Liste'!A:A, A471)&gt;0, "Alt Pazar", "")))</f>
        <v>Ana Pazar</v>
      </c>
    </row>
    <row r="472" spans="1:24" ht="30" customHeight="1" thickTop="1" thickBot="1" x14ac:dyDescent="0.65">
      <c r="A472" s="125" t="s">
        <v>312</v>
      </c>
      <c r="B472" s="136" t="s">
        <v>609</v>
      </c>
      <c r="C472" s="137">
        <v>470862105</v>
      </c>
      <c r="D472" s="137">
        <v>25382175</v>
      </c>
      <c r="E472" s="128">
        <f>VLOOKUP(A472,'Tüm - Sektör'!$A:$H,5,0)</f>
        <v>86.006027205109405</v>
      </c>
      <c r="F472" s="128">
        <f>VLOOKUP(A472,'Tüm - Sektör'!$A:$H,6,0)</f>
        <v>161.35437979626292</v>
      </c>
      <c r="G472" s="127">
        <f>VLOOKUP(A472,'Tüm - Sektör'!$A:$H,7,0)</f>
        <v>22.044357999999999</v>
      </c>
      <c r="H472" s="159">
        <v>21.1</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18.959476538671712</v>
      </c>
      <c r="R472" s="166" t="str">
        <f>IF(OR(H472="", H473="", Q472=0), "", IF(H472&lt;H473, (H473-H472)/H472, ""))</f>
        <v/>
      </c>
      <c r="S472" s="213">
        <v>18.763834660692922</v>
      </c>
      <c r="T472" s="241">
        <f>S472-Q472</f>
        <v>-0.19564187797879029</v>
      </c>
      <c r="U472" s="244"/>
      <c r="V472" s="246" t="str">
        <f>IFERROR(VLOOKUP(LEFT(U472,FIND(" ",U472)-1),'BTA Tarama'!$A:$K,11,0),"")</f>
        <v/>
      </c>
      <c r="W472" s="229"/>
      <c r="X472" s="243" t="str">
        <f>IF(COUNTIF('Yıldız Liste'!A:A, A472)&gt;0, "Yıldız Pazar", IF(COUNTIF('Ana Pazar Liste'!A:A, A472)&gt;0, "Ana Pazar", IF(COUNTIF('Alt Pazar Liste'!A:A, A472)&gt;0, "Alt Pazar", "")))</f>
        <v>Alt Pazar</v>
      </c>
    </row>
    <row r="473" spans="1:24" ht="30" customHeight="1" thickTop="1" thickBot="1" x14ac:dyDescent="0.65">
      <c r="A473" s="125" t="s">
        <v>767</v>
      </c>
      <c r="B473" s="136" t="s">
        <v>609</v>
      </c>
      <c r="C473" s="137">
        <v>5485118988</v>
      </c>
      <c r="D473" s="137">
        <v>802845890</v>
      </c>
      <c r="E473" s="128">
        <f>VLOOKUP(A473,'Tüm - Sektör'!$A:$H,5,0)</f>
        <v>9.0166761932201958</v>
      </c>
      <c r="F473" s="128">
        <f>VLOOKUP(A473,'Tüm - Sektör'!$A:$H,6,0)</f>
        <v>0.74872619228913251</v>
      </c>
      <c r="G473" s="127">
        <f>VLOOKUP(A473,'Tüm - Sektör'!$A:$H,7,0)</f>
        <v>279.77893499999999</v>
      </c>
      <c r="H473" s="159">
        <v>15.86</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25.226760625790007</v>
      </c>
      <c r="R473" s="166" t="str">
        <f>IF(OR(H473="", H474="", Q473=0), "", IF(H473&lt;H474, (H474-H473)/H473, ""))</f>
        <v/>
      </c>
      <c r="S473" s="213">
        <v>25.131684894788282</v>
      </c>
      <c r="T473" s="241">
        <f>S473-Q473</f>
        <v>-9.5075731001724506E-2</v>
      </c>
      <c r="U473" s="244"/>
      <c r="V473" s="246" t="str">
        <f>IFERROR(VLOOKUP(LEFT(U473,FIND(" ",U473)-1),'BTA Tarama'!$A:$K,11,0),"")</f>
        <v/>
      </c>
      <c r="W473" s="229"/>
      <c r="X473" s="243" t="str">
        <f>IF(COUNTIF('Yıldız Liste'!A:A, A473)&gt;0, "Yıldız Pazar", IF(COUNTIF('Ana Pazar Liste'!A:A, A473)&gt;0, "Ana Pazar", IF(COUNTIF('Alt Pazar Liste'!A:A, A473)&gt;0, "Alt Pazar", "")))</f>
        <v>Yıldız Pazar</v>
      </c>
    </row>
    <row r="474" spans="1:24" ht="30" customHeight="1" thickTop="1" thickBot="1" x14ac:dyDescent="0.65">
      <c r="A474" s="125" t="s">
        <v>164</v>
      </c>
      <c r="B474" s="136" t="s">
        <v>609</v>
      </c>
      <c r="C474" s="137">
        <v>19043468866</v>
      </c>
      <c r="D474" s="137">
        <v>336600000</v>
      </c>
      <c r="E474" s="128">
        <f>VLOOKUP(A474,'Tüm - Sektör'!$A:$H,5,0)</f>
        <v>28.230908705703989</v>
      </c>
      <c r="F474" s="128">
        <f>VLOOKUP(A474,'Tüm - Sektör'!$A:$H,6,0)</f>
        <v>5.5913861568041172</v>
      </c>
      <c r="G474" s="127">
        <f>VLOOKUP(A474,'Tüm - Sektör'!$A:$H,7,0)</f>
        <v>90.484284000000002</v>
      </c>
      <c r="H474" s="159">
        <v>15.66</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E474*G474/100</f>
        <v>25.544535609049923</v>
      </c>
      <c r="R474" s="166" t="str">
        <f>IF(OR(H474="", H475="", Q474=0), "", IF(H474&lt;H475, (H475-H474)/H474, ""))</f>
        <v/>
      </c>
      <c r="S474" s="213">
        <v>25.19064405779104</v>
      </c>
      <c r="T474" s="241">
        <f>S474-Q474</f>
        <v>-0.35389155125888294</v>
      </c>
      <c r="U474" s="244"/>
      <c r="V474" s="246" t="str">
        <f>IFERROR(VLOOKUP(LEFT(U474,FIND(" ",U474)-1),'BTA Tarama'!$A:$K,11,0),"")</f>
        <v/>
      </c>
      <c r="W474" s="229"/>
      <c r="X474" s="243" t="str">
        <f>IF(COUNTIF('Yıldız Liste'!A:A, A474)&gt;0, "Yıldız Pazar", IF(COUNTIF('Ana Pazar Liste'!A:A, A474)&gt;0, "Ana Pazar", IF(COUNTIF('Alt Pazar Liste'!A:A, A474)&gt;0, "Alt Pazar", "")))</f>
        <v>Yıldız Pazar</v>
      </c>
    </row>
    <row r="475" spans="1:24" ht="30" customHeight="1" thickTop="1" thickBot="1" x14ac:dyDescent="0.65">
      <c r="A475" s="125" t="s">
        <v>310</v>
      </c>
      <c r="B475" s="136" t="s">
        <v>609</v>
      </c>
      <c r="C475" s="137">
        <v>1308185749</v>
      </c>
      <c r="D475" s="137">
        <v>45000000</v>
      </c>
      <c r="E475" s="128">
        <f>VLOOKUP(A475,'Tüm - Sektör'!$A:$H,5,0)</f>
        <v>105.96239818338064</v>
      </c>
      <c r="F475" s="128">
        <f>VLOOKUP(A475,'Tüm - Sektör'!$A:$H,6,0)</f>
        <v>196.22666330255674</v>
      </c>
      <c r="G475" s="127">
        <f>VLOOKUP(A475,'Tüm - Sektör'!$A:$H,7,0)</f>
        <v>30.943805000000001</v>
      </c>
      <c r="H475" s="159">
        <v>12.2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32.788797867188848</v>
      </c>
      <c r="R475" s="166" t="str">
        <f>IF(OR(H475="", H476="", Q475=0), "", IF(H475&lt;H476, (H476-H475)/H475, ""))</f>
        <v/>
      </c>
      <c r="S475" s="213">
        <v>32.52222227477268</v>
      </c>
      <c r="T475" s="241">
        <f>S475-Q475</f>
        <v>-0.26657559241616724</v>
      </c>
      <c r="U475" s="244"/>
      <c r="V475" s="246" t="str">
        <f>IFERROR(VLOOKUP(LEFT(U475,FIND(" ",U475)-1),'BTA Tarama'!$A:$K,11,0),"")</f>
        <v/>
      </c>
      <c r="W475" s="229"/>
      <c r="X475" s="243" t="str">
        <f>IF(COUNTIF('Yıldız Liste'!A:A, A475)&gt;0, "Yıldız Pazar", IF(COUNTIF('Ana Pazar Liste'!A:A, A475)&gt;0, "Ana Pazar", IF(COUNTIF('Alt Pazar Liste'!A:A, A475)&gt;0, "Alt Pazar", "")))</f>
        <v>Alt Pazar</v>
      </c>
    </row>
    <row r="476" spans="1:24" ht="30" customHeight="1" thickTop="1" thickBot="1" x14ac:dyDescent="0.65">
      <c r="A476" s="125" t="s">
        <v>110</v>
      </c>
      <c r="B476" s="136" t="s">
        <v>609</v>
      </c>
      <c r="C476" s="137">
        <v>5800330455</v>
      </c>
      <c r="D476" s="137">
        <v>300000000</v>
      </c>
      <c r="E476" s="128">
        <f>VLOOKUP(A476,'Tüm - Sektör'!$A:$H,5,0)</f>
        <v>25.892934012504995</v>
      </c>
      <c r="F476" s="128">
        <f>VLOOKUP(A476,'Tüm - Sektör'!$A:$H,6,0)</f>
        <v>12.329968577383331</v>
      </c>
      <c r="G476" s="127">
        <f>VLOOKUP(A476,'Tüm - Sektör'!$A:$H,7,0)</f>
        <v>195.306963</v>
      </c>
      <c r="H476" s="159">
        <v>7.91</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50.570703051417539</v>
      </c>
      <c r="R476" s="166" t="str">
        <f>IF(OR(H476="", H477="", Q476=0), "", IF(H476&lt;H477, (H477-H476)/H476, ""))</f>
        <v/>
      </c>
      <c r="S476" s="213">
        <v>50.443160294667443</v>
      </c>
      <c r="T476" s="241">
        <f>S476-Q476</f>
        <v>-0.12754275675009552</v>
      </c>
      <c r="U476" s="244"/>
      <c r="V476" s="246" t="str">
        <f>IFERROR(VLOOKUP(LEFT(U476,FIND(" ",U476)-1),'BTA Tarama'!$A:$K,11,0),"")</f>
        <v/>
      </c>
      <c r="W476" s="229"/>
      <c r="X476" s="243" t="str">
        <f>IF(COUNTIF('Yıldız Liste'!A:A, A476)&gt;0, "Yıldız Pazar", IF(COUNTIF('Ana Pazar Liste'!A:A, A476)&gt;0, "Ana Pazar", IF(COUNTIF('Alt Pazar Liste'!A:A, A476)&gt;0, "Alt Pazar", "")))</f>
        <v>Ana Pazar</v>
      </c>
    </row>
    <row r="477" spans="1:24" ht="30" customHeight="1" thickTop="1" thickBot="1" x14ac:dyDescent="0.65">
      <c r="A477" s="125" t="s">
        <v>47</v>
      </c>
      <c r="B477" s="136" t="s">
        <v>609</v>
      </c>
      <c r="C477" s="137">
        <v>7288297817</v>
      </c>
      <c r="D477" s="137">
        <v>1500000000</v>
      </c>
      <c r="E477" s="128">
        <f>VLOOKUP(A477,'Tüm - Sektör'!$A:$H,5,0)</f>
        <v>28.457193267028075</v>
      </c>
      <c r="F477" s="128">
        <f>VLOOKUP(A477,'Tüm - Sektör'!$A:$H,6,0)</f>
        <v>18.971462178018715</v>
      </c>
      <c r="G477" s="127">
        <f>VLOOKUP(A477,'Tüm - Sektör'!$A:$H,7,0)</f>
        <v>924.882115</v>
      </c>
      <c r="H477" s="159">
        <v>1.52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263.19549095772686</v>
      </c>
      <c r="R477" s="166" t="str">
        <f>IF(OR(H477="", H478="", Q477=0), "", IF(H477&lt;H478, (H478-H477)/H477, ""))</f>
        <v/>
      </c>
      <c r="S477" s="213">
        <v>258.10138468112569</v>
      </c>
      <c r="T477" s="241">
        <f>S477-Q477</f>
        <v>-5.0941062766011669</v>
      </c>
      <c r="U477" s="244"/>
      <c r="V477" s="246" t="str">
        <f>IFERROR(VLOOKUP(LEFT(U477,FIND(" ",U477)-1),'BTA Tarama'!$A:$K,11,0),"")</f>
        <v/>
      </c>
      <c r="W477" s="229"/>
      <c r="X477" s="243" t="str">
        <f>IF(COUNTIF('Yıldız Liste'!A:A, A477)&gt;0, "Yıldız Pazar", IF(COUNTIF('Ana Pazar Liste'!A:A, A477)&gt;0, "Ana Pazar", IF(COUNTIF('Alt Pazar Liste'!A:A, A477)&gt;0, "Alt Pazar", "")))</f>
        <v>Ana Pazar</v>
      </c>
    </row>
    <row r="478" spans="1:24" ht="30" customHeight="1" thickTop="1" thickBot="1" x14ac:dyDescent="0.65">
      <c r="A478" s="250" t="s">
        <v>352</v>
      </c>
      <c r="B478" s="251"/>
      <c r="C478" s="251"/>
      <c r="D478" s="251"/>
      <c r="E478" s="251"/>
      <c r="F478" s="251"/>
      <c r="G478" s="251"/>
      <c r="H478" s="252"/>
      <c r="I478" s="150"/>
      <c r="J478" s="150"/>
      <c r="K478" s="150"/>
      <c r="L478" s="150"/>
      <c r="M478" s="150"/>
      <c r="N478" s="150"/>
      <c r="O478" s="150"/>
      <c r="P478" s="150"/>
      <c r="Q478" s="158">
        <f t="shared" si="21"/>
        <v>0</v>
      </c>
      <c r="R478" s="166" t="str">
        <f t="shared" ref="R478:R513" si="23">IF(OR(H478="", H479="", Q478=0), "", IF(H478&lt;H479, (H479-H478)/H478, ""))</f>
        <v/>
      </c>
      <c r="S478" s="213">
        <v>0</v>
      </c>
      <c r="T478" s="241">
        <f t="shared" si="22"/>
        <v>0</v>
      </c>
      <c r="U478" s="244"/>
      <c r="V478" s="246" t="str">
        <f>IFERROR(VLOOKUP(LEFT(U478,FIND(" ",U478)-1),'BTA Tarama'!$A:$K,11,0),"")</f>
        <v/>
      </c>
      <c r="W478" s="229"/>
      <c r="X478" s="243" t="str">
        <f>IF(COUNTIF('Yıldız Liste'!A:A, A478)&gt;0, "Yıldız Pazar", IF(COUNTIF('Ana Pazar Liste'!A:A, A478)&gt;0, "Ana Pazar", IF(COUNTIF('Alt Pazar Liste'!A:A, A478)&gt;0, "Alt Pazar", "")))</f>
        <v/>
      </c>
    </row>
    <row r="479" spans="1:24" ht="30" customHeight="1" thickTop="1" thickBot="1" x14ac:dyDescent="0.65">
      <c r="A479" s="125" t="s">
        <v>270</v>
      </c>
      <c r="B479" s="136" t="s">
        <v>352</v>
      </c>
      <c r="C479" s="137">
        <v>88342093000</v>
      </c>
      <c r="D479" s="137">
        <v>181054233</v>
      </c>
      <c r="E479" s="128">
        <f>VLOOKUP(A479,'Tüm - Sektör'!$A:$H,5,0)</f>
        <v>0.79006754489994913</v>
      </c>
      <c r="F479" s="128">
        <f>VLOOKUP(A479,'Tüm - Sektör'!$A:$H,6,0)</f>
        <v>7.820272722650649E-3</v>
      </c>
      <c r="G479" s="127">
        <f>VLOOKUP(A479,'Tüm - Sektör'!$A:$H,7,0)</f>
        <v>91.899596000000003</v>
      </c>
      <c r="H479" s="159">
        <v>551</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0.72606888189017182</v>
      </c>
      <c r="R479" s="166" t="str">
        <f>IF(OR(H479="", H480="", Q479=0), "", IF(H479&lt;H480, (H480-H479)/H479, ""))</f>
        <v/>
      </c>
      <c r="S479" s="213">
        <v>0.71696049089871805</v>
      </c>
      <c r="T479" s="241">
        <f>S479-Q479</f>
        <v>-9.1083909914537742E-3</v>
      </c>
      <c r="U479" s="244"/>
      <c r="V479" s="246" t="str">
        <f>IFERROR(VLOOKUP(LEFT(U479,FIND(" ",U479)-1),'BTA Tarama'!$A:$K,11,0),"")</f>
        <v/>
      </c>
      <c r="W479" s="229"/>
      <c r="X479" s="243" t="str">
        <f>IF(COUNTIF('Yıldız Liste'!A:A, A479)&gt;0, "Yıldız Pazar", IF(COUNTIF('Ana Pazar Liste'!A:A, A479)&gt;0, "Ana Pazar", IF(COUNTIF('Alt Pazar Liste'!A:A, A479)&gt;0, "Alt Pazar", "")))</f>
        <v>Yıldız Pazar</v>
      </c>
    </row>
    <row r="480" spans="1:24" ht="30" customHeight="1" thickTop="1" thickBot="1" x14ac:dyDescent="0.65">
      <c r="A480" s="125" t="s">
        <v>147</v>
      </c>
      <c r="B480" s="136" t="s">
        <v>352</v>
      </c>
      <c r="C480" s="137">
        <v>-2968515000</v>
      </c>
      <c r="D480" s="137">
        <v>127773765</v>
      </c>
      <c r="E480" s="128">
        <f>VLOOKUP(A480,'Tüm - Sektör'!$A:$H,5,0)</f>
        <v>10.826243294669657</v>
      </c>
      <c r="F480" s="128">
        <f>VLOOKUP(A480,'Tüm - Sektör'!$A:$H,6,0)</f>
        <v>0.31615532271034213</v>
      </c>
      <c r="G480" s="127">
        <f>VLOOKUP(A480,'Tüm - Sektör'!$A:$H,7,0)</f>
        <v>13.658674</v>
      </c>
      <c r="H480" s="159">
        <v>270.75</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1.4787212780657879</v>
      </c>
      <c r="R480" s="166">
        <f>IF(OR(H480="", H481="", Q480=0), "", IF(H480&lt;H481, (H481-H480)/H480, ""))</f>
        <v>0.51985226223453374</v>
      </c>
      <c r="S480" s="213">
        <v>1.49389472401609</v>
      </c>
      <c r="T480" s="241">
        <f>S480-Q480</f>
        <v>1.5173445950302122E-2</v>
      </c>
      <c r="U480" s="244"/>
      <c r="V480" s="246" t="str">
        <f>IFERROR(VLOOKUP(LEFT(U480,FIND(" ",U480)-1),'BTA Tarama'!$A:$K,11,0),"")</f>
        <v/>
      </c>
      <c r="W480" s="229"/>
      <c r="X480" s="243" t="str">
        <f>IF(COUNTIF('Yıldız Liste'!A:A, A480)&gt;0, "Yıldız Pazar", IF(COUNTIF('Ana Pazar Liste'!A:A, A480)&gt;0, "Ana Pazar", IF(COUNTIF('Alt Pazar Liste'!A:A, A480)&gt;0, "Alt Pazar", "")))</f>
        <v>Ana Pazar</v>
      </c>
    </row>
    <row r="481" spans="1:24" ht="30" customHeight="1" thickTop="1" thickBot="1" x14ac:dyDescent="0.65">
      <c r="A481" s="167" t="s">
        <v>272</v>
      </c>
      <c r="B481" s="169" t="s">
        <v>352</v>
      </c>
      <c r="C481" s="170">
        <v>188976717000</v>
      </c>
      <c r="D481" s="170">
        <v>1200000000</v>
      </c>
      <c r="E481" s="171">
        <f>VLOOKUP(A481,'Tüm - Sektör'!$A:$H,5,0)</f>
        <v>0.23554654040429915</v>
      </c>
      <c r="F481" s="171">
        <f>VLOOKUP(A481,'Tüm - Sektör'!$A:$H,6,0)</f>
        <v>9.4597004178433388E-4</v>
      </c>
      <c r="G481" s="172">
        <f>VLOOKUP(A481,'Tüm - Sektör'!$A:$H,7,0)</f>
        <v>825.45875799999999</v>
      </c>
      <c r="H481" s="168">
        <v>411.5</v>
      </c>
      <c r="I481" s="173" t="e">
        <f>VLOOKUP(A481,'Tüm - Sektör'!$A:$H,9,0)</f>
        <v>#REF!</v>
      </c>
      <c r="J481" s="170" t="e">
        <f>VLOOKUP(A481,'Tüm - Sektör'!$A:$H,10,0)</f>
        <v>#REF!</v>
      </c>
      <c r="K481" s="173" t="e">
        <f>VLOOKUP(A481,'Tüm - Sektör'!$A:$H,11,0)</f>
        <v>#REF!</v>
      </c>
      <c r="L481" s="173" t="e">
        <f>VLOOKUP(A481,'Tüm - Sektör'!$A:$H,12,0)</f>
        <v>#REF!</v>
      </c>
      <c r="M481" s="173" t="e">
        <f>VLOOKUP(A481,'Tüm - Sektör'!$A:$H,13,0)</f>
        <v>#REF!</v>
      </c>
      <c r="N481" s="174" t="e">
        <f>VLOOKUP(A481,'Tüm - Sektör'!$A:$H,14,0)</f>
        <v>#REF!</v>
      </c>
      <c r="O481" s="175" t="e">
        <f>VLOOKUP(A481,'Tüm - Sektör'!$A:$H,15,0)</f>
        <v>#REF!</v>
      </c>
      <c r="P481" s="176" t="e">
        <f>VLOOKUP(A481,'Tüm - Sektör'!$A:$H,16,0)</f>
        <v>#REF!</v>
      </c>
      <c r="Q481" s="177">
        <f>E481*G481/100</f>
        <v>1.9443395469332958</v>
      </c>
      <c r="R481" s="166" t="str">
        <f>IF(OR(H481="", H482="", Q481=0), "", IF(H481&lt;H482, (H482-H481)/H481, ""))</f>
        <v/>
      </c>
      <c r="S481" s="213">
        <v>1.925621476686044</v>
      </c>
      <c r="T481" s="241">
        <f>S481-Q481</f>
        <v>-1.8718070247251806E-2</v>
      </c>
      <c r="U481" s="244"/>
      <c r="V481" s="246" t="str">
        <f>IFERROR(VLOOKUP(LEFT(U481,FIND(" ",U481)-1),'BTA Tarama'!$A:$K,11,0),"")</f>
        <v/>
      </c>
      <c r="W481" s="229"/>
      <c r="X481" s="243" t="str">
        <f>IF(COUNTIF('Yıldız Liste'!A:A, A481)&gt;0, "Yıldız Pazar", IF(COUNTIF('Ana Pazar Liste'!A:A, A481)&gt;0, "Ana Pazar", IF(COUNTIF('Alt Pazar Liste'!A:A, A481)&gt;0, "Alt Pazar", "")))</f>
        <v>Yıldız Pazar</v>
      </c>
    </row>
    <row r="482" spans="1:24" ht="30" customHeight="1" thickTop="1" thickBot="1" x14ac:dyDescent="0.65">
      <c r="A482" s="125" t="s">
        <v>479</v>
      </c>
      <c r="B482" s="136" t="s">
        <v>352</v>
      </c>
      <c r="C482" s="137">
        <v>5083033115</v>
      </c>
      <c r="D482" s="137">
        <v>160000000</v>
      </c>
      <c r="E482" s="128">
        <f>VLOOKUP(A482,'Tüm - Sektör'!$A:$H,5,0)</f>
        <v>11.668657728630428</v>
      </c>
      <c r="F482" s="128">
        <f>VLOOKUP(A482,'Tüm - Sektör'!$A:$H,6,0)</f>
        <v>0.86820370004690683</v>
      </c>
      <c r="G482" s="127">
        <f>VLOOKUP(A482,'Tüm - Sektör'!$A:$H,7,0)</f>
        <v>40.501919000000001</v>
      </c>
      <c r="H482" s="159">
        <v>84.65</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4.7260303016371354</v>
      </c>
      <c r="R482" s="166" t="str">
        <f>IF(OR(H482="", H483="", Q482=0), "", IF(H482&lt;H483, (H483-H482)/H482, ""))</f>
        <v/>
      </c>
      <c r="S482" s="213">
        <v>4.728823463753943</v>
      </c>
      <c r="T482" s="241">
        <f>S482-Q482</f>
        <v>2.7931621168075793E-3</v>
      </c>
      <c r="U482" s="244"/>
      <c r="V482" s="246" t="str">
        <f>IFERROR(VLOOKUP(LEFT(U482,FIND(" ",U482)-1),'BTA Tarama'!$A:$K,11,0),"")</f>
        <v/>
      </c>
      <c r="W482" s="229"/>
      <c r="X482" s="243" t="str">
        <f>IF(COUNTIF('Yıldız Liste'!A:A, A482)&gt;0, "Yıldız Pazar", IF(COUNTIF('Ana Pazar Liste'!A:A, A482)&gt;0, "Ana Pazar", IF(COUNTIF('Alt Pazar Liste'!A:A, A482)&gt;0, "Alt Pazar", "")))</f>
        <v>Yıldız Pazar</v>
      </c>
    </row>
    <row r="483" spans="1:24" ht="30" customHeight="1" thickTop="1" thickBot="1" x14ac:dyDescent="0.65">
      <c r="A483" s="125" t="s">
        <v>386</v>
      </c>
      <c r="B483" s="136" t="s">
        <v>352</v>
      </c>
      <c r="C483" s="137">
        <v>181056017</v>
      </c>
      <c r="D483" s="137">
        <v>4900000</v>
      </c>
      <c r="E483" s="128">
        <f>VLOOKUP(A483,'Tüm - Sektör'!$A:$H,5,0)</f>
        <v>123.86299959521571</v>
      </c>
      <c r="F483" s="128">
        <f>VLOOKUP(A483,'Tüm - Sektör'!$A:$H,6,0)</f>
        <v>371.73769386319242</v>
      </c>
      <c r="G483" s="127">
        <f>VLOOKUP(A483,'Tüm - Sektör'!$A:$H,7,0)</f>
        <v>4.7495229999999999</v>
      </c>
      <c r="H483" s="159">
        <v>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5.8829016542646775</v>
      </c>
      <c r="R483" s="166" t="str">
        <f>IF(OR(H483="", H484="", Q483=0), "", IF(H483&lt;H484, (H484-H483)/H483, ""))</f>
        <v/>
      </c>
      <c r="S483" s="213">
        <v>5.8829016542646775</v>
      </c>
      <c r="T483" s="241">
        <f>S483-Q483</f>
        <v>0</v>
      </c>
      <c r="U483" s="244"/>
      <c r="V483" s="246" t="str">
        <f>IFERROR(VLOOKUP(LEFT(U483,FIND(" ",U483)-1),'BTA Tarama'!$A:$K,11,0),"")</f>
        <v/>
      </c>
      <c r="W483" s="229"/>
      <c r="X483" s="243" t="str">
        <f>IF(COUNTIF('Yıldız Liste'!A:A, A483)&gt;0, "Yıldız Pazar", IF(COUNTIF('Ana Pazar Liste'!A:A, A483)&gt;0, "Ana Pazar", IF(COUNTIF('Alt Pazar Liste'!A:A, A483)&gt;0, "Alt Pazar", "")))</f>
        <v/>
      </c>
    </row>
    <row r="484" spans="1:24" ht="30" customHeight="1" thickTop="1" thickBot="1" x14ac:dyDescent="0.65">
      <c r="A484" s="125" t="s">
        <v>146</v>
      </c>
      <c r="B484" s="136" t="s">
        <v>352</v>
      </c>
      <c r="C484" s="137">
        <v>10649561720</v>
      </c>
      <c r="D484" s="137">
        <v>160000000</v>
      </c>
      <c r="E484" s="128">
        <f>VLOOKUP(A484,'Tüm - Sektör'!$A:$H,5,0)</f>
        <v>28.436962363680315</v>
      </c>
      <c r="F484" s="128">
        <f>VLOOKUP(A484,'Tüm - Sektör'!$A:$H,6,0)</f>
        <v>2.6928941632273027</v>
      </c>
      <c r="G484" s="127">
        <f>VLOOKUP(A484,'Tüm - Sektör'!$A:$H,7,0)</f>
        <v>21.20458</v>
      </c>
      <c r="H484" s="159">
        <v>66.349999999999994</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6.0299384339764837</v>
      </c>
      <c r="R484" s="166" t="str">
        <f>IF(OR(H484="", H485="", Q484=0), "", IF(H484&lt;H485, (H485-H484)/H484, ""))</f>
        <v/>
      </c>
      <c r="S484" s="213">
        <v>5.9448204323081661</v>
      </c>
      <c r="T484" s="241">
        <f>S484-Q484</f>
        <v>-8.5118001668317511E-2</v>
      </c>
      <c r="U484" s="244"/>
      <c r="V484" s="246" t="str">
        <f>IFERROR(VLOOKUP(LEFT(U484,FIND(" ",U484)-1),'BTA Tarama'!$A:$K,11,0),"")</f>
        <v/>
      </c>
      <c r="W484" s="229"/>
      <c r="X484" s="243" t="str">
        <f>IF(COUNTIF('Yıldız Liste'!A:A, A484)&gt;0, "Yıldız Pazar", IF(COUNTIF('Ana Pazar Liste'!A:A, A484)&gt;0, "Ana Pazar", IF(COUNTIF('Alt Pazar Liste'!A:A, A484)&gt;0, "Alt Pazar", "")))</f>
        <v>Yıldız Pazar</v>
      </c>
    </row>
    <row r="485" spans="1:24" ht="30" customHeight="1" thickTop="1" thickBot="1" x14ac:dyDescent="0.65">
      <c r="A485" s="125" t="s">
        <v>4</v>
      </c>
      <c r="B485" s="136" t="s">
        <v>352</v>
      </c>
      <c r="C485" s="137">
        <v>38132118898</v>
      </c>
      <c r="D485" s="137">
        <v>593290008</v>
      </c>
      <c r="E485" s="128">
        <f>VLOOKUP(A485,'Tüm - Sektör'!$A:$H,5,0)</f>
        <v>2.8061667396438277</v>
      </c>
      <c r="F485" s="128">
        <f>VLOOKUP(A485,'Tüm - Sektör'!$A:$H,6,0)</f>
        <v>8.2979646999798887E-2</v>
      </c>
      <c r="G485" s="127">
        <f>VLOOKUP(A485,'Tüm - Sektör'!$A:$H,7,0)</f>
        <v>248.81611699999999</v>
      </c>
      <c r="H485" s="159">
        <v>57.3</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E485*G485/100</f>
        <v>6.9821951181272706</v>
      </c>
      <c r="R485" s="166" t="str">
        <f>IF(OR(H485="", H486="", Q485=0), "", IF(H485&lt;H486, (H486-H485)/H485, ""))</f>
        <v/>
      </c>
      <c r="S485" s="213">
        <v>6.9217955063787659</v>
      </c>
      <c r="T485" s="241">
        <f>S485-Q485</f>
        <v>-6.0399611748504611E-2</v>
      </c>
      <c r="U485" s="244"/>
      <c r="V485" s="246" t="str">
        <f>IFERROR(VLOOKUP(LEFT(U485,FIND(" ",U485)-1),'BTA Tarama'!$A:$K,11,0),"")</f>
        <v/>
      </c>
      <c r="W485" s="229"/>
      <c r="X485" s="243" t="str">
        <f>IF(COUNTIF('Yıldız Liste'!A:A, A485)&gt;0, "Yıldız Pazar", IF(COUNTIF('Ana Pazar Liste'!A:A, A485)&gt;0, "Ana Pazar", IF(COUNTIF('Alt Pazar Liste'!A:A, A485)&gt;0, "Alt Pazar", "")))</f>
        <v>Yıldız Pazar</v>
      </c>
    </row>
    <row r="486" spans="1:24" ht="30" customHeight="1" thickTop="1" thickBot="1" x14ac:dyDescent="0.65">
      <c r="A486" s="125" t="s">
        <v>334</v>
      </c>
      <c r="B486" s="136" t="s">
        <v>352</v>
      </c>
      <c r="C486" s="137">
        <v>4344913335</v>
      </c>
      <c r="D486" s="137">
        <v>300000000</v>
      </c>
      <c r="E486" s="128">
        <f>VLOOKUP(A486,'Tüm - Sektör'!$A:$H,5,0)</f>
        <v>3.4866181416586803</v>
      </c>
      <c r="F486" s="128">
        <f>VLOOKUP(A486,'Tüm - Sektör'!$A:$H,6,0)</f>
        <v>0.25826801049323556</v>
      </c>
      <c r="G486" s="127">
        <f>VLOOKUP(A486,'Tüm - Sektör'!$A:$H,7,0)</f>
        <v>263.25921499999998</v>
      </c>
      <c r="H486" s="159">
        <v>43.58</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9.1788435497782288</v>
      </c>
      <c r="R486" s="166" t="str">
        <f>IF(OR(H486="", H487="", Q486=0), "", IF(H486&lt;H487, (H487-H486)/H486, ""))</f>
        <v/>
      </c>
      <c r="S486" s="213">
        <v>8.8616305250185032</v>
      </c>
      <c r="T486" s="241">
        <f>S486-Q486</f>
        <v>-0.31721302475972557</v>
      </c>
      <c r="U486" s="244"/>
      <c r="V486" s="246" t="str">
        <f>IFERROR(VLOOKUP(LEFT(U486,FIND(" ",U486)-1),'BTA Tarama'!$A:$K,11,0),"")</f>
        <v/>
      </c>
      <c r="W486" s="229"/>
      <c r="X486" s="243" t="str">
        <f>IF(COUNTIF('Yıldız Liste'!A:A, A486)&gt;0, "Yıldız Pazar", IF(COUNTIF('Ana Pazar Liste'!A:A, A486)&gt;0, "Ana Pazar", IF(COUNTIF('Alt Pazar Liste'!A:A, A486)&gt;0, "Alt Pazar", "")))</f>
        <v>Yıldız Pazar</v>
      </c>
    </row>
    <row r="487" spans="1:24" ht="30" customHeight="1" thickTop="1" thickBot="1" x14ac:dyDescent="0.65">
      <c r="A487" s="125" t="s">
        <v>269</v>
      </c>
      <c r="B487" s="136" t="s">
        <v>352</v>
      </c>
      <c r="C487" s="137">
        <v>15648837000</v>
      </c>
      <c r="D487" s="137">
        <v>794512000</v>
      </c>
      <c r="E487" s="128">
        <f>VLOOKUP(A487,'Tüm - Sektör'!$A:$H,5,0)</f>
        <v>1.8411599238153382</v>
      </c>
      <c r="F487" s="128">
        <f>VLOOKUP(A487,'Tüm - Sektör'!$A:$H,6,0)</f>
        <v>6.0982813277217843E-2</v>
      </c>
      <c r="G487" s="127">
        <f>VLOOKUP(A487,'Tüm - Sektör'!$A:$H,7,0)</f>
        <v>576.62533099999996</v>
      </c>
      <c r="H487" s="159">
        <v>37.68</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10.616594504939542</v>
      </c>
      <c r="R487" s="166" t="str">
        <f>IF(OR(H487="", H488="", Q487=0), "", IF(H487&lt;H488, (H488-H487)/H487, ""))</f>
        <v/>
      </c>
      <c r="S487" s="213">
        <v>10.455652925931046</v>
      </c>
      <c r="T487" s="241">
        <f>S487-Q487</f>
        <v>-0.16094157900849559</v>
      </c>
      <c r="U487" s="244"/>
      <c r="V487" s="246" t="str">
        <f>IFERROR(VLOOKUP(LEFT(U487,FIND(" ",U487)-1),'BTA Tarama'!$A:$K,11,0),"")</f>
        <v/>
      </c>
      <c r="W487" s="229"/>
      <c r="X487" s="243" t="str">
        <f>IF(COUNTIF('Yıldız Liste'!A:A, A487)&gt;0, "Yıldız Pazar", IF(COUNTIF('Ana Pazar Liste'!A:A, A487)&gt;0, "Ana Pazar", IF(COUNTIF('Alt Pazar Liste'!A:A, A487)&gt;0, "Alt Pazar", "")))</f>
        <v>Yıldız Pazar</v>
      </c>
    </row>
    <row r="488" spans="1:24" ht="30" customHeight="1" thickTop="1" thickBot="1" x14ac:dyDescent="0.65">
      <c r="A488" s="125" t="s">
        <v>637</v>
      </c>
      <c r="B488" s="136" t="s">
        <v>352</v>
      </c>
      <c r="C488" s="137">
        <v>5401140707</v>
      </c>
      <c r="D488" s="137">
        <v>273000000</v>
      </c>
      <c r="E488" s="128">
        <f>VLOOKUP(A488,'Tüm - Sektör'!$A:$H,5,0)</f>
        <v>26.413771079463782</v>
      </c>
      <c r="F488" s="128">
        <f>VLOOKUP(A488,'Tüm - Sektör'!$A:$H,6,0)</f>
        <v>3.4554907220648587</v>
      </c>
      <c r="G488" s="127">
        <f>VLOOKUP(A488,'Tüm - Sektör'!$A:$H,7,0)</f>
        <v>57.282293000000003</v>
      </c>
      <c r="H488" s="159">
        <v>26.44</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15.130413742087708</v>
      </c>
      <c r="R488" s="166" t="str">
        <f>IF(OR(H488="", H489="", Q488=0), "", IF(H488&lt;H489, (H489-H488)/H488, ""))</f>
        <v/>
      </c>
      <c r="S488" s="213">
        <v>14.186104231943228</v>
      </c>
      <c r="T488" s="241">
        <f>S488-Q488</f>
        <v>-0.94430951014448006</v>
      </c>
      <c r="U488" s="244"/>
      <c r="V488" s="246" t="str">
        <f>IFERROR(VLOOKUP(LEFT(U488,FIND(" ",U488)-1),'BTA Tarama'!$A:$K,11,0),"")</f>
        <v/>
      </c>
      <c r="W488" s="229"/>
      <c r="X488" s="243" t="str">
        <f>IF(COUNTIF('Yıldız Liste'!A:A, A488)&gt;0, "Yıldız Pazar", IF(COUNTIF('Ana Pazar Liste'!A:A, A488)&gt;0, "Ana Pazar", IF(COUNTIF('Alt Pazar Liste'!A:A, A488)&gt;0, "Alt Pazar", "")))</f>
        <v>Yıldız Pazar</v>
      </c>
    </row>
    <row r="489" spans="1:24" ht="30" customHeight="1" thickTop="1" thickBot="1" x14ac:dyDescent="0.65">
      <c r="A489" s="125" t="s">
        <v>183</v>
      </c>
      <c r="B489" s="136" t="s">
        <v>352</v>
      </c>
      <c r="C489" s="137">
        <v>130759168</v>
      </c>
      <c r="D489" s="137">
        <v>80476074</v>
      </c>
      <c r="E489" s="128">
        <f>VLOOKUP(A489,'Tüm - Sektör'!$A:$H,5,0)</f>
        <v>62.456210788296481</v>
      </c>
      <c r="F489" s="128">
        <f>VLOOKUP(A489,'Tüm - Sektör'!$A:$H,6,0)</f>
        <v>32.33684232880222</v>
      </c>
      <c r="G489" s="127">
        <f>VLOOKUP(A489,'Tüm - Sektör'!$A:$H,7,0)</f>
        <v>26.361856</v>
      </c>
      <c r="H489" s="159">
        <v>24.3</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E489*G489/100</f>
        <v>16.464616351067182</v>
      </c>
      <c r="R489" s="166" t="str">
        <f>IF(OR(H489="", H490="", Q489=0), "", IF(H489&lt;H490, (H490-H489)/H489, ""))</f>
        <v/>
      </c>
      <c r="S489" s="213">
        <v>16.224256988277883</v>
      </c>
      <c r="T489" s="241">
        <f>S489-Q489</f>
        <v>-0.24035936278929881</v>
      </c>
      <c r="U489" s="244"/>
      <c r="V489" s="246" t="str">
        <f>IFERROR(VLOOKUP(LEFT(U489,FIND(" ",U489)-1),'BTA Tarama'!$A:$K,11,0),"")</f>
        <v/>
      </c>
      <c r="W489" s="229"/>
      <c r="X489" s="243" t="str">
        <f>IF(COUNTIF('Yıldız Liste'!A:A, A489)&gt;0, "Yıldız Pazar", IF(COUNTIF('Ana Pazar Liste'!A:A, A489)&gt;0, "Ana Pazar", IF(COUNTIF('Alt Pazar Liste'!A:A, A489)&gt;0, "Alt Pazar", "")))</f>
        <v>Ana Pazar</v>
      </c>
    </row>
    <row r="490" spans="1:24" ht="30" customHeight="1" thickTop="1" thickBot="1" x14ac:dyDescent="0.65">
      <c r="A490" s="125" t="s">
        <v>59</v>
      </c>
      <c r="B490" s="136" t="s">
        <v>352</v>
      </c>
      <c r="C490" s="137">
        <v>3075358782</v>
      </c>
      <c r="D490" s="137">
        <v>75350000</v>
      </c>
      <c r="E490" s="128">
        <f>VLOOKUP(A490,'Tüm - Sektör'!$A:$H,5,0)</f>
        <v>51.088834312807379</v>
      </c>
      <c r="F490" s="128">
        <f>VLOOKUP(A490,'Tüm - Sektör'!$A:$H,6,0)</f>
        <v>33.901018123959773</v>
      </c>
      <c r="G490" s="127">
        <f>VLOOKUP(A490,'Tüm - Sektör'!$A:$H,7,0)</f>
        <v>38.051651</v>
      </c>
      <c r="H490" s="159">
        <v>20.58</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19.440144932677711</v>
      </c>
      <c r="R490" s="166" t="str">
        <f>IF(OR(H490="", H491="", Q490=0), "", IF(H490&lt;H491, (H491-H490)/H490, ""))</f>
        <v/>
      </c>
      <c r="S490" s="213">
        <v>19.630921624853155</v>
      </c>
      <c r="T490" s="241">
        <f>S490-Q490</f>
        <v>0.19077669217544369</v>
      </c>
      <c r="U490" s="244"/>
      <c r="V490" s="246" t="str">
        <f>IFERROR(VLOOKUP(LEFT(U490,FIND(" ",U490)-1),'BTA Tarama'!$A:$K,11,0),"")</f>
        <v/>
      </c>
      <c r="W490" s="229"/>
      <c r="X490" s="243" t="str">
        <f>IF(COUNTIF('Yıldız Liste'!A:A, A490)&gt;0, "Yıldız Pazar", IF(COUNTIF('Ana Pazar Liste'!A:A, A490)&gt;0, "Ana Pazar", IF(COUNTIF('Alt Pazar Liste'!A:A, A490)&gt;0, "Alt Pazar", "")))</f>
        <v>Alt Pazar</v>
      </c>
    </row>
    <row r="491" spans="1:24" ht="30" customHeight="1" thickTop="1" thickBot="1" x14ac:dyDescent="0.65">
      <c r="A491" s="125" t="s">
        <v>271</v>
      </c>
      <c r="B491" s="136" t="s">
        <v>352</v>
      </c>
      <c r="C491" s="137">
        <v>324275000</v>
      </c>
      <c r="D491" s="137">
        <v>201000000</v>
      </c>
      <c r="E491" s="128">
        <f>VLOOKUP(A491,'Tüm - Sektör'!$A:$H,5,0)</f>
        <v>21.427036747674428</v>
      </c>
      <c r="F491" s="128">
        <f>VLOOKUP(A491,'Tüm - Sektör'!$A:$H,6,0)</f>
        <v>5.6106406775790596</v>
      </c>
      <c r="G491" s="127">
        <f>VLOOKUP(A491,'Tüm - Sektör'!$A:$H,7,0)</f>
        <v>100.424344</v>
      </c>
      <c r="H491" s="159">
        <v>18.59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21.517961092490982</v>
      </c>
      <c r="R491" s="166" t="str">
        <f>IF(OR(H491="", H492="", Q491=0), "", IF(H491&lt;H492, (H492-H491)/H491, ""))</f>
        <v/>
      </c>
      <c r="S491" s="213">
        <v>21.053626142600386</v>
      </c>
      <c r="T491" s="241">
        <f>S491-Q491</f>
        <v>-0.46433494989059554</v>
      </c>
      <c r="U491" s="244"/>
      <c r="V491" s="246" t="str">
        <f>IFERROR(VLOOKUP(LEFT(U491,FIND(" ",U491)-1),'BTA Tarama'!$A:$K,11,0),"")</f>
        <v/>
      </c>
      <c r="W491" s="229"/>
      <c r="X491" s="243" t="str">
        <f>IF(COUNTIF('Yıldız Liste'!A:A, A491)&gt;0, "Yıldız Pazar", IF(COUNTIF('Ana Pazar Liste'!A:A, A491)&gt;0, "Ana Pazar", IF(COUNTIF('Alt Pazar Liste'!A:A, A491)&gt;0, "Alt Pazar", "")))</f>
        <v>Ana Pazar</v>
      </c>
    </row>
    <row r="492" spans="1:24" ht="30" customHeight="1" thickTop="1" thickBot="1" x14ac:dyDescent="0.65">
      <c r="A492" s="125" t="s">
        <v>148</v>
      </c>
      <c r="B492" s="136" t="s">
        <v>352</v>
      </c>
      <c r="C492" s="137">
        <v>4993766474</v>
      </c>
      <c r="D492" s="137">
        <v>240000000</v>
      </c>
      <c r="E492" s="128">
        <f>VLOOKUP(A492,'Tüm - Sektör'!$A:$H,5,0)</f>
        <v>46.015524901853482</v>
      </c>
      <c r="F492" s="128">
        <f>VLOOKUP(A492,'Tüm - Sektör'!$A:$H,6,0)</f>
        <v>14.748565673670988</v>
      </c>
      <c r="G492" s="127">
        <f>VLOOKUP(A492,'Tüm - Sektör'!$A:$H,7,0)</f>
        <v>64.982984999999999</v>
      </c>
      <c r="H492" s="159">
        <v>13.38</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29.902261644642714</v>
      </c>
      <c r="R492" s="166" t="str">
        <f>IF(OR(H492="", H493="", Q492=0), "", IF(H492&lt;H493, (H493-H492)/H492, ""))</f>
        <v/>
      </c>
      <c r="S492" s="213">
        <v>29.310788337386043</v>
      </c>
      <c r="T492" s="241">
        <f>S492-Q492</f>
        <v>-0.59147330725667047</v>
      </c>
      <c r="U492" s="244"/>
      <c r="V492" s="246" t="str">
        <f>IFERROR(VLOOKUP(LEFT(U492,FIND(" ",U492)-1),'BTA Tarama'!$A:$K,11,0),"")</f>
        <v/>
      </c>
      <c r="W492" s="229"/>
      <c r="X492" s="243" t="str">
        <f>IF(COUNTIF('Yıldız Liste'!A:A, A492)&gt;0, "Yıldız Pazar", IF(COUNTIF('Ana Pazar Liste'!A:A, A492)&gt;0, "Ana Pazar", IF(COUNTIF('Alt Pazar Liste'!A:A, A492)&gt;0, "Alt Pazar", "")))</f>
        <v>Ana Pazar</v>
      </c>
    </row>
    <row r="493" spans="1:24" ht="30" customHeight="1" thickTop="1" thickBot="1" x14ac:dyDescent="0.65">
      <c r="A493" s="125" t="s">
        <v>535</v>
      </c>
      <c r="B493" s="136" t="s">
        <v>352</v>
      </c>
      <c r="C493" s="137">
        <v>6812625069</v>
      </c>
      <c r="D493" s="137">
        <v>829650000</v>
      </c>
      <c r="E493" s="128">
        <f>VLOOKUP(A493,'Tüm - Sektör'!$A:$H,5,0)</f>
        <v>28.7567469989241</v>
      </c>
      <c r="F493" s="128">
        <f>VLOOKUP(A493,'Tüm - Sektör'!$A:$H,6,0)</f>
        <v>2.8884416118166394</v>
      </c>
      <c r="G493" s="127">
        <f>VLOOKUP(A493,'Tüm - Sektör'!$A:$H,7,0)</f>
        <v>109.24879199999999</v>
      </c>
      <c r="H493" s="159">
        <v>12.74</v>
      </c>
      <c r="I493" s="141" t="e">
        <f>VLOOKUP(A493,'Tüm - Sektör'!$A:$H,9,0)</f>
        <v>#REF!</v>
      </c>
      <c r="J493" s="145" t="e">
        <f>VLOOKUP(A493,'Tüm - Sektör'!$A:$H,10,0)</f>
        <v>#REF!</v>
      </c>
      <c r="K493" s="146" t="e">
        <f>VLOOKUP(A493,'Tüm - Sektör'!$A:$H,11,0)</f>
        <v>#REF!</v>
      </c>
      <c r="L493" s="146" t="e">
        <f>VLOOKUP(A493,'Tüm - Sektör'!$A:$H,12,0)</f>
        <v>#REF!</v>
      </c>
      <c r="M493" s="146" t="e">
        <f>VLOOKUP(A493,'Tüm - Sektör'!$A:$H,13,0)</f>
        <v>#REF!</v>
      </c>
      <c r="N493" s="147" t="e">
        <f>VLOOKUP(A493,'Tüm - Sektör'!$A:$H,14,0)</f>
        <v>#REF!</v>
      </c>
      <c r="O493" s="148" t="e">
        <f>VLOOKUP(A493,'Tüm - Sektör'!$A:$H,15,0)</f>
        <v>#REF!</v>
      </c>
      <c r="P493" s="156" t="e">
        <f>VLOOKUP(A493,'Tüm - Sektör'!$A:$H,16,0)</f>
        <v>#REF!</v>
      </c>
      <c r="Q493" s="158">
        <f>E493*G493/100</f>
        <v>31.416398714820829</v>
      </c>
      <c r="R493" s="166" t="str">
        <f>IF(OR(H493="", H494="", Q493=0), "", IF(H493&lt;H494, (H494-H493)/H493, ""))</f>
        <v/>
      </c>
      <c r="S493" s="213">
        <v>31.050808349636728</v>
      </c>
      <c r="T493" s="241">
        <f>S493-Q493</f>
        <v>-0.36559036518410082</v>
      </c>
      <c r="U493" s="244"/>
      <c r="V493" s="246" t="str">
        <f>IFERROR(VLOOKUP(LEFT(U493,FIND(" ",U493)-1),'BTA Tarama'!$A:$K,11,0),"")</f>
        <v/>
      </c>
      <c r="W493" s="229"/>
      <c r="X493" s="243" t="str">
        <f>IF(COUNTIF('Yıldız Liste'!A:A, A493)&gt;0, "Yıldız Pazar", IF(COUNTIF('Ana Pazar Liste'!A:A, A493)&gt;0, "Ana Pazar", IF(COUNTIF('Alt Pazar Liste'!A:A, A493)&gt;0, "Alt Pazar", "")))</f>
        <v>Yıldız Pazar</v>
      </c>
    </row>
    <row r="494" spans="1:24" ht="30" customHeight="1" thickTop="1" thickBot="1" x14ac:dyDescent="0.65">
      <c r="A494" s="125" t="s">
        <v>288</v>
      </c>
      <c r="B494" s="136" t="s">
        <v>352</v>
      </c>
      <c r="C494" s="137">
        <v>1494939583</v>
      </c>
      <c r="D494" s="137">
        <v>560000000</v>
      </c>
      <c r="E494" s="128">
        <f>VLOOKUP(A494,'Tüm - Sektör'!$A:$H,5,0)</f>
        <v>18.120533877316593</v>
      </c>
      <c r="F494" s="128">
        <f>VLOOKUP(A494,'Tüm - Sektör'!$A:$H,6,0)</f>
        <v>5.3930160349156528</v>
      </c>
      <c r="G494" s="127">
        <f>VLOOKUP(A494,'Tüm - Sektör'!$A:$H,7,0)</f>
        <v>363.678921</v>
      </c>
      <c r="H494" s="159">
        <v>6.07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65.90056208446444</v>
      </c>
      <c r="R494" s="166" t="str">
        <f>IF(OR(H494="", H495="", Q494=0), "", IF(H494&lt;H495, (H495-H494)/H494, ""))</f>
        <v/>
      </c>
      <c r="S494" s="213">
        <v>62.69849715559549</v>
      </c>
      <c r="T494" s="241">
        <f>S494-Q494</f>
        <v>-3.2020649288689498</v>
      </c>
      <c r="U494" s="244"/>
      <c r="V494" s="246" t="str">
        <f>IFERROR(VLOOKUP(LEFT(U494,FIND(" ",U494)-1),'BTA Tarama'!$A:$K,11,0),"")</f>
        <v/>
      </c>
      <c r="W494" s="229"/>
      <c r="X494" s="243" t="str">
        <f>IF(COUNTIF('Yıldız Liste'!A:A, A494)&gt;0, "Yıldız Pazar", IF(COUNTIF('Ana Pazar Liste'!A:A, A494)&gt;0, "Ana Pazar", IF(COUNTIF('Alt Pazar Liste'!A:A, A494)&gt;0, "Alt Pazar", "")))</f>
        <v>Yıldız Pazar</v>
      </c>
    </row>
    <row r="495" spans="1:24" ht="30" customHeight="1" thickTop="1" thickBot="1" x14ac:dyDescent="0.65">
      <c r="A495" s="250" t="s">
        <v>683</v>
      </c>
      <c r="B495" s="251"/>
      <c r="C495" s="251"/>
      <c r="D495" s="251"/>
      <c r="E495" s="251"/>
      <c r="F495" s="251"/>
      <c r="G495" s="251"/>
      <c r="H495" s="252"/>
      <c r="I495" s="150"/>
      <c r="J495" s="150"/>
      <c r="K495" s="150"/>
      <c r="L495" s="150"/>
      <c r="M495" s="150"/>
      <c r="N495" s="150"/>
      <c r="O495" s="150"/>
      <c r="P495" s="150"/>
      <c r="Q495" s="158">
        <f t="shared" si="21"/>
        <v>0</v>
      </c>
      <c r="R495" s="166" t="str">
        <f t="shared" si="23"/>
        <v/>
      </c>
      <c r="S495" s="213">
        <v>0</v>
      </c>
      <c r="T495" s="241">
        <f t="shared" si="22"/>
        <v>0</v>
      </c>
      <c r="U495" s="244"/>
      <c r="V495" s="246" t="str">
        <f>IFERROR(VLOOKUP(LEFT(U495,FIND(" ",U495)-1),'BTA Tarama'!$A:$K,11,0),"")</f>
        <v/>
      </c>
      <c r="W495" s="229"/>
      <c r="X495" s="243" t="str">
        <f>IF(COUNTIF('Yıldız Liste'!A:A, A495)&gt;0, "Yıldız Pazar", IF(COUNTIF('Ana Pazar Liste'!A:A, A495)&gt;0, "Ana Pazar", IF(COUNTIF('Alt Pazar Liste'!A:A, A495)&gt;0, "Alt Pazar", "")))</f>
        <v/>
      </c>
    </row>
    <row r="496" spans="1:24" ht="30" customHeight="1" thickTop="1" thickBot="1" x14ac:dyDescent="0.65">
      <c r="A496" s="125" t="s">
        <v>682</v>
      </c>
      <c r="B496" s="136" t="s">
        <v>683</v>
      </c>
      <c r="C496" s="137">
        <v>9873476457</v>
      </c>
      <c r="D496" s="137">
        <v>180000000</v>
      </c>
      <c r="E496" s="128">
        <f>VLOOKUP(A496,'Tüm - Sektör'!$A:$H,5,0)</f>
        <v>0</v>
      </c>
      <c r="F496" s="128">
        <f>VLOOKUP(A496,'Tüm - Sektör'!$A:$H,6,0)</f>
        <v>0</v>
      </c>
      <c r="G496" s="127">
        <f>VLOOKUP(A496,'Tüm - Sektör'!$A:$H,7,0)</f>
        <v>35.803426999999999</v>
      </c>
      <c r="H496" s="159">
        <v>262.5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0</v>
      </c>
      <c r="R496" s="166" t="str">
        <f>IF(OR(H496="", H497="", Q496=0), "", IF(H496&lt;H497, (H497-H496)/H496, ""))</f>
        <v/>
      </c>
      <c r="S496" s="213">
        <v>0</v>
      </c>
      <c r="T496" s="241">
        <f>S496-Q496</f>
        <v>0</v>
      </c>
      <c r="U496" s="244"/>
      <c r="V496" s="246" t="str">
        <f>IFERROR(VLOOKUP(LEFT(U496,FIND(" ",U496)-1),'BTA Tarama'!$A:$K,11,0),"")</f>
        <v/>
      </c>
      <c r="W496" s="229"/>
      <c r="X496" s="243" t="str">
        <f>IF(COUNTIF('Yıldız Liste'!A:A, A496)&gt;0, "Yıldız Pazar", IF(COUNTIF('Ana Pazar Liste'!A:A, A496)&gt;0, "Ana Pazar", IF(COUNTIF('Alt Pazar Liste'!A:A, A496)&gt;0, "Alt Pazar", "")))</f>
        <v>Yıldız Pazar</v>
      </c>
    </row>
    <row r="497" spans="1:24" ht="30" customHeight="1" thickTop="1" thickBot="1" x14ac:dyDescent="0.65">
      <c r="A497" s="125" t="s">
        <v>738</v>
      </c>
      <c r="B497" s="136" t="s">
        <v>683</v>
      </c>
      <c r="C497" s="137">
        <v>9346162322</v>
      </c>
      <c r="D497" s="137">
        <v>163069855</v>
      </c>
      <c r="E497" s="128">
        <f>VLOOKUP(A497,'Tüm - Sektör'!$A:$H,5,0)</f>
        <v>0</v>
      </c>
      <c r="F497" s="128">
        <f>VLOOKUP(A497,'Tüm - Sektör'!$A:$H,6,0)</f>
        <v>0</v>
      </c>
      <c r="G497" s="127">
        <f>VLOOKUP(A497,'Tüm - Sektör'!$A:$H,7,0)</f>
        <v>8.9703370000000007</v>
      </c>
      <c r="H497" s="159">
        <v>159.1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0</v>
      </c>
      <c r="R497" s="166" t="str">
        <f>IF(OR(H497="", H498="", Q497=0), "", IF(H497&lt;H498, (H498-H497)/H497, ""))</f>
        <v/>
      </c>
      <c r="S497" s="213">
        <v>0</v>
      </c>
      <c r="T497" s="241">
        <f>S497-Q497</f>
        <v>0</v>
      </c>
      <c r="U497" s="244"/>
      <c r="V497" s="246" t="str">
        <f>IFERROR(VLOOKUP(LEFT(U497,FIND(" ",U497)-1),'BTA Tarama'!$A:$K,11,0),"")</f>
        <v/>
      </c>
      <c r="W497" s="229"/>
      <c r="X497" s="243" t="str">
        <f>IF(COUNTIF('Yıldız Liste'!A:A, A497)&gt;0, "Yıldız Pazar", IF(COUNTIF('Ana Pazar Liste'!A:A, A497)&gt;0, "Ana Pazar", IF(COUNTIF('Alt Pazar Liste'!A:A, A497)&gt;0, "Alt Pazar", "")))</f>
        <v>Ana Pazar</v>
      </c>
    </row>
    <row r="498" spans="1:24" ht="30" customHeight="1" thickTop="1" thickBot="1" x14ac:dyDescent="0.65">
      <c r="A498" s="125" t="s">
        <v>435</v>
      </c>
      <c r="B498" s="136" t="s">
        <v>683</v>
      </c>
      <c r="C498" s="137">
        <v>10599111966</v>
      </c>
      <c r="D498" s="137">
        <v>430000000</v>
      </c>
      <c r="E498" s="128">
        <f>VLOOKUP(A498,'Tüm - Sektör'!$A:$H,5,0)</f>
        <v>0</v>
      </c>
      <c r="F498" s="128">
        <f>VLOOKUP(A498,'Tüm - Sektör'!$A:$H,6,0)</f>
        <v>0</v>
      </c>
      <c r="G498" s="127">
        <f>VLOOKUP(A498,'Tüm - Sektör'!$A:$H,7,0)</f>
        <v>64.744270999999998</v>
      </c>
      <c r="H498" s="159">
        <v>105.4</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0</v>
      </c>
      <c r="R498" s="166" t="str">
        <f>IF(OR(H498="", H499="", Q498=0), "", IF(H498&lt;H499, (H499-H498)/H498, ""))</f>
        <v/>
      </c>
      <c r="S498" s="213">
        <v>0</v>
      </c>
      <c r="T498" s="241">
        <f>S498-Q498</f>
        <v>0</v>
      </c>
      <c r="U498" s="244"/>
      <c r="V498" s="246" t="str">
        <f>IFERROR(VLOOKUP(LEFT(U498,FIND(" ",U498)-1),'BTA Tarama'!$A:$K,11,0),"")</f>
        <v/>
      </c>
      <c r="W498" s="229"/>
      <c r="X498" s="243" t="str">
        <f>IF(COUNTIF('Yıldız Liste'!A:A, A498)&gt;0, "Yıldız Pazar", IF(COUNTIF('Ana Pazar Liste'!A:A, A498)&gt;0, "Ana Pazar", IF(COUNTIF('Alt Pazar Liste'!A:A, A498)&gt;0, "Alt Pazar", "")))</f>
        <v>Yıldız Pazar</v>
      </c>
    </row>
    <row r="499" spans="1:24" ht="30" customHeight="1" thickTop="1" thickBot="1" x14ac:dyDescent="0.65">
      <c r="A499" s="125" t="s">
        <v>686</v>
      </c>
      <c r="B499" s="136" t="s">
        <v>683</v>
      </c>
      <c r="C499" s="137">
        <v>42341944595</v>
      </c>
      <c r="D499" s="137">
        <v>2000000000</v>
      </c>
      <c r="E499" s="128">
        <f>VLOOKUP(A499,'Tüm - Sektör'!$A:$H,5,0)</f>
        <v>0</v>
      </c>
      <c r="F499" s="128">
        <f>VLOOKUP(A499,'Tüm - Sektör'!$A:$H,6,0)</f>
        <v>0</v>
      </c>
      <c r="G499" s="127">
        <f>VLOOKUP(A499,'Tüm - Sektör'!$A:$H,7,0)</f>
        <v>694.73875399999997</v>
      </c>
      <c r="H499" s="159">
        <v>27.1</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0</v>
      </c>
      <c r="R499" s="166" t="str">
        <f>IF(OR(H499="", H500="", Q499=0), "", IF(H499&lt;H500, (H500-H499)/H499, ""))</f>
        <v/>
      </c>
      <c r="S499" s="213">
        <v>0</v>
      </c>
      <c r="T499" s="241">
        <f>S499-Q499</f>
        <v>0</v>
      </c>
      <c r="U499" s="244"/>
      <c r="V499" s="246" t="str">
        <f>IFERROR(VLOOKUP(LEFT(U499,FIND(" ",U499)-1),'BTA Tarama'!$A:$K,11,0),"")</f>
        <v/>
      </c>
      <c r="W499" s="229"/>
      <c r="X499" s="243" t="str">
        <f>IF(COUNTIF('Yıldız Liste'!A:A, A499)&gt;0, "Yıldız Pazar", IF(COUNTIF('Ana Pazar Liste'!A:A, A499)&gt;0, "Ana Pazar", IF(COUNTIF('Alt Pazar Liste'!A:A, A499)&gt;0, "Alt Pazar", "")))</f>
        <v>Yıldız Pazar</v>
      </c>
    </row>
    <row r="500" spans="1:24" ht="30" customHeight="1" thickTop="1" thickBot="1" x14ac:dyDescent="0.65">
      <c r="A500" s="125" t="s">
        <v>685</v>
      </c>
      <c r="B500" s="136" t="s">
        <v>683</v>
      </c>
      <c r="C500" s="137">
        <v>7810665698</v>
      </c>
      <c r="D500" s="137">
        <v>1612000000</v>
      </c>
      <c r="E500" s="128">
        <f>VLOOKUP(A500,'Tüm - Sektör'!$A:$H,5,0)</f>
        <v>0</v>
      </c>
      <c r="F500" s="128">
        <f>VLOOKUP(A500,'Tüm - Sektör'!$A:$H,6,0)</f>
        <v>0</v>
      </c>
      <c r="G500" s="127">
        <f>VLOOKUP(A500,'Tüm - Sektör'!$A:$H,7,0)</f>
        <v>451.23490800000002</v>
      </c>
      <c r="H500" s="159">
        <v>6.33</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0</v>
      </c>
      <c r="R500" s="166" t="str">
        <f>IF(OR(H500="", H501="", Q500=0), "", IF(H500&lt;H501, (H501-H500)/H500, ""))</f>
        <v/>
      </c>
      <c r="S500" s="213">
        <v>0</v>
      </c>
      <c r="T500" s="241">
        <f>S500-Q500</f>
        <v>0</v>
      </c>
      <c r="U500" s="244"/>
      <c r="V500" s="246" t="str">
        <f>IFERROR(VLOOKUP(LEFT(U500,FIND(" ",U500)-1),'BTA Tarama'!$A:$K,11,0),"")</f>
        <v/>
      </c>
      <c r="W500" s="229"/>
      <c r="X500" s="243" t="str">
        <f>IF(COUNTIF('Yıldız Liste'!A:A, A500)&gt;0, "Yıldız Pazar", IF(COUNTIF('Ana Pazar Liste'!A:A, A500)&gt;0, "Ana Pazar", IF(COUNTIF('Alt Pazar Liste'!A:A, A500)&gt;0, "Alt Pazar", "")))</f>
        <v>Yıldız Pazar</v>
      </c>
    </row>
    <row r="501" spans="1:24" ht="30" customHeight="1" thickTop="1" thickBot="1" x14ac:dyDescent="0.65">
      <c r="A501" s="125" t="s">
        <v>750</v>
      </c>
      <c r="B501" s="136" t="s">
        <v>683</v>
      </c>
      <c r="C501" s="137">
        <v>56688920441</v>
      </c>
      <c r="D501" s="137">
        <v>20000000000</v>
      </c>
      <c r="E501" s="128">
        <f>VLOOKUP(A501,'Tüm - Sektör'!$A:$H,5,0)</f>
        <v>0</v>
      </c>
      <c r="F501" s="128">
        <f>VLOOKUP(A501,'Tüm - Sektör'!$A:$H,6,0)</f>
        <v>0</v>
      </c>
      <c r="G501" s="127">
        <f>VLOOKUP(A501,'Tüm - Sektör'!$A:$H,7,0)</f>
        <v>4648.4724200000001</v>
      </c>
      <c r="H501" s="159">
        <v>6.22</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0</v>
      </c>
      <c r="R501" s="166" t="str">
        <f>IF(OR(H501="", H502="", Q501=0), "", IF(H501&lt;H502, (H502-H501)/H501, ""))</f>
        <v/>
      </c>
      <c r="S501" s="213">
        <v>0</v>
      </c>
      <c r="T501" s="241">
        <f>S501-Q501</f>
        <v>0</v>
      </c>
      <c r="U501" s="244"/>
      <c r="V501" s="246" t="str">
        <f>IFERROR(VLOOKUP(LEFT(U501,FIND(" ",U501)-1),'BTA Tarama'!$A:$K,11,0),"")</f>
        <v/>
      </c>
      <c r="W501" s="229"/>
      <c r="X501" s="243" t="str">
        <f>IF(COUNTIF('Yıldız Liste'!A:A, A501)&gt;0, "Yıldız Pazar", IF(COUNTIF('Ana Pazar Liste'!A:A, A501)&gt;0, "Ana Pazar", IF(COUNTIF('Alt Pazar Liste'!A:A, A501)&gt;0, "Alt Pazar", "")))</f>
        <v>Yıldız Pazar</v>
      </c>
    </row>
    <row r="502" spans="1:24" ht="30" customHeight="1" thickTop="1" thickBot="1" x14ac:dyDescent="0.65">
      <c r="A502" s="250" t="s">
        <v>693</v>
      </c>
      <c r="B502" s="251"/>
      <c r="C502" s="251"/>
      <c r="D502" s="251"/>
      <c r="E502" s="251"/>
      <c r="F502" s="251"/>
      <c r="G502" s="251"/>
      <c r="H502" s="252"/>
      <c r="I502" s="150"/>
      <c r="J502" s="150"/>
      <c r="K502" s="150"/>
      <c r="L502" s="150"/>
      <c r="M502" s="150"/>
      <c r="N502" s="150"/>
      <c r="O502" s="150"/>
      <c r="P502" s="150"/>
      <c r="Q502" s="158">
        <f t="shared" si="21"/>
        <v>0</v>
      </c>
      <c r="R502" s="166" t="str">
        <f t="shared" si="23"/>
        <v/>
      </c>
      <c r="S502" s="213">
        <v>0</v>
      </c>
      <c r="T502" s="241">
        <f t="shared" si="22"/>
        <v>0</v>
      </c>
      <c r="U502" s="244"/>
      <c r="V502" s="246" t="str">
        <f>IFERROR(VLOOKUP(LEFT(U502,FIND(" ",U502)-1),'BTA Tarama'!$A:$K,11,0),"")</f>
        <v/>
      </c>
      <c r="W502" s="229"/>
      <c r="X502" s="243" t="str">
        <f>IF(COUNTIF('Yıldız Liste'!A:A, A502)&gt;0, "Yıldız Pazar", IF(COUNTIF('Ana Pazar Liste'!A:A, A502)&gt;0, "Ana Pazar", IF(COUNTIF('Alt Pazar Liste'!A:A, A502)&gt;0, "Alt Pazar", "")))</f>
        <v/>
      </c>
    </row>
    <row r="503" spans="1:24" ht="30" customHeight="1" thickTop="1" thickBot="1" x14ac:dyDescent="0.65">
      <c r="A503" s="125" t="s">
        <v>730</v>
      </c>
      <c r="B503" s="136" t="s">
        <v>693</v>
      </c>
      <c r="C503" s="137">
        <v>818057024</v>
      </c>
      <c r="D503" s="137">
        <v>100000000</v>
      </c>
      <c r="E503" s="128">
        <f>VLOOKUP(A503,'Tüm - Sektör'!$A:$H,5,0)</f>
        <v>37.094753726075275</v>
      </c>
      <c r="F503" s="128">
        <f>VLOOKUP(A503,'Tüm - Sektör'!$A:$H,6,0)</f>
        <v>10.304098257243131</v>
      </c>
      <c r="G503" s="127">
        <f>VLOOKUP(A503,'Tüm - Sektör'!$A:$H,7,0)</f>
        <v>30.53511</v>
      </c>
      <c r="H503" s="159">
        <v>35.32</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11.326923854486184</v>
      </c>
      <c r="R503" s="166" t="str">
        <f>IF(OR(H503="", H504="", Q503=0), "", IF(H503&lt;H504, (H504-H503)/H503, ""))</f>
        <v/>
      </c>
      <c r="S503" s="213">
        <v>11.11297084834589</v>
      </c>
      <c r="T503" s="241">
        <f>S503-Q503</f>
        <v>-0.21395300614029367</v>
      </c>
      <c r="U503" s="244"/>
      <c r="V503" s="246" t="str">
        <f>IFERROR(VLOOKUP(LEFT(U503,FIND(" ",U503)-1),'BTA Tarama'!$A:$K,11,0),"")</f>
        <v/>
      </c>
      <c r="W503" s="229"/>
      <c r="X503" s="243" t="str">
        <f>IF(COUNTIF('Yıldız Liste'!A:A, A503)&gt;0, "Yıldız Pazar", IF(COUNTIF('Ana Pazar Liste'!A:A, A503)&gt;0, "Ana Pazar", IF(COUNTIF('Alt Pazar Liste'!A:A, A503)&gt;0, "Alt Pazar", "")))</f>
        <v>Ana Pazar</v>
      </c>
    </row>
    <row r="504" spans="1:24" ht="30" customHeight="1" thickTop="1" thickBot="1" x14ac:dyDescent="0.65">
      <c r="A504" s="125" t="s">
        <v>706</v>
      </c>
      <c r="B504" s="136" t="s">
        <v>693</v>
      </c>
      <c r="C504" s="137">
        <v>8960111644</v>
      </c>
      <c r="D504" s="137">
        <v>6250000000</v>
      </c>
      <c r="E504" s="128">
        <f>VLOOKUP(A504,'Tüm - Sektör'!$A:$H,5,0)</f>
        <v>5.2833004778084875</v>
      </c>
      <c r="F504" s="128">
        <f>VLOOKUP(A504,'Tüm - Sektör'!$A:$H,6,0)</f>
        <v>0.27806844620044674</v>
      </c>
      <c r="G504" s="127">
        <f>VLOOKUP(A504,'Tüm - Sektör'!$A:$H,7,0)</f>
        <v>2351.6406480000001</v>
      </c>
      <c r="H504" s="159">
        <v>3.22</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124.24424159212262</v>
      </c>
      <c r="R504" s="166" t="str">
        <f>IF(OR(H504="", H505="", Q504=0), "", IF(H504&lt;H505, (H505-H504)/H504, ""))</f>
        <v/>
      </c>
      <c r="S504" s="213">
        <v>123.0973716697338</v>
      </c>
      <c r="T504" s="241">
        <f>S504-Q504</f>
        <v>-1.1468699223888166</v>
      </c>
      <c r="U504" s="244"/>
      <c r="V504" s="246" t="str">
        <f>IFERROR(VLOOKUP(LEFT(U504,FIND(" ",U504)-1),'BTA Tarama'!$A:$K,11,0),"")</f>
        <v/>
      </c>
      <c r="W504" s="229"/>
      <c r="X504" s="243" t="str">
        <f>IF(COUNTIF('Yıldız Liste'!A:A, A504)&gt;0, "Yıldız Pazar", IF(COUNTIF('Ana Pazar Liste'!A:A, A504)&gt;0, "Ana Pazar", IF(COUNTIF('Alt Pazar Liste'!A:A, A504)&gt;0, "Alt Pazar", "")))</f>
        <v>Yıldız Pazar</v>
      </c>
    </row>
    <row r="505" spans="1:24" ht="30" customHeight="1" thickTop="1" thickBot="1" x14ac:dyDescent="0.65">
      <c r="A505" s="125" t="s">
        <v>692</v>
      </c>
      <c r="B505" s="136" t="s">
        <v>693</v>
      </c>
      <c r="C505" s="137">
        <v>3482014185</v>
      </c>
      <c r="D505" s="137">
        <v>4364569202</v>
      </c>
      <c r="E505" s="128">
        <f>VLOOKUP(A505,'Tüm - Sektör'!$A:$H,5,0)</f>
        <v>12.969616980233267</v>
      </c>
      <c r="F505" s="128">
        <f>VLOOKUP(A505,'Tüm - Sektör'!$A:$H,6,0)</f>
        <v>1.8807396474201314</v>
      </c>
      <c r="G505" s="127">
        <f>VLOOKUP(A505,'Tüm - Sektör'!$A:$H,7,0)</f>
        <v>1335.1741139999999</v>
      </c>
      <c r="H505" s="159">
        <v>2.31</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173.16696860502307</v>
      </c>
      <c r="R505" s="166" t="str">
        <f>IF(OR(H505="", H506="", Q505=0), "", IF(H505&lt;H506, (H506-H505)/H505, ""))</f>
        <v/>
      </c>
      <c r="S505" s="213">
        <v>163.27171325616459</v>
      </c>
      <c r="T505" s="241">
        <f>S505-Q505</f>
        <v>-9.895255348858484</v>
      </c>
      <c r="U505" s="244"/>
      <c r="V505" s="246" t="str">
        <f>IFERROR(VLOOKUP(LEFT(U505,FIND(" ",U505)-1),'BTA Tarama'!$A:$K,11,0),"")</f>
        <v/>
      </c>
      <c r="W505" s="229"/>
      <c r="X505" s="243" t="str">
        <f>IF(COUNTIF('Yıldız Liste'!A:A, A505)&gt;0, "Yıldız Pazar", IF(COUNTIF('Ana Pazar Liste'!A:A, A505)&gt;0, "Ana Pazar", IF(COUNTIF('Alt Pazar Liste'!A:A, A505)&gt;0, "Alt Pazar", "")))</f>
        <v>Yıldız Pazar</v>
      </c>
    </row>
    <row r="506" spans="1:24" ht="30" customHeight="1" thickTop="1" thickBot="1" x14ac:dyDescent="0.65">
      <c r="A506" s="125" t="s">
        <v>749</v>
      </c>
      <c r="B506" s="136" t="s">
        <v>693</v>
      </c>
      <c r="C506" s="137">
        <v>13101802922</v>
      </c>
      <c r="D506" s="137">
        <v>7500000000</v>
      </c>
      <c r="E506" s="128">
        <f>VLOOKUP(A506,'Tüm - Sektör'!$A:$H,5,0)</f>
        <v>9.911048341138283</v>
      </c>
      <c r="F506" s="128">
        <f>VLOOKUP(A506,'Tüm - Sektör'!$A:$H,6,0)</f>
        <v>1.4521682551118364</v>
      </c>
      <c r="G506" s="127">
        <f>VLOOKUP(A506,'Tüm - Sektör'!$A:$H,7,0)</f>
        <v>3669.4808480000002</v>
      </c>
      <c r="H506" s="159">
        <v>1.1000000000000001</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363.68402071409105</v>
      </c>
      <c r="R506" s="166" t="str">
        <f>IF(OR(H506="", H507="", Q506=0), "", IF(H506&lt;H507, (H507-H506)/H506, ""))</f>
        <v/>
      </c>
      <c r="S506" s="213">
        <v>354.02869273053113</v>
      </c>
      <c r="T506" s="241">
        <f>S506-Q506</f>
        <v>-9.6553279835599142</v>
      </c>
      <c r="U506" s="244"/>
      <c r="V506" s="246" t="str">
        <f>IFERROR(VLOOKUP(LEFT(U506,FIND(" ",U506)-1),'BTA Tarama'!$A:$K,11,0),"")</f>
        <v/>
      </c>
      <c r="W506" s="229"/>
      <c r="X506" s="243" t="str">
        <f>IF(COUNTIF('Yıldız Liste'!A:A, A506)&gt;0, "Yıldız Pazar", IF(COUNTIF('Ana Pazar Liste'!A:A, A506)&gt;0, "Ana Pazar", IF(COUNTIF('Alt Pazar Liste'!A:A, A506)&gt;0, "Alt Pazar", "")))</f>
        <v>Yıldız Pazar</v>
      </c>
    </row>
    <row r="507" spans="1:24" ht="30" customHeight="1" thickTop="1" thickBot="1" x14ac:dyDescent="0.65">
      <c r="A507" s="125" t="s">
        <v>714</v>
      </c>
      <c r="B507" s="136" t="s">
        <v>693</v>
      </c>
      <c r="C507" s="137">
        <v>15945776654</v>
      </c>
      <c r="D507" s="137">
        <v>13500000000</v>
      </c>
      <c r="E507" s="128">
        <f>VLOOKUP(A507,'Tüm - Sektör'!$A:$H,5,0)</f>
        <v>6.7407474814882216</v>
      </c>
      <c r="F507" s="128">
        <f>VLOOKUP(A507,'Tüm - Sektör'!$A:$H,6,0)</f>
        <v>0.48477148374600659</v>
      </c>
      <c r="G507" s="127">
        <f>VLOOKUP(A507,'Tüm - Sektör'!$A:$H,7,0)</f>
        <v>5395.399598</v>
      </c>
      <c r="H507" s="159">
        <v>1.1000000000000001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363.69026251841058</v>
      </c>
      <c r="R507" s="166" t="str">
        <f>IF(OR(H507="", H508="", Q507=0), "", IF(H507&lt;H508, (H508-H507)/H507, ""))</f>
        <v/>
      </c>
      <c r="S507" s="213">
        <v>360.41377366689341</v>
      </c>
      <c r="T507" s="241">
        <f>S507-Q507</f>
        <v>-3.276488851517172</v>
      </c>
      <c r="U507" s="244"/>
      <c r="V507" s="246" t="str">
        <f>IFERROR(VLOOKUP(LEFT(U507,FIND(" ",U507)-1),'BTA Tarama'!$A:$K,11,0),"")</f>
        <v/>
      </c>
      <c r="W507" s="229"/>
      <c r="X507" s="243" t="str">
        <f>IF(COUNTIF('Yıldız Liste'!A:A, A507)&gt;0, "Yıldız Pazar", IF(COUNTIF('Ana Pazar Liste'!A:A, A507)&gt;0, "Ana Pazar", IF(COUNTIF('Alt Pazar Liste'!A:A, A507)&gt;0, "Alt Pazar", "")))</f>
        <v>Yıldız Pazar</v>
      </c>
    </row>
    <row r="508" spans="1:24" ht="30" customHeight="1" thickTop="1" thickBot="1" x14ac:dyDescent="0.65">
      <c r="A508" s="250" t="s">
        <v>426</v>
      </c>
      <c r="B508" s="251"/>
      <c r="C508" s="251"/>
      <c r="D508" s="251"/>
      <c r="E508" s="251"/>
      <c r="F508" s="251"/>
      <c r="G508" s="251"/>
      <c r="H508" s="252"/>
      <c r="I508" s="150"/>
      <c r="J508" s="150"/>
      <c r="K508" s="150"/>
      <c r="L508" s="150"/>
      <c r="M508" s="150"/>
      <c r="N508" s="150"/>
      <c r="O508" s="150"/>
      <c r="P508" s="150"/>
      <c r="Q508" s="158">
        <f t="shared" ref="Q508:Q546" si="24">E508*G508/100</f>
        <v>0</v>
      </c>
      <c r="R508" s="166" t="str">
        <f t="shared" si="23"/>
        <v/>
      </c>
      <c r="S508" s="213">
        <v>0</v>
      </c>
      <c r="T508" s="241">
        <f t="shared" si="22"/>
        <v>0</v>
      </c>
      <c r="U508" s="244"/>
      <c r="V508" s="246" t="str">
        <f>IFERROR(VLOOKUP(LEFT(U508,FIND(" ",U508)-1),'BTA Tarama'!$A:$K,11,0),"")</f>
        <v/>
      </c>
      <c r="W508" s="229"/>
      <c r="X508" s="243" t="str">
        <f>IF(COUNTIF('Yıldız Liste'!A:A, A508)&gt;0, "Yıldız Pazar", IF(COUNTIF('Ana Pazar Liste'!A:A, A508)&gt;0, "Ana Pazar", IF(COUNTIF('Alt Pazar Liste'!A:A, A508)&gt;0, "Alt Pazar", "")))</f>
        <v/>
      </c>
    </row>
    <row r="509" spans="1:24" ht="30" customHeight="1" thickTop="1" thickBot="1" x14ac:dyDescent="0.65">
      <c r="A509" s="125" t="s">
        <v>297</v>
      </c>
      <c r="B509" s="136" t="s">
        <v>426</v>
      </c>
      <c r="C509" s="137">
        <v>367547592</v>
      </c>
      <c r="D509" s="137">
        <v>17512456</v>
      </c>
      <c r="E509" s="128">
        <f>VLOOKUP(A509,'Tüm - Sektör'!$A:$H,5,0)</f>
        <v>60.999990833090223</v>
      </c>
      <c r="F509" s="128">
        <f>VLOOKUP(A509,'Tüm - Sektör'!$A:$H,6,0)</f>
        <v>65.721405567891409</v>
      </c>
      <c r="G509" s="127">
        <f>VLOOKUP(A509,'Tüm - Sektör'!$A:$H,7,0)</f>
        <v>12.279838</v>
      </c>
      <c r="H509" s="159">
        <v>53.4</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7.4907000543183297</v>
      </c>
      <c r="R509" s="166" t="str">
        <f>IF(OR(H509="", H510="", Q509=0), "", IF(H509&lt;H510, (H510-H509)/H509, ""))</f>
        <v/>
      </c>
      <c r="S509" s="213">
        <v>7.4977203917638011</v>
      </c>
      <c r="T509" s="241">
        <f>S509-Q509</f>
        <v>7.0203374454713696E-3</v>
      </c>
      <c r="U509" s="244"/>
      <c r="V509" s="246" t="str">
        <f>IFERROR(VLOOKUP(LEFT(U509,FIND(" ",U509)-1),'BTA Tarama'!$A:$K,11,0),"")</f>
        <v/>
      </c>
      <c r="W509" s="229"/>
      <c r="X509" s="243" t="str">
        <f>IF(COUNTIF('Yıldız Liste'!A:A, A509)&gt;0, "Yıldız Pazar", IF(COUNTIF('Ana Pazar Liste'!A:A, A509)&gt;0, "Ana Pazar", IF(COUNTIF('Alt Pazar Liste'!A:A, A509)&gt;0, "Alt Pazar", "")))</f>
        <v>Ana Pazar</v>
      </c>
    </row>
    <row r="510" spans="1:24" ht="30" customHeight="1" thickTop="1" thickBot="1" x14ac:dyDescent="0.65">
      <c r="A510" s="125" t="s">
        <v>449</v>
      </c>
      <c r="B510" s="136" t="s">
        <v>426</v>
      </c>
      <c r="C510" s="137">
        <v>1225783772</v>
      </c>
      <c r="D510" s="137">
        <v>120000000</v>
      </c>
      <c r="E510" s="128">
        <f>VLOOKUP(A510,'Tüm - Sektör'!$A:$H,5,0)</f>
        <v>21.469601063037242</v>
      </c>
      <c r="F510" s="128">
        <f>VLOOKUP(A510,'Tüm - Sektör'!$A:$H,6,0)</f>
        <v>4.0662123225449323</v>
      </c>
      <c r="G510" s="127">
        <f>VLOOKUP(A510,'Tüm - Sektör'!$A:$H,7,0)</f>
        <v>42.238092000000002</v>
      </c>
      <c r="H510" s="159">
        <v>44.12</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E510*G510/100</f>
        <v>9.0683498490386487</v>
      </c>
      <c r="R510" s="166" t="str">
        <f>IF(OR(H510="", H511="", Q510=0), "", IF(H510&lt;H511, (H511-H510)/H510, ""))</f>
        <v/>
      </c>
      <c r="S510" s="213">
        <v>8.9707532587350922</v>
      </c>
      <c r="T510" s="241">
        <f>S510-Q510</f>
        <v>-9.7596590303556496E-2</v>
      </c>
      <c r="U510" s="244"/>
      <c r="V510" s="246" t="str">
        <f>IFERROR(VLOOKUP(LEFT(U510,FIND(" ",U510)-1),'BTA Tarama'!$A:$K,11,0),"")</f>
        <v/>
      </c>
      <c r="W510" s="229"/>
      <c r="X510" s="243" t="str">
        <f>IF(COUNTIF('Yıldız Liste'!A:A, A510)&gt;0, "Yıldız Pazar", IF(COUNTIF('Ana Pazar Liste'!A:A, A510)&gt;0, "Ana Pazar", IF(COUNTIF('Alt Pazar Liste'!A:A, A510)&gt;0, "Alt Pazar", "")))</f>
        <v>Ana Pazar</v>
      </c>
    </row>
    <row r="511" spans="1:24" ht="30" customHeight="1" thickTop="1" thickBot="1" x14ac:dyDescent="0.65">
      <c r="A511" s="125" t="s">
        <v>130</v>
      </c>
      <c r="B511" s="136" t="s">
        <v>426</v>
      </c>
      <c r="C511" s="137">
        <v>753453064</v>
      </c>
      <c r="D511" s="137">
        <v>298200000</v>
      </c>
      <c r="E511" s="128">
        <f>VLOOKUP(A511,'Tüm - Sektör'!$A:$H,5,0)</f>
        <v>43.404958311764219</v>
      </c>
      <c r="F511" s="128">
        <f>VLOOKUP(A511,'Tüm - Sektör'!$A:$H,6,0)</f>
        <v>14.555653357399134</v>
      </c>
      <c r="G511" s="127">
        <f>VLOOKUP(A511,'Tüm - Sektör'!$A:$H,7,0)</f>
        <v>83.863085999999996</v>
      </c>
      <c r="H511" s="159">
        <v>10.99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36.400737517258975</v>
      </c>
      <c r="R511" s="166" t="str">
        <f>IF(OR(H511="", H512="", Q511=0), "", IF(H511&lt;H512, (H512-H511)/H511, ""))</f>
        <v/>
      </c>
      <c r="S511" s="213">
        <v>36.36764593769783</v>
      </c>
      <c r="T511" s="241">
        <f>S511-Q511</f>
        <v>-3.3091579561144613E-2</v>
      </c>
      <c r="U511" s="244"/>
      <c r="V511" s="246" t="str">
        <f>IFERROR(VLOOKUP(LEFT(U511,FIND(" ",U511)-1),'BTA Tarama'!$A:$K,11,0),"")</f>
        <v/>
      </c>
      <c r="W511" s="229"/>
      <c r="X511" s="243" t="str">
        <f>IF(COUNTIF('Yıldız Liste'!A:A, A511)&gt;0, "Yıldız Pazar", IF(COUNTIF('Ana Pazar Liste'!A:A, A511)&gt;0, "Ana Pazar", IF(COUNTIF('Alt Pazar Liste'!A:A, A511)&gt;0, "Alt Pazar", "")))</f>
        <v>Ana Pazar</v>
      </c>
    </row>
    <row r="512" spans="1:24" ht="30" customHeight="1" thickTop="1" thickBot="1" x14ac:dyDescent="0.65">
      <c r="A512" s="125" t="s">
        <v>516</v>
      </c>
      <c r="B512" s="136" t="s">
        <v>426</v>
      </c>
      <c r="C512" s="137">
        <v>7942743158</v>
      </c>
      <c r="D512" s="137">
        <v>2400000000</v>
      </c>
      <c r="E512" s="128">
        <f>VLOOKUP(A512,'Tüm - Sektör'!$A:$H,5,0)</f>
        <v>20.159063071257453</v>
      </c>
      <c r="F512" s="128">
        <f>VLOOKUP(A512,'Tüm - Sektör'!$A:$H,6,0)</f>
        <v>4.1998048065119695</v>
      </c>
      <c r="G512" s="127">
        <f>VLOOKUP(A512,'Tüm - Sektör'!$A:$H,7,0)</f>
        <v>958.66017199999999</v>
      </c>
      <c r="H512" s="159">
        <v>2.0699999999999998</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193.25690871250518</v>
      </c>
      <c r="R512" s="166" t="str">
        <f>IF(OR(H512="", H513="", Q512=0), "", IF(H512&lt;H513, (H513-H512)/H512, ""))</f>
        <v/>
      </c>
      <c r="S512" s="213">
        <v>192.32778895907967</v>
      </c>
      <c r="T512" s="241">
        <f>S512-Q512</f>
        <v>-0.92911975342551045</v>
      </c>
      <c r="U512" s="244"/>
      <c r="V512" s="246" t="str">
        <f>IFERROR(VLOOKUP(LEFT(U512,FIND(" ",U512)-1),'BTA Tarama'!$A:$K,11,0),"")</f>
        <v/>
      </c>
      <c r="W512" s="229"/>
      <c r="X512" s="243" t="str">
        <f>IF(COUNTIF('Yıldız Liste'!A:A, A512)&gt;0, "Yıldız Pazar", IF(COUNTIF('Ana Pazar Liste'!A:A, A512)&gt;0, "Ana Pazar", IF(COUNTIF('Alt Pazar Liste'!A:A, A512)&gt;0, "Alt Pazar", "")))</f>
        <v>Yıldız Pazar</v>
      </c>
    </row>
    <row r="513" spans="1:24" ht="30" customHeight="1" thickTop="1" thickBot="1" x14ac:dyDescent="0.65">
      <c r="A513" s="250" t="s">
        <v>353</v>
      </c>
      <c r="B513" s="251"/>
      <c r="C513" s="251"/>
      <c r="D513" s="251"/>
      <c r="E513" s="251"/>
      <c r="F513" s="251"/>
      <c r="G513" s="251"/>
      <c r="H513" s="252"/>
      <c r="I513" s="150"/>
      <c r="J513" s="150"/>
      <c r="K513" s="150"/>
      <c r="L513" s="150"/>
      <c r="M513" s="150"/>
      <c r="N513" s="150"/>
      <c r="O513" s="150"/>
      <c r="P513" s="150"/>
      <c r="Q513" s="158">
        <f t="shared" si="24"/>
        <v>0</v>
      </c>
      <c r="R513" s="166" t="str">
        <f t="shared" si="23"/>
        <v/>
      </c>
      <c r="S513" s="213">
        <v>0</v>
      </c>
      <c r="T513" s="241">
        <f t="shared" si="22"/>
        <v>0</v>
      </c>
      <c r="U513" s="244"/>
      <c r="V513" s="246" t="str">
        <f>IFERROR(VLOOKUP(LEFT(U513,FIND(" ",U513)-1),'BTA Tarama'!$A:$K,11,0),"")</f>
        <v/>
      </c>
      <c r="W513" s="229"/>
      <c r="X513" s="243" t="str">
        <f>IF(COUNTIF('Yıldız Liste'!A:A, A513)&gt;0, "Yıldız Pazar", IF(COUNTIF('Ana Pazar Liste'!A:A, A513)&gt;0, "Ana Pazar", IF(COUNTIF('Alt Pazar Liste'!A:A, A513)&gt;0, "Alt Pazar", "")))</f>
        <v/>
      </c>
    </row>
    <row r="514" spans="1:24" ht="30" customHeight="1" thickTop="1" thickBot="1" x14ac:dyDescent="0.65">
      <c r="A514" s="125" t="s">
        <v>11</v>
      </c>
      <c r="B514" s="136" t="s">
        <v>353</v>
      </c>
      <c r="C514" s="137">
        <v>4795702538</v>
      </c>
      <c r="D514" s="137">
        <v>4873440</v>
      </c>
      <c r="E514" s="128">
        <f>VLOOKUP(A514,'Tüm - Sektör'!$A:$H,5,0)</f>
        <v>13.524120113574247</v>
      </c>
      <c r="F514" s="128">
        <f>VLOOKUP(A514,'Tüm - Sektör'!$A:$H,6,0)</f>
        <v>0.73278756432999748</v>
      </c>
      <c r="G514" s="127">
        <f>VLOOKUP(A514,'Tüm - Sektör'!$A:$H,7,0)</f>
        <v>7.7739300000000003E-4</v>
      </c>
      <c r="H514" s="159">
        <v>3805</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1.0513556307451825E-4</v>
      </c>
      <c r="R514" s="166" t="str">
        <f>IF(OR(H514="", H515="", Q514=0), "", IF(H514&lt;H515, (H515-H514)/H514, ""))</f>
        <v/>
      </c>
      <c r="S514" s="213">
        <v>1.0562133795341043E-4</v>
      </c>
      <c r="T514" s="241">
        <f>S514-Q514</f>
        <v>4.8577487889217748E-7</v>
      </c>
      <c r="U514" s="244"/>
      <c r="V514" s="246" t="str">
        <f>IFERROR(VLOOKUP(LEFT(U514,FIND(" ",U514)-1),'BTA Tarama'!$A:$K,11,0),"")</f>
        <v/>
      </c>
      <c r="W514" s="229"/>
      <c r="X514" s="243" t="str">
        <f>IF(COUNTIF('Yıldız Liste'!A:A, A514)&gt;0, "Yıldız Pazar", IF(COUNTIF('Ana Pazar Liste'!A:A, A514)&gt;0, "Ana Pazar", IF(COUNTIF('Alt Pazar Liste'!A:A, A514)&gt;0, "Alt Pazar", "")))</f>
        <v>Yıldız Pazar</v>
      </c>
    </row>
    <row r="515" spans="1:24" ht="30" customHeight="1" thickTop="1" thickBot="1" x14ac:dyDescent="0.65">
      <c r="A515" s="125" t="s">
        <v>16</v>
      </c>
      <c r="B515" s="136" t="s">
        <v>353</v>
      </c>
      <c r="C515" s="137">
        <v>238701401</v>
      </c>
      <c r="D515" s="137">
        <v>1770000</v>
      </c>
      <c r="E515" s="128">
        <f>VLOOKUP(A515,'Tüm - Sektör'!$A:$H,5,0)</f>
        <v>29.378560452006781</v>
      </c>
      <c r="F515" s="128">
        <f>VLOOKUP(A515,'Tüm - Sektör'!$A:$H,6,0)</f>
        <v>10.667131589039977</v>
      </c>
      <c r="G515" s="127">
        <f>VLOOKUP(A515,'Tüm - Sektör'!$A:$H,7,0)</f>
        <v>8.7624699999999992E-4</v>
      </c>
      <c r="H515" s="159">
        <v>1554</v>
      </c>
      <c r="I515" s="141" t="e">
        <f>VLOOKUP(A515,'Tüm - Sektör'!$A:$H,9,0)</f>
        <v>#REF!</v>
      </c>
      <c r="J515" s="145" t="e">
        <f>VLOOKUP(A515,'Tüm - Sektör'!$A:$H,10,0)</f>
        <v>#REF!</v>
      </c>
      <c r="K515" s="146" t="e">
        <f>VLOOKUP(A515,'Tüm - Sektör'!$A:$H,11,0)</f>
        <v>#REF!</v>
      </c>
      <c r="L515" s="146" t="e">
        <f>VLOOKUP(A515,'Tüm - Sektör'!$A:$H,12,0)</f>
        <v>#REF!</v>
      </c>
      <c r="M515" s="146" t="e">
        <f>VLOOKUP(A515,'Tüm - Sektör'!$A:$H,13,0)</f>
        <v>#REF!</v>
      </c>
      <c r="N515" s="147" t="e">
        <f>VLOOKUP(A515,'Tüm - Sektör'!$A:$H,14,0)</f>
        <v>#REF!</v>
      </c>
      <c r="O515" s="148" t="e">
        <f>VLOOKUP(A515,'Tüm - Sektör'!$A:$H,15,0)</f>
        <v>#REF!</v>
      </c>
      <c r="P515" s="156" t="e">
        <f>VLOOKUP(A515,'Tüm - Sektör'!$A:$H,16,0)</f>
        <v>#REF!</v>
      </c>
      <c r="Q515" s="158">
        <f>E515*G515/100</f>
        <v>2.5742875460389584E-4</v>
      </c>
      <c r="R515" s="166" t="str">
        <f>IF(OR(H515="", H516="", Q515=0), "", IF(H515&lt;H516, (H516-H515)/H515, ""))</f>
        <v/>
      </c>
      <c r="S515" s="213">
        <v>2.5709786931520188E-4</v>
      </c>
      <c r="T515" s="241">
        <f>S515-Q515</f>
        <v>-3.3088528869396104E-7</v>
      </c>
      <c r="U515" s="244"/>
      <c r="V515" s="246" t="str">
        <f>IFERROR(VLOOKUP(LEFT(U515,FIND(" ",U515)-1),'BTA Tarama'!$A:$K,11,0),"")</f>
        <v/>
      </c>
      <c r="W515" s="229"/>
      <c r="X515" s="243" t="str">
        <f>IF(COUNTIF('Yıldız Liste'!A:A, A515)&gt;0, "Yıldız Pazar", IF(COUNTIF('Ana Pazar Liste'!A:A, A515)&gt;0, "Ana Pazar", IF(COUNTIF('Alt Pazar Liste'!A:A, A515)&gt;0, "Alt Pazar", "")))</f>
        <v>Ana Pazar</v>
      </c>
    </row>
    <row r="516" spans="1:24" ht="30" customHeight="1" thickTop="1" thickBot="1" x14ac:dyDescent="0.65">
      <c r="A516" s="125" t="s">
        <v>113</v>
      </c>
      <c r="B516" s="136" t="s">
        <v>353</v>
      </c>
      <c r="C516" s="137">
        <v>10527575581</v>
      </c>
      <c r="D516" s="137">
        <v>18000000</v>
      </c>
      <c r="E516" s="128">
        <f>VLOOKUP(A516,'Tüm - Sektör'!$A:$H,5,0)</f>
        <v>10.706579080425842</v>
      </c>
      <c r="F516" s="128">
        <f>VLOOKUP(A516,'Tüm - Sektör'!$A:$H,6,0)</f>
        <v>1.9438233624593031</v>
      </c>
      <c r="G516" s="127">
        <f>VLOOKUP(A516,'Tüm - Sektör'!$A:$H,7,0)</f>
        <v>12.229931000000001</v>
      </c>
      <c r="H516" s="159">
        <v>305.5</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1.3094072339965148</v>
      </c>
      <c r="R516" s="166" t="str">
        <f>IF(OR(H516="", H517="", Q516=0), "", IF(H516&lt;H517, (H517-H516)/H516, ""))</f>
        <v/>
      </c>
      <c r="S516" s="213">
        <v>1.3062005224030542</v>
      </c>
      <c r="T516" s="241">
        <f>S516-Q516</f>
        <v>-3.2067115934606427E-3</v>
      </c>
      <c r="U516" s="244"/>
      <c r="V516" s="246" t="str">
        <f>IFERROR(VLOOKUP(LEFT(U516,FIND(" ",U516)-1),'BTA Tarama'!$A:$K,11,0),"")</f>
        <v/>
      </c>
      <c r="W516" s="229"/>
      <c r="X516" s="243" t="str">
        <f>IF(COUNTIF('Yıldız Liste'!A:A, A516)&gt;0, "Yıldız Pazar", IF(COUNTIF('Ana Pazar Liste'!A:A, A516)&gt;0, "Ana Pazar", IF(COUNTIF('Alt Pazar Liste'!A:A, A516)&gt;0, "Alt Pazar", "")))</f>
        <v>Yıldız Pazar</v>
      </c>
    </row>
    <row r="517" spans="1:24" ht="30" customHeight="1" thickTop="1" thickBot="1" x14ac:dyDescent="0.65">
      <c r="A517" s="125" t="s">
        <v>387</v>
      </c>
      <c r="B517" s="136" t="s">
        <v>353</v>
      </c>
      <c r="C517" s="137">
        <v>16771427000</v>
      </c>
      <c r="D517" s="137">
        <v>87112463</v>
      </c>
      <c r="E517" s="128">
        <f>VLOOKUP(A517,'Tüm - Sektör'!$A:$H,5,0)</f>
        <v>64.663989292988376</v>
      </c>
      <c r="F517" s="128">
        <f>VLOOKUP(A517,'Tüm - Sektör'!$A:$H,6,0)</f>
        <v>2.8224662701165082</v>
      </c>
      <c r="G517" s="127">
        <f>VLOOKUP(A517,'Tüm - Sektör'!$A:$H,7,0)</f>
        <v>2.3602780000000001</v>
      </c>
      <c r="H517" s="159">
        <v>263</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1.5262499132047602</v>
      </c>
      <c r="R517" s="166" t="str">
        <f>IF(OR(H517="", H518="", Q517=0), "", IF(H517&lt;H518, (H518-H517)/H517, ""))</f>
        <v/>
      </c>
      <c r="S517" s="213">
        <v>1.5262499132047602</v>
      </c>
      <c r="T517" s="241">
        <f>S517-Q517</f>
        <v>0</v>
      </c>
      <c r="U517" s="244"/>
      <c r="V517" s="246" t="str">
        <f>IFERROR(VLOOKUP(LEFT(U517,FIND(" ",U517)-1),'BTA Tarama'!$A:$K,11,0),"")</f>
        <v/>
      </c>
      <c r="W517" s="229"/>
      <c r="X517" s="243" t="str">
        <f>IF(COUNTIF('Yıldız Liste'!A:A, A517)&gt;0, "Yıldız Pazar", IF(COUNTIF('Ana Pazar Liste'!A:A, A517)&gt;0, "Ana Pazar", IF(COUNTIF('Alt Pazar Liste'!A:A, A517)&gt;0, "Alt Pazar", "")))</f>
        <v/>
      </c>
    </row>
    <row r="518" spans="1:24" ht="30" customHeight="1" thickTop="1" thickBot="1" x14ac:dyDescent="0.65">
      <c r="A518" s="125" t="s">
        <v>275</v>
      </c>
      <c r="B518" s="136" t="s">
        <v>353</v>
      </c>
      <c r="C518" s="137">
        <v>27204728000</v>
      </c>
      <c r="D518" s="137">
        <v>191447068</v>
      </c>
      <c r="E518" s="128">
        <f>VLOOKUP(A518,'Tüm - Sektör'!$A:$H,5,0)</f>
        <v>4.1981463341255063</v>
      </c>
      <c r="F518" s="128">
        <f>VLOOKUP(A518,'Tüm - Sektör'!$A:$H,6,0)</f>
        <v>9.0613653514996645E-2</v>
      </c>
      <c r="G518" s="127">
        <f>VLOOKUP(A518,'Tüm - Sektör'!$A:$H,7,0)</f>
        <v>39.326844000000001</v>
      </c>
      <c r="H518" s="159">
        <v>242.3</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1.6509984597132565</v>
      </c>
      <c r="R518" s="166" t="str">
        <f>IF(OR(H518="", H519="", Q518=0), "", IF(H518&lt;H519, (H519-H518)/H518, ""))</f>
        <v/>
      </c>
      <c r="S518" s="213">
        <v>1.6516801271202399</v>
      </c>
      <c r="T518" s="241">
        <f>S518-Q518</f>
        <v>6.8166740698338835E-4</v>
      </c>
      <c r="U518" s="244"/>
      <c r="V518" s="246" t="str">
        <f>IFERROR(VLOOKUP(LEFT(U518,FIND(" ",U518)-1),'BTA Tarama'!$A:$K,11,0),"")</f>
        <v/>
      </c>
      <c r="W518" s="229"/>
      <c r="X518" s="243" t="str">
        <f>IF(COUNTIF('Yıldız Liste'!A:A, A518)&gt;0, "Yıldız Pazar", IF(COUNTIF('Ana Pazar Liste'!A:A, A518)&gt;0, "Ana Pazar", IF(COUNTIF('Alt Pazar Liste'!A:A, A518)&gt;0, "Alt Pazar", "")))</f>
        <v>Yıldız Pazar</v>
      </c>
    </row>
    <row r="519" spans="1:24" ht="30" customHeight="1" thickTop="1" thickBot="1" x14ac:dyDescent="0.65">
      <c r="A519" s="125" t="s">
        <v>151</v>
      </c>
      <c r="B519" s="136" t="s">
        <v>353</v>
      </c>
      <c r="C519" s="137">
        <v>22759617000</v>
      </c>
      <c r="D519" s="137">
        <v>150213600</v>
      </c>
      <c r="E519" s="128">
        <f>VLOOKUP(A519,'Tüm - Sektör'!$A:$H,5,0)</f>
        <v>7.1121018097735922</v>
      </c>
      <c r="F519" s="128">
        <f>VLOOKUP(A519,'Tüm - Sektör'!$A:$H,6,0)</f>
        <v>0.21718561670895675</v>
      </c>
      <c r="G519" s="127">
        <f>VLOOKUP(A519,'Tüm - Sektör'!$A:$H,7,0)</f>
        <v>25.942046000000001</v>
      </c>
      <c r="H519" s="159">
        <v>216.8</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1.8450247230582979</v>
      </c>
      <c r="R519" s="166" t="str">
        <f>IF(OR(H519="", H520="", Q519=0), "", IF(H519&lt;H520, (H520-H519)/H519, ""))</f>
        <v/>
      </c>
      <c r="S519" s="213">
        <v>1.8348686236653164</v>
      </c>
      <c r="T519" s="241">
        <f>S519-Q519</f>
        <v>-1.0156099392981455E-2</v>
      </c>
      <c r="U519" s="244"/>
      <c r="V519" s="246" t="str">
        <f>IFERROR(VLOOKUP(LEFT(U519,FIND(" ",U519)-1),'BTA Tarama'!$A:$K,11,0),"")</f>
        <v/>
      </c>
      <c r="W519" s="229"/>
      <c r="X519" s="243" t="str">
        <f>IF(COUNTIF('Yıldız Liste'!A:A, A519)&gt;0, "Yıldız Pazar", IF(COUNTIF('Ana Pazar Liste'!A:A, A519)&gt;0, "Ana Pazar", IF(COUNTIF('Alt Pazar Liste'!A:A, A519)&gt;0, "Alt Pazar", "")))</f>
        <v>Yıldız Pazar</v>
      </c>
    </row>
    <row r="520" spans="1:24" ht="30" customHeight="1" thickTop="1" thickBot="1" x14ac:dyDescent="0.65">
      <c r="A520" s="125" t="s">
        <v>150</v>
      </c>
      <c r="B520" s="136" t="s">
        <v>353</v>
      </c>
      <c r="C520" s="137">
        <v>4808797069</v>
      </c>
      <c r="D520" s="137">
        <v>39916800</v>
      </c>
      <c r="E520" s="128">
        <f>VLOOKUP(A520,'Tüm - Sektör'!$A:$H,5,0)</f>
        <v>48.279167674453738</v>
      </c>
      <c r="F520" s="128">
        <f>VLOOKUP(A520,'Tüm - Sektör'!$A:$H,6,0)</f>
        <v>14.932036312831226</v>
      </c>
      <c r="G520" s="127">
        <f>VLOOKUP(A520,'Tüm - Sektör'!$A:$H,7,0)</f>
        <v>10.270289999999999</v>
      </c>
      <c r="H520" s="159">
        <v>80.7</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4.958410529752654</v>
      </c>
      <c r="R520" s="166" t="str">
        <f>IF(OR(H520="", H521="", Q520=0), "", IF(H520&lt;H521, (H521-H520)/H520, ""))</f>
        <v/>
      </c>
      <c r="S520" s="213">
        <v>4.9492112523319642</v>
      </c>
      <c r="T520" s="241">
        <f>S520-Q520</f>
        <v>-9.199277420689711E-3</v>
      </c>
      <c r="U520" s="244"/>
      <c r="V520" s="246" t="str">
        <f>IFERROR(VLOOKUP(LEFT(U520,FIND(" ",U520)-1),'BTA Tarama'!$A:$K,11,0),"")</f>
        <v/>
      </c>
      <c r="W520" s="229"/>
      <c r="X520" s="243" t="str">
        <f>IF(COUNTIF('Yıldız Liste'!A:A, A520)&gt;0, "Yıldız Pazar", IF(COUNTIF('Ana Pazar Liste'!A:A, A520)&gt;0, "Ana Pazar", IF(COUNTIF('Alt Pazar Liste'!A:A, A520)&gt;0, "Alt Pazar", "")))</f>
        <v>Ana Pazar</v>
      </c>
    </row>
    <row r="521" spans="1:24" ht="30" customHeight="1" thickTop="1" thickBot="1" x14ac:dyDescent="0.65">
      <c r="A521" s="125" t="s">
        <v>171</v>
      </c>
      <c r="B521" s="136" t="s">
        <v>353</v>
      </c>
      <c r="C521" s="137">
        <v>58292296</v>
      </c>
      <c r="D521" s="137">
        <v>39000000</v>
      </c>
      <c r="E521" s="128">
        <f>VLOOKUP(A521,'Tüm - Sektör'!$A:$H,5,0)</f>
        <v>37.009115715291827</v>
      </c>
      <c r="F521" s="128">
        <f>VLOOKUP(A521,'Tüm - Sektör'!$A:$H,6,0)</f>
        <v>14.599256692422811</v>
      </c>
      <c r="G521" s="127">
        <f>VLOOKUP(A521,'Tüm - Sektör'!$A:$H,7,0)</f>
        <v>17.102171999999999</v>
      </c>
      <c r="H521" s="159">
        <v>63.2</v>
      </c>
      <c r="I521" s="141" t="e">
        <f>VLOOKUP(A521,'Tüm - Sektör'!$A:$H,9,0)</f>
        <v>#REF!</v>
      </c>
      <c r="J521" s="145" t="e">
        <f>VLOOKUP(A521,'Tüm - Sektör'!$A:$H,10,0)</f>
        <v>#REF!</v>
      </c>
      <c r="K521" s="146" t="e">
        <f>VLOOKUP(A521,'Tüm - Sektör'!$A:$H,11,0)</f>
        <v>#REF!</v>
      </c>
      <c r="L521" s="146" t="e">
        <f>VLOOKUP(A521,'Tüm - Sektör'!$A:$H,12,0)</f>
        <v>#REF!</v>
      </c>
      <c r="M521" s="146" t="e">
        <f>VLOOKUP(A521,'Tüm - Sektör'!$A:$H,13,0)</f>
        <v>#REF!</v>
      </c>
      <c r="N521" s="147" t="e">
        <f>VLOOKUP(A521,'Tüm - Sektör'!$A:$H,14,0)</f>
        <v>#REF!</v>
      </c>
      <c r="O521" s="148" t="e">
        <f>VLOOKUP(A521,'Tüm - Sektör'!$A:$H,15,0)</f>
        <v>#REF!</v>
      </c>
      <c r="P521" s="156" t="e">
        <f>VLOOKUP(A521,'Tüm - Sektör'!$A:$H,16,0)</f>
        <v>#REF!</v>
      </c>
      <c r="Q521" s="158">
        <f>E521*G521/100</f>
        <v>6.3293626253082378</v>
      </c>
      <c r="R521" s="166" t="str">
        <f>IF(OR(H521="", H522="", Q521=0), "", IF(H521&lt;H522, (H522-H521)/H521, ""))</f>
        <v/>
      </c>
      <c r="S521" s="213">
        <v>6.0931564039524861</v>
      </c>
      <c r="T521" s="241">
        <f>S521-Q521</f>
        <v>-0.23620622135575164</v>
      </c>
      <c r="U521" s="244"/>
      <c r="V521" s="246" t="str">
        <f>IFERROR(VLOOKUP(LEFT(U521,FIND(" ",U521)-1),'BTA Tarama'!$A:$K,11,0),"")</f>
        <v/>
      </c>
      <c r="W521" s="229"/>
      <c r="X521" s="243" t="str">
        <f>IF(COUNTIF('Yıldız Liste'!A:A, A521)&gt;0, "Yıldız Pazar", IF(COUNTIF('Ana Pazar Liste'!A:A, A521)&gt;0, "Ana Pazar", IF(COUNTIF('Alt Pazar Liste'!A:A, A521)&gt;0, "Alt Pazar", "")))</f>
        <v>Alt Pazar</v>
      </c>
    </row>
    <row r="522" spans="1:24" ht="30" customHeight="1" thickTop="1" thickBot="1" x14ac:dyDescent="0.65">
      <c r="A522" s="125" t="s">
        <v>274</v>
      </c>
      <c r="B522" s="136" t="s">
        <v>353</v>
      </c>
      <c r="C522" s="137">
        <v>34760766000</v>
      </c>
      <c r="D522" s="137">
        <v>945591094</v>
      </c>
      <c r="E522" s="128">
        <f>VLOOKUP(A522,'Tüm - Sektör'!$A:$H,5,0)</f>
        <v>2.0564751573408033</v>
      </c>
      <c r="F522" s="128">
        <f>VLOOKUP(A522,'Tüm - Sektör'!$A:$H,6,0)</f>
        <v>4.7278349393471183E-2</v>
      </c>
      <c r="G522" s="127">
        <f>VLOOKUP(A522,'Tüm - Sektör'!$A:$H,7,0)</f>
        <v>426.23041999999998</v>
      </c>
      <c r="H522" s="159">
        <v>45.64</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E522*G522/100</f>
        <v>8.7653227003293654</v>
      </c>
      <c r="R522" s="166" t="str">
        <f>IF(OR(H522="", H523="", Q522=0), "", IF(H522&lt;H523, (H523-H522)/H522, ""))</f>
        <v/>
      </c>
      <c r="S522" s="213">
        <v>8.5773869649020646</v>
      </c>
      <c r="T522" s="241">
        <f>S522-Q522</f>
        <v>-0.1879357354273008</v>
      </c>
      <c r="U522" s="244"/>
      <c r="V522" s="246" t="str">
        <f>IFERROR(VLOOKUP(LEFT(U522,FIND(" ",U522)-1),'BTA Tarama'!$A:$K,11,0),"")</f>
        <v/>
      </c>
      <c r="W522" s="229"/>
      <c r="X522" s="243" t="str">
        <f>IF(COUNTIF('Yıldız Liste'!A:A, A522)&gt;0, "Yıldız Pazar", IF(COUNTIF('Ana Pazar Liste'!A:A, A522)&gt;0, "Ana Pazar", IF(COUNTIF('Alt Pazar Liste'!A:A, A522)&gt;0, "Alt Pazar", "")))</f>
        <v>Yıldız Pazar</v>
      </c>
    </row>
    <row r="523" spans="1:24" ht="30" customHeight="1" thickTop="1" thickBot="1" x14ac:dyDescent="0.65">
      <c r="A523" s="125" t="s">
        <v>604</v>
      </c>
      <c r="B523" s="136" t="s">
        <v>353</v>
      </c>
      <c r="C523" s="137">
        <v>5111720579</v>
      </c>
      <c r="D523" s="137">
        <v>168000000</v>
      </c>
      <c r="E523" s="128">
        <f>VLOOKUP(A523,'Tüm - Sektör'!$A:$H,5,0)</f>
        <v>26.098669423020223</v>
      </c>
      <c r="F523" s="128">
        <f>VLOOKUP(A523,'Tüm - Sektör'!$A:$H,6,0)</f>
        <v>4.3152561876686875</v>
      </c>
      <c r="G523" s="127">
        <f>VLOOKUP(A523,'Tüm - Sektör'!$A:$H,7,0)</f>
        <v>42.916003000000003</v>
      </c>
      <c r="H523" s="159">
        <v>35.72</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E523*G523/100</f>
        <v>11.200505752543442</v>
      </c>
      <c r="R523" s="166" t="str">
        <f>IF(OR(H523="", H524="", Q523=0), "", IF(H523&lt;H524, (H524-H523)/H523, ""))</f>
        <v/>
      </c>
      <c r="S523" s="213">
        <v>10.824731208897504</v>
      </c>
      <c r="T523" s="241">
        <f>S523-Q523</f>
        <v>-0.37577454364593876</v>
      </c>
      <c r="U523" s="244"/>
      <c r="V523" s="246" t="str">
        <f>IFERROR(VLOOKUP(LEFT(U523,FIND(" ",U523)-1),'BTA Tarama'!$A:$K,11,0),"")</f>
        <v/>
      </c>
      <c r="W523" s="229"/>
      <c r="X523" s="243" t="str">
        <f>IF(COUNTIF('Yıldız Liste'!A:A, A523)&gt;0, "Yıldız Pazar", IF(COUNTIF('Ana Pazar Liste'!A:A, A523)&gt;0, "Ana Pazar", IF(COUNTIF('Alt Pazar Liste'!A:A, A523)&gt;0, "Alt Pazar", "")))</f>
        <v>Yıldız Pazar</v>
      </c>
    </row>
    <row r="524" spans="1:24" ht="30" customHeight="1" thickTop="1" thickBot="1" x14ac:dyDescent="0.65">
      <c r="A524" s="125" t="s">
        <v>273</v>
      </c>
      <c r="B524" s="136" t="s">
        <v>353</v>
      </c>
      <c r="C524" s="137">
        <v>7127430217</v>
      </c>
      <c r="D524" s="137">
        <v>460000000</v>
      </c>
      <c r="E524" s="128">
        <f>VLOOKUP(A524,'Tüm - Sektör'!$A:$H,5,0)</f>
        <v>12.346405163879021</v>
      </c>
      <c r="F524" s="128">
        <f>VLOOKUP(A524,'Tüm - Sektör'!$A:$H,6,0)</f>
        <v>0.99407448984533187</v>
      </c>
      <c r="G524" s="127">
        <f>VLOOKUP(A524,'Tüm - Sektör'!$A:$H,7,0)</f>
        <v>119.470669</v>
      </c>
      <c r="H524" s="159">
        <v>27.12</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14.750332846736812</v>
      </c>
      <c r="R524" s="166" t="str">
        <f>IF(OR(H524="", H525="", Q524=0), "", IF(H524&lt;H525, (H525-H524)/H524, ""))</f>
        <v/>
      </c>
      <c r="S524" s="213">
        <v>14.620943962116314</v>
      </c>
      <c r="T524" s="241">
        <f>S524-Q524</f>
        <v>-0.12938888462049825</v>
      </c>
      <c r="U524" s="244"/>
      <c r="V524" s="246" t="str">
        <f>IFERROR(VLOOKUP(LEFT(U524,FIND(" ",U524)-1),'BTA Tarama'!$A:$K,11,0),"")</f>
        <v/>
      </c>
      <c r="W524" s="229"/>
      <c r="X524" s="243" t="str">
        <f>IF(COUNTIF('Yıldız Liste'!A:A, A524)&gt;0, "Yıldız Pazar", IF(COUNTIF('Ana Pazar Liste'!A:A, A524)&gt;0, "Ana Pazar", IF(COUNTIF('Alt Pazar Liste'!A:A, A524)&gt;0, "Alt Pazar", "")))</f>
        <v>Yıldız Pazar</v>
      </c>
    </row>
    <row r="525" spans="1:24" ht="30" customHeight="1" thickTop="1" thickBot="1" x14ac:dyDescent="0.65">
      <c r="A525" s="125" t="s">
        <v>149</v>
      </c>
      <c r="B525" s="136" t="s">
        <v>353</v>
      </c>
      <c r="C525" s="137">
        <v>13453377967</v>
      </c>
      <c r="D525" s="137">
        <v>1600000000</v>
      </c>
      <c r="E525" s="128">
        <f>VLOOKUP(A525,'Tüm - Sektör'!$A:$H,5,0)</f>
        <v>3.7542272598946411</v>
      </c>
      <c r="F525" s="128">
        <f>VLOOKUP(A525,'Tüm - Sektör'!$A:$H,6,0)</f>
        <v>8.0910070256350025E-2</v>
      </c>
      <c r="G525" s="127">
        <f>VLOOKUP(A525,'Tüm - Sektör'!$A:$H,7,0)</f>
        <v>405.15482900000001</v>
      </c>
      <c r="H525" s="159">
        <v>26.3</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15.21043303509752</v>
      </c>
      <c r="R525" s="166" t="str">
        <f>IF(OR(H525="", H526="", Q525=0), "", IF(H525&lt;H526, (H526-H525)/H525, ""))</f>
        <v/>
      </c>
      <c r="S525" s="213">
        <v>13.690430828989212</v>
      </c>
      <c r="T525" s="241">
        <f>S525-Q525</f>
        <v>-1.5200022061083072</v>
      </c>
      <c r="U525" s="244"/>
      <c r="V525" s="246" t="str">
        <f>IFERROR(VLOOKUP(LEFT(U525,FIND(" ",U525)-1),'BTA Tarama'!$A:$K,11,0),"")</f>
        <v/>
      </c>
      <c r="W525" s="229"/>
      <c r="X525" s="243" t="str">
        <f>IF(COUNTIF('Yıldız Liste'!A:A, A525)&gt;0, "Yıldız Pazar", IF(COUNTIF('Ana Pazar Liste'!A:A, A525)&gt;0, "Ana Pazar", IF(COUNTIF('Alt Pazar Liste'!A:A, A525)&gt;0, "Alt Pazar", "")))</f>
        <v>Yıldız Pazar</v>
      </c>
    </row>
    <row r="526" spans="1:24" ht="30" customHeight="1" thickTop="1" thickBot="1" x14ac:dyDescent="0.65">
      <c r="A526" s="125" t="s">
        <v>472</v>
      </c>
      <c r="B526" s="136" t="s">
        <v>353</v>
      </c>
      <c r="C526" s="137">
        <v>6438662624</v>
      </c>
      <c r="D526" s="137">
        <v>514778660</v>
      </c>
      <c r="E526" s="128">
        <f>VLOOKUP(A526,'Tüm - Sektör'!$A:$H,5,0)</f>
        <v>15.005526623986919</v>
      </c>
      <c r="F526" s="128">
        <f>VLOOKUP(A526,'Tüm - Sektör'!$A:$H,6,0)</f>
        <v>1.2145613704827889</v>
      </c>
      <c r="G526" s="127">
        <f>VLOOKUP(A526,'Tüm - Sektör'!$A:$H,7,0)</f>
        <v>109.374763</v>
      </c>
      <c r="H526" s="159">
        <v>24.38</v>
      </c>
      <c r="I526" s="141" t="e">
        <f>VLOOKUP(A526,'Tüm - Sektör'!$A:$H,9,0)</f>
        <v>#REF!</v>
      </c>
      <c r="J526" s="145" t="e">
        <f>VLOOKUP(A526,'Tüm - Sektör'!$A:$H,10,0)</f>
        <v>#REF!</v>
      </c>
      <c r="K526" s="146" t="e">
        <f>VLOOKUP(A526,'Tüm - Sektör'!$A:$H,11,0)</f>
        <v>#REF!</v>
      </c>
      <c r="L526" s="146" t="e">
        <f>VLOOKUP(A526,'Tüm - Sektör'!$A:$H,12,0)</f>
        <v>#REF!</v>
      </c>
      <c r="M526" s="146" t="e">
        <f>VLOOKUP(A526,'Tüm - Sektör'!$A:$H,13,0)</f>
        <v>#REF!</v>
      </c>
      <c r="N526" s="147" t="e">
        <f>VLOOKUP(A526,'Tüm - Sektör'!$A:$H,14,0)</f>
        <v>#REF!</v>
      </c>
      <c r="O526" s="148" t="e">
        <f>VLOOKUP(A526,'Tüm - Sektör'!$A:$H,15,0)</f>
        <v>#REF!</v>
      </c>
      <c r="P526" s="156" t="e">
        <f>VLOOKUP(A526,'Tüm - Sektör'!$A:$H,16,0)</f>
        <v>#REF!</v>
      </c>
      <c r="Q526" s="158">
        <f>E526*G526/100</f>
        <v>16.412259181887592</v>
      </c>
      <c r="R526" s="166" t="str">
        <f>IF(OR(H526="", H527="", Q526=0), "", IF(H526&lt;H527, (H527-H526)/H526, ""))</f>
        <v/>
      </c>
      <c r="S526" s="213">
        <v>16.252269652900871</v>
      </c>
      <c r="T526" s="241">
        <f>S526-Q526</f>
        <v>-0.15998952898672059</v>
      </c>
      <c r="U526" s="244"/>
      <c r="V526" s="246" t="str">
        <f>IFERROR(VLOOKUP(LEFT(U526,FIND(" ",U526)-1),'BTA Tarama'!$A:$K,11,0),"")</f>
        <v/>
      </c>
      <c r="W526" s="229"/>
      <c r="X526" s="243" t="str">
        <f>IF(COUNTIF('Yıldız Liste'!A:A, A526)&gt;0, "Yıldız Pazar", IF(COUNTIF('Ana Pazar Liste'!A:A, A526)&gt;0, "Ana Pazar", IF(COUNTIF('Alt Pazar Liste'!A:A, A526)&gt;0, "Alt Pazar", "")))</f>
        <v>Yıldız Pazar</v>
      </c>
    </row>
    <row r="527" spans="1:24" ht="30" customHeight="1" thickTop="1" thickBot="1" x14ac:dyDescent="0.65">
      <c r="A527" s="125" t="s">
        <v>526</v>
      </c>
      <c r="B527" s="136" t="s">
        <v>353</v>
      </c>
      <c r="C527" s="137">
        <v>8353028000</v>
      </c>
      <c r="D527" s="137">
        <v>516179700</v>
      </c>
      <c r="E527" s="128">
        <f>VLOOKUP(A527,'Tüm - Sektör'!$A:$H,5,0)</f>
        <v>12.13785637613206</v>
      </c>
      <c r="F527" s="128">
        <f>VLOOKUP(A527,'Tüm - Sektör'!$A:$H,6,0)</f>
        <v>0.97978227686498731</v>
      </c>
      <c r="G527" s="127">
        <f>VLOOKUP(A527,'Tüm - Sektör'!$A:$H,7,0)</f>
        <v>138.27239</v>
      </c>
      <c r="H527" s="159">
        <v>23.84</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16.78330410604519</v>
      </c>
      <c r="R527" s="166" t="str">
        <f>IF(OR(H527="", H528="", Q527=0), "", IF(H527&lt;H528, (H528-H527)/H527, ""))</f>
        <v/>
      </c>
      <c r="S527" s="213">
        <v>16.411565622974461</v>
      </c>
      <c r="T527" s="241">
        <f>S527-Q527</f>
        <v>-0.37173848307072888</v>
      </c>
      <c r="U527" s="244"/>
      <c r="V527" s="246" t="str">
        <f>IFERROR(VLOOKUP(LEFT(U527,FIND(" ",U527)-1),'BTA Tarama'!$A:$K,11,0),"")</f>
        <v/>
      </c>
      <c r="W527" s="229"/>
      <c r="X527" s="243" t="str">
        <f>IF(COUNTIF('Yıldız Liste'!A:A, A527)&gt;0, "Yıldız Pazar", IF(COUNTIF('Ana Pazar Liste'!A:A, A527)&gt;0, "Ana Pazar", IF(COUNTIF('Alt Pazar Liste'!A:A, A527)&gt;0, "Alt Pazar", "")))</f>
        <v>Yıldız Pazar</v>
      </c>
    </row>
    <row r="528" spans="1:24" ht="30" customHeight="1" thickTop="1" thickBot="1" x14ac:dyDescent="0.65">
      <c r="A528" s="125" t="s">
        <v>6</v>
      </c>
      <c r="B528" s="136" t="s">
        <v>353</v>
      </c>
      <c r="C528" s="137">
        <v>69393865000</v>
      </c>
      <c r="D528" s="137">
        <v>4861655783</v>
      </c>
      <c r="E528" s="128">
        <f>VLOOKUP(A528,'Tüm - Sektör'!$A:$H,5,0)</f>
        <v>1.8317270930002023</v>
      </c>
      <c r="F528" s="128">
        <f>VLOOKUP(A528,'Tüm - Sektör'!$A:$H,6,0)</f>
        <v>1.6381312950013976E-2</v>
      </c>
      <c r="G528" s="127">
        <f>VLOOKUP(A528,'Tüm - Sektör'!$A:$H,7,0)</f>
        <v>961.42923199999996</v>
      </c>
      <c r="H528" s="159">
        <v>22.72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17.610759722567771</v>
      </c>
      <c r="R528" s="166" t="str">
        <f>IF(OR(H528="", H529="", Q528=0), "", IF(H528&lt;H529, (H529-H528)/H528, ""))</f>
        <v/>
      </c>
      <c r="S528" s="213">
        <v>17.396367865075639</v>
      </c>
      <c r="T528" s="241">
        <f>S528-Q528</f>
        <v>-0.21439185749213152</v>
      </c>
      <c r="U528" s="244"/>
      <c r="V528" s="246" t="str">
        <f>IFERROR(VLOOKUP(LEFT(U528,FIND(" ",U528)-1),'BTA Tarama'!$A:$K,11,0),"")</f>
        <v/>
      </c>
      <c r="W528" s="229"/>
      <c r="X528" s="243" t="str">
        <f>IF(COUNTIF('Yıldız Liste'!A:A, A528)&gt;0, "Yıldız Pazar", IF(COUNTIF('Ana Pazar Liste'!A:A, A528)&gt;0, "Ana Pazar", IF(COUNTIF('Alt Pazar Liste'!A:A, A528)&gt;0, "Alt Pazar", "")))</f>
        <v>Yıldız Pazar</v>
      </c>
    </row>
    <row r="529" spans="1:24" ht="30" customHeight="1" thickTop="1" thickBot="1" x14ac:dyDescent="0.65">
      <c r="A529" s="125" t="s">
        <v>462</v>
      </c>
      <c r="B529" s="136" t="s">
        <v>353</v>
      </c>
      <c r="C529" s="137">
        <v>13842631067</v>
      </c>
      <c r="D529" s="137">
        <v>361000000</v>
      </c>
      <c r="E529" s="128">
        <f>VLOOKUP(A529,'Tüm - Sektör'!$A:$H,5,0)</f>
        <v>21.818549956624722</v>
      </c>
      <c r="F529" s="128">
        <f>VLOOKUP(A529,'Tüm - Sektör'!$A:$H,6,0)</f>
        <v>2.7472362070794158</v>
      </c>
      <c r="G529" s="127">
        <f>VLOOKUP(A529,'Tüm - Sektör'!$A:$H,7,0)</f>
        <v>83.034749000000005</v>
      </c>
      <c r="H529" s="159">
        <v>22.08</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18.116978191922946</v>
      </c>
      <c r="R529" s="166" t="str">
        <f>IF(OR(H529="", H530="", Q529=0), "", IF(H529&lt;H530, (H530-H529)/H529, ""))</f>
        <v/>
      </c>
      <c r="S529" s="213">
        <v>17.700127366268081</v>
      </c>
      <c r="T529" s="241">
        <f>S529-Q529</f>
        <v>-0.41685082565486553</v>
      </c>
      <c r="U529" s="244"/>
      <c r="V529" s="246" t="str">
        <f>IFERROR(VLOOKUP(LEFT(U529,FIND(" ",U529)-1),'BTA Tarama'!$A:$K,11,0),"")</f>
        <v/>
      </c>
      <c r="W529" s="229"/>
      <c r="X529" s="243" t="str">
        <f>IF(COUNTIF('Yıldız Liste'!A:A, A529)&gt;0, "Yıldız Pazar", IF(COUNTIF('Ana Pazar Liste'!A:A, A529)&gt;0, "Ana Pazar", IF(COUNTIF('Alt Pazar Liste'!A:A, A529)&gt;0, "Alt Pazar", "")))</f>
        <v>Yıldız Pazar</v>
      </c>
    </row>
    <row r="530" spans="1:24" ht="30" customHeight="1" thickTop="1" thickBot="1" x14ac:dyDescent="0.65">
      <c r="A530" s="125" t="s">
        <v>170</v>
      </c>
      <c r="B530" s="136" t="s">
        <v>353</v>
      </c>
      <c r="C530" s="137">
        <v>6815590152</v>
      </c>
      <c r="D530" s="137">
        <v>380000000</v>
      </c>
      <c r="E530" s="128">
        <f>VLOOKUP(A530,'Tüm - Sektör'!$A:$H,5,0)</f>
        <v>17.071701899131234</v>
      </c>
      <c r="F530" s="128">
        <f>VLOOKUP(A530,'Tüm - Sektör'!$A:$H,6,0)</f>
        <v>2.2462765656751622</v>
      </c>
      <c r="G530" s="127">
        <f>VLOOKUP(A530,'Tüm - Sektör'!$A:$H,7,0)</f>
        <v>113.969858</v>
      </c>
      <c r="H530" s="159">
        <v>20.56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19.456594412623172</v>
      </c>
      <c r="R530" s="166" t="str">
        <f>IF(OR(H530="", H531="", Q530=0), "", IF(H530&lt;H531, (H531-H530)/H530, ""))</f>
        <v/>
      </c>
      <c r="S530" s="213">
        <v>19.418814617647204</v>
      </c>
      <c r="T530" s="241">
        <f>S530-Q530</f>
        <v>-3.7779794975968173E-2</v>
      </c>
      <c r="U530" s="244"/>
      <c r="V530" s="246" t="str">
        <f>IFERROR(VLOOKUP(LEFT(U530,FIND(" ",U530)-1),'BTA Tarama'!$A:$K,11,0),"")</f>
        <v/>
      </c>
      <c r="W530" s="229"/>
      <c r="X530" s="243" t="str">
        <f>IF(COUNTIF('Yıldız Liste'!A:A, A530)&gt;0, "Yıldız Pazar", IF(COUNTIF('Ana Pazar Liste'!A:A, A530)&gt;0, "Ana Pazar", IF(COUNTIF('Alt Pazar Liste'!A:A, A530)&gt;0, "Alt Pazar", "")))</f>
        <v>Yıldız Pazar</v>
      </c>
    </row>
    <row r="531" spans="1:24" ht="30" customHeight="1" thickTop="1" thickBot="1" x14ac:dyDescent="0.65">
      <c r="A531" s="125" t="s">
        <v>381</v>
      </c>
      <c r="B531" s="136" t="s">
        <v>353</v>
      </c>
      <c r="C531" s="137">
        <v>7835710127</v>
      </c>
      <c r="D531" s="137">
        <v>660000000</v>
      </c>
      <c r="E531" s="128">
        <f>VLOOKUP(A531,'Tüm - Sektör'!$A:$H,5,0)</f>
        <v>56.88840344117952</v>
      </c>
      <c r="F531" s="128">
        <f>VLOOKUP(A531,'Tüm - Sektör'!$A:$H,6,0)</f>
        <v>6.0360329599757572</v>
      </c>
      <c r="G531" s="127">
        <f>VLOOKUP(A531,'Tüm - Sektör'!$A:$H,7,0)</f>
        <v>49.182918000000001</v>
      </c>
      <c r="H531" s="159">
        <v>14.3</v>
      </c>
      <c r="I531" s="141" t="e">
        <f>VLOOKUP(A531,'Tüm - Sektör'!$A:$H,9,0)</f>
        <v>#REF!</v>
      </c>
      <c r="J531" s="145" t="e">
        <f>VLOOKUP(A531,'Tüm - Sektör'!$A:$H,10,0)</f>
        <v>#REF!</v>
      </c>
      <c r="K531" s="146" t="e">
        <f>VLOOKUP(A531,'Tüm - Sektör'!$A:$H,11,0)</f>
        <v>#REF!</v>
      </c>
      <c r="L531" s="146" t="e">
        <f>VLOOKUP(A531,'Tüm - Sektör'!$A:$H,12,0)</f>
        <v>#REF!</v>
      </c>
      <c r="M531" s="146" t="e">
        <f>VLOOKUP(A531,'Tüm - Sektör'!$A:$H,13,0)</f>
        <v>#REF!</v>
      </c>
      <c r="N531" s="147" t="e">
        <f>VLOOKUP(A531,'Tüm - Sektör'!$A:$H,14,0)</f>
        <v>#REF!</v>
      </c>
      <c r="O531" s="148" t="e">
        <f>VLOOKUP(A531,'Tüm - Sektör'!$A:$H,15,0)</f>
        <v>#REF!</v>
      </c>
      <c r="P531" s="156" t="e">
        <f>VLOOKUP(A531,'Tüm - Sektör'!$A:$H,16,0)</f>
        <v>#REF!</v>
      </c>
      <c r="Q531" s="158">
        <f>E531*G531/100</f>
        <v>27.979376815984502</v>
      </c>
      <c r="R531" s="166" t="str">
        <f>IF(OR(H531="", H532="", Q531=0), "", IF(H531&lt;H532, (H532-H531)/H531, ""))</f>
        <v/>
      </c>
      <c r="S531" s="213">
        <v>27.785075588095722</v>
      </c>
      <c r="T531" s="241">
        <f>S531-Q531</f>
        <v>-0.19430122788877924</v>
      </c>
      <c r="U531" s="244"/>
      <c r="V531" s="246" t="str">
        <f>IFERROR(VLOOKUP(LEFT(U531,FIND(" ",U531)-1),'BTA Tarama'!$A:$K,11,0),"")</f>
        <v/>
      </c>
      <c r="W531" s="229"/>
      <c r="X531" s="243" t="str">
        <f>IF(COUNTIF('Yıldız Liste'!A:A, A531)&gt;0, "Yıldız Pazar", IF(COUNTIF('Ana Pazar Liste'!A:A, A531)&gt;0, "Ana Pazar", IF(COUNTIF('Alt Pazar Liste'!A:A, A531)&gt;0, "Alt Pazar", "")))</f>
        <v/>
      </c>
    </row>
    <row r="532" spans="1:24" ht="30" customHeight="1" thickTop="1" thickBot="1" x14ac:dyDescent="0.65">
      <c r="A532" s="125" t="s">
        <v>758</v>
      </c>
      <c r="B532" s="136" t="s">
        <v>353</v>
      </c>
      <c r="C532" s="137">
        <v>1633923073</v>
      </c>
      <c r="D532" s="137">
        <v>300000000</v>
      </c>
      <c r="E532" s="128">
        <f>VLOOKUP(A532,'Tüm - Sektör'!$A:$H,5,0)</f>
        <v>98.252119359622171</v>
      </c>
      <c r="F532" s="128">
        <f>VLOOKUP(A532,'Tüm - Sektör'!$A:$H,6,0)</f>
        <v>20.807310326052981</v>
      </c>
      <c r="G532" s="127">
        <f>VLOOKUP(A532,'Tüm - Sektör'!$A:$H,7,0)</f>
        <v>29.313393000000001</v>
      </c>
      <c r="H532" s="159">
        <v>13.89</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28.801029878715131</v>
      </c>
      <c r="R532" s="166" t="str">
        <f>IF(OR(H532="", H533="", Q532=0), "", IF(H532&lt;H533, (H533-H532)/H532, ""))</f>
        <v/>
      </c>
      <c r="S532" s="213">
        <v>29.200460220098776</v>
      </c>
      <c r="T532" s="241">
        <f>S532-Q532</f>
        <v>0.39943034138364553</v>
      </c>
      <c r="U532" s="244"/>
      <c r="V532" s="246" t="str">
        <f>IFERROR(VLOOKUP(LEFT(U532,FIND(" ",U532)-1),'BTA Tarama'!$A:$K,11,0),"")</f>
        <v/>
      </c>
      <c r="W532" s="229"/>
      <c r="X532" s="243" t="str">
        <f>IF(COUNTIF('Yıldız Liste'!A:A, A532)&gt;0, "Yıldız Pazar", IF(COUNTIF('Ana Pazar Liste'!A:A, A532)&gt;0, "Ana Pazar", IF(COUNTIF('Alt Pazar Liste'!A:A, A532)&gt;0, "Alt Pazar", "")))</f>
        <v/>
      </c>
    </row>
    <row r="533" spans="1:24" ht="30" customHeight="1" thickTop="1" thickBot="1" x14ac:dyDescent="0.65">
      <c r="A533" s="125" t="s">
        <v>513</v>
      </c>
      <c r="B533" s="136" t="s">
        <v>353</v>
      </c>
      <c r="C533" s="137">
        <v>2452293810</v>
      </c>
      <c r="D533" s="137">
        <v>228600000</v>
      </c>
      <c r="E533" s="128">
        <f>VLOOKUP(A533,'Tüm - Sektör'!$A:$H,5,0)</f>
        <v>51.804112083186268</v>
      </c>
      <c r="F533" s="128">
        <f>VLOOKUP(A533,'Tüm - Sektör'!$A:$H,6,0)</f>
        <v>18.884555294249878</v>
      </c>
      <c r="G533" s="127">
        <f>VLOOKUP(A533,'Tüm - Sektör'!$A:$H,7,0)</f>
        <v>61.006332999999998</v>
      </c>
      <c r="H533" s="159">
        <v>12.66</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31.603789125161853</v>
      </c>
      <c r="R533" s="166" t="str">
        <f>IF(OR(H533="", H534="", Q533=0), "", IF(H533&lt;H534, (H534-H533)/H533, ""))</f>
        <v/>
      </c>
      <c r="S533" s="213">
        <v>31.258122681605393</v>
      </c>
      <c r="T533" s="241">
        <f>S533-Q533</f>
        <v>-0.34566644355646048</v>
      </c>
      <c r="U533" s="244"/>
      <c r="V533" s="246" t="str">
        <f>IFERROR(VLOOKUP(LEFT(U533,FIND(" ",U533)-1),'BTA Tarama'!$A:$K,11,0),"")</f>
        <v/>
      </c>
      <c r="W533" s="229"/>
      <c r="X533" s="243" t="str">
        <f>IF(COUNTIF('Yıldız Liste'!A:A, A533)&gt;0, "Yıldız Pazar", IF(COUNTIF('Ana Pazar Liste'!A:A, A533)&gt;0, "Ana Pazar", IF(COUNTIF('Alt Pazar Liste'!A:A, A533)&gt;0, "Alt Pazar", "")))</f>
        <v>Ana Pazar</v>
      </c>
    </row>
    <row r="534" spans="1:24" ht="30" customHeight="1" thickTop="1" thickBot="1" x14ac:dyDescent="0.65">
      <c r="A534" s="125" t="s">
        <v>158</v>
      </c>
      <c r="B534" s="136" t="s">
        <v>353</v>
      </c>
      <c r="C534" s="137">
        <v>7665218313</v>
      </c>
      <c r="D534" s="137">
        <v>400000000</v>
      </c>
      <c r="E534" s="128">
        <f>VLOOKUP(A534,'Tüm - Sektör'!$A:$H,5,0)</f>
        <v>16.379348327971552</v>
      </c>
      <c r="F534" s="128">
        <f>VLOOKUP(A534,'Tüm - Sektör'!$A:$H,6,0)</f>
        <v>3.4123642349940733</v>
      </c>
      <c r="G534" s="127">
        <f>VLOOKUP(A534,'Tüm - Sektör'!$A:$H,7,0)</f>
        <v>194.30446800000001</v>
      </c>
      <c r="H534" s="159">
        <v>12.57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31.825805630532024</v>
      </c>
      <c r="R534" s="166" t="str">
        <f>IF(OR(H534="", H535="", Q534=0), "", IF(H534&lt;H535, (H535-H534)/H534, ""))</f>
        <v/>
      </c>
      <c r="S534" s="213">
        <v>31.524852385798866</v>
      </c>
      <c r="T534" s="241">
        <f>S534-Q534</f>
        <v>-0.30095324473315799</v>
      </c>
      <c r="U534" s="244"/>
      <c r="V534" s="246" t="str">
        <f>IFERROR(VLOOKUP(LEFT(U534,FIND(" ",U534)-1),'BTA Tarama'!$A:$K,11,0),"")</f>
        <v/>
      </c>
      <c r="W534" s="229"/>
      <c r="X534" s="243" t="str">
        <f>IF(COUNTIF('Yıldız Liste'!A:A, A534)&gt;0, "Yıldız Pazar", IF(COUNTIF('Ana Pazar Liste'!A:A, A534)&gt;0, "Ana Pazar", IF(COUNTIF('Alt Pazar Liste'!A:A, A534)&gt;0, "Alt Pazar", "")))</f>
        <v>Ana Pazar</v>
      </c>
    </row>
    <row r="535" spans="1:24" ht="30" customHeight="1" thickTop="1" thickBot="1" x14ac:dyDescent="0.65">
      <c r="A535" s="125" t="s">
        <v>638</v>
      </c>
      <c r="B535" s="136" t="s">
        <v>353</v>
      </c>
      <c r="C535" s="137">
        <v>4561332204</v>
      </c>
      <c r="D535" s="137">
        <v>413000000</v>
      </c>
      <c r="E535" s="128">
        <f>VLOOKUP(A535,'Tüm - Sektör'!$A:$H,5,0)</f>
        <v>44.213004496577511</v>
      </c>
      <c r="F535" s="128">
        <f>VLOOKUP(A535,'Tüm - Sektör'!$A:$H,6,0)</f>
        <v>15.293325664675722</v>
      </c>
      <c r="G535" s="127">
        <f>VLOOKUP(A535,'Tüm - Sektör'!$A:$H,7,0)</f>
        <v>112.701047</v>
      </c>
      <c r="H535" s="159">
        <v>8.0299999999999994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49.828518977799931</v>
      </c>
      <c r="R535" s="166" t="str">
        <f>IF(OR(H535="", H536="", Q535=0), "", IF(H535&lt;H536, (H536-H535)/H535, ""))</f>
        <v/>
      </c>
      <c r="S535" s="213">
        <v>50.266709471323296</v>
      </c>
      <c r="T535" s="241">
        <f>S535-Q535</f>
        <v>0.43819049352336492</v>
      </c>
      <c r="U535" s="244"/>
      <c r="V535" s="246" t="str">
        <f>IFERROR(VLOOKUP(LEFT(U535,FIND(" ",U535)-1),'BTA Tarama'!$A:$K,11,0),"")</f>
        <v/>
      </c>
      <c r="W535" s="229"/>
      <c r="X535" s="243" t="str">
        <f>IF(COUNTIF('Yıldız Liste'!A:A, A535)&gt;0, "Yıldız Pazar", IF(COUNTIF('Ana Pazar Liste'!A:A, A535)&gt;0, "Ana Pazar", IF(COUNTIF('Alt Pazar Liste'!A:A, A535)&gt;0, "Alt Pazar", "")))</f>
        <v>Ana Pazar</v>
      </c>
    </row>
    <row r="536" spans="1:24" ht="30" customHeight="1" thickTop="1" thickBot="1" x14ac:dyDescent="0.65">
      <c r="A536" s="125" t="s">
        <v>276</v>
      </c>
      <c r="B536" s="136" t="s">
        <v>353</v>
      </c>
      <c r="C536" s="137">
        <v>17087095351</v>
      </c>
      <c r="D536" s="137">
        <v>1500000000</v>
      </c>
      <c r="E536" s="128">
        <f>VLOOKUP(A536,'Tüm - Sektör'!$A:$H,5,0)</f>
        <v>12.598024440797317</v>
      </c>
      <c r="F536" s="128">
        <f>VLOOKUP(A536,'Tüm - Sektör'!$A:$H,6,0)</f>
        <v>1.679736592106309</v>
      </c>
      <c r="G536" s="127">
        <f>VLOOKUP(A536,'Tüm - Sektör'!$A:$H,7,0)</f>
        <v>545.59110899999996</v>
      </c>
      <c r="H536" s="159">
        <v>5.82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68.733701258637126</v>
      </c>
      <c r="R536" s="166" t="str">
        <f>IF(OR(H536="", H537="", Q536=0), "", IF(H536&lt;H537, (H537-H536)/H536, ""))</f>
        <v/>
      </c>
      <c r="S536" s="213">
        <v>69.089834425780325</v>
      </c>
      <c r="T536" s="241">
        <f>S536-Q536</f>
        <v>0.35613316714319865</v>
      </c>
      <c r="U536" s="244"/>
      <c r="V536" s="246" t="str">
        <f>IFERROR(VLOOKUP(LEFT(U536,FIND(" ",U536)-1),'BTA Tarama'!$A:$K,11,0),"")</f>
        <v/>
      </c>
      <c r="W536" s="229"/>
      <c r="X536" s="243" t="str">
        <f>IF(COUNTIF('Yıldız Liste'!A:A, A536)&gt;0, "Yıldız Pazar", IF(COUNTIF('Ana Pazar Liste'!A:A, A536)&gt;0, "Ana Pazar", IF(COUNTIF('Alt Pazar Liste'!A:A, A536)&gt;0, "Alt Pazar", "")))</f>
        <v>Yıldız Pazar</v>
      </c>
    </row>
    <row r="537" spans="1:24" ht="30" customHeight="1" thickTop="1" thickBot="1" x14ac:dyDescent="0.65">
      <c r="A537" s="125" t="s">
        <v>172</v>
      </c>
      <c r="B537" s="136" t="s">
        <v>353</v>
      </c>
      <c r="C537" s="137">
        <v>446326737</v>
      </c>
      <c r="D537" s="137">
        <v>324000000</v>
      </c>
      <c r="E537" s="128">
        <f>VLOOKUP(A537,'Tüm - Sektör'!$A:$H,5,0)</f>
        <v>35.855570877716659</v>
      </c>
      <c r="F537" s="128">
        <f>VLOOKUP(A537,'Tüm - Sektör'!$A:$H,6,0)</f>
        <v>27.666335553793719</v>
      </c>
      <c r="G537" s="127">
        <f>VLOOKUP(A537,'Tüm - Sektör'!$A:$H,7,0)</f>
        <v>267.548676</v>
      </c>
      <c r="H537" s="159">
        <v>4.17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95.931105155572496</v>
      </c>
      <c r="R537" s="166" t="str">
        <f>IF(OR(H537="", H538="", Q537=0), "", IF(H537&lt;H538, (H538-H537)/H537, ""))</f>
        <v/>
      </c>
      <c r="S537" s="213">
        <v>90.916524658803937</v>
      </c>
      <c r="T537" s="241">
        <f>S537-Q537</f>
        <v>-5.0145804967685592</v>
      </c>
      <c r="U537" s="244"/>
      <c r="V537" s="246" t="str">
        <f>IFERROR(VLOOKUP(LEFT(U537,FIND(" ",U537)-1),'BTA Tarama'!$A:$K,11,0),"")</f>
        <v/>
      </c>
      <c r="W537" s="229"/>
      <c r="X537" s="243" t="str">
        <f>IF(COUNTIF('Yıldız Liste'!A:A, A537)&gt;0, "Yıldız Pazar", IF(COUNTIF('Ana Pazar Liste'!A:A, A537)&gt;0, "Ana Pazar", IF(COUNTIF('Alt Pazar Liste'!A:A, A537)&gt;0, "Alt Pazar", "")))</f>
        <v>Ana Pazar</v>
      </c>
    </row>
    <row r="538" spans="1:24" ht="30" customHeight="1" thickTop="1" thickBot="1" x14ac:dyDescent="0.65">
      <c r="A538" s="125" t="s">
        <v>93</v>
      </c>
      <c r="B538" s="136" t="s">
        <v>353</v>
      </c>
      <c r="C538" s="137">
        <v>23667886165</v>
      </c>
      <c r="D538" s="137">
        <v>5580000000</v>
      </c>
      <c r="E538" s="128">
        <f>VLOOKUP(A538,'Tüm - Sektör'!$A:$H,5,0)</f>
        <v>2.6941213364519734</v>
      </c>
      <c r="F538" s="128">
        <f>VLOOKUP(A538,'Tüm - Sektör'!$A:$H,6,0)</f>
        <v>0.12070436095214934</v>
      </c>
      <c r="G538" s="127">
        <f>VLOOKUP(A538,'Tüm - Sektör'!$A:$H,7,0)</f>
        <v>3586.7231099999999</v>
      </c>
      <c r="H538" s="159">
        <v>4.1399999999999997</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96.630672585963779</v>
      </c>
      <c r="R538" s="166" t="str">
        <f>IF(OR(H538="", H539="", Q538=0), "", IF(H538&lt;H539, (H539-H538)/H538, ""))</f>
        <v/>
      </c>
      <c r="S538" s="213">
        <v>88.116956939623336</v>
      </c>
      <c r="T538" s="241">
        <f>S538-Q538</f>
        <v>-8.5137156463404438</v>
      </c>
      <c r="U538" s="244"/>
      <c r="V538" s="246" t="str">
        <f>IFERROR(VLOOKUP(LEFT(U538,FIND(" ",U538)-1),'BTA Tarama'!$A:$K,11,0),"")</f>
        <v/>
      </c>
      <c r="W538" s="229"/>
      <c r="X538" s="243" t="str">
        <f>IF(COUNTIF('Yıldız Liste'!A:A, A538)&gt;0, "Yıldız Pazar", IF(COUNTIF('Ana Pazar Liste'!A:A, A538)&gt;0, "Ana Pazar", IF(COUNTIF('Alt Pazar Liste'!A:A, A538)&gt;0, "Alt Pazar", "")))</f>
        <v>Yıldız Pazar</v>
      </c>
    </row>
    <row r="539" spans="1:24" ht="30" customHeight="1" thickTop="1" thickBot="1" x14ac:dyDescent="0.65">
      <c r="A539" s="125" t="s">
        <v>157</v>
      </c>
      <c r="B539" s="136" t="s">
        <v>353</v>
      </c>
      <c r="C539" s="137">
        <v>2077382264</v>
      </c>
      <c r="D539" s="137">
        <v>720000000</v>
      </c>
      <c r="E539" s="128">
        <f>VLOOKUP(A539,'Tüm - Sektör'!$A:$H,5,0)</f>
        <v>55.247495520533064</v>
      </c>
      <c r="F539" s="128">
        <f>VLOOKUP(A539,'Tüm - Sektör'!$A:$H,6,0)</f>
        <v>38.366316333703516</v>
      </c>
      <c r="G539" s="127">
        <f>VLOOKUP(A539,'Tüm - Sektör'!$A:$H,7,0)</f>
        <v>247.17509200000001</v>
      </c>
      <c r="H539" s="159">
        <v>2.93</v>
      </c>
      <c r="I539" s="141" t="e">
        <f>VLOOKUP(A539,'Tüm - Sektör'!$A:$H,9,0)</f>
        <v>#REF!</v>
      </c>
      <c r="J539" s="145" t="e">
        <f>VLOOKUP(A539,'Tüm - Sektör'!$A:$H,10,0)</f>
        <v>#REF!</v>
      </c>
      <c r="K539" s="146" t="e">
        <f>VLOOKUP(A539,'Tüm - Sektör'!$A:$H,11,0)</f>
        <v>#REF!</v>
      </c>
      <c r="L539" s="146" t="e">
        <f>VLOOKUP(A539,'Tüm - Sektör'!$A:$H,12,0)</f>
        <v>#REF!</v>
      </c>
      <c r="M539" s="146" t="e">
        <f>VLOOKUP(A539,'Tüm - Sektör'!$A:$H,13,0)</f>
        <v>#REF!</v>
      </c>
      <c r="N539" s="147" t="e">
        <f>VLOOKUP(A539,'Tüm - Sektör'!$A:$H,14,0)</f>
        <v>#REF!</v>
      </c>
      <c r="O539" s="148" t="e">
        <f>VLOOKUP(A539,'Tüm - Sektör'!$A:$H,15,0)</f>
        <v>#REF!</v>
      </c>
      <c r="P539" s="156" t="e">
        <f>VLOOKUP(A539,'Tüm - Sektör'!$A:$H,16,0)</f>
        <v>#REF!</v>
      </c>
      <c r="Q539" s="158">
        <f>E539*G539/100</f>
        <v>136.5580478805735</v>
      </c>
      <c r="R539" s="166" t="str">
        <f>IF(OR(H539="", H540="", Q539=0), "", IF(H539&lt;H540, (H540-H539)/H539, ""))</f>
        <v/>
      </c>
      <c r="S539" s="213">
        <v>134.71888225255228</v>
      </c>
      <c r="T539" s="241">
        <f>S539-Q539</f>
        <v>-1.8391656280212203</v>
      </c>
      <c r="U539" s="244"/>
      <c r="V539" s="246" t="str">
        <f>IFERROR(VLOOKUP(LEFT(U539,FIND(" ",U539)-1),'BTA Tarama'!$A:$K,11,0),"")</f>
        <v/>
      </c>
      <c r="W539" s="229"/>
      <c r="X539" s="243" t="str">
        <f>IF(COUNTIF('Yıldız Liste'!A:A, A539)&gt;0, "Yıldız Pazar", IF(COUNTIF('Ana Pazar Liste'!A:A, A539)&gt;0, "Ana Pazar", IF(COUNTIF('Alt Pazar Liste'!A:A, A539)&gt;0, "Alt Pazar", "")))</f>
        <v>Ana Pazar</v>
      </c>
    </row>
    <row r="540" spans="1:24" ht="30" customHeight="1" thickTop="1" thickBot="1" x14ac:dyDescent="0.65">
      <c r="A540" s="125" t="s">
        <v>173</v>
      </c>
      <c r="B540" s="136" t="s">
        <v>353</v>
      </c>
      <c r="C540" s="137">
        <v>6576271825</v>
      </c>
      <c r="D540" s="137">
        <v>2450000000</v>
      </c>
      <c r="E540" s="128">
        <f>VLOOKUP(A540,'Tüm - Sektör'!$A:$H,5,0)</f>
        <v>17.96011041516681</v>
      </c>
      <c r="F540" s="128">
        <f>VLOOKUP(A540,'Tüm - Sektör'!$A:$H,6,0)</f>
        <v>7.3306573123129839</v>
      </c>
      <c r="G540" s="127">
        <f>VLOOKUP(A540,'Tüm - Sektör'!$A:$H,7,0)</f>
        <v>1796.201816</v>
      </c>
      <c r="H540" s="159">
        <v>1.24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322.59982943283137</v>
      </c>
      <c r="R540" s="166" t="str">
        <f>IF(OR(H540="", H541="", Q540=0), "", IF(H540&lt;H541, (H541-H540)/H540, ""))</f>
        <v/>
      </c>
      <c r="S540" s="213">
        <v>320.01903079736871</v>
      </c>
      <c r="T540" s="241">
        <f>S540-Q540</f>
        <v>-2.5807986354626564</v>
      </c>
      <c r="U540" s="244"/>
      <c r="V540" s="246" t="str">
        <f>IFERROR(VLOOKUP(LEFT(U540,FIND(" ",U540)-1),'BTA Tarama'!$A:$K,11,0),"")</f>
        <v/>
      </c>
      <c r="W540" s="229"/>
      <c r="X540" s="243" t="str">
        <f>IF(COUNTIF('Yıldız Liste'!A:A, A540)&gt;0, "Yıldız Pazar", IF(COUNTIF('Ana Pazar Liste'!A:A, A540)&gt;0, "Ana Pazar", IF(COUNTIF('Alt Pazar Liste'!A:A, A540)&gt;0, "Alt Pazar", "")))</f>
        <v>Yıldız Pazar</v>
      </c>
    </row>
    <row r="541" spans="1:24" ht="30" customHeight="1" thickTop="1" thickBot="1" x14ac:dyDescent="0.65">
      <c r="A541" s="250" t="s">
        <v>354</v>
      </c>
      <c r="B541" s="251"/>
      <c r="C541" s="251"/>
      <c r="D541" s="251"/>
      <c r="E541" s="251"/>
      <c r="F541" s="251"/>
      <c r="G541" s="251"/>
      <c r="H541" s="252"/>
      <c r="I541" s="150"/>
      <c r="J541" s="150"/>
      <c r="K541" s="150"/>
      <c r="L541" s="150"/>
      <c r="M541" s="150"/>
      <c r="N541" s="150"/>
      <c r="O541" s="150"/>
      <c r="P541" s="150"/>
      <c r="Q541" s="158">
        <f t="shared" si="24"/>
        <v>0</v>
      </c>
      <c r="R541" s="166" t="str">
        <f t="shared" ref="R541:R588" si="25">IF(OR(H541="", H542="", Q541=0), "", IF(H541&lt;H542, (H542-H541)/H541, ""))</f>
        <v/>
      </c>
      <c r="S541" s="213">
        <v>0</v>
      </c>
      <c r="T541" s="241">
        <f t="shared" ref="T541:T575" si="26">S541-Q541</f>
        <v>0</v>
      </c>
      <c r="U541" s="244"/>
      <c r="V541" s="246" t="str">
        <f>IFERROR(VLOOKUP(LEFT(U541,FIND(" ",U541)-1),'BTA Tarama'!$A:$K,11,0),"")</f>
        <v/>
      </c>
      <c r="W541" s="229"/>
      <c r="X541" s="243" t="str">
        <f>IF(COUNTIF('Yıldız Liste'!A:A, A541)&gt;0, "Yıldız Pazar", IF(COUNTIF('Ana Pazar Liste'!A:A, A541)&gt;0, "Ana Pazar", IF(COUNTIF('Alt Pazar Liste'!A:A, A541)&gt;0, "Alt Pazar", "")))</f>
        <v/>
      </c>
    </row>
    <row r="542" spans="1:24" ht="30" customHeight="1" thickTop="1" thickBot="1" x14ac:dyDescent="0.65">
      <c r="A542" s="125" t="s">
        <v>277</v>
      </c>
      <c r="B542" s="136" t="s">
        <v>354</v>
      </c>
      <c r="C542" s="137">
        <v>281073867000</v>
      </c>
      <c r="D542" s="137">
        <v>4560000000</v>
      </c>
      <c r="E542" s="128">
        <f>VLOOKUP(A542,'Tüm - Sektör'!$A:$H,5,0)</f>
        <v>8.5654134241972948E-2</v>
      </c>
      <c r="F542" s="128">
        <f>VLOOKUP(A542,'Tüm - Sektör'!$A:$H,6,0)</f>
        <v>4.6494557843697321E-5</v>
      </c>
      <c r="G542" s="127">
        <f>VLOOKUP(A542,'Tüm - Sektör'!$A:$H,7,0)</f>
        <v>1175.783874</v>
      </c>
      <c r="H542" s="159">
        <v>397.25</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1.0071074978314301</v>
      </c>
      <c r="R542" s="166" t="str">
        <f>IF(OR(H542="", H543="", Q542=0), "", IF(H542&lt;H543, (H543-H542)/H542, ""))</f>
        <v/>
      </c>
      <c r="S542" s="213">
        <v>0.99028082552855334</v>
      </c>
      <c r="T542" s="241">
        <f>S542-Q542</f>
        <v>-1.6826672302876711E-2</v>
      </c>
      <c r="U542" s="244"/>
      <c r="V542" s="246" t="str">
        <f>IFERROR(VLOOKUP(LEFT(U542,FIND(" ",U542)-1),'BTA Tarama'!$A:$K,11,0),"")</f>
        <v/>
      </c>
      <c r="W542" s="229"/>
      <c r="X542" s="243" t="str">
        <f>IF(COUNTIF('Yıldız Liste'!A:A, A542)&gt;0, "Yıldız Pazar", IF(COUNTIF('Ana Pazar Liste'!A:A, A542)&gt;0, "Ana Pazar", IF(COUNTIF('Alt Pazar Liste'!A:A, A542)&gt;0, "Alt Pazar", "")))</f>
        <v>Yıldız Pazar</v>
      </c>
    </row>
    <row r="543" spans="1:24" ht="30" customHeight="1" thickTop="1" thickBot="1" x14ac:dyDescent="0.65">
      <c r="A543" s="125" t="s">
        <v>541</v>
      </c>
      <c r="B543" s="136" t="s">
        <v>354</v>
      </c>
      <c r="C543" s="137">
        <v>2818472369</v>
      </c>
      <c r="D543" s="137">
        <v>62830000</v>
      </c>
      <c r="E543" s="128">
        <f>VLOOKUP(A543,'Tüm - Sektör'!$A:$H,5,0)</f>
        <v>30.50744662785706</v>
      </c>
      <c r="F543" s="128">
        <f>VLOOKUP(A543,'Tüm - Sektör'!$A:$H,6,0)</f>
        <v>8.0925902243771706</v>
      </c>
      <c r="G543" s="127">
        <f>VLOOKUP(A543,'Tüm - Sektör'!$A:$H,7,0)</f>
        <v>22.243836999999999</v>
      </c>
      <c r="H543" s="159">
        <v>58.95</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6.7860267007625215</v>
      </c>
      <c r="R543" s="166" t="str">
        <f>IF(OR(H543="", H544="", Q543=0), "", IF(H543&lt;H544, (H544-H543)/H543, ""))</f>
        <v/>
      </c>
      <c r="S543" s="213">
        <v>6.6617198003322331</v>
      </c>
      <c r="T543" s="241">
        <f>S543-Q543</f>
        <v>-0.12430690043028836</v>
      </c>
      <c r="U543" s="244"/>
      <c r="V543" s="246" t="str">
        <f>IFERROR(VLOOKUP(LEFT(U543,FIND(" ",U543)-1),'BTA Tarama'!$A:$K,11,0),"")</f>
        <v/>
      </c>
      <c r="W543" s="229"/>
      <c r="X543" s="243" t="str">
        <f>IF(COUNTIF('Yıldız Liste'!A:A, A543)&gt;0, "Yıldız Pazar", IF(COUNTIF('Ana Pazar Liste'!A:A, A543)&gt;0, "Ana Pazar", IF(COUNTIF('Alt Pazar Liste'!A:A, A543)&gt;0, "Alt Pazar", "")))</f>
        <v>Ana Pazar</v>
      </c>
    </row>
    <row r="544" spans="1:24" ht="30" customHeight="1" thickTop="1" thickBot="1" x14ac:dyDescent="0.65">
      <c r="A544" s="125" t="s">
        <v>450</v>
      </c>
      <c r="B544" s="136" t="s">
        <v>354</v>
      </c>
      <c r="C544" s="137">
        <v>2690495427</v>
      </c>
      <c r="D544" s="137">
        <v>58000000</v>
      </c>
      <c r="E544" s="128">
        <f>VLOOKUP(A544,'Tüm - Sektör'!$A:$H,5,0)</f>
        <v>127.58397417700363</v>
      </c>
      <c r="F544" s="128">
        <f>VLOOKUP(A544,'Tüm - Sektör'!$A:$H,6,0)</f>
        <v>95.640160552476488</v>
      </c>
      <c r="G544" s="127">
        <f>VLOOKUP(A544,'Tüm - Sektör'!$A:$H,7,0)</f>
        <v>13.776082000000001</v>
      </c>
      <c r="H544" s="159">
        <v>22.76</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17.576072901482846</v>
      </c>
      <c r="R544" s="166" t="str">
        <f>IF(OR(H544="", H545="", Q544=0), "", IF(H544&lt;H545, (H545-H544)/H544, ""))</f>
        <v/>
      </c>
      <c r="S544" s="213">
        <v>16.979262276644722</v>
      </c>
      <c r="T544" s="241">
        <f>S544-Q544</f>
        <v>-0.59681062483812397</v>
      </c>
      <c r="U544" s="244"/>
      <c r="V544" s="246" t="str">
        <f>IFERROR(VLOOKUP(LEFT(U544,FIND(" ",U544)-1),'BTA Tarama'!$A:$K,11,0),"")</f>
        <v/>
      </c>
      <c r="W544" s="229"/>
      <c r="X544" s="243" t="str">
        <f>IF(COUNTIF('Yıldız Liste'!A:A, A544)&gt;0, "Yıldız Pazar", IF(COUNTIF('Ana Pazar Liste'!A:A, A544)&gt;0, "Ana Pazar", IF(COUNTIF('Alt Pazar Liste'!A:A, A544)&gt;0, "Alt Pazar", "")))</f>
        <v>Yıldız Pazar</v>
      </c>
    </row>
    <row r="545" spans="1:24" ht="30" customHeight="1" thickTop="1" thickBot="1" x14ac:dyDescent="0.65">
      <c r="A545" s="125" t="s">
        <v>536</v>
      </c>
      <c r="B545" s="136" t="s">
        <v>354</v>
      </c>
      <c r="C545" s="137">
        <v>5034163461</v>
      </c>
      <c r="D545" s="137">
        <v>1000000000</v>
      </c>
      <c r="E545" s="128">
        <f>VLOOKUP(A545,'Tüm - Sektör'!$A:$H,5,0)</f>
        <v>5.9849777059580447</v>
      </c>
      <c r="F545" s="128">
        <f>VLOOKUP(A545,'Tüm - Sektör'!$A:$H,6,0)</f>
        <v>0.3324987614421136</v>
      </c>
      <c r="G545" s="127">
        <f>VLOOKUP(A545,'Tüm - Sektör'!$A:$H,7,0)</f>
        <v>371.30834199999998</v>
      </c>
      <c r="H545" s="159">
        <v>18</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22.222721489062451</v>
      </c>
      <c r="R545" s="166" t="str">
        <f>IF(OR(H545="", H546="", Q545=0), "", IF(H545&lt;H546, (H546-H545)/H545, ""))</f>
        <v/>
      </c>
      <c r="S545" s="213">
        <v>21.633801341434513</v>
      </c>
      <c r="T545" s="241">
        <f>S545-Q545</f>
        <v>-0.58892014762793821</v>
      </c>
      <c r="U545" s="244"/>
      <c r="V545" s="246" t="str">
        <f>IFERROR(VLOOKUP(LEFT(U545,FIND(" ",U545)-1),'BTA Tarama'!$A:$K,11,0),"")</f>
        <v/>
      </c>
      <c r="W545" s="229"/>
      <c r="X545" s="243" t="str">
        <f>IF(COUNTIF('Yıldız Liste'!A:A, A545)&gt;0, "Yıldız Pazar", IF(COUNTIF('Ana Pazar Liste'!A:A, A545)&gt;0, "Ana Pazar", IF(COUNTIF('Alt Pazar Liste'!A:A, A545)&gt;0, "Alt Pazar", "")))</f>
        <v>Yıldız Pazar</v>
      </c>
    </row>
    <row r="546" spans="1:24" ht="30" customHeight="1" thickTop="1" thickBot="1" x14ac:dyDescent="0.65">
      <c r="A546" s="250" t="s">
        <v>287</v>
      </c>
      <c r="B546" s="251"/>
      <c r="C546" s="251"/>
      <c r="D546" s="251"/>
      <c r="E546" s="251"/>
      <c r="F546" s="251"/>
      <c r="G546" s="251"/>
      <c r="H546" s="252"/>
      <c r="I546" s="150"/>
      <c r="J546" s="150"/>
      <c r="K546" s="150"/>
      <c r="L546" s="150"/>
      <c r="M546" s="150"/>
      <c r="N546" s="150"/>
      <c r="O546" s="150"/>
      <c r="P546" s="150"/>
      <c r="Q546" s="158">
        <f t="shared" si="24"/>
        <v>0</v>
      </c>
      <c r="R546" s="166" t="str">
        <f t="shared" si="25"/>
        <v/>
      </c>
      <c r="S546" s="213">
        <v>0</v>
      </c>
      <c r="T546" s="241">
        <f t="shared" si="26"/>
        <v>0</v>
      </c>
      <c r="U546" s="244"/>
      <c r="V546" s="246" t="str">
        <f>IFERROR(VLOOKUP(LEFT(U546,FIND(" ",U546)-1),'BTA Tarama'!$A:$K,11,0),"")</f>
        <v/>
      </c>
      <c r="W546" s="229"/>
      <c r="X546" s="243" t="str">
        <f>IF(COUNTIF('Yıldız Liste'!A:A, A546)&gt;0, "Yıldız Pazar", IF(COUNTIF('Ana Pazar Liste'!A:A, A546)&gt;0, "Ana Pazar", IF(COUNTIF('Alt Pazar Liste'!A:A, A546)&gt;0, "Alt Pazar", "")))</f>
        <v/>
      </c>
    </row>
    <row r="547" spans="1:24" ht="30" customHeight="1" thickTop="1" thickBot="1" x14ac:dyDescent="0.65">
      <c r="A547" s="125" t="s">
        <v>100</v>
      </c>
      <c r="B547" s="136" t="s">
        <v>287</v>
      </c>
      <c r="C547" s="137">
        <v>8264972237</v>
      </c>
      <c r="D547" s="137">
        <v>25200000</v>
      </c>
      <c r="E547" s="128">
        <f>VLOOKUP(A547,'Tüm - Sektör'!$A:$H,5,0)</f>
        <v>74.106189226278431</v>
      </c>
      <c r="F547" s="128">
        <f>VLOOKUP(A547,'Tüm - Sektör'!$A:$H,6,0)</f>
        <v>29.704260552460489</v>
      </c>
      <c r="G547" s="127">
        <f>VLOOKUP(A547,'Tüm - Sektör'!$A:$H,7,0)</f>
        <v>5.4011089999999999</v>
      </c>
      <c r="H547" s="159">
        <v>99.95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4.0025560558575544</v>
      </c>
      <c r="R547" s="166" t="str">
        <f>IF(OR(H547="", H548="", Q547=0), "", IF(H547&lt;H548, (H548-H547)/H547, ""))</f>
        <v/>
      </c>
      <c r="S547" s="213">
        <v>4.0025560558575544</v>
      </c>
      <c r="T547" s="241">
        <f>S547-Q547</f>
        <v>0</v>
      </c>
      <c r="U547" s="244"/>
      <c r="V547" s="246" t="str">
        <f>IFERROR(VLOOKUP(LEFT(U547,FIND(" ",U547)-1),'BTA Tarama'!$A:$K,11,0),"")</f>
        <v/>
      </c>
      <c r="W547" s="229"/>
      <c r="X547" s="243" t="str">
        <f>IF(COUNTIF('Yıldız Liste'!A:A, A547)&gt;0, "Yıldız Pazar", IF(COUNTIF('Ana Pazar Liste'!A:A, A547)&gt;0, "Ana Pazar", IF(COUNTIF('Alt Pazar Liste'!A:A, A547)&gt;0, "Alt Pazar", "")))</f>
        <v/>
      </c>
    </row>
    <row r="548" spans="1:24" ht="30" customHeight="1" thickTop="1" thickBot="1" x14ac:dyDescent="0.65">
      <c r="A548" s="125" t="s">
        <v>291</v>
      </c>
      <c r="B548" s="136" t="s">
        <v>287</v>
      </c>
      <c r="C548" s="137">
        <v>16001001473</v>
      </c>
      <c r="D548" s="137">
        <v>194529076</v>
      </c>
      <c r="E548" s="128">
        <f>VLOOKUP(A548,'Tüm - Sektör'!$A:$H,5,0)</f>
        <v>8.3088611620329971</v>
      </c>
      <c r="F548" s="128">
        <f>VLOOKUP(A548,'Tüm - Sektör'!$A:$H,6,0)</f>
        <v>0.4853715381924914</v>
      </c>
      <c r="G548" s="127">
        <f>VLOOKUP(A548,'Tüm - Sektör'!$A:$H,7,0)</f>
        <v>55.665987999999999</v>
      </c>
      <c r="H548" s="159">
        <v>86.5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4.625209657393949</v>
      </c>
      <c r="R548" s="166" t="str">
        <f>IF(OR(H548="", H549="", Q548=0), "", IF(H548&lt;H549, (H549-H548)/H548, ""))</f>
        <v/>
      </c>
      <c r="S548" s="213">
        <v>4.5309245228151376</v>
      </c>
      <c r="T548" s="241">
        <f>S548-Q548</f>
        <v>-9.428513457881138E-2</v>
      </c>
      <c r="U548" s="244"/>
      <c r="V548" s="246" t="str">
        <f>IFERROR(VLOOKUP(LEFT(U548,FIND(" ",U548)-1),'BTA Tarama'!$A:$K,11,0),"")</f>
        <v/>
      </c>
      <c r="W548" s="229"/>
      <c r="X548" s="243" t="str">
        <f>IF(COUNTIF('Yıldız Liste'!A:A, A548)&gt;0, "Yıldız Pazar", IF(COUNTIF('Ana Pazar Liste'!A:A, A548)&gt;0, "Ana Pazar", IF(COUNTIF('Alt Pazar Liste'!A:A, A548)&gt;0, "Alt Pazar", "")))</f>
        <v>Yıldız Pazar</v>
      </c>
    </row>
    <row r="549" spans="1:24" ht="30" customHeight="1" thickTop="1" thickBot="1" x14ac:dyDescent="0.65">
      <c r="A549" s="125" t="s">
        <v>115</v>
      </c>
      <c r="B549" s="136" t="s">
        <v>287</v>
      </c>
      <c r="C549" s="137">
        <v>1639886673</v>
      </c>
      <c r="D549" s="137">
        <v>28000000</v>
      </c>
      <c r="E549" s="128">
        <f>VLOOKUP(A549,'Tüm - Sektör'!$A:$H,5,0)</f>
        <v>100.21630687676281</v>
      </c>
      <c r="F549" s="128">
        <f>VLOOKUP(A549,'Tüm - Sektör'!$A:$H,6,0)</f>
        <v>42.10769196502639</v>
      </c>
      <c r="G549" s="127">
        <f>VLOOKUP(A549,'Tüm - Sektör'!$A:$H,7,0)</f>
        <v>4.7491070000000004</v>
      </c>
      <c r="H549" s="159">
        <v>84.05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4.7593796450258248</v>
      </c>
      <c r="R549" s="166" t="str">
        <f>IF(OR(H549="", H550="", Q549=0), "", IF(H549&lt;H550, (H550-H549)/H549, ""))</f>
        <v/>
      </c>
      <c r="S549" s="213">
        <v>4.7061865784049477</v>
      </c>
      <c r="T549" s="241">
        <f>S549-Q549</f>
        <v>-5.3193066620877083E-2</v>
      </c>
      <c r="U549" s="244"/>
      <c r="V549" s="246" t="str">
        <f>IFERROR(VLOOKUP(LEFT(U549,FIND(" ",U549)-1),'BTA Tarama'!$A:$K,11,0),"")</f>
        <v/>
      </c>
      <c r="W549" s="229"/>
      <c r="X549" s="243" t="str">
        <f>IF(COUNTIF('Yıldız Liste'!A:A, A549)&gt;0, "Yıldız Pazar", IF(COUNTIF('Ana Pazar Liste'!A:A, A549)&gt;0, "Ana Pazar", IF(COUNTIF('Alt Pazar Liste'!A:A, A549)&gt;0, "Alt Pazar", "")))</f>
        <v>Ana Pazar</v>
      </c>
    </row>
    <row r="550" spans="1:24" ht="30" customHeight="1" thickTop="1" thickBot="1" x14ac:dyDescent="0.65">
      <c r="A550" s="125" t="s">
        <v>528</v>
      </c>
      <c r="B550" s="136" t="s">
        <v>287</v>
      </c>
      <c r="C550" s="137">
        <v>2429481251</v>
      </c>
      <c r="D550" s="137">
        <v>70000000</v>
      </c>
      <c r="E550" s="128">
        <f>VLOOKUP(A550,'Tüm - Sektör'!$A:$H,5,0)</f>
        <v>50.025893402425098</v>
      </c>
      <c r="F550" s="128">
        <f>VLOOKUP(A550,'Tüm - Sektör'!$A:$H,6,0)</f>
        <v>17.866390500866107</v>
      </c>
      <c r="G550" s="127">
        <f>VLOOKUP(A550,'Tüm - Sektör'!$A:$H,7,0)</f>
        <v>19.831706000000001</v>
      </c>
      <c r="H550" s="159">
        <v>40.32</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9.9209881034423422</v>
      </c>
      <c r="R550" s="166" t="str">
        <f>IF(OR(H550="", H551="", Q550=0), "", IF(H550&lt;H551, (H551-H550)/H550, ""))</f>
        <v/>
      </c>
      <c r="S550" s="213">
        <v>9.8235324246266025</v>
      </c>
      <c r="T550" s="241">
        <f>S550-Q550</f>
        <v>-9.7455678815739688E-2</v>
      </c>
      <c r="U550" s="244"/>
      <c r="V550" s="246" t="str">
        <f>IFERROR(VLOOKUP(LEFT(U550,FIND(" ",U550)-1),'BTA Tarama'!$A:$K,11,0),"")</f>
        <v/>
      </c>
      <c r="W550" s="229"/>
      <c r="X550" s="243" t="str">
        <f>IF(COUNTIF('Yıldız Liste'!A:A, A550)&gt;0, "Yıldız Pazar", IF(COUNTIF('Ana Pazar Liste'!A:A, A550)&gt;0, "Ana Pazar", IF(COUNTIF('Alt Pazar Liste'!A:A, A550)&gt;0, "Alt Pazar", "")))</f>
        <v>Ana Pazar</v>
      </c>
    </row>
    <row r="551" spans="1:24" ht="30" customHeight="1" thickTop="1" thickBot="1" x14ac:dyDescent="0.65">
      <c r="A551" s="125" t="s">
        <v>18</v>
      </c>
      <c r="B551" s="136" t="s">
        <v>287</v>
      </c>
      <c r="C551" s="137">
        <v>723569532</v>
      </c>
      <c r="D551" s="137">
        <v>54000000</v>
      </c>
      <c r="E551" s="128">
        <f>VLOOKUP(A551,'Tüm - Sektör'!$A:$H,5,0)</f>
        <v>76.067092758008101</v>
      </c>
      <c r="F551" s="128">
        <f>VLOOKUP(A551,'Tüm - Sektör'!$A:$H,6,0)</f>
        <v>39.129162941362189</v>
      </c>
      <c r="G551" s="127">
        <f>VLOOKUP(A551,'Tüm - Sektör'!$A:$H,7,0)</f>
        <v>14.576017</v>
      </c>
      <c r="H551" s="159">
        <v>36.08</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11.087552371813031</v>
      </c>
      <c r="R551" s="166" t="str">
        <f>IF(OR(H551="", H552="", Q551=0), "", IF(H551&lt;H552, (H552-H551)/H551, ""))</f>
        <v/>
      </c>
      <c r="S551" s="213">
        <v>10.959969577397647</v>
      </c>
      <c r="T551" s="241">
        <f>S551-Q551</f>
        <v>-0.12758279441538356</v>
      </c>
      <c r="U551" s="244"/>
      <c r="V551" s="246" t="str">
        <f>IFERROR(VLOOKUP(LEFT(U551,FIND(" ",U551)-1),'BTA Tarama'!$A:$K,11,0),"")</f>
        <v/>
      </c>
      <c r="W551" s="229"/>
      <c r="X551" s="243" t="str">
        <f>IF(COUNTIF('Yıldız Liste'!A:A, A551)&gt;0, "Yıldız Pazar", IF(COUNTIF('Ana Pazar Liste'!A:A, A551)&gt;0, "Ana Pazar", IF(COUNTIF('Alt Pazar Liste'!A:A, A551)&gt;0, "Alt Pazar", "")))</f>
        <v>Ana Pazar</v>
      </c>
    </row>
    <row r="552" spans="1:24" ht="30" customHeight="1" thickTop="1" thickBot="1" x14ac:dyDescent="0.65">
      <c r="A552" s="125" t="s">
        <v>360</v>
      </c>
      <c r="B552" s="136" t="s">
        <v>287</v>
      </c>
      <c r="C552" s="137">
        <v>7693162624</v>
      </c>
      <c r="D552" s="137">
        <v>474600000</v>
      </c>
      <c r="E552" s="128">
        <f>VLOOKUP(A552,'Tüm - Sektör'!$A:$H,5,0)</f>
        <v>10.475487721811367</v>
      </c>
      <c r="F552" s="128">
        <f>VLOOKUP(A552,'Tüm - Sektör'!$A:$H,6,0)</f>
        <v>0.63063558616647808</v>
      </c>
      <c r="G552" s="127">
        <f>VLOOKUP(A552,'Tüm - Sektör'!$A:$H,7,0)</f>
        <v>113.270408</v>
      </c>
      <c r="H552" s="159">
        <v>33.72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11.865627682485643</v>
      </c>
      <c r="R552" s="166" t="str">
        <f>IF(OR(H552="", H553="", Q552=0), "", IF(H552&lt;H553, (H553-H552)/H552, ""))</f>
        <v/>
      </c>
      <c r="S552" s="213">
        <v>11.226401948749041</v>
      </c>
      <c r="T552" s="241">
        <f>S552-Q552</f>
        <v>-0.63922573373660185</v>
      </c>
      <c r="U552" s="244"/>
      <c r="V552" s="246" t="str">
        <f>IFERROR(VLOOKUP(LEFT(U552,FIND(" ",U552)-1),'BTA Tarama'!$A:$K,11,0),"")</f>
        <v/>
      </c>
      <c r="W552" s="229"/>
      <c r="X552" s="243" t="str">
        <f>IF(COUNTIF('Yıldız Liste'!A:A, A552)&gt;0, "Yıldız Pazar", IF(COUNTIF('Ana Pazar Liste'!A:A, A552)&gt;0, "Ana Pazar", IF(COUNTIF('Alt Pazar Liste'!A:A, A552)&gt;0, "Alt Pazar", "")))</f>
        <v>Yıldız Pazar</v>
      </c>
    </row>
    <row r="553" spans="1:24" ht="30" customHeight="1" thickTop="1" thickBot="1" x14ac:dyDescent="0.65">
      <c r="A553" s="125" t="s">
        <v>343</v>
      </c>
      <c r="B553" s="136" t="s">
        <v>287</v>
      </c>
      <c r="C553" s="137">
        <v>4894491923</v>
      </c>
      <c r="D553" s="137">
        <v>81950000</v>
      </c>
      <c r="E553" s="128">
        <f>VLOOKUP(A553,'Tüm - Sektör'!$A:$H,5,0)</f>
        <v>25.860009193491866</v>
      </c>
      <c r="F553" s="128">
        <f>VLOOKUP(A553,'Tüm - Sektör'!$A:$H,6,0)</f>
        <v>9.86119935688372</v>
      </c>
      <c r="G553" s="127">
        <f>VLOOKUP(A553,'Tüm - Sektör'!$A:$H,7,0)</f>
        <v>48.191560000000003</v>
      </c>
      <c r="H553" s="159">
        <v>32.1</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E553*G553/100</f>
        <v>12.462341846487149</v>
      </c>
      <c r="R553" s="166" t="str">
        <f>IF(OR(H553="", H554="", Q553=0), "", IF(H553&lt;H554, (H554-H553)/H553, ""))</f>
        <v/>
      </c>
      <c r="S553" s="213">
        <v>12.346949792353012</v>
      </c>
      <c r="T553" s="241">
        <f>S553-Q553</f>
        <v>-0.11539205413413711</v>
      </c>
      <c r="U553" s="244"/>
      <c r="V553" s="246" t="str">
        <f>IFERROR(VLOOKUP(LEFT(U553,FIND(" ",U553)-1),'BTA Tarama'!$A:$K,11,0),"")</f>
        <v/>
      </c>
      <c r="W553" s="229"/>
      <c r="X553" s="243" t="str">
        <f>IF(COUNTIF('Yıldız Liste'!A:A, A553)&gt;0, "Yıldız Pazar", IF(COUNTIF('Ana Pazar Liste'!A:A, A553)&gt;0, "Ana Pazar", IF(COUNTIF('Alt Pazar Liste'!A:A, A553)&gt;0, "Alt Pazar", "")))</f>
        <v>Ana Pazar</v>
      </c>
    </row>
    <row r="554" spans="1:24" ht="30" customHeight="1" thickTop="1" thickBot="1" x14ac:dyDescent="0.65">
      <c r="A554" s="125" t="s">
        <v>0</v>
      </c>
      <c r="B554" s="136" t="s">
        <v>287</v>
      </c>
      <c r="C554" s="137">
        <v>11903282434</v>
      </c>
      <c r="D554" s="137">
        <v>149798932</v>
      </c>
      <c r="E554" s="128">
        <f>VLOOKUP(A554,'Tüm - Sektör'!$A:$H,5,0)</f>
        <v>14.568814320312514</v>
      </c>
      <c r="F554" s="128">
        <f>VLOOKUP(A554,'Tüm - Sektör'!$A:$H,6,0)</f>
        <v>3.1372837308889867</v>
      </c>
      <c r="G554" s="127">
        <f>VLOOKUP(A554,'Tüm - Sektör'!$A:$H,7,0)</f>
        <v>88.406610999999998</v>
      </c>
      <c r="H554" s="159">
        <v>31.06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12.87979500347098</v>
      </c>
      <c r="R554" s="166" t="str">
        <f>IF(OR(H554="", H555="", Q554=0), "", IF(H554&lt;H555, (H555-H554)/H554, ""))</f>
        <v/>
      </c>
      <c r="S554" s="213">
        <v>12.691828452024383</v>
      </c>
      <c r="T554" s="241">
        <f>S554-Q554</f>
        <v>-0.18796655144659624</v>
      </c>
      <c r="U554" s="244"/>
      <c r="V554" s="246" t="str">
        <f>IFERROR(VLOOKUP(LEFT(U554,FIND(" ",U554)-1),'BTA Tarama'!$A:$K,11,0),"")</f>
        <v/>
      </c>
      <c r="W554" s="229"/>
      <c r="X554" s="243" t="str">
        <f>IF(COUNTIF('Yıldız Liste'!A:A, A554)&gt;0, "Yıldız Pazar", IF(COUNTIF('Ana Pazar Liste'!A:A, A554)&gt;0, "Ana Pazar", IF(COUNTIF('Alt Pazar Liste'!A:A, A554)&gt;0, "Alt Pazar", "")))</f>
        <v>Yıldız Pazar</v>
      </c>
    </row>
    <row r="555" spans="1:24" ht="30" customHeight="1" thickTop="1" thickBot="1" x14ac:dyDescent="0.65">
      <c r="A555" s="125" t="s">
        <v>391</v>
      </c>
      <c r="B555" s="136" t="s">
        <v>287</v>
      </c>
      <c r="C555" s="137">
        <v>16511882</v>
      </c>
      <c r="D555" s="137">
        <v>10650000</v>
      </c>
      <c r="E555" s="128">
        <f>VLOOKUP(A555,'Tüm - Sektör'!$A:$H,5,0)</f>
        <v>152.20364817685333</v>
      </c>
      <c r="F555" s="128">
        <f>VLOOKUP(A555,'Tüm - Sektör'!$A:$H,6,0)</f>
        <v>549.67009092399178</v>
      </c>
      <c r="G555" s="127">
        <f>VLOOKUP(A555,'Tüm - Sektör'!$A:$H,7,0)</f>
        <v>10.108192000000001</v>
      </c>
      <c r="H555" s="159">
        <v>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15.385036988720834</v>
      </c>
      <c r="R555" s="166" t="str">
        <f>IF(OR(H555="", H556="", Q555=0), "", IF(H555&lt;H556, (H556-H555)/H555, ""))</f>
        <v/>
      </c>
      <c r="S555" s="213">
        <v>15.385036988720834</v>
      </c>
      <c r="T555" s="241">
        <f>S555-Q555</f>
        <v>0</v>
      </c>
      <c r="U555" s="244"/>
      <c r="V555" s="246" t="str">
        <f>IFERROR(VLOOKUP(LEFT(U555,FIND(" ",U555)-1),'BTA Tarama'!$A:$K,11,0),"")</f>
        <v/>
      </c>
      <c r="W555" s="229"/>
      <c r="X555" s="243" t="str">
        <f>IF(COUNTIF('Yıldız Liste'!A:A, A555)&gt;0, "Yıldız Pazar", IF(COUNTIF('Ana Pazar Liste'!A:A, A555)&gt;0, "Ana Pazar", IF(COUNTIF('Alt Pazar Liste'!A:A, A555)&gt;0, "Alt Pazar", "")))</f>
        <v/>
      </c>
    </row>
    <row r="556" spans="1:24" ht="30" customHeight="1" thickTop="1" thickBot="1" x14ac:dyDescent="0.65">
      <c r="A556" s="125" t="s">
        <v>313</v>
      </c>
      <c r="B556" s="136" t="s">
        <v>287</v>
      </c>
      <c r="C556" s="137">
        <v>76967995</v>
      </c>
      <c r="D556" s="137">
        <v>28340000</v>
      </c>
      <c r="E556" s="128">
        <f>VLOOKUP(A556,'Tüm - Sektör'!$A:$H,5,0)</f>
        <v>98.736918856214047</v>
      </c>
      <c r="F556" s="128">
        <f>VLOOKUP(A556,'Tüm - Sektör'!$A:$H,6,0)</f>
        <v>145.16719427225073</v>
      </c>
      <c r="G556" s="127">
        <f>VLOOKUP(A556,'Tüm - Sektör'!$A:$H,7,0)</f>
        <v>16.64443</v>
      </c>
      <c r="H556" s="159">
        <v>24.34</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16.434197343179349</v>
      </c>
      <c r="R556" s="166" t="str">
        <f>IF(OR(H556="", H557="", Q556=0), "", IF(H556&lt;H557, (H557-H556)/H556, ""))</f>
        <v/>
      </c>
      <c r="S556" s="213">
        <v>16.103396269443852</v>
      </c>
      <c r="T556" s="241">
        <f>S556-Q556</f>
        <v>-0.33080107373549694</v>
      </c>
      <c r="U556" s="244"/>
      <c r="V556" s="246" t="str">
        <f>IFERROR(VLOOKUP(LEFT(U556,FIND(" ",U556)-1),'BTA Tarama'!$A:$K,11,0),"")</f>
        <v/>
      </c>
      <c r="W556" s="229"/>
      <c r="X556" s="243" t="str">
        <f>IF(COUNTIF('Yıldız Liste'!A:A, A556)&gt;0, "Yıldız Pazar", IF(COUNTIF('Ana Pazar Liste'!A:A, A556)&gt;0, "Ana Pazar", IF(COUNTIF('Alt Pazar Liste'!A:A, A556)&gt;0, "Alt Pazar", "")))</f>
        <v>Alt Pazar</v>
      </c>
    </row>
    <row r="557" spans="1:24" ht="30" customHeight="1" thickTop="1" thickBot="1" x14ac:dyDescent="0.65">
      <c r="A557" s="125" t="s">
        <v>289</v>
      </c>
      <c r="B557" s="136" t="s">
        <v>287</v>
      </c>
      <c r="C557" s="137">
        <v>4489506254</v>
      </c>
      <c r="D557" s="137">
        <v>100000000</v>
      </c>
      <c r="E557" s="128">
        <f>VLOOKUP(A557,'Tüm - Sektör'!$A:$H,5,0)</f>
        <v>51.030978866030409</v>
      </c>
      <c r="F557" s="128">
        <f>VLOOKUP(A557,'Tüm - Sektör'!$A:$H,6,0)</f>
        <v>23.195899484559277</v>
      </c>
      <c r="G557" s="127">
        <f>VLOOKUP(A557,'Tüm - Sektör'!$A:$H,7,0)</f>
        <v>35.895862999999999</v>
      </c>
      <c r="H557" s="159">
        <v>21.84</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18.318010261309226</v>
      </c>
      <c r="R557" s="166" t="str">
        <f>IF(OR(H557="", H558="", Q557=0), "", IF(H557&lt;H558, (H558-H557)/H557, ""))</f>
        <v/>
      </c>
      <c r="S557" s="213">
        <v>17.670730746775334</v>
      </c>
      <c r="T557" s="241">
        <f>S557-Q557</f>
        <v>-0.6472795145338921</v>
      </c>
      <c r="U557" s="244"/>
      <c r="V557" s="246" t="str">
        <f>IFERROR(VLOOKUP(LEFT(U557,FIND(" ",U557)-1),'BTA Tarama'!$A:$K,11,0),"")</f>
        <v/>
      </c>
      <c r="W557" s="229"/>
      <c r="X557" s="243" t="str">
        <f>IF(COUNTIF('Yıldız Liste'!A:A, A557)&gt;0, "Yıldız Pazar", IF(COUNTIF('Ana Pazar Liste'!A:A, A557)&gt;0, "Ana Pazar", IF(COUNTIF('Alt Pazar Liste'!A:A, A557)&gt;0, "Alt Pazar", "")))</f>
        <v>Ana Pazar</v>
      </c>
    </row>
    <row r="558" spans="1:24" ht="30" customHeight="1" thickTop="1" thickBot="1" x14ac:dyDescent="0.65">
      <c r="A558" s="125" t="s">
        <v>420</v>
      </c>
      <c r="B558" s="136" t="s">
        <v>287</v>
      </c>
      <c r="C558" s="137">
        <v>7850147630</v>
      </c>
      <c r="D558" s="137">
        <v>390000000</v>
      </c>
      <c r="E558" s="128">
        <f>VLOOKUP(A558,'Tüm - Sektör'!$A:$H,5,0)</f>
        <v>123.55185641297456</v>
      </c>
      <c r="F558" s="128">
        <f>VLOOKUP(A558,'Tüm - Sektör'!$A:$H,6,0)</f>
        <v>15.839981591406994</v>
      </c>
      <c r="G558" s="127">
        <f>VLOOKUP(A558,'Tüm - Sektör'!$A:$H,7,0)</f>
        <v>16.107241999999999</v>
      </c>
      <c r="H558" s="159">
        <v>20.100000000000001</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19.90079650793033</v>
      </c>
      <c r="R558" s="166" t="str">
        <f>IF(OR(H558="", H559="", Q558=0), "", IF(H558&lt;H559, (H559-H558)/H558, ""))</f>
        <v/>
      </c>
      <c r="S558" s="213">
        <v>19.763142777144253</v>
      </c>
      <c r="T558" s="241">
        <f>S558-Q558</f>
        <v>-0.13765373078607723</v>
      </c>
      <c r="U558" s="244"/>
      <c r="V558" s="246" t="str">
        <f>IFERROR(VLOOKUP(LEFT(U558,FIND(" ",U558)-1),'BTA Tarama'!$A:$K,11,0),"")</f>
        <v/>
      </c>
      <c r="W558" s="229"/>
      <c r="X558" s="243" t="str">
        <f>IF(COUNTIF('Yıldız Liste'!A:A, A558)&gt;0, "Yıldız Pazar", IF(COUNTIF('Ana Pazar Liste'!A:A, A558)&gt;0, "Ana Pazar", IF(COUNTIF('Alt Pazar Liste'!A:A, A558)&gt;0, "Alt Pazar", "")))</f>
        <v/>
      </c>
    </row>
    <row r="559" spans="1:24" ht="30" customHeight="1" thickTop="1" thickBot="1" x14ac:dyDescent="0.65">
      <c r="A559" s="125" t="s">
        <v>385</v>
      </c>
      <c r="B559" s="136" t="s">
        <v>287</v>
      </c>
      <c r="C559" s="137">
        <v>24898395</v>
      </c>
      <c r="D559" s="137">
        <v>89254042</v>
      </c>
      <c r="E559" s="128">
        <f>VLOOKUP(A559,'Tüm - Sektör'!$A:$H,5,0)</f>
        <v>50.121901790648273</v>
      </c>
      <c r="F559" s="128">
        <f>VLOOKUP(A559,'Tüm - Sektör'!$A:$H,6,0)</f>
        <v>40.111749808231792</v>
      </c>
      <c r="G559" s="127">
        <f>VLOOKUP(A559,'Tüm - Sektör'!$A:$H,7,0)</f>
        <v>57.175823000000001</v>
      </c>
      <c r="H559" s="159">
        <v>13.96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28.65760985205489</v>
      </c>
      <c r="R559" s="166" t="str">
        <f>IF(OR(H559="", H560="", Q559=0), "", IF(H559&lt;H560, (H560-H559)/H559, ""))</f>
        <v/>
      </c>
      <c r="S559" s="213">
        <v>28.575730966763299</v>
      </c>
      <c r="T559" s="241">
        <f>S559-Q559</f>
        <v>-8.1878885291590819E-2</v>
      </c>
      <c r="U559" s="244"/>
      <c r="V559" s="246" t="str">
        <f>IFERROR(VLOOKUP(LEFT(U559,FIND(" ",U559)-1),'BTA Tarama'!$A:$K,11,0),"")</f>
        <v/>
      </c>
      <c r="W559" s="229"/>
      <c r="X559" s="243" t="str">
        <f>IF(COUNTIF('Yıldız Liste'!A:A, A559)&gt;0, "Yıldız Pazar", IF(COUNTIF('Ana Pazar Liste'!A:A, A559)&gt;0, "Ana Pazar", IF(COUNTIF('Alt Pazar Liste'!A:A, A559)&gt;0, "Alt Pazar", "")))</f>
        <v/>
      </c>
    </row>
    <row r="560" spans="1:24" ht="30" customHeight="1" thickTop="1" thickBot="1" x14ac:dyDescent="0.65">
      <c r="A560" s="125" t="s">
        <v>716</v>
      </c>
      <c r="B560" s="136" t="s">
        <v>287</v>
      </c>
      <c r="C560" s="137">
        <v>1697139850</v>
      </c>
      <c r="D560" s="137">
        <v>63000000</v>
      </c>
      <c r="E560" s="128">
        <f>VLOOKUP(A560,'Tüm - Sektör'!$A:$H,5,0)</f>
        <v>67.830669098118037</v>
      </c>
      <c r="F560" s="128">
        <f>VLOOKUP(A560,'Tüm - Sektör'!$A:$H,6,0)</f>
        <v>82.821329790131912</v>
      </c>
      <c r="G560" s="127">
        <f>VLOOKUP(A560,'Tüm - Sektör'!$A:$H,7,0)</f>
        <v>44.915382999999999</v>
      </c>
      <c r="H560" s="159">
        <v>13.13</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30.46640481688236</v>
      </c>
      <c r="R560" s="166" t="str">
        <f>IF(OR(H560="", H561="", Q560=0), "", IF(H560&lt;H561, (H561-H560)/H560, ""))</f>
        <v/>
      </c>
      <c r="S560" s="213">
        <v>30.420068079518284</v>
      </c>
      <c r="T560" s="241">
        <f>S560-Q560</f>
        <v>-4.6336737364075731E-2</v>
      </c>
      <c r="U560" s="244"/>
      <c r="V560" s="246" t="str">
        <f>IFERROR(VLOOKUP(LEFT(U560,FIND(" ",U560)-1),'BTA Tarama'!$A:$K,11,0),"")</f>
        <v/>
      </c>
      <c r="W560" s="229"/>
      <c r="X560" s="243" t="str">
        <f>IF(COUNTIF('Yıldız Liste'!A:A, A560)&gt;0, "Yıldız Pazar", IF(COUNTIF('Ana Pazar Liste'!A:A, A560)&gt;0, "Ana Pazar", IF(COUNTIF('Alt Pazar Liste'!A:A, A560)&gt;0, "Alt Pazar", "")))</f>
        <v>Ana Pazar</v>
      </c>
    </row>
    <row r="561" spans="1:24" ht="30" customHeight="1" thickTop="1" thickBot="1" x14ac:dyDescent="0.65">
      <c r="A561" s="125" t="s">
        <v>384</v>
      </c>
      <c r="B561" s="136" t="s">
        <v>287</v>
      </c>
      <c r="C561" s="137">
        <v>2347697482</v>
      </c>
      <c r="D561" s="137">
        <v>140000000</v>
      </c>
      <c r="E561" s="128">
        <f>VLOOKUP(A561,'Tüm - Sektör'!$A:$H,5,0)</f>
        <v>28.100796432772498</v>
      </c>
      <c r="F561" s="128">
        <f>VLOOKUP(A561,'Tüm - Sektör'!$A:$H,6,0)</f>
        <v>16.726664543316964</v>
      </c>
      <c r="G561" s="127">
        <f>VLOOKUP(A561,'Tüm - Sektör'!$A:$H,7,0)</f>
        <v>116.683181</v>
      </c>
      <c r="H561" s="159">
        <v>12.2</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32.788903164093476</v>
      </c>
      <c r="R561" s="166" t="str">
        <f>IF(OR(H561="", H562="", Q561=0), "", IF(H561&lt;H562, (H562-H561)/H561, ""))</f>
        <v/>
      </c>
      <c r="S561" s="213">
        <v>33.032586176873693</v>
      </c>
      <c r="T561" s="241">
        <f>S561-Q561</f>
        <v>0.24368301278021676</v>
      </c>
      <c r="U561" s="244"/>
      <c r="V561" s="246" t="str">
        <f>IFERROR(VLOOKUP(LEFT(U561,FIND(" ",U561)-1),'BTA Tarama'!$A:$K,11,0),"")</f>
        <v/>
      </c>
      <c r="W561" s="229"/>
      <c r="X561" s="243" t="str">
        <f>IF(COUNTIF('Yıldız Liste'!A:A, A561)&gt;0, "Yıldız Pazar", IF(COUNTIF('Ana Pazar Liste'!A:A, A561)&gt;0, "Ana Pazar", IF(COUNTIF('Alt Pazar Liste'!A:A, A561)&gt;0, "Alt Pazar", "")))</f>
        <v/>
      </c>
    </row>
    <row r="562" spans="1:24" ht="30" customHeight="1" thickTop="1" thickBot="1" x14ac:dyDescent="0.65">
      <c r="A562" s="125" t="s">
        <v>136</v>
      </c>
      <c r="B562" s="136" t="s">
        <v>287</v>
      </c>
      <c r="C562" s="137">
        <v>16338135196</v>
      </c>
      <c r="D562" s="137">
        <v>277292576</v>
      </c>
      <c r="E562" s="128">
        <f>VLOOKUP(A562,'Tüm - Sektör'!$A:$H,5,0)</f>
        <v>24.681492251232552</v>
      </c>
      <c r="F562" s="128">
        <f>VLOOKUP(A562,'Tüm - Sektör'!$A:$H,6,0)</f>
        <v>7.4174038504948863</v>
      </c>
      <c r="G562" s="127">
        <f>VLOOKUP(A562,'Tüm - Sektör'!$A:$H,7,0)</f>
        <v>137.36788300000001</v>
      </c>
      <c r="H562" s="159">
        <v>11.8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33.904443398327196</v>
      </c>
      <c r="R562" s="166" t="str">
        <f>IF(OR(H562="", H563="", Q562=0), "", IF(H562&lt;H563, (H563-H562)/H562, ""))</f>
        <v/>
      </c>
      <c r="S562" s="213">
        <v>32.982063652123742</v>
      </c>
      <c r="T562" s="241">
        <f>S562-Q562</f>
        <v>-0.92237974620345398</v>
      </c>
      <c r="U562" s="244"/>
      <c r="V562" s="246" t="str">
        <f>IFERROR(VLOOKUP(LEFT(U562,FIND(" ",U562)-1),'BTA Tarama'!$A:$K,11,0),"")</f>
        <v/>
      </c>
      <c r="W562" s="229"/>
      <c r="X562" s="243" t="str">
        <f>IF(COUNTIF('Yıldız Liste'!A:A, A562)&gt;0, "Yıldız Pazar", IF(COUNTIF('Ana Pazar Liste'!A:A, A562)&gt;0, "Ana Pazar", IF(COUNTIF('Alt Pazar Liste'!A:A, A562)&gt;0, "Alt Pazar", "")))</f>
        <v>Ana Pazar</v>
      </c>
    </row>
    <row r="563" spans="1:24" ht="30" customHeight="1" thickTop="1" thickBot="1" x14ac:dyDescent="0.65">
      <c r="A563" s="125" t="s">
        <v>20</v>
      </c>
      <c r="B563" s="136" t="s">
        <v>287</v>
      </c>
      <c r="C563" s="137">
        <v>1735116415</v>
      </c>
      <c r="D563" s="137">
        <v>400000000</v>
      </c>
      <c r="E563" s="128">
        <f>VLOOKUP(A563,'Tüm - Sektör'!$A:$H,5,0)</f>
        <v>22.075279351622555</v>
      </c>
      <c r="F563" s="128">
        <f>VLOOKUP(A563,'Tüm - Sektör'!$A:$H,6,0)</f>
        <v>5.0171089435505811</v>
      </c>
      <c r="G563" s="127">
        <f>VLOOKUP(A563,'Tüm - Sektör'!$A:$H,7,0)</f>
        <v>175.248232</v>
      </c>
      <c r="H563" s="159">
        <v>10.34</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38.68653677277959</v>
      </c>
      <c r="R563" s="166" t="str">
        <f>IF(OR(H563="", H564="", Q563=0), "", IF(H563&lt;H564, (H564-H563)/H563, ""))</f>
        <v/>
      </c>
      <c r="S563" s="213">
        <v>36.365344566412816</v>
      </c>
      <c r="T563" s="241">
        <f>S563-Q563</f>
        <v>-2.3211922063667743</v>
      </c>
      <c r="U563" s="244"/>
      <c r="V563" s="246" t="str">
        <f>IFERROR(VLOOKUP(LEFT(U563,FIND(" ",U563)-1),'BTA Tarama'!$A:$K,11,0),"")</f>
        <v/>
      </c>
      <c r="W563" s="229"/>
      <c r="X563" s="243" t="str">
        <f>IF(COUNTIF('Yıldız Liste'!A:A, A563)&gt;0, "Yıldız Pazar", IF(COUNTIF('Ana Pazar Liste'!A:A, A563)&gt;0, "Ana Pazar", IF(COUNTIF('Alt Pazar Liste'!A:A, A563)&gt;0, "Alt Pazar", "")))</f>
        <v>Ana Pazar</v>
      </c>
    </row>
    <row r="564" spans="1:24" ht="30" customHeight="1" thickTop="1" thickBot="1" x14ac:dyDescent="0.65">
      <c r="A564" s="125" t="s">
        <v>73</v>
      </c>
      <c r="B564" s="136" t="s">
        <v>287</v>
      </c>
      <c r="C564" s="137">
        <v>4342116936</v>
      </c>
      <c r="D564" s="137">
        <v>490000000</v>
      </c>
      <c r="E564" s="128">
        <f>VLOOKUP(A564,'Tüm - Sektör'!$A:$H,5,0)</f>
        <v>45.361755920911236</v>
      </c>
      <c r="F564" s="128">
        <f>VLOOKUP(A564,'Tüm - Sektör'!$A:$H,6,0)</f>
        <v>9.2575012083492325</v>
      </c>
      <c r="G564" s="127">
        <f>VLOOKUP(A564,'Tüm - Sektör'!$A:$H,7,0)</f>
        <v>88.016211999999996</v>
      </c>
      <c r="H564" s="159">
        <v>10.02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39.925699258271784</v>
      </c>
      <c r="R564" s="166" t="str">
        <f>IF(OR(H564="", H565="", Q564=0), "", IF(H564&lt;H565, (H565-H564)/H564, ""))</f>
        <v/>
      </c>
      <c r="S564" s="213">
        <v>38.915905308159857</v>
      </c>
      <c r="T564" s="241">
        <f>S564-Q564</f>
        <v>-1.0097939501119271</v>
      </c>
      <c r="U564" s="244"/>
      <c r="V564" s="246" t="str">
        <f>IFERROR(VLOOKUP(LEFT(U564,FIND(" ",U564)-1),'BTA Tarama'!$A:$K,11,0),"")</f>
        <v/>
      </c>
      <c r="W564" s="229"/>
      <c r="X564" s="243" t="str">
        <f>IF(COUNTIF('Yıldız Liste'!A:A, A564)&gt;0, "Yıldız Pazar", IF(COUNTIF('Ana Pazar Liste'!A:A, A564)&gt;0, "Ana Pazar", IF(COUNTIF('Alt Pazar Liste'!A:A, A564)&gt;0, "Alt Pazar", "")))</f>
        <v>Ana Pazar</v>
      </c>
    </row>
    <row r="565" spans="1:24" ht="30" customHeight="1" thickTop="1" thickBot="1" x14ac:dyDescent="0.65">
      <c r="A565" s="125" t="s">
        <v>19</v>
      </c>
      <c r="B565" s="136" t="s">
        <v>287</v>
      </c>
      <c r="C565" s="137">
        <v>4880226905</v>
      </c>
      <c r="D565" s="137">
        <v>480000000</v>
      </c>
      <c r="E565" s="128">
        <f>VLOOKUP(A565,'Tüm - Sektör'!$A:$H,5,0)</f>
        <v>24.323564114336705</v>
      </c>
      <c r="F565" s="128">
        <f>VLOOKUP(A565,'Tüm - Sektör'!$A:$H,6,0)</f>
        <v>6.3342614881085169</v>
      </c>
      <c r="G565" s="127">
        <f>VLOOKUP(A565,'Tüm - Sektör'!$A:$H,7,0)</f>
        <v>200.330117</v>
      </c>
      <c r="H565" s="159">
        <v>8.2100000000000009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48.727424448820742</v>
      </c>
      <c r="R565" s="166" t="str">
        <f>IF(OR(H565="", H566="", Q565=0), "", IF(H565&lt;H566, (H566-H565)/H565, ""))</f>
        <v/>
      </c>
      <c r="S565" s="213">
        <v>48.083191673656039</v>
      </c>
      <c r="T565" s="241">
        <f>S565-Q565</f>
        <v>-0.64423277516470279</v>
      </c>
      <c r="U565" s="244"/>
      <c r="V565" s="246" t="str">
        <f>IFERROR(VLOOKUP(LEFT(U565,FIND(" ",U565)-1),'BTA Tarama'!$A:$K,11,0),"")</f>
        <v/>
      </c>
      <c r="W565" s="229"/>
      <c r="X565" s="243" t="str">
        <f>IF(COUNTIF('Yıldız Liste'!A:A, A565)&gt;0, "Yıldız Pazar", IF(COUNTIF('Ana Pazar Liste'!A:A, A565)&gt;0, "Ana Pazar", IF(COUNTIF('Alt Pazar Liste'!A:A, A565)&gt;0, "Alt Pazar", "")))</f>
        <v>Ana Pazar</v>
      </c>
    </row>
    <row r="566" spans="1:24" ht="30" customHeight="1" thickTop="1" thickBot="1" x14ac:dyDescent="0.65">
      <c r="A566" s="125" t="s">
        <v>290</v>
      </c>
      <c r="B566" s="136" t="s">
        <v>287</v>
      </c>
      <c r="C566" s="137">
        <v>6286808537</v>
      </c>
      <c r="D566" s="137">
        <v>424397981</v>
      </c>
      <c r="E566" s="128">
        <f>VLOOKUP(A566,'Tüm - Sektör'!$A:$H,5,0)</f>
        <v>69.932327883000397</v>
      </c>
      <c r="F566" s="128">
        <f>VLOOKUP(A566,'Tüm - Sektör'!$A:$H,6,0)</f>
        <v>23.54000956280311</v>
      </c>
      <c r="G566" s="127">
        <f>VLOOKUP(A566,'Tüm - Sektör'!$A:$H,7,0)</f>
        <v>82.424139999999994</v>
      </c>
      <c r="H566" s="159">
        <v>6.94</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57.641119839543279</v>
      </c>
      <c r="R566" s="166" t="str">
        <f>IF(OR(H566="", H567="", Q566=0), "", IF(H566&lt;H567, (H567-H566)/H566, ""))</f>
        <v/>
      </c>
      <c r="S566" s="213">
        <v>57.147053098061477</v>
      </c>
      <c r="T566" s="241">
        <f>S566-Q566</f>
        <v>-0.4940667414818023</v>
      </c>
      <c r="U566" s="244"/>
      <c r="V566" s="246" t="str">
        <f>IFERROR(VLOOKUP(LEFT(U566,FIND(" ",U566)-1),'BTA Tarama'!$A:$K,11,0),"")</f>
        <v/>
      </c>
      <c r="W566" s="229"/>
      <c r="X566" s="243" t="str">
        <f>IF(COUNTIF('Yıldız Liste'!A:A, A566)&gt;0, "Yıldız Pazar", IF(COUNTIF('Ana Pazar Liste'!A:A, A566)&gt;0, "Ana Pazar", IF(COUNTIF('Alt Pazar Liste'!A:A, A566)&gt;0, "Alt Pazar", "")))</f>
        <v>Ana Pazar</v>
      </c>
    </row>
    <row r="567" spans="1:24" ht="30" customHeight="1" thickTop="1" thickBot="1" x14ac:dyDescent="0.65">
      <c r="A567" s="125" t="s">
        <v>75</v>
      </c>
      <c r="B567" s="136" t="s">
        <v>287</v>
      </c>
      <c r="C567" s="137">
        <v>11763538202</v>
      </c>
      <c r="D567" s="137">
        <v>1300000000</v>
      </c>
      <c r="E567" s="128">
        <f>VLOOKUP(A567,'Tüm - Sektör'!$A:$H,5,0)</f>
        <v>38.956628514167896</v>
      </c>
      <c r="F567" s="128">
        <f>VLOOKUP(A567,'Tüm - Sektör'!$A:$H,6,0)</f>
        <v>4.9944395530984478</v>
      </c>
      <c r="G567" s="127">
        <f>VLOOKUP(A567,'Tüm - Sektör'!$A:$H,7,0)</f>
        <v>158.22672900000001</v>
      </c>
      <c r="H567" s="159">
        <v>6.49</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61.639799026649165</v>
      </c>
      <c r="R567" s="166" t="str">
        <f>IF(OR(H567="", H568="", Q567=0), "", IF(H567&lt;H568, (H568-H567)/H567, ""))</f>
        <v/>
      </c>
      <c r="S567" s="213">
        <v>60.796701471573414</v>
      </c>
      <c r="T567" s="241">
        <f>S567-Q567</f>
        <v>-0.8430975550757509</v>
      </c>
      <c r="U567" s="244"/>
      <c r="V567" s="246" t="str">
        <f>IFERROR(VLOOKUP(LEFT(U567,FIND(" ",U567)-1),'BTA Tarama'!$A:$K,11,0),"")</f>
        <v/>
      </c>
      <c r="W567" s="229"/>
      <c r="X567" s="243" t="str">
        <f>IF(COUNTIF('Yıldız Liste'!A:A, A567)&gt;0, "Yıldız Pazar", IF(COUNTIF('Ana Pazar Liste'!A:A, A567)&gt;0, "Ana Pazar", IF(COUNTIF('Alt Pazar Liste'!A:A, A567)&gt;0, "Alt Pazar", "")))</f>
        <v>Ana Pazar</v>
      </c>
    </row>
    <row r="568" spans="1:24" ht="30" customHeight="1" thickTop="1" thickBot="1" x14ac:dyDescent="0.65">
      <c r="A568" s="125" t="s">
        <v>17</v>
      </c>
      <c r="B568" s="136" t="s">
        <v>287</v>
      </c>
      <c r="C568" s="137">
        <v>1829648308</v>
      </c>
      <c r="D568" s="137">
        <v>35100498</v>
      </c>
      <c r="E568" s="128">
        <f>VLOOKUP(A568,'Tüm - Sektör'!$A:$H,5,0)</f>
        <v>430.89385228215269</v>
      </c>
      <c r="F568" s="128">
        <f>VLOOKUP(A568,'Tüm - Sektör'!$A:$H,6,0)</f>
        <v>2455.2007910665693</v>
      </c>
      <c r="G568" s="127">
        <f>VLOOKUP(A568,'Tüm - Sektör'!$A:$H,7,0)</f>
        <v>17.518242999999998</v>
      </c>
      <c r="H568" s="159">
        <v>5.3</v>
      </c>
      <c r="I568" s="141" t="e">
        <f>VLOOKUP(A568,'Tüm - Sektör'!$A:$H,9,0)</f>
        <v>#REF!</v>
      </c>
      <c r="J568" s="145" t="e">
        <f>VLOOKUP(A568,'Tüm - Sektör'!$A:$H,10,0)</f>
        <v>#REF!</v>
      </c>
      <c r="K568" s="146" t="e">
        <f>VLOOKUP(A568,'Tüm - Sektör'!$A:$H,11,0)</f>
        <v>#REF!</v>
      </c>
      <c r="L568" s="146" t="e">
        <f>VLOOKUP(A568,'Tüm - Sektör'!$A:$H,12,0)</f>
        <v>#REF!</v>
      </c>
      <c r="M568" s="146" t="e">
        <f>VLOOKUP(A568,'Tüm - Sektör'!$A:$H,13,0)</f>
        <v>#REF!</v>
      </c>
      <c r="N568" s="147" t="e">
        <f>VLOOKUP(A568,'Tüm - Sektör'!$A:$H,14,0)</f>
        <v>#REF!</v>
      </c>
      <c r="O568" s="148" t="e">
        <f>VLOOKUP(A568,'Tüm - Sektör'!$A:$H,15,0)</f>
        <v>#REF!</v>
      </c>
      <c r="P568" s="156" t="e">
        <f>VLOOKUP(A568,'Tüm - Sektör'!$A:$H,16,0)</f>
        <v>#REF!</v>
      </c>
      <c r="Q568" s="158">
        <f>E568*G568/100</f>
        <v>75.485032114848551</v>
      </c>
      <c r="R568" s="166" t="str">
        <f>IF(OR(H568="", H569="", Q568=0), "", IF(H568&lt;H569, (H569-H568)/H568, ""))</f>
        <v/>
      </c>
      <c r="S568" s="213">
        <v>74.919601162677395</v>
      </c>
      <c r="T568" s="241">
        <f>S568-Q568</f>
        <v>-0.56543095217115535</v>
      </c>
      <c r="U568" s="244"/>
      <c r="V568" s="246" t="str">
        <f>IFERROR(VLOOKUP(LEFT(U568,FIND(" ",U568)-1),'BTA Tarama'!$A:$K,11,0),"")</f>
        <v/>
      </c>
      <c r="W568" s="229"/>
      <c r="X568" s="243" t="str">
        <f>IF(COUNTIF('Yıldız Liste'!A:A, A568)&gt;0, "Yıldız Pazar", IF(COUNTIF('Ana Pazar Liste'!A:A, A568)&gt;0, "Ana Pazar", IF(COUNTIF('Alt Pazar Liste'!A:A, A568)&gt;0, "Alt Pazar", "")))</f>
        <v>Alt Pazar</v>
      </c>
    </row>
    <row r="569" spans="1:24" ht="30" customHeight="1" thickTop="1" thickBot="1" x14ac:dyDescent="0.65">
      <c r="A569" s="125" t="s">
        <v>199</v>
      </c>
      <c r="B569" s="136" t="s">
        <v>287</v>
      </c>
      <c r="C569" s="137">
        <v>1509446134</v>
      </c>
      <c r="D569" s="137">
        <v>546000000</v>
      </c>
      <c r="E569" s="128">
        <f>VLOOKUP(A569,'Tüm - Sektör'!$A:$H,5,0)</f>
        <v>37.920116928045672</v>
      </c>
      <c r="F569" s="128">
        <f>VLOOKUP(A569,'Tüm - Sektör'!$A:$H,6,0)</f>
        <v>13.89015272089585</v>
      </c>
      <c r="G569" s="127">
        <f>VLOOKUP(A569,'Tüm - Sektör'!$A:$H,7,0)</f>
        <v>205.642202</v>
      </c>
      <c r="H569" s="159">
        <v>5.13</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77.97976345180787</v>
      </c>
      <c r="R569" s="166" t="str">
        <f>IF(OR(H569="", H570="", Q569=0), "", IF(H569&lt;H570, (H570-H569)/H569, ""))</f>
        <v/>
      </c>
      <c r="S569" s="213">
        <v>72.339274232870608</v>
      </c>
      <c r="T569" s="241">
        <f>S569-Q569</f>
        <v>-5.6404892189372617</v>
      </c>
      <c r="U569" s="244"/>
      <c r="V569" s="246" t="str">
        <f>IFERROR(VLOOKUP(LEFT(U569,FIND(" ",U569)-1),'BTA Tarama'!$A:$K,11,0),"")</f>
        <v/>
      </c>
      <c r="W569" s="229"/>
      <c r="X569" s="243" t="str">
        <f>IF(COUNTIF('Yıldız Liste'!A:A, A569)&gt;0, "Yıldız Pazar", IF(COUNTIF('Ana Pazar Liste'!A:A, A569)&gt;0, "Ana Pazar", IF(COUNTIF('Alt Pazar Liste'!A:A, A569)&gt;0, "Alt Pazar", "")))</f>
        <v>Ana Pazar</v>
      </c>
    </row>
    <row r="570" spans="1:24" ht="30" customHeight="1" thickTop="1" thickBot="1" x14ac:dyDescent="0.65">
      <c r="A570" s="125" t="s">
        <v>135</v>
      </c>
      <c r="B570" s="136" t="s">
        <v>287</v>
      </c>
      <c r="C570" s="137">
        <v>12175279869</v>
      </c>
      <c r="D570" s="137">
        <v>1762000000</v>
      </c>
      <c r="E570" s="128">
        <f>VLOOKUP(A570,'Tüm - Sektör'!$A:$H,5,0)</f>
        <v>14.888361334693355</v>
      </c>
      <c r="F570" s="128">
        <f>VLOOKUP(A570,'Tüm - Sektör'!$A:$H,6,0)</f>
        <v>2.1124235718917928</v>
      </c>
      <c r="G570" s="127">
        <f>VLOOKUP(A570,'Tüm - Sektör'!$A:$H,7,0)</f>
        <v>624.90556200000003</v>
      </c>
      <c r="H570" s="159">
        <v>4.3</v>
      </c>
      <c r="I570" s="141" t="e">
        <f>VLOOKUP(A570,'Tüm - Sektör'!$A:$H,9,0)</f>
        <v>#REF!</v>
      </c>
      <c r="J570" s="145" t="e">
        <f>VLOOKUP(A570,'Tüm - Sektör'!$A:$H,10,0)</f>
        <v>#REF!</v>
      </c>
      <c r="K570" s="146" t="e">
        <f>VLOOKUP(A570,'Tüm - Sektör'!$A:$H,11,0)</f>
        <v>#REF!</v>
      </c>
      <c r="L570" s="146" t="e">
        <f>VLOOKUP(A570,'Tüm - Sektör'!$A:$H,12,0)</f>
        <v>#REF!</v>
      </c>
      <c r="M570" s="146" t="e">
        <f>VLOOKUP(A570,'Tüm - Sektör'!$A:$H,13,0)</f>
        <v>#REF!</v>
      </c>
      <c r="N570" s="147" t="e">
        <f>VLOOKUP(A570,'Tüm - Sektör'!$A:$H,14,0)</f>
        <v>#REF!</v>
      </c>
      <c r="O570" s="148" t="e">
        <f>VLOOKUP(A570,'Tüm - Sektör'!$A:$H,15,0)</f>
        <v>#REF!</v>
      </c>
      <c r="P570" s="156" t="e">
        <f>VLOOKUP(A570,'Tüm - Sektör'!$A:$H,16,0)</f>
        <v>#REF!</v>
      </c>
      <c r="Q570" s="158">
        <f>E570*G570/100</f>
        <v>93.038198071156216</v>
      </c>
      <c r="R570" s="166" t="str">
        <f>IF(OR(H570="", H571="", Q570=0), "", IF(H570&lt;H571, (H571-H570)/H570, ""))</f>
        <v/>
      </c>
      <c r="S570" s="213">
        <v>93.911796175110737</v>
      </c>
      <c r="T570" s="241">
        <f>S570-Q570</f>
        <v>0.87359810395452087</v>
      </c>
      <c r="U570" s="244"/>
      <c r="V570" s="246" t="str">
        <f>IFERROR(VLOOKUP(LEFT(U570,FIND(" ",U570)-1),'BTA Tarama'!$A:$K,11,0),"")</f>
        <v/>
      </c>
      <c r="W570" s="229"/>
      <c r="X570" s="243" t="str">
        <f>IF(COUNTIF('Yıldız Liste'!A:A, A570)&gt;0, "Yıldız Pazar", IF(COUNTIF('Ana Pazar Liste'!A:A, A570)&gt;0, "Ana Pazar", IF(COUNTIF('Alt Pazar Liste'!A:A, A570)&gt;0, "Alt Pazar", "")))</f>
        <v>Ana Pazar</v>
      </c>
    </row>
    <row r="571" spans="1:24" ht="30" customHeight="1" thickTop="1" thickBot="1" x14ac:dyDescent="0.65">
      <c r="A571" s="125" t="s">
        <v>96</v>
      </c>
      <c r="B571" s="136" t="s">
        <v>287</v>
      </c>
      <c r="C571" s="137">
        <v>2553702389</v>
      </c>
      <c r="D571" s="137">
        <v>500000000</v>
      </c>
      <c r="E571" s="128">
        <f>VLOOKUP(A571,'Tüm - Sektör'!$A:$H,5,0)</f>
        <v>42.951198311588392</v>
      </c>
      <c r="F571" s="128">
        <f>VLOOKUP(A571,'Tüm - Sektör'!$A:$H,6,0)</f>
        <v>28.634132207725596</v>
      </c>
      <c r="G571" s="127">
        <f>VLOOKUP(A571,'Tüm - Sektör'!$A:$H,7,0)</f>
        <v>299.480053</v>
      </c>
      <c r="H571" s="159">
        <v>3.11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128.63027146768002</v>
      </c>
      <c r="R571" s="166" t="str">
        <f>IF(OR(H571="", H572="", Q571=0), "", IF(H571&lt;H572, (H572-H571)/H571, ""))</f>
        <v/>
      </c>
      <c r="S571" s="213">
        <v>125.40443393871001</v>
      </c>
      <c r="T571" s="241">
        <f>S571-Q571</f>
        <v>-3.2258375289700041</v>
      </c>
      <c r="U571" s="244"/>
      <c r="V571" s="246" t="str">
        <f>IFERROR(VLOOKUP(LEFT(U571,FIND(" ",U571)-1),'BTA Tarama'!$A:$K,11,0),"")</f>
        <v/>
      </c>
      <c r="W571" s="229"/>
      <c r="X571" s="243" t="str">
        <f>IF(COUNTIF('Yıldız Liste'!A:A, A571)&gt;0, "Yıldız Pazar", IF(COUNTIF('Ana Pazar Liste'!A:A, A571)&gt;0, "Ana Pazar", IF(COUNTIF('Alt Pazar Liste'!A:A, A571)&gt;0, "Alt Pazar", "")))</f>
        <v>Ana Pazar</v>
      </c>
    </row>
    <row r="572" spans="1:24" ht="30" customHeight="1" thickTop="1" thickBot="1" x14ac:dyDescent="0.65">
      <c r="A572" s="250" t="s">
        <v>745</v>
      </c>
      <c r="B572" s="251"/>
      <c r="C572" s="251"/>
      <c r="D572" s="251"/>
      <c r="E572" s="251"/>
      <c r="F572" s="251"/>
      <c r="G572" s="251"/>
      <c r="H572" s="252"/>
      <c r="I572" s="150"/>
      <c r="J572" s="150"/>
      <c r="K572" s="150"/>
      <c r="L572" s="150"/>
      <c r="M572" s="150"/>
      <c r="N572" s="150"/>
      <c r="O572" s="150"/>
      <c r="P572" s="150"/>
      <c r="Q572" s="158">
        <f t="shared" ref="Q572:Q632" si="27">E572*G572/100</f>
        <v>0</v>
      </c>
      <c r="R572" s="166" t="str">
        <f t="shared" si="25"/>
        <v/>
      </c>
      <c r="S572" s="213">
        <v>0</v>
      </c>
      <c r="T572" s="241">
        <f t="shared" si="26"/>
        <v>0</v>
      </c>
      <c r="U572" s="244"/>
      <c r="V572" s="246" t="str">
        <f>IFERROR(VLOOKUP(LEFT(U572,FIND(" ",U572)-1),'BTA Tarama'!$A:$K,11,0),"")</f>
        <v/>
      </c>
      <c r="W572" s="229"/>
      <c r="X572" s="243" t="str">
        <f>IF(COUNTIF('Yıldız Liste'!A:A, A572)&gt;0, "Yıldız Pazar", IF(COUNTIF('Ana Pazar Liste'!A:A, A572)&gt;0, "Ana Pazar", IF(COUNTIF('Alt Pazar Liste'!A:A, A572)&gt;0, "Alt Pazar", "")))</f>
        <v/>
      </c>
    </row>
    <row r="573" spans="1:24" ht="30" customHeight="1" thickTop="1" thickBot="1" x14ac:dyDescent="0.65">
      <c r="A573" s="125" t="s">
        <v>5</v>
      </c>
      <c r="B573" s="136" t="s">
        <v>745</v>
      </c>
      <c r="C573" s="137">
        <v>290909226000</v>
      </c>
      <c r="D573" s="137">
        <v>2200000000</v>
      </c>
      <c r="E573" s="128">
        <f>VLOOKUP(A573,'Tüm - Sektör'!$A:$H,5,0)</f>
        <v>0.41708286322881111</v>
      </c>
      <c r="F573" s="128">
        <f>VLOOKUP(A573,'Tüm - Sektör'!$A:$H,6,0)</f>
        <v>1.8406128121306756E-3</v>
      </c>
      <c r="G573" s="127">
        <f>VLOOKUP(A573,'Tüm - Sektör'!$A:$H,7,0)</f>
        <v>941.18174399999998</v>
      </c>
      <c r="H573" s="159">
        <v>101.9</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3.9255077660620588</v>
      </c>
      <c r="R573" s="166" t="str">
        <f>IF(OR(H573="", H574="", Q573=0), "", IF(H573&lt;H574, (H574-H573)/H573, ""))</f>
        <v/>
      </c>
      <c r="S573" s="213">
        <v>3.8648235880359794</v>
      </c>
      <c r="T573" s="241">
        <f>S573-Q573</f>
        <v>-6.0684178026079394E-2</v>
      </c>
      <c r="U573" s="244"/>
      <c r="V573" s="246" t="str">
        <f>IFERROR(VLOOKUP(LEFT(U573,FIND(" ",U573)-1),'BTA Tarama'!$A:$K,11,0),"")</f>
        <v/>
      </c>
      <c r="W573" s="229"/>
      <c r="X573" s="243" t="str">
        <f>IF(COUNTIF('Yıldız Liste'!A:A, A573)&gt;0, "Yıldız Pazar", IF(COUNTIF('Ana Pazar Liste'!A:A, A573)&gt;0, "Ana Pazar", IF(COUNTIF('Alt Pazar Liste'!A:A, A573)&gt;0, "Alt Pazar", "")))</f>
        <v>Yıldız Pazar</v>
      </c>
    </row>
    <row r="574" spans="1:24" ht="30" customHeight="1" thickTop="1" thickBot="1" x14ac:dyDescent="0.65">
      <c r="A574" s="125" t="s">
        <v>239</v>
      </c>
      <c r="B574" s="136" t="s">
        <v>745</v>
      </c>
      <c r="C574" s="137">
        <v>243598033000</v>
      </c>
      <c r="D574" s="137">
        <v>3500000000</v>
      </c>
      <c r="E574" s="128">
        <f>VLOOKUP(A574,'Tüm - Sektör'!$A:$H,5,0)</f>
        <v>1.6332737052324782</v>
      </c>
      <c r="F574" s="128">
        <f>VLOOKUP(A574,'Tüm - Sektör'!$A:$H,6,0)</f>
        <v>8.8047100012532513E-3</v>
      </c>
      <c r="G574" s="127">
        <f>VLOOKUP(A574,'Tüm - Sektör'!$A:$H,7,0)</f>
        <v>463.44384700000001</v>
      </c>
      <c r="H574" s="159">
        <v>52.85</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7.5693064915688373</v>
      </c>
      <c r="R574" s="166" t="str">
        <f>IF(OR(H574="", H575="", Q574=0), "", IF(H574&lt;H575, (H575-H574)/H574, ""))</f>
        <v/>
      </c>
      <c r="S574" s="213">
        <v>7.4773429547553834</v>
      </c>
      <c r="T574" s="241">
        <f>S574-Q574</f>
        <v>-9.1963536813453928E-2</v>
      </c>
      <c r="U574" s="244"/>
      <c r="V574" s="246" t="str">
        <f>IFERROR(VLOOKUP(LEFT(U574,FIND(" ",U574)-1),'BTA Tarama'!$A:$K,11,0),"")</f>
        <v/>
      </c>
      <c r="W574" s="229"/>
      <c r="X574" s="243" t="str">
        <f>IF(COUNTIF('Yıldız Liste'!A:A, A574)&gt;0, "Yıldız Pazar", IF(COUNTIF('Ana Pazar Liste'!A:A, A574)&gt;0, "Ana Pazar", IF(COUNTIF('Alt Pazar Liste'!A:A, A574)&gt;0, "Alt Pazar", "")))</f>
        <v>Yıldız Pazar</v>
      </c>
    </row>
    <row r="575" spans="1:24" ht="30" customHeight="1" thickTop="1" thickBot="1" x14ac:dyDescent="0.65">
      <c r="A575" s="250" t="s">
        <v>357</v>
      </c>
      <c r="B575" s="251"/>
      <c r="C575" s="251"/>
      <c r="D575" s="251"/>
      <c r="E575" s="251"/>
      <c r="F575" s="251"/>
      <c r="G575" s="251"/>
      <c r="H575" s="252"/>
      <c r="I575" s="150"/>
      <c r="J575" s="150"/>
      <c r="K575" s="150"/>
      <c r="L575" s="150"/>
      <c r="M575" s="150"/>
      <c r="N575" s="150"/>
      <c r="O575" s="150"/>
      <c r="P575" s="150"/>
      <c r="Q575" s="158">
        <f t="shared" si="27"/>
        <v>0</v>
      </c>
      <c r="R575" s="166" t="str">
        <f t="shared" si="25"/>
        <v/>
      </c>
      <c r="S575" s="213">
        <v>0</v>
      </c>
      <c r="T575" s="241">
        <f t="shared" si="26"/>
        <v>0</v>
      </c>
      <c r="U575" s="244"/>
      <c r="V575" s="246" t="str">
        <f>IFERROR(VLOOKUP(LEFT(U575,FIND(" ",U575)-1),'BTA Tarama'!$A:$K,11,0),"")</f>
        <v/>
      </c>
      <c r="W575" s="229"/>
      <c r="X575" s="243" t="str">
        <f>IF(COUNTIF('Yıldız Liste'!A:A, A575)&gt;0, "Yıldız Pazar", IF(COUNTIF('Ana Pazar Liste'!A:A, A575)&gt;0, "Ana Pazar", IF(COUNTIF('Alt Pazar Liste'!A:A, A575)&gt;0, "Alt Pazar", "")))</f>
        <v/>
      </c>
    </row>
    <row r="576" spans="1:24" ht="30" customHeight="1" thickTop="1" thickBot="1" x14ac:dyDescent="0.65">
      <c r="A576" s="125" t="s">
        <v>296</v>
      </c>
      <c r="B576" s="136" t="s">
        <v>357</v>
      </c>
      <c r="C576" s="137">
        <v>34465646741</v>
      </c>
      <c r="D576" s="137">
        <v>621000000</v>
      </c>
      <c r="E576" s="128">
        <f>VLOOKUP(A576,'Tüm - Sektör'!$A:$H,5,0)</f>
        <v>1.2837324469545908</v>
      </c>
      <c r="F576" s="128">
        <f>VLOOKUP(A576,'Tüm - Sektör'!$A:$H,6,0)</f>
        <v>6.2265120722241173E-3</v>
      </c>
      <c r="G576" s="127">
        <f>VLOOKUP(A576,'Tüm - Sektör'!$A:$H,7,0)</f>
        <v>92.579552000000007</v>
      </c>
      <c r="H576" s="159">
        <v>336.75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1.1884737482691978</v>
      </c>
      <c r="R576" s="166" t="str">
        <f>IF(OR(H576="", H577="", Q576=0), "", IF(H576&lt;H577, (H577-H576)/H576, ""))</f>
        <v/>
      </c>
      <c r="S576" s="213">
        <v>1.2018574616506077</v>
      </c>
      <c r="T576" s="241">
        <f>S576-Q576</f>
        <v>1.3383713381409867E-2</v>
      </c>
      <c r="U576" s="244"/>
      <c r="V576" s="246" t="str">
        <f>IFERROR(VLOOKUP(LEFT(U576,FIND(" ",U576)-1),'BTA Tarama'!$A:$K,11,0),"")</f>
        <v/>
      </c>
      <c r="W576" s="229"/>
      <c r="X576" s="243" t="str">
        <f>IF(COUNTIF('Yıldız Liste'!A:A, A576)&gt;0, "Yıldız Pazar", IF(COUNTIF('Ana Pazar Liste'!A:A, A576)&gt;0, "Ana Pazar", IF(COUNTIF('Alt Pazar Liste'!A:A, A576)&gt;0, "Alt Pazar", "")))</f>
        <v>Yıldız Pazar</v>
      </c>
    </row>
    <row r="577" spans="1:24" ht="30" customHeight="1" thickTop="1" thickBot="1" x14ac:dyDescent="0.65">
      <c r="A577" s="125" t="s">
        <v>336</v>
      </c>
      <c r="B577" s="136" t="s">
        <v>357</v>
      </c>
      <c r="C577" s="137">
        <v>919757915</v>
      </c>
      <c r="D577" s="137">
        <v>19440000</v>
      </c>
      <c r="E577" s="128">
        <f>VLOOKUP(A577,'Tüm - Sektör'!$A:$H,5,0)</f>
        <v>63.537956050033351</v>
      </c>
      <c r="F577" s="128">
        <f>VLOOKUP(A577,'Tüm - Sektör'!$A:$H,6,0)</f>
        <v>12.817307361016976</v>
      </c>
      <c r="G577" s="127">
        <f>VLOOKUP(A577,'Tüm - Sektör'!$A:$H,7,0)</f>
        <v>2.4591859999999999</v>
      </c>
      <c r="H577" s="159">
        <v>256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1.5625165198685729</v>
      </c>
      <c r="R577" s="166" t="str">
        <f>IF(OR(H577="", H578="", Q577=0), "", IF(H577&lt;H578, (H578-H577)/H577, ""))</f>
        <v/>
      </c>
      <c r="S577" s="213">
        <v>1.5640439064960105</v>
      </c>
      <c r="T577" s="241">
        <f>S577-Q577</f>
        <v>1.5273866274376768E-3</v>
      </c>
      <c r="U577" s="244"/>
      <c r="V577" s="246" t="str">
        <f>IFERROR(VLOOKUP(LEFT(U577,FIND(" ",U577)-1),'BTA Tarama'!$A:$K,11,0),"")</f>
        <v/>
      </c>
      <c r="W577" s="229"/>
      <c r="X577" s="243" t="str">
        <f>IF(COUNTIF('Yıldız Liste'!A:A, A577)&gt;0, "Yıldız Pazar", IF(COUNTIF('Ana Pazar Liste'!A:A, A577)&gt;0, "Ana Pazar", IF(COUNTIF('Alt Pazar Liste'!A:A, A577)&gt;0, "Alt Pazar", "")))</f>
        <v>Ana Pazar</v>
      </c>
    </row>
    <row r="578" spans="1:24" ht="30" customHeight="1" thickTop="1" thickBot="1" x14ac:dyDescent="0.65">
      <c r="A578" s="125" t="s">
        <v>546</v>
      </c>
      <c r="B578" s="136" t="s">
        <v>357</v>
      </c>
      <c r="C578" s="137">
        <v>155992742</v>
      </c>
      <c r="D578" s="137">
        <v>8000000</v>
      </c>
      <c r="E578" s="128">
        <f>VLOOKUP(A578,'Tüm - Sektör'!$A:$H,5,0)</f>
        <v>82.902241676614935</v>
      </c>
      <c r="F578" s="128">
        <f>VLOOKUP(A578,'Tüm - Sektör'!$A:$H,6,0)</f>
        <v>45.055566128595075</v>
      </c>
      <c r="G578" s="127">
        <f>VLOOKUP(A578,'Tüm - Sektör'!$A:$H,7,0)</f>
        <v>2.010942</v>
      </c>
      <c r="H578" s="159">
        <v>240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1.6671159968165541</v>
      </c>
      <c r="R578" s="166" t="str">
        <f>IF(OR(H578="", H579="", Q578=0), "", IF(H578&lt;H579, (H579-H578)/H578, ""))</f>
        <v/>
      </c>
      <c r="S578" s="213">
        <v>1.6671159968165541</v>
      </c>
      <c r="T578" s="241">
        <f>S578-Q578</f>
        <v>0</v>
      </c>
      <c r="U578" s="244"/>
      <c r="V578" s="246" t="str">
        <f>IFERROR(VLOOKUP(LEFT(U578,FIND(" ",U578)-1),'BTA Tarama'!$A:$K,11,0),"")</f>
        <v/>
      </c>
      <c r="W578" s="229"/>
      <c r="X578" s="243" t="str">
        <f>IF(COUNTIF('Yıldız Liste'!A:A, A578)&gt;0, "Yıldız Pazar", IF(COUNTIF('Ana Pazar Liste'!A:A, A578)&gt;0, "Ana Pazar", IF(COUNTIF('Alt Pazar Liste'!A:A, A578)&gt;0, "Alt Pazar", "")))</f>
        <v/>
      </c>
    </row>
    <row r="579" spans="1:24" ht="30" customHeight="1" thickTop="1" thickBot="1" x14ac:dyDescent="0.65">
      <c r="A579" s="125" t="s">
        <v>104</v>
      </c>
      <c r="B579" s="136" t="s">
        <v>357</v>
      </c>
      <c r="C579" s="137">
        <v>360638941</v>
      </c>
      <c r="D579" s="137">
        <v>15000000</v>
      </c>
      <c r="E579" s="128">
        <f>VLOOKUP(A579,'Tüm - Sektör'!$A:$H,5,0)</f>
        <v>13.952735735568867</v>
      </c>
      <c r="F579" s="128">
        <f>VLOOKUP(A579,'Tüm - Sektör'!$A:$H,6,0)</f>
        <v>3.6621353636663692</v>
      </c>
      <c r="G579" s="127">
        <f>VLOOKUP(A579,'Tüm - Sektör'!$A:$H,7,0)</f>
        <v>12.081939999999999</v>
      </c>
      <c r="H579" s="159">
        <v>237.3</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1.6857611599299889</v>
      </c>
      <c r="R579" s="166" t="str">
        <f>IF(OR(H579="", H580="", Q579=0), "", IF(H579&lt;H580, (H580-H579)/H579, ""))</f>
        <v/>
      </c>
      <c r="S579" s="213">
        <v>1.5505082296565365</v>
      </c>
      <c r="T579" s="241">
        <f>S579-Q579</f>
        <v>-0.13525293027345242</v>
      </c>
      <c r="U579" s="244"/>
      <c r="V579" s="246" t="str">
        <f>IFERROR(VLOOKUP(LEFT(U579,FIND(" ",U579)-1),'BTA Tarama'!$A:$K,11,0),"")</f>
        <v/>
      </c>
      <c r="W579" s="229"/>
      <c r="X579" s="243" t="str">
        <f>IF(COUNTIF('Yıldız Liste'!A:A, A579)&gt;0, "Yıldız Pazar", IF(COUNTIF('Ana Pazar Liste'!A:A, A579)&gt;0, "Ana Pazar", IF(COUNTIF('Alt Pazar Liste'!A:A, A579)&gt;0, "Alt Pazar", "")))</f>
        <v>Ana Pazar</v>
      </c>
    </row>
    <row r="580" spans="1:24" ht="30" customHeight="1" thickTop="1" thickBot="1" x14ac:dyDescent="0.65">
      <c r="A580" s="125" t="s">
        <v>553</v>
      </c>
      <c r="B580" s="136" t="s">
        <v>357</v>
      </c>
      <c r="C580" s="137">
        <v>9944531679</v>
      </c>
      <c r="D580" s="137">
        <v>125000000</v>
      </c>
      <c r="E580" s="128">
        <f>VLOOKUP(A580,'Tüm - Sektör'!$A:$H,5,0)</f>
        <v>6.9324315395305662</v>
      </c>
      <c r="F580" s="128">
        <f>VLOOKUP(A580,'Tüm - Sektör'!$A:$H,6,0)</f>
        <v>0.2272928373616579</v>
      </c>
      <c r="G580" s="127">
        <f>VLOOKUP(A580,'Tüm - Sektör'!$A:$H,7,0)</f>
        <v>25.599695000000001</v>
      </c>
      <c r="H580" s="159">
        <v>225.5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1.7746813302036295</v>
      </c>
      <c r="R580" s="166" t="str">
        <f>IF(OR(H580="", H581="", Q580=0), "", IF(H580&lt;H581, (H581-H580)/H580, ""))</f>
        <v/>
      </c>
      <c r="S580" s="213">
        <v>1.6367715335824886</v>
      </c>
      <c r="T580" s="241">
        <f>S580-Q580</f>
        <v>-0.13790979662114089</v>
      </c>
      <c r="U580" s="244"/>
      <c r="V580" s="246" t="str">
        <f>IFERROR(VLOOKUP(LEFT(U580,FIND(" ",U580)-1),'BTA Tarama'!$A:$K,11,0),"")</f>
        <v/>
      </c>
      <c r="W580" s="229"/>
      <c r="X580" s="243" t="str">
        <f>IF(COUNTIF('Yıldız Liste'!A:A, A580)&gt;0, "Yıldız Pazar", IF(COUNTIF('Ana Pazar Liste'!A:A, A580)&gt;0, "Ana Pazar", IF(COUNTIF('Alt Pazar Liste'!A:A, A580)&gt;0, "Alt Pazar", "")))</f>
        <v>Yıldız Pazar</v>
      </c>
    </row>
    <row r="581" spans="1:24" ht="30" customHeight="1" thickTop="1" thickBot="1" x14ac:dyDescent="0.65">
      <c r="A581" s="125" t="s">
        <v>727</v>
      </c>
      <c r="B581" s="136" t="s">
        <v>357</v>
      </c>
      <c r="C581" s="137">
        <v>455277050</v>
      </c>
      <c r="D581" s="137">
        <v>31042007</v>
      </c>
      <c r="E581" s="128">
        <f>VLOOKUP(A581,'Tüm - Sektör'!$A:$H,5,0)</f>
        <v>8.9481991915897652</v>
      </c>
      <c r="F581" s="128">
        <f>VLOOKUP(A581,'Tüm - Sektör'!$A:$H,6,0)</f>
        <v>1.5251903418381008</v>
      </c>
      <c r="G581" s="127">
        <f>VLOOKUP(A581,'Tüm - Sektör'!$A:$H,7,0)</f>
        <v>24.164194999999999</v>
      </c>
      <c r="H581" s="159">
        <v>185</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2.1622603016441744</v>
      </c>
      <c r="R581" s="166" t="str">
        <f>IF(OR(H581="", H582="", Q581=0), "", IF(H581&lt;H582, (H582-H581)/H581, ""))</f>
        <v/>
      </c>
      <c r="S581" s="213">
        <v>2.1075772170925826</v>
      </c>
      <c r="T581" s="241">
        <f>S581-Q581</f>
        <v>-5.4683084551591765E-2</v>
      </c>
      <c r="U581" s="244"/>
      <c r="V581" s="246" t="str">
        <f>IFERROR(VLOOKUP(LEFT(U581,FIND(" ",U581)-1),'BTA Tarama'!$A:$K,11,0),"")</f>
        <v/>
      </c>
      <c r="W581" s="229"/>
      <c r="X581" s="243" t="str">
        <f>IF(COUNTIF('Yıldız Liste'!A:A, A581)&gt;0, "Yıldız Pazar", IF(COUNTIF('Ana Pazar Liste'!A:A, A581)&gt;0, "Ana Pazar", IF(COUNTIF('Alt Pazar Liste'!A:A, A581)&gt;0, "Alt Pazar", "")))</f>
        <v>Alt Pazar</v>
      </c>
    </row>
    <row r="582" spans="1:24" ht="30" customHeight="1" thickTop="1" thickBot="1" x14ac:dyDescent="0.65">
      <c r="A582" s="125" t="s">
        <v>64</v>
      </c>
      <c r="B582" s="136" t="s">
        <v>357</v>
      </c>
      <c r="C582" s="137">
        <v>240921520</v>
      </c>
      <c r="D582" s="137">
        <v>7425000</v>
      </c>
      <c r="E582" s="128">
        <f>VLOOKUP(A582,'Tüm - Sektör'!$A:$H,5,0)</f>
        <v>39.801917003609802</v>
      </c>
      <c r="F582" s="128">
        <f>VLOOKUP(A582,'Tüm - Sektör'!$A:$H,6,0)</f>
        <v>28.213302855651108</v>
      </c>
      <c r="G582" s="127">
        <f>VLOOKUP(A582,'Tüm - Sektör'!$A:$H,7,0)</f>
        <v>5.4653780000000003</v>
      </c>
      <c r="H582" s="159">
        <v>183.9</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2.1753252154935496</v>
      </c>
      <c r="R582" s="166" t="str">
        <f>IF(OR(H582="", H583="", Q582=0), "", IF(H582&lt;H583, (H583-H582)/H582, ""))</f>
        <v/>
      </c>
      <c r="S582" s="213">
        <v>2.1647310991843272</v>
      </c>
      <c r="T582" s="241">
        <f>S582-Q582</f>
        <v>-1.0594116309222468E-2</v>
      </c>
      <c r="U582" s="244"/>
      <c r="V582" s="246" t="str">
        <f>IFERROR(VLOOKUP(LEFT(U582,FIND(" ",U582)-1),'BTA Tarama'!$A:$K,11,0),"")</f>
        <v/>
      </c>
      <c r="W582" s="229"/>
      <c r="X582" s="243" t="str">
        <f>IF(COUNTIF('Yıldız Liste'!A:A, A582)&gt;0, "Yıldız Pazar", IF(COUNTIF('Ana Pazar Liste'!A:A, A582)&gt;0, "Ana Pazar", IF(COUNTIF('Alt Pazar Liste'!A:A, A582)&gt;0, "Alt Pazar", "")))</f>
        <v>Ana Pazar</v>
      </c>
    </row>
    <row r="583" spans="1:24" ht="30" customHeight="1" thickTop="1" thickBot="1" x14ac:dyDescent="0.65">
      <c r="A583" s="125" t="s">
        <v>295</v>
      </c>
      <c r="B583" s="136" t="s">
        <v>357</v>
      </c>
      <c r="C583" s="137">
        <v>67808233000</v>
      </c>
      <c r="D583" s="137">
        <v>220000000</v>
      </c>
      <c r="E583" s="128">
        <f>VLOOKUP(A583,'Tüm - Sektör'!$A:$H,5,0)</f>
        <v>2.7891391812805475</v>
      </c>
      <c r="F583" s="128">
        <f>VLOOKUP(A583,'Tüm - Sektör'!$A:$H,6,0)</f>
        <v>7.6372923912391769E-2</v>
      </c>
      <c r="G583" s="127">
        <f>VLOOKUP(A583,'Tüm - Sektör'!$A:$H,7,0)</f>
        <v>86.823064000000002</v>
      </c>
      <c r="H583" s="159">
        <v>165.2</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2.4216160964122859</v>
      </c>
      <c r="R583" s="166" t="str">
        <f>IF(OR(H583="", H584="", Q583=0), "", IF(H583&lt;H584, (H584-H583)/H583, ""))</f>
        <v/>
      </c>
      <c r="S583" s="213">
        <v>2.4041525187939277</v>
      </c>
      <c r="T583" s="241">
        <f>S583-Q583</f>
        <v>-1.7463577618358261E-2</v>
      </c>
      <c r="U583" s="244"/>
      <c r="V583" s="246" t="str">
        <f>IFERROR(VLOOKUP(LEFT(U583,FIND(" ",U583)-1),'BTA Tarama'!$A:$K,11,0),"")</f>
        <v/>
      </c>
      <c r="W583" s="229"/>
      <c r="X583" s="243" t="str">
        <f>IF(COUNTIF('Yıldız Liste'!A:A, A583)&gt;0, "Yıldız Pazar", IF(COUNTIF('Ana Pazar Liste'!A:A, A583)&gt;0, "Ana Pazar", IF(COUNTIF('Alt Pazar Liste'!A:A, A583)&gt;0, "Alt Pazar", "")))</f>
        <v>Yıldız Pazar</v>
      </c>
    </row>
    <row r="584" spans="1:24" ht="30" customHeight="1" thickTop="1" thickBot="1" x14ac:dyDescent="0.65">
      <c r="A584" s="125" t="s">
        <v>65</v>
      </c>
      <c r="B584" s="136" t="s">
        <v>357</v>
      </c>
      <c r="C584" s="137">
        <v>2454857833</v>
      </c>
      <c r="D584" s="137">
        <v>150000000</v>
      </c>
      <c r="E584" s="128">
        <f>VLOOKUP(A584,'Tüm - Sektör'!$A:$H,5,0)</f>
        <v>102.60577629478229</v>
      </c>
      <c r="F584" s="128">
        <f>VLOOKUP(A584,'Tüm - Sektör'!$A:$H,6,0)</f>
        <v>36.00202677009905</v>
      </c>
      <c r="G584" s="127">
        <f>VLOOKUP(A584,'Tüm - Sektör'!$A:$H,7,0)</f>
        <v>20.225930999999999</v>
      </c>
      <c r="H584" s="159">
        <v>19.28</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20.75297351539702</v>
      </c>
      <c r="R584" s="166" t="str">
        <f>IF(OR(H584="", H585="", Q584=0), "", IF(H584&lt;H585, (H585-H584)/H584, ""))</f>
        <v/>
      </c>
      <c r="S584" s="213">
        <v>21.192655157672384</v>
      </c>
      <c r="T584" s="241">
        <f>S584-Q584</f>
        <v>0.43968164227536377</v>
      </c>
      <c r="U584" s="244"/>
      <c r="V584" s="246" t="str">
        <f>IFERROR(VLOOKUP(LEFT(U584,FIND(" ",U584)-1),'BTA Tarama'!$A:$K,11,0),"")</f>
        <v/>
      </c>
      <c r="W584" s="229"/>
      <c r="X584" s="243" t="str">
        <f>IF(COUNTIF('Yıldız Liste'!A:A, A584)&gt;0, "Yıldız Pazar", IF(COUNTIF('Ana Pazar Liste'!A:A, A584)&gt;0, "Ana Pazar", IF(COUNTIF('Alt Pazar Liste'!A:A, A584)&gt;0, "Alt Pazar", "")))</f>
        <v>Ana Pazar</v>
      </c>
    </row>
    <row r="585" spans="1:24" ht="30" customHeight="1" thickTop="1" thickBot="1" x14ac:dyDescent="0.65">
      <c r="A585" s="125" t="s">
        <v>244</v>
      </c>
      <c r="B585" s="136" t="s">
        <v>357</v>
      </c>
      <c r="C585" s="137">
        <v>11748972614</v>
      </c>
      <c r="D585" s="137">
        <v>4500000000</v>
      </c>
      <c r="E585" s="128">
        <f>VLOOKUP(A585,'Tüm - Sektör'!$A:$H,5,0)</f>
        <v>3.0088580781821683</v>
      </c>
      <c r="F585" s="128">
        <f>VLOOKUP(A585,'Tüm - Sektör'!$A:$H,6,0)</f>
        <v>6.0785011680447844E-2</v>
      </c>
      <c r="G585" s="127">
        <f>VLOOKUP(A585,'Tüm - Sektör'!$A:$H,7,0)</f>
        <v>1152.410032</v>
      </c>
      <c r="H585" s="159">
        <v>11.54</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34.674382341613708</v>
      </c>
      <c r="R585" s="166" t="str">
        <f>IF(OR(H585="", H586="", Q585=0), "", IF(H585&lt;H586, (H586-H585)/H585, ""))</f>
        <v/>
      </c>
      <c r="S585" s="213">
        <v>33.456720085470081</v>
      </c>
      <c r="T585" s="241">
        <f>S585-Q585</f>
        <v>-1.2176622561436261</v>
      </c>
      <c r="U585" s="244"/>
      <c r="V585" s="246" t="str">
        <f>IFERROR(VLOOKUP(LEFT(U585,FIND(" ",U585)-1),'BTA Tarama'!$A:$K,11,0),"")</f>
        <v/>
      </c>
      <c r="W585" s="229"/>
      <c r="X585" s="243" t="str">
        <f>IF(COUNTIF('Yıldız Liste'!A:A, A585)&gt;0, "Yıldız Pazar", IF(COUNTIF('Ana Pazar Liste'!A:A, A585)&gt;0, "Ana Pazar", IF(COUNTIF('Alt Pazar Liste'!A:A, A585)&gt;0, "Alt Pazar", "")))</f>
        <v>Yıldız Pazar</v>
      </c>
    </row>
    <row r="586" spans="1:24" ht="30" customHeight="1" thickTop="1" thickBot="1" x14ac:dyDescent="0.65">
      <c r="A586" s="125" t="s">
        <v>545</v>
      </c>
      <c r="B586" s="136" t="s">
        <v>357</v>
      </c>
      <c r="C586" s="137">
        <v>1049965568</v>
      </c>
      <c r="D586" s="137">
        <v>390000000</v>
      </c>
      <c r="E586" s="128">
        <f>VLOOKUP(A586,'Tüm - Sektör'!$A:$H,5,0)</f>
        <v>39.344301639383609</v>
      </c>
      <c r="F586" s="128">
        <f>VLOOKUP(A586,'Tüm - Sektör'!$A:$H,6,0)</f>
        <v>16.813804119394703</v>
      </c>
      <c r="G586" s="127">
        <f>VLOOKUP(A586,'Tüm - Sektör'!$A:$H,7,0)</f>
        <v>151.529539</v>
      </c>
      <c r="H586" s="159">
        <v>6.71</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59.618238896927423</v>
      </c>
      <c r="R586" s="166" t="str">
        <f>IF(OR(H586="", H587="", Q586=0), "", IF(H586&lt;H587, (H587-H586)/H586, ""))</f>
        <v/>
      </c>
      <c r="S586" s="213">
        <v>57.809014884159396</v>
      </c>
      <c r="T586" s="241">
        <f>S586-Q586</f>
        <v>-1.809224012768027</v>
      </c>
      <c r="U586" s="244"/>
      <c r="V586" s="246" t="str">
        <f>IFERROR(VLOOKUP(LEFT(U586,FIND(" ",U586)-1),'BTA Tarama'!$A:$K,11,0),"")</f>
        <v/>
      </c>
      <c r="W586" s="229"/>
      <c r="X586" s="243" t="str">
        <f>IF(COUNTIF('Yıldız Liste'!A:A, A586)&gt;0, "Yıldız Pazar", IF(COUNTIF('Ana Pazar Liste'!A:A, A586)&gt;0, "Ana Pazar", IF(COUNTIF('Alt Pazar Liste'!A:A, A586)&gt;0, "Alt Pazar", "")))</f>
        <v>Ana Pazar</v>
      </c>
    </row>
    <row r="587" spans="1:24" ht="30" customHeight="1" thickTop="1" thickBot="1" x14ac:dyDescent="0.65">
      <c r="A587" s="125" t="s">
        <v>156</v>
      </c>
      <c r="B587" s="136" t="s">
        <v>357</v>
      </c>
      <c r="C587" s="137">
        <v>-421692226</v>
      </c>
      <c r="D587" s="137">
        <v>600000000</v>
      </c>
      <c r="E587" s="128">
        <f>VLOOKUP(A587,'Tüm - Sektör'!$A:$H,5,0)</f>
        <v>58.564450617137553</v>
      </c>
      <c r="F587" s="128">
        <f>VLOOKUP(A587,'Tüm - Sektör'!$A:$H,6,0)</f>
        <v>97.607417695229259</v>
      </c>
      <c r="G587" s="127">
        <f>VLOOKUP(A587,'Tüm - Sektör'!$A:$H,7,0)</f>
        <v>399.45994000000002</v>
      </c>
      <c r="H587" s="159">
        <v>1.71</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233.94151929654731</v>
      </c>
      <c r="R587" s="166" t="str">
        <f>IF(OR(H587="", H588="", Q587=0), "", IF(H587&lt;H588, (H588-H587)/H587, ""))</f>
        <v/>
      </c>
      <c r="S587" s="213">
        <v>236.71005798644728</v>
      </c>
      <c r="T587" s="241">
        <f>S587-Q587</f>
        <v>2.7685386898999695</v>
      </c>
      <c r="U587" s="244"/>
      <c r="V587" s="246" t="str">
        <f>IFERROR(VLOOKUP(LEFT(U587,FIND(" ",U587)-1),'BTA Tarama'!$A:$K,11,0),"")</f>
        <v/>
      </c>
      <c r="W587" s="229"/>
      <c r="X587" s="243" t="str">
        <f>IF(COUNTIF('Yıldız Liste'!A:A, A587)&gt;0, "Yıldız Pazar", IF(COUNTIF('Ana Pazar Liste'!A:A, A587)&gt;0, "Ana Pazar", IF(COUNTIF('Alt Pazar Liste'!A:A, A587)&gt;0, "Alt Pazar", "")))</f>
        <v>Ana Pazar</v>
      </c>
    </row>
    <row r="588" spans="1:24" ht="30" customHeight="1" thickTop="1" thickBot="1" x14ac:dyDescent="0.65">
      <c r="A588" s="250" t="s">
        <v>356</v>
      </c>
      <c r="B588" s="251"/>
      <c r="C588" s="251"/>
      <c r="D588" s="251"/>
      <c r="E588" s="251"/>
      <c r="F588" s="251"/>
      <c r="G588" s="251"/>
      <c r="H588" s="252"/>
      <c r="I588" s="150"/>
      <c r="J588" s="150"/>
      <c r="K588" s="150"/>
      <c r="L588" s="150"/>
      <c r="M588" s="150"/>
      <c r="N588" s="150"/>
      <c r="O588" s="150"/>
      <c r="P588" s="150"/>
      <c r="Q588" s="158">
        <f t="shared" si="27"/>
        <v>0</v>
      </c>
      <c r="R588" s="166" t="str">
        <f t="shared" si="25"/>
        <v/>
      </c>
      <c r="S588" s="213">
        <v>0</v>
      </c>
      <c r="T588" s="241">
        <f t="shared" ref="T588:T643" si="28">S588-Q588</f>
        <v>0</v>
      </c>
      <c r="U588" s="244"/>
      <c r="V588" s="246" t="str">
        <f>IFERROR(VLOOKUP(LEFT(U588,FIND(" ",U588)-1),'BTA Tarama'!$A:$K,11,0),"")</f>
        <v/>
      </c>
      <c r="W588" s="229"/>
      <c r="X588" s="243" t="str">
        <f>IF(COUNTIF('Yıldız Liste'!A:A, A588)&gt;0, "Yıldız Pazar", IF(COUNTIF('Ana Pazar Liste'!A:A, A588)&gt;0, "Ana Pazar", IF(COUNTIF('Alt Pazar Liste'!A:A, A588)&gt;0, "Alt Pazar", "")))</f>
        <v/>
      </c>
    </row>
    <row r="589" spans="1:24" ht="30" customHeight="1" thickTop="1" thickBot="1" x14ac:dyDescent="0.65">
      <c r="A589" s="125" t="s">
        <v>292</v>
      </c>
      <c r="B589" s="136" t="s">
        <v>356</v>
      </c>
      <c r="C589" s="137">
        <v>8163584863</v>
      </c>
      <c r="D589" s="137">
        <v>24300000</v>
      </c>
      <c r="E589" s="128">
        <f>VLOOKUP(A589,'Tüm - Sektör'!$A:$H,5,0)</f>
        <v>11.089377317740503</v>
      </c>
      <c r="F589" s="128">
        <f>VLOOKUP(A589,'Tüm - Sektör'!$A:$H,6,0)</f>
        <v>0.30876385388274957</v>
      </c>
      <c r="G589" s="127">
        <f>VLOOKUP(A589,'Tüm - Sektör'!$A:$H,7,0)</f>
        <v>2.442218</v>
      </c>
      <c r="H589" s="159">
        <v>1477</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0.27082676894177576</v>
      </c>
      <c r="R589" s="166" t="str">
        <f>IF(OR(H589="", H590="", Q589=0), "", IF(H589&lt;H590, (H590-H589)/H589, ""))</f>
        <v/>
      </c>
      <c r="S589" s="213">
        <v>0.27064353026184224</v>
      </c>
      <c r="T589" s="241">
        <f>S589-Q589</f>
        <v>-1.8323867993352838E-4</v>
      </c>
      <c r="U589" s="244"/>
      <c r="V589" s="246" t="str">
        <f>IFERROR(VLOOKUP(LEFT(U589,FIND(" ",U589)-1),'BTA Tarama'!$A:$K,11,0),"")</f>
        <v/>
      </c>
      <c r="W589" s="229"/>
      <c r="X589" s="243" t="str">
        <f>IF(COUNTIF('Yıldız Liste'!A:A, A589)&gt;0, "Yıldız Pazar", IF(COUNTIF('Ana Pazar Liste'!A:A, A589)&gt;0, "Ana Pazar", IF(COUNTIF('Alt Pazar Liste'!A:A, A589)&gt;0, "Alt Pazar", "")))</f>
        <v>Yıldız Pazar</v>
      </c>
    </row>
    <row r="590" spans="1:24" ht="30" customHeight="1" thickTop="1" thickBot="1" x14ac:dyDescent="0.65">
      <c r="A590" s="125" t="s">
        <v>337</v>
      </c>
      <c r="B590" s="136" t="s">
        <v>356</v>
      </c>
      <c r="C590" s="137">
        <v>12392289821</v>
      </c>
      <c r="D590" s="137">
        <v>102000000</v>
      </c>
      <c r="E590" s="128">
        <f>VLOOKUP(A590,'Tüm - Sektör'!$A:$H,5,0)</f>
        <v>5.8174275411039797</v>
      </c>
      <c r="F590" s="128">
        <f>VLOOKUP(A590,'Tüm - Sektör'!$A:$H,6,0)</f>
        <v>0.18105905823541799</v>
      </c>
      <c r="G590" s="127">
        <f>VLOOKUP(A590,'Tüm - Sektör'!$A:$H,7,0)</f>
        <v>22.563583000000001</v>
      </c>
      <c r="H590" s="159">
        <v>304.75</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1.3126200917018556</v>
      </c>
      <c r="R590" s="166" t="str">
        <f>IF(OR(H590="", H591="", Q590=0), "", IF(H590&lt;H591, (H591-H590)/H590, ""))</f>
        <v/>
      </c>
      <c r="S590" s="213">
        <v>1.2678953183712851</v>
      </c>
      <c r="T590" s="241">
        <f>S590-Q590</f>
        <v>-4.4724773330570455E-2</v>
      </c>
      <c r="U590" s="244"/>
      <c r="V590" s="246" t="str">
        <f>IFERROR(VLOOKUP(LEFT(U590,FIND(" ",U590)-1),'BTA Tarama'!$A:$K,11,0),"")</f>
        <v/>
      </c>
      <c r="W590" s="229"/>
      <c r="X590" s="243" t="str">
        <f>IF(COUNTIF('Yıldız Liste'!A:A, A590)&gt;0, "Yıldız Pazar", IF(COUNTIF('Ana Pazar Liste'!A:A, A590)&gt;0, "Ana Pazar", IF(COUNTIF('Alt Pazar Liste'!A:A, A590)&gt;0, "Alt Pazar", "")))</f>
        <v>Yıldız Pazar</v>
      </c>
    </row>
    <row r="591" spans="1:24" ht="30" customHeight="1" thickTop="1" thickBot="1" x14ac:dyDescent="0.65">
      <c r="A591" s="125" t="s">
        <v>294</v>
      </c>
      <c r="B591" s="136" t="s">
        <v>356</v>
      </c>
      <c r="C591" s="137">
        <v>966388000000</v>
      </c>
      <c r="D591" s="137">
        <v>1380000000</v>
      </c>
      <c r="E591" s="128">
        <f>VLOOKUP(A591,'Tüm - Sektör'!$A:$H,5,0)</f>
        <v>0.18969808686349379</v>
      </c>
      <c r="F591" s="128">
        <f>VLOOKUP(A591,'Tüm - Sektör'!$A:$H,6,0)</f>
        <v>4.5069633372177189E-4</v>
      </c>
      <c r="G591" s="127">
        <f>VLOOKUP(A591,'Tüm - Sektör'!$A:$H,7,0)</f>
        <v>692.54227100000003</v>
      </c>
      <c r="H591" s="159">
        <v>304.5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1.3137394388079926</v>
      </c>
      <c r="R591" s="166" t="str">
        <f>IF(OR(H591="", H592="", Q591=0), "", IF(H591&lt;H592, (H592-H591)/H591, ""))</f>
        <v/>
      </c>
      <c r="S591" s="213">
        <v>1.3009224686732805</v>
      </c>
      <c r="T591" s="241">
        <f>S591-Q591</f>
        <v>-1.2816970134712058E-2</v>
      </c>
      <c r="U591" s="244"/>
      <c r="V591" s="246" t="str">
        <f>IFERROR(VLOOKUP(LEFT(U591,FIND(" ",U591)-1),'BTA Tarama'!$A:$K,11,0),"")</f>
        <v/>
      </c>
      <c r="W591" s="229"/>
      <c r="X591" s="243" t="str">
        <f>IF(COUNTIF('Yıldız Liste'!A:A, A591)&gt;0, "Yıldız Pazar", IF(COUNTIF('Ana Pazar Liste'!A:A, A591)&gt;0, "Ana Pazar", IF(COUNTIF('Alt Pazar Liste'!A:A, A591)&gt;0, "Alt Pazar", "")))</f>
        <v>Yıldız Pazar</v>
      </c>
    </row>
    <row r="592" spans="1:24" ht="30" customHeight="1" thickTop="1" thickBot="1" x14ac:dyDescent="0.65">
      <c r="A592" s="125" t="s">
        <v>468</v>
      </c>
      <c r="B592" s="136" t="s">
        <v>356</v>
      </c>
      <c r="C592" s="137">
        <v>3885250224</v>
      </c>
      <c r="D592" s="137">
        <v>672000000</v>
      </c>
      <c r="E592" s="128">
        <f>VLOOKUP(A592,'Tüm - Sektör'!$A:$H,5,0)</f>
        <v>0.70730447763060467</v>
      </c>
      <c r="F592" s="128">
        <f>VLOOKUP(A592,'Tüm - Sektör'!$A:$H,6,0)</f>
        <v>4.0020396389564361E-3</v>
      </c>
      <c r="G592" s="127">
        <f>VLOOKUP(A592,'Tüm - Sektör'!$A:$H,7,0)</f>
        <v>217.993559</v>
      </c>
      <c r="H592" s="159">
        <v>259.5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1.5418782037533141</v>
      </c>
      <c r="R592" s="166" t="str">
        <f>IF(OR(H592="", H593="", Q592=0), "", IF(H592&lt;H593, (H593-H592)/H592, ""))</f>
        <v/>
      </c>
      <c r="S592" s="213">
        <v>1.4929753502760637</v>
      </c>
      <c r="T592" s="241">
        <f>S592-Q592</f>
        <v>-4.890285347725043E-2</v>
      </c>
      <c r="U592" s="244"/>
      <c r="V592" s="246" t="str">
        <f>IFERROR(VLOOKUP(LEFT(U592,FIND(" ",U592)-1),'BTA Tarama'!$A:$K,11,0),"")</f>
        <v/>
      </c>
      <c r="W592" s="229"/>
      <c r="X592" s="243" t="str">
        <f>IF(COUNTIF('Yıldız Liste'!A:A, A592)&gt;0, "Yıldız Pazar", IF(COUNTIF('Ana Pazar Liste'!A:A, A592)&gt;0, "Ana Pazar", IF(COUNTIF('Alt Pazar Liste'!A:A, A592)&gt;0, "Alt Pazar", "")))</f>
        <v>Yıldız Pazar</v>
      </c>
    </row>
    <row r="593" spans="1:24" ht="30" customHeight="1" thickTop="1" thickBot="1" x14ac:dyDescent="0.65">
      <c r="A593" s="125" t="s">
        <v>293</v>
      </c>
      <c r="B593" s="136" t="s">
        <v>356</v>
      </c>
      <c r="C593" s="137">
        <v>115747897000</v>
      </c>
      <c r="D593" s="137">
        <v>500000000</v>
      </c>
      <c r="E593" s="128">
        <f>VLOOKUP(A593,'Tüm - Sektör'!$A:$H,5,0)</f>
        <v>1.1580842969559755</v>
      </c>
      <c r="F593" s="128">
        <f>VLOOKUP(A593,'Tüm - Sektör'!$A:$H,6,0)</f>
        <v>1.5441123959413007E-2</v>
      </c>
      <c r="G593" s="127">
        <f>VLOOKUP(A593,'Tüm - Sektör'!$A:$H,7,0)</f>
        <v>231.500754</v>
      </c>
      <c r="H593" s="159">
        <v>149.19999999999999</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2.6809738794086821</v>
      </c>
      <c r="R593" s="166" t="str">
        <f>IF(OR(H593="", H594="", Q593=0), "", IF(H593&lt;H594, (H594-H593)/H593, ""))</f>
        <v/>
      </c>
      <c r="S593" s="213">
        <v>2.6525285332080597</v>
      </c>
      <c r="T593" s="241">
        <f>S593-Q593</f>
        <v>-2.8445346200622446E-2</v>
      </c>
      <c r="U593" s="244"/>
      <c r="V593" s="246" t="str">
        <f>IFERROR(VLOOKUP(LEFT(U593,FIND(" ",U593)-1),'BTA Tarama'!$A:$K,11,0),"")</f>
        <v/>
      </c>
      <c r="W593" s="229"/>
      <c r="X593" s="243" t="str">
        <f>IF(COUNTIF('Yıldız Liste'!A:A, A593)&gt;0, "Yıldız Pazar", IF(COUNTIF('Ana Pazar Liste'!A:A, A593)&gt;0, "Ana Pazar", IF(COUNTIF('Alt Pazar Liste'!A:A, A593)&gt;0, "Alt Pazar", "")))</f>
        <v>Yıldız Pazar</v>
      </c>
    </row>
    <row r="594" spans="1:24" ht="30" customHeight="1" thickTop="1" thickBot="1" x14ac:dyDescent="0.65">
      <c r="A594" s="125" t="s">
        <v>537</v>
      </c>
      <c r="B594" s="136" t="s">
        <v>356</v>
      </c>
      <c r="C594" s="137">
        <v>7584806686</v>
      </c>
      <c r="D594" s="137">
        <v>115200000</v>
      </c>
      <c r="E594" s="128">
        <f>VLOOKUP(A594,'Tüm - Sektör'!$A:$H,5,0)</f>
        <v>12.951703615286741</v>
      </c>
      <c r="F594" s="128">
        <f>VLOOKUP(A594,'Tüm - Sektör'!$A:$H,6,0)</f>
        <v>1.1590513687792401</v>
      </c>
      <c r="G594" s="127">
        <f>VLOOKUP(A594,'Tüm - Sektör'!$A:$H,7,0)</f>
        <v>32.517617000000001</v>
      </c>
      <c r="H594" s="159">
        <v>95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4.2115853765940958</v>
      </c>
      <c r="R594" s="166" t="str">
        <f>IF(OR(H594="", H595="", Q594=0), "", IF(H594&lt;H595, (H595-H594)/H594, ""))</f>
        <v/>
      </c>
      <c r="S594" s="213">
        <v>4.114145097958243</v>
      </c>
      <c r="T594" s="241">
        <f>S594-Q594</f>
        <v>-9.7440278635852806E-2</v>
      </c>
      <c r="U594" s="244"/>
      <c r="V594" s="246" t="str">
        <f>IFERROR(VLOOKUP(LEFT(U594,FIND(" ",U594)-1),'BTA Tarama'!$A:$K,11,0),"")</f>
        <v/>
      </c>
      <c r="W594" s="229"/>
      <c r="X594" s="243" t="str">
        <f>IF(COUNTIF('Yıldız Liste'!A:A, A594)&gt;0, "Yıldız Pazar", IF(COUNTIF('Ana Pazar Liste'!A:A, A594)&gt;0, "Ana Pazar", IF(COUNTIF('Alt Pazar Liste'!A:A, A594)&gt;0, "Alt Pazar", "")))</f>
        <v>Yıldız Pazar</v>
      </c>
    </row>
    <row r="595" spans="1:24" ht="30" customHeight="1" thickTop="1" thickBot="1" x14ac:dyDescent="0.65">
      <c r="A595" s="125" t="s">
        <v>68</v>
      </c>
      <c r="B595" s="136" t="s">
        <v>356</v>
      </c>
      <c r="C595" s="137">
        <v>1840705156</v>
      </c>
      <c r="D595" s="137">
        <v>21000000</v>
      </c>
      <c r="E595" s="128">
        <f>VLOOKUP(A595,'Tüm - Sektör'!$A:$H,5,0)</f>
        <v>59.494173988391559</v>
      </c>
      <c r="F595" s="128">
        <f>VLOOKUP(A595,'Tüm - Sektör'!$A:$H,6,0)</f>
        <v>34.975998817396565</v>
      </c>
      <c r="G595" s="127">
        <f>VLOOKUP(A595,'Tüm - Sektör'!$A:$H,7,0)</f>
        <v>8.2712769999999995</v>
      </c>
      <c r="H595" s="159">
        <v>81.3</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4.9209279294418131</v>
      </c>
      <c r="R595" s="166" t="str">
        <f>IF(OR(H595="", H596="", Q595=0), "", IF(H595&lt;H596, (H596-H595)/H595, ""))</f>
        <v/>
      </c>
      <c r="S595" s="213">
        <v>4.9028362826423946</v>
      </c>
      <c r="T595" s="241">
        <f>S595-Q595</f>
        <v>-1.8091646799418548E-2</v>
      </c>
      <c r="U595" s="244"/>
      <c r="V595" s="246" t="str">
        <f>IFERROR(VLOOKUP(LEFT(U595,FIND(" ",U595)-1),'BTA Tarama'!$A:$K,11,0),"")</f>
        <v/>
      </c>
      <c r="W595" s="229"/>
      <c r="X595" s="243" t="str">
        <f>IF(COUNTIF('Yıldız Liste'!A:A, A595)&gt;0, "Yıldız Pazar", IF(COUNTIF('Ana Pazar Liste'!A:A, A595)&gt;0, "Ana Pazar", IF(COUNTIF('Alt Pazar Liste'!A:A, A595)&gt;0, "Alt Pazar", "")))</f>
        <v>Ana Pazar</v>
      </c>
    </row>
    <row r="596" spans="1:24" ht="30" customHeight="1" thickTop="1" thickBot="1" x14ac:dyDescent="0.65">
      <c r="A596" s="125" t="s">
        <v>543</v>
      </c>
      <c r="B596" s="136" t="s">
        <v>356</v>
      </c>
      <c r="C596" s="137">
        <v>4125761531</v>
      </c>
      <c r="D596" s="137">
        <v>90488084</v>
      </c>
      <c r="E596" s="128">
        <f>VLOOKUP(A596,'Tüm - Sektör'!$A:$H,5,0)</f>
        <v>30.969400239643846</v>
      </c>
      <c r="F596" s="128">
        <f>VLOOKUP(A596,'Tüm - Sektör'!$A:$H,6,0)</f>
        <v>5.7041396816483676</v>
      </c>
      <c r="G596" s="127">
        <f>VLOOKUP(A596,'Tüm - Sektör'!$A:$H,7,0)</f>
        <v>21.769193000000001</v>
      </c>
      <c r="H596" s="159">
        <v>59.35</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6.7417885091105312</v>
      </c>
      <c r="R596" s="166" t="str">
        <f>IF(OR(H596="", H597="", Q596=0), "", IF(H596&lt;H597, (H597-H596)/H596, ""))</f>
        <v/>
      </c>
      <c r="S596" s="213">
        <v>6.5701994748064045</v>
      </c>
      <c r="T596" s="241">
        <f>S596-Q596</f>
        <v>-0.17158903430412664</v>
      </c>
      <c r="U596" s="244"/>
      <c r="V596" s="246" t="str">
        <f>IFERROR(VLOOKUP(LEFT(U596,FIND(" ",U596)-1),'BTA Tarama'!$A:$K,11,0),"")</f>
        <v/>
      </c>
      <c r="W596" s="229"/>
      <c r="X596" s="243" t="str">
        <f>IF(COUNTIF('Yıldız Liste'!A:A, A596)&gt;0, "Yıldız Pazar", IF(COUNTIF('Ana Pazar Liste'!A:A, A596)&gt;0, "Ana Pazar", IF(COUNTIF('Alt Pazar Liste'!A:A, A596)&gt;0, "Alt Pazar", "")))</f>
        <v>Ana Pazar</v>
      </c>
    </row>
    <row r="597" spans="1:24" ht="30" customHeight="1" thickTop="1" thickBot="1" x14ac:dyDescent="0.65">
      <c r="A597" s="125" t="s">
        <v>739</v>
      </c>
      <c r="B597" s="136" t="s">
        <v>356</v>
      </c>
      <c r="C597" s="137">
        <v>27061282133</v>
      </c>
      <c r="D597" s="137">
        <v>2000000000</v>
      </c>
      <c r="E597" s="128">
        <f>VLOOKUP(A597,'Tüm - Sektör'!$A:$H,5,0)</f>
        <v>2.2696812573126297</v>
      </c>
      <c r="F597" s="128">
        <f>VLOOKUP(A597,'Tüm - Sektör'!$A:$H,6,0)</f>
        <v>4.2031134394678329E-2</v>
      </c>
      <c r="G597" s="127">
        <f>VLOOKUP(A597,'Tüm - Sektör'!$A:$H,7,0)</f>
        <v>639.07318699999996</v>
      </c>
      <c r="H597" s="159">
        <v>27.58</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14.504924345849492</v>
      </c>
      <c r="R597" s="166" t="str">
        <f>IF(OR(H597="", H598="", Q597=0), "", IF(H597&lt;H598, (H598-H597)/H597, ""))</f>
        <v/>
      </c>
      <c r="S597" s="213">
        <v>14.805544539545851</v>
      </c>
      <c r="T597" s="241">
        <f>S597-Q597</f>
        <v>0.30062019369635884</v>
      </c>
      <c r="U597" s="244"/>
      <c r="V597" s="246" t="str">
        <f>IFERROR(VLOOKUP(LEFT(U597,FIND(" ",U597)-1),'BTA Tarama'!$A:$K,11,0),"")</f>
        <v/>
      </c>
      <c r="W597" s="229"/>
      <c r="X597" s="243" t="str">
        <f>IF(COUNTIF('Yıldız Liste'!A:A, A597)&gt;0, "Yıldız Pazar", IF(COUNTIF('Ana Pazar Liste'!A:A, A597)&gt;0, "Ana Pazar", IF(COUNTIF('Alt Pazar Liste'!A:A, A597)&gt;0, "Alt Pazar", "")))</f>
        <v>Yıldız Pazar</v>
      </c>
    </row>
    <row r="598" spans="1:24" ht="30" customHeight="1" thickTop="1" thickBot="1" x14ac:dyDescent="0.65">
      <c r="A598" s="125" t="s">
        <v>66</v>
      </c>
      <c r="B598" s="136" t="s">
        <v>356</v>
      </c>
      <c r="C598" s="137">
        <v>1306156803</v>
      </c>
      <c r="D598" s="137">
        <v>99687500</v>
      </c>
      <c r="E598" s="128">
        <f>VLOOKUP(A598,'Tüm - Sektör'!$A:$H,5,0)</f>
        <v>70.115846584932541</v>
      </c>
      <c r="F598" s="128">
        <f>VLOOKUP(A598,'Tüm - Sektör'!$A:$H,6,0)</f>
        <v>30.580715424803618</v>
      </c>
      <c r="G598" s="127">
        <f>VLOOKUP(A598,'Tüm - Sektör'!$A:$H,7,0)</f>
        <v>24.468298000000001</v>
      </c>
      <c r="H598" s="159">
        <v>23.32</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17.156154287624119</v>
      </c>
      <c r="R598" s="166" t="str">
        <f>IF(OR(H598="", H599="", Q598=0), "", IF(H598&lt;H599, (H599-H598)/H598, ""))</f>
        <v/>
      </c>
      <c r="S598" s="213">
        <v>17.170880600317357</v>
      </c>
      <c r="T598" s="241">
        <f>S598-Q598</f>
        <v>1.4726312693237986E-2</v>
      </c>
      <c r="U598" s="244"/>
      <c r="V598" s="246" t="str">
        <f>IFERROR(VLOOKUP(LEFT(U598,FIND(" ",U598)-1),'BTA Tarama'!$A:$K,11,0),"")</f>
        <v/>
      </c>
      <c r="W598" s="229"/>
      <c r="X598" s="243" t="str">
        <f>IF(COUNTIF('Yıldız Liste'!A:A, A598)&gt;0, "Yıldız Pazar", IF(COUNTIF('Ana Pazar Liste'!A:A, A598)&gt;0, "Ana Pazar", IF(COUNTIF('Alt Pazar Liste'!A:A, A598)&gt;0, "Alt Pazar", "")))</f>
        <v>Ana Pazar</v>
      </c>
    </row>
    <row r="599" spans="1:24" ht="30" customHeight="1" thickTop="1" thickBot="1" x14ac:dyDescent="0.65">
      <c r="A599" s="125" t="s">
        <v>122</v>
      </c>
      <c r="B599" s="136" t="s">
        <v>356</v>
      </c>
      <c r="C599" s="137">
        <v>2913670000</v>
      </c>
      <c r="D599" s="137">
        <v>150000000</v>
      </c>
      <c r="E599" s="128">
        <f>VLOOKUP(A599,'Tüm - Sektör'!$A:$H,5,0)</f>
        <v>64.409717945014393</v>
      </c>
      <c r="F599" s="128">
        <f>VLOOKUP(A599,'Tüm - Sektör'!$A:$H,6,0)</f>
        <v>33.030624587186871</v>
      </c>
      <c r="G599" s="127">
        <f>VLOOKUP(A599,'Tüm - Sektör'!$A:$H,7,0)</f>
        <v>45.644831000000003</v>
      </c>
      <c r="H599" s="159">
        <v>13.61</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29.399706903578494</v>
      </c>
      <c r="R599" s="166" t="str">
        <f>IF(OR(H599="", H600="", Q599=0), "", IF(H599&lt;H600, (H600-H599)/H599, ""))</f>
        <v/>
      </c>
      <c r="S599" s="213">
        <v>29.058098108765677</v>
      </c>
      <c r="T599" s="241">
        <f>S599-Q599</f>
        <v>-0.34160879481281725</v>
      </c>
      <c r="U599" s="244"/>
      <c r="V599" s="246" t="str">
        <f>IFERROR(VLOOKUP(LEFT(U599,FIND(" ",U599)-1),'BTA Tarama'!$A:$K,11,0),"")</f>
        <v/>
      </c>
      <c r="W599" s="229"/>
      <c r="X599" s="243" t="str">
        <f>IF(COUNTIF('Yıldız Liste'!A:A, A599)&gt;0, "Yıldız Pazar", IF(COUNTIF('Ana Pazar Liste'!A:A, A599)&gt;0, "Ana Pazar", IF(COUNTIF('Alt Pazar Liste'!A:A, A599)&gt;0, "Alt Pazar", "")))</f>
        <v>Ana Pazar</v>
      </c>
    </row>
    <row r="600" spans="1:24" ht="30" customHeight="1" thickTop="1" thickBot="1" x14ac:dyDescent="0.65">
      <c r="A600" s="125" t="s">
        <v>118</v>
      </c>
      <c r="B600" s="136" t="s">
        <v>356</v>
      </c>
      <c r="C600" s="137">
        <v>8174952000</v>
      </c>
      <c r="D600" s="137">
        <v>1080000000</v>
      </c>
      <c r="E600" s="128">
        <f>VLOOKUP(A600,'Tüm - Sektör'!$A:$H,5,0)</f>
        <v>14.284819443810555</v>
      </c>
      <c r="F600" s="128">
        <f>VLOOKUP(A600,'Tüm - Sektör'!$A:$H,6,0)</f>
        <v>2.2044474450324931</v>
      </c>
      <c r="G600" s="127">
        <f>VLOOKUP(A600,'Tüm - Sektör'!$A:$H,7,0)</f>
        <v>431.473364</v>
      </c>
      <c r="H600" s="159">
        <v>6.49</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61.635190995535496</v>
      </c>
      <c r="R600" s="166" t="str">
        <f>IF(OR(H600="", H601="", Q600=0), "", IF(H600&lt;H601, (H601-H600)/H600, ""))</f>
        <v/>
      </c>
      <c r="S600" s="213">
        <v>60.884686386761842</v>
      </c>
      <c r="T600" s="241">
        <f>S600-Q600</f>
        <v>-0.7505046087736531</v>
      </c>
      <c r="U600" s="244"/>
      <c r="V600" s="246" t="str">
        <f>IFERROR(VLOOKUP(LEFT(U600,FIND(" ",U600)-1),'BTA Tarama'!$A:$K,11,0),"")</f>
        <v/>
      </c>
      <c r="W600" s="229"/>
      <c r="X600" s="243" t="str">
        <f>IF(COUNTIF('Yıldız Liste'!A:A, A600)&gt;0, "Yıldız Pazar", IF(COUNTIF('Ana Pazar Liste'!A:A, A600)&gt;0, "Ana Pazar", IF(COUNTIF('Alt Pazar Liste'!A:A, A600)&gt;0, "Alt Pazar", "")))</f>
        <v>Yıldız Pazar</v>
      </c>
    </row>
    <row r="601" spans="1:24" ht="30" customHeight="1" thickTop="1" thickBot="1" x14ac:dyDescent="0.65">
      <c r="A601" s="250" t="s">
        <v>695</v>
      </c>
      <c r="B601" s="251"/>
      <c r="C601" s="251"/>
      <c r="D601" s="251"/>
      <c r="E601" s="251"/>
      <c r="F601" s="251"/>
      <c r="G601" s="251"/>
      <c r="H601" s="252"/>
      <c r="I601" s="150"/>
      <c r="J601" s="150"/>
      <c r="K601" s="150"/>
      <c r="L601" s="150"/>
      <c r="M601" s="150"/>
      <c r="N601" s="150"/>
      <c r="O601" s="150"/>
      <c r="P601" s="150"/>
      <c r="Q601" s="158">
        <f t="shared" si="27"/>
        <v>0</v>
      </c>
      <c r="R601" s="166" t="str">
        <f t="shared" ref="R601:R654" si="29">IF(OR(H601="", H602="", Q601=0), "", IF(H601&lt;H602, (H602-H601)/H601, ""))</f>
        <v/>
      </c>
      <c r="S601" s="213">
        <v>0</v>
      </c>
      <c r="T601" s="241">
        <f t="shared" si="28"/>
        <v>0</v>
      </c>
      <c r="U601" s="244"/>
      <c r="V601" s="246" t="str">
        <f>IFERROR(VLOOKUP(LEFT(U601,FIND(" ",U601)-1),'BTA Tarama'!$A:$K,11,0),"")</f>
        <v/>
      </c>
      <c r="W601" s="229"/>
      <c r="X601" s="243" t="str">
        <f>IF(COUNTIF('Yıldız Liste'!A:A, A601)&gt;0, "Yıldız Pazar", IF(COUNTIF('Ana Pazar Liste'!A:A, A601)&gt;0, "Ana Pazar", IF(COUNTIF('Alt Pazar Liste'!A:A, A601)&gt;0, "Alt Pazar", "")))</f>
        <v/>
      </c>
    </row>
    <row r="602" spans="1:24" ht="30" customHeight="1" thickTop="1" thickBot="1" x14ac:dyDescent="0.65">
      <c r="A602" s="125" t="s">
        <v>694</v>
      </c>
      <c r="B602" s="136" t="s">
        <v>695</v>
      </c>
      <c r="C602" s="137">
        <v>1441301000</v>
      </c>
      <c r="D602" s="137">
        <v>56000000</v>
      </c>
      <c r="E602" s="128">
        <f>VLOOKUP(A602,'Tüm - Sektör'!$A:$H,5,0)</f>
        <v>33.729283642633114</v>
      </c>
      <c r="F602" s="128">
        <f>VLOOKUP(A602,'Tüm - Sektör'!$A:$H,6,0)</f>
        <v>6.5503930013658653</v>
      </c>
      <c r="G602" s="127">
        <f>VLOOKUP(A602,'Tüm - Sektör'!$A:$H,7,0)</f>
        <v>13.570377000000001</v>
      </c>
      <c r="H602" s="159">
        <v>87.4</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4.5771909497046463</v>
      </c>
      <c r="R602" s="166" t="str">
        <f>IF(OR(H602="", H603="", Q602=0), "", IF(H602&lt;H603, (H603-H602)/H602, ""))</f>
        <v/>
      </c>
      <c r="S602" s="213">
        <v>4.7064292824021905</v>
      </c>
      <c r="T602" s="241">
        <f>S602-Q602</f>
        <v>0.12923833269754414</v>
      </c>
      <c r="U602" s="244"/>
      <c r="V602" s="246" t="str">
        <f>IFERROR(VLOOKUP(LEFT(U602,FIND(" ",U602)-1),'BTA Tarama'!$A:$K,11,0),"")</f>
        <v/>
      </c>
      <c r="W602" s="229"/>
      <c r="X602" s="243" t="str">
        <f>IF(COUNTIF('Yıldız Liste'!A:A, A602)&gt;0, "Yıldız Pazar", IF(COUNTIF('Ana Pazar Liste'!A:A, A602)&gt;0, "Ana Pazar", IF(COUNTIF('Alt Pazar Liste'!A:A, A602)&gt;0, "Alt Pazar", "")))</f>
        <v>Ana Pazar</v>
      </c>
    </row>
    <row r="603" spans="1:24" ht="30" customHeight="1" thickTop="1" thickBot="1" x14ac:dyDescent="0.65">
      <c r="A603" s="125" t="s">
        <v>711</v>
      </c>
      <c r="B603" s="136" t="s">
        <v>695</v>
      </c>
      <c r="C603" s="137">
        <v>4247524000</v>
      </c>
      <c r="D603" s="137">
        <v>139700000</v>
      </c>
      <c r="E603" s="128">
        <f>VLOOKUP(A603,'Tüm - Sektör'!$A:$H,5,0)</f>
        <v>28.972809429764066</v>
      </c>
      <c r="F603" s="128">
        <f>VLOOKUP(A603,'Tüm - Sektör'!$A:$H,6,0)</f>
        <v>3.4450673167423389</v>
      </c>
      <c r="G603" s="127">
        <f>VLOOKUP(A603,'Tüm - Sektör'!$A:$H,7,0)</f>
        <v>26.359023000000001</v>
      </c>
      <c r="H603" s="159">
        <v>52.4</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7.6369495013376785</v>
      </c>
      <c r="R603" s="166" t="str">
        <f>IF(OR(H603="", H604="", Q603=0), "", IF(H603&lt;H604, (H604-H603)/H603, ""))</f>
        <v/>
      </c>
      <c r="S603" s="213">
        <v>7.5576233025513568</v>
      </c>
      <c r="T603" s="241">
        <f>S603-Q603</f>
        <v>-7.9326198786321633E-2</v>
      </c>
      <c r="U603" s="244"/>
      <c r="V603" s="246" t="str">
        <f>IFERROR(VLOOKUP(LEFT(U603,FIND(" ",U603)-1),'BTA Tarama'!$A:$K,11,0),"")</f>
        <v/>
      </c>
      <c r="W603" s="229"/>
      <c r="X603" s="243" t="str">
        <f>IF(COUNTIF('Yıldız Liste'!A:A, A603)&gt;0, "Yıldız Pazar", IF(COUNTIF('Ana Pazar Liste'!A:A, A603)&gt;0, "Ana Pazar", IF(COUNTIF('Alt Pazar Liste'!A:A, A603)&gt;0, "Alt Pazar", "")))</f>
        <v>Yıldız Pazar</v>
      </c>
    </row>
    <row r="604" spans="1:24" ht="30" customHeight="1" thickTop="1" thickBot="1" x14ac:dyDescent="0.65">
      <c r="A604" s="125" t="s">
        <v>742</v>
      </c>
      <c r="B604" s="136" t="s">
        <v>695</v>
      </c>
      <c r="C604" s="137">
        <v>2485538000</v>
      </c>
      <c r="D604" s="137">
        <v>600000000</v>
      </c>
      <c r="E604" s="128">
        <f>VLOOKUP(A604,'Tüm - Sektör'!$A:$H,5,0)</f>
        <v>22.065045547770275</v>
      </c>
      <c r="F604" s="128">
        <f>VLOOKUP(A604,'Tüm - Sektör'!$A:$H,6,0)</f>
        <v>2.381805434776584</v>
      </c>
      <c r="G604" s="127">
        <f>VLOOKUP(A604,'Tüm - Sektör'!$A:$H,7,0)</f>
        <v>159.75809699999999</v>
      </c>
      <c r="H604" s="159">
        <v>11.35</v>
      </c>
      <c r="I604" s="141" t="e">
        <f>VLOOKUP(A604,'Tüm - Sektör'!$A:$H,9,0)</f>
        <v>#REF!</v>
      </c>
      <c r="J604" s="145" t="e">
        <f>VLOOKUP(A604,'Tüm - Sektör'!$A:$H,10,0)</f>
        <v>#REF!</v>
      </c>
      <c r="K604" s="146" t="e">
        <f>VLOOKUP(A604,'Tüm - Sektör'!$A:$H,11,0)</f>
        <v>#REF!</v>
      </c>
      <c r="L604" s="146" t="e">
        <f>VLOOKUP(A604,'Tüm - Sektör'!$A:$H,12,0)</f>
        <v>#REF!</v>
      </c>
      <c r="M604" s="146" t="e">
        <f>VLOOKUP(A604,'Tüm - Sektör'!$A:$H,13,0)</f>
        <v>#REF!</v>
      </c>
      <c r="N604" s="147" t="e">
        <f>VLOOKUP(A604,'Tüm - Sektör'!$A:$H,14,0)</f>
        <v>#REF!</v>
      </c>
      <c r="O604" s="148" t="e">
        <f>VLOOKUP(A604,'Tüm - Sektör'!$A:$H,15,0)</f>
        <v>#REF!</v>
      </c>
      <c r="P604" s="156" t="e">
        <f>VLOOKUP(A604,'Tüm - Sektör'!$A:$H,16,0)</f>
        <v>#REF!</v>
      </c>
      <c r="Q604" s="158">
        <f>E604*G604/100</f>
        <v>35.250696869301017</v>
      </c>
      <c r="R604" s="166" t="str">
        <f>IF(OR(H604="", H605="", Q604=0), "", IF(H604&lt;H605, (H605-H604)/H604, ""))</f>
        <v/>
      </c>
      <c r="S604" s="213">
        <v>34.372457857952448</v>
      </c>
      <c r="T604" s="241">
        <f>S604-Q604</f>
        <v>-0.87823901134856897</v>
      </c>
      <c r="U604" s="244"/>
      <c r="V604" s="246" t="str">
        <f>IFERROR(VLOOKUP(LEFT(U604,FIND(" ",U604)-1),'BTA Tarama'!$A:$K,11,0),"")</f>
        <v/>
      </c>
      <c r="W604" s="229"/>
      <c r="X604" s="243" t="str">
        <f>IF(COUNTIF('Yıldız Liste'!A:A, A604)&gt;0, "Yıldız Pazar", IF(COUNTIF('Ana Pazar Liste'!A:A, A604)&gt;0, "Ana Pazar", IF(COUNTIF('Alt Pazar Liste'!A:A, A604)&gt;0, "Alt Pazar", "")))</f>
        <v>Ana Pazar</v>
      </c>
    </row>
    <row r="605" spans="1:24" ht="30" customHeight="1" thickTop="1" thickBot="1" x14ac:dyDescent="0.65">
      <c r="A605" s="250" t="s">
        <v>691</v>
      </c>
      <c r="B605" s="251"/>
      <c r="C605" s="251"/>
      <c r="D605" s="251"/>
      <c r="E605" s="251"/>
      <c r="F605" s="251"/>
      <c r="G605" s="251"/>
      <c r="H605" s="252"/>
      <c r="I605" s="150"/>
      <c r="J605" s="150"/>
      <c r="K605" s="150"/>
      <c r="L605" s="150"/>
      <c r="M605" s="150"/>
      <c r="N605" s="150"/>
      <c r="O605" s="150"/>
      <c r="P605" s="150"/>
      <c r="Q605" s="158">
        <f t="shared" si="27"/>
        <v>0</v>
      </c>
      <c r="R605" s="166" t="str">
        <f t="shared" si="29"/>
        <v/>
      </c>
      <c r="S605" s="213">
        <v>0</v>
      </c>
      <c r="T605" s="241">
        <f t="shared" si="28"/>
        <v>0</v>
      </c>
      <c r="U605" s="244"/>
      <c r="V605" s="246" t="str">
        <f>IFERROR(VLOOKUP(LEFT(U605,FIND(" ",U605)-1),'BTA Tarama'!$A:$K,11,0),"")</f>
        <v/>
      </c>
      <c r="W605" s="229"/>
      <c r="X605" s="243" t="str">
        <f>IF(COUNTIF('Yıldız Liste'!A:A, A605)&gt;0, "Yıldız Pazar", IF(COUNTIF('Ana Pazar Liste'!A:A, A605)&gt;0, "Ana Pazar", IF(COUNTIF('Alt Pazar Liste'!A:A, A605)&gt;0, "Alt Pazar", "")))</f>
        <v/>
      </c>
    </row>
    <row r="606" spans="1:24" ht="30" customHeight="1" thickTop="1" thickBot="1" x14ac:dyDescent="0.65">
      <c r="A606" s="125" t="s">
        <v>675</v>
      </c>
      <c r="B606" s="136" t="s">
        <v>691</v>
      </c>
      <c r="C606" s="137">
        <v>1459734156</v>
      </c>
      <c r="D606" s="137">
        <v>33811731</v>
      </c>
      <c r="E606" s="128">
        <f>VLOOKUP(A606,'Tüm - Sektör'!$A:$H,5,0)</f>
        <v>13.946504686503568</v>
      </c>
      <c r="F606" s="128">
        <f>VLOOKUP(A606,'Tüm - Sektör'!$A:$H,6,0)</f>
        <v>1.0769590376620217</v>
      </c>
      <c r="G606" s="127">
        <f>VLOOKUP(A606,'Tüm - Sektör'!$A:$H,7,0)</f>
        <v>7.956887</v>
      </c>
      <c r="H606" s="159">
        <v>360.5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1.1097076183547931</v>
      </c>
      <c r="R606" s="166" t="str">
        <f>IF(OR(H606="", H607="", Q606=0), "", IF(H606&lt;H607, (H607-H606)/H606, ""))</f>
        <v/>
      </c>
      <c r="S606" s="213">
        <v>1.0445159175376055</v>
      </c>
      <c r="T606" s="241">
        <f>S606-Q606</f>
        <v>-6.5191700817187614E-2</v>
      </c>
      <c r="U606" s="244"/>
      <c r="V606" s="246" t="str">
        <f>IFERROR(VLOOKUP(LEFT(U606,FIND(" ",U606)-1),'BTA Tarama'!$A:$K,11,0),"")</f>
        <v/>
      </c>
      <c r="W606" s="229"/>
      <c r="X606" s="243" t="str">
        <f>IF(COUNTIF('Yıldız Liste'!A:A, A606)&gt;0, "Yıldız Pazar", IF(COUNTIF('Ana Pazar Liste'!A:A, A606)&gt;0, "Ana Pazar", IF(COUNTIF('Alt Pazar Liste'!A:A, A606)&gt;0, "Alt Pazar", "")))</f>
        <v>Ana Pazar</v>
      </c>
    </row>
    <row r="607" spans="1:24" ht="30" customHeight="1" thickTop="1" thickBot="1" x14ac:dyDescent="0.65">
      <c r="A607" s="125" t="s">
        <v>116</v>
      </c>
      <c r="B607" s="136" t="s">
        <v>691</v>
      </c>
      <c r="C607" s="137">
        <v>2293640501</v>
      </c>
      <c r="D607" s="137">
        <v>592000000</v>
      </c>
      <c r="E607" s="128">
        <f>VLOOKUP(A607,'Tüm - Sektör'!$A:$H,5,0)</f>
        <v>49.361187258969323</v>
      </c>
      <c r="F607" s="128">
        <f>VLOOKUP(A607,'Tüm - Sektör'!$A:$H,6,0)</f>
        <v>11.911483411913446</v>
      </c>
      <c r="G607" s="127">
        <f>VLOOKUP(A607,'Tüm - Sektör'!$A:$H,7,0)</f>
        <v>110.71429000000001</v>
      </c>
      <c r="H607" s="159">
        <v>7.32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54.649888009338348</v>
      </c>
      <c r="R607" s="166" t="str">
        <f>IF(OR(H607="", H608="", Q607=0), "", IF(H607&lt;H608, (H608-H607)/H607, ""))</f>
        <v/>
      </c>
      <c r="S607" s="213">
        <v>55.101539976357678</v>
      </c>
      <c r="T607" s="241">
        <f>S607-Q607</f>
        <v>0.45165196701933041</v>
      </c>
      <c r="U607" s="244"/>
      <c r="V607" s="246" t="str">
        <f>IFERROR(VLOOKUP(LEFT(U607,FIND(" ",U607)-1),'BTA Tarama'!$A:$K,11,0),"")</f>
        <v/>
      </c>
      <c r="W607" s="229"/>
      <c r="X607" s="243" t="str">
        <f>IF(COUNTIF('Yıldız Liste'!A:A, A607)&gt;0, "Yıldız Pazar", IF(COUNTIF('Ana Pazar Liste'!A:A, A607)&gt;0, "Ana Pazar", IF(COUNTIF('Alt Pazar Liste'!A:A, A607)&gt;0, "Alt Pazar", "")))</f>
        <v>Ana Pazar</v>
      </c>
    </row>
    <row r="608" spans="1:24" ht="30" customHeight="1" thickTop="1" thickBot="1" x14ac:dyDescent="0.65">
      <c r="A608" s="125" t="s">
        <v>83</v>
      </c>
      <c r="B608" s="136" t="s">
        <v>691</v>
      </c>
      <c r="C608" s="137">
        <v>4451435451</v>
      </c>
      <c r="D608" s="137">
        <v>800000000</v>
      </c>
      <c r="E608" s="128">
        <f>VLOOKUP(A608,'Tüm - Sektör'!$A:$H,5,0)</f>
        <v>69.542770194525033</v>
      </c>
      <c r="F608" s="128">
        <f>VLOOKUP(A608,'Tüm - Sektör'!$A:$H,6,0)</f>
        <v>86.928462743156288</v>
      </c>
      <c r="G608" s="127">
        <f>VLOOKUP(A608,'Tüm - Sektör'!$A:$H,7,0)</f>
        <v>475.40234800000002</v>
      </c>
      <c r="H608" s="159">
        <v>1.21</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330.60796236901615</v>
      </c>
      <c r="R608" s="166" t="str">
        <f>IF(OR(H608="", H609="", Q608=0), "", IF(H608&lt;H609, (H609-H608)/H608, ""))</f>
        <v/>
      </c>
      <c r="S608" s="213">
        <v>325.23222314350375</v>
      </c>
      <c r="T608" s="241">
        <f>S608-Q608</f>
        <v>-5.3757392255124046</v>
      </c>
      <c r="U608" s="244"/>
      <c r="V608" s="246" t="str">
        <f>IFERROR(VLOOKUP(LEFT(U608,FIND(" ",U608)-1),'BTA Tarama'!$A:$K,11,0),"")</f>
        <v/>
      </c>
      <c r="W608" s="229"/>
      <c r="X608" s="243" t="str">
        <f>IF(COUNTIF('Yıldız Liste'!A:A, A608)&gt;0, "Yıldız Pazar", IF(COUNTIF('Ana Pazar Liste'!A:A, A608)&gt;0, "Ana Pazar", IF(COUNTIF('Alt Pazar Liste'!A:A, A608)&gt;0, "Alt Pazar", "")))</f>
        <v>Ana Pazar</v>
      </c>
    </row>
    <row r="609" spans="1:24" ht="30" customHeight="1" thickTop="1" thickBot="1" x14ac:dyDescent="0.65">
      <c r="A609" s="250" t="s">
        <v>608</v>
      </c>
      <c r="B609" s="251"/>
      <c r="C609" s="251"/>
      <c r="D609" s="251"/>
      <c r="E609" s="251"/>
      <c r="F609" s="251"/>
      <c r="G609" s="251"/>
      <c r="H609" s="252"/>
      <c r="I609" s="150"/>
      <c r="J609" s="150"/>
      <c r="K609" s="150"/>
      <c r="L609" s="150"/>
      <c r="M609" s="150"/>
      <c r="N609" s="150"/>
      <c r="O609" s="150"/>
      <c r="P609" s="150"/>
      <c r="Q609" s="158">
        <f t="shared" si="27"/>
        <v>0</v>
      </c>
      <c r="R609" s="166" t="str">
        <f t="shared" si="29"/>
        <v/>
      </c>
      <c r="S609" s="213">
        <v>0</v>
      </c>
      <c r="T609" s="241">
        <f t="shared" si="28"/>
        <v>0</v>
      </c>
      <c r="U609" s="244"/>
      <c r="V609" s="246" t="str">
        <f>IFERROR(VLOOKUP(LEFT(U609,FIND(" ",U609)-1),'BTA Tarama'!$A:$K,11,0),"")</f>
        <v/>
      </c>
      <c r="W609" s="229"/>
      <c r="X609" s="243" t="str">
        <f>IF(COUNTIF('Yıldız Liste'!A:A, A609)&gt;0, "Yıldız Pazar", IF(COUNTIF('Ana Pazar Liste'!A:A, A609)&gt;0, "Ana Pazar", IF(COUNTIF('Alt Pazar Liste'!A:A, A609)&gt;0, "Alt Pazar", "")))</f>
        <v/>
      </c>
    </row>
    <row r="610" spans="1:24" ht="30" customHeight="1" thickTop="1" thickBot="1" x14ac:dyDescent="0.65">
      <c r="A610" s="125" t="s">
        <v>67</v>
      </c>
      <c r="B610" s="136" t="s">
        <v>608</v>
      </c>
      <c r="C610" s="137">
        <v>24553432694</v>
      </c>
      <c r="D610" s="137">
        <v>10983458</v>
      </c>
      <c r="E610" s="128">
        <f>VLOOKUP(A610,'Tüm - Sektör'!$A:$H,5,0)</f>
        <v>0.36668315927454564</v>
      </c>
      <c r="F610" s="128">
        <f>VLOOKUP(A610,'Tüm - Sektör'!$A:$H,6,0)</f>
        <v>2.8761609035535844E-3</v>
      </c>
      <c r="G610" s="127">
        <f>VLOOKUP(A610,'Tüm - Sektör'!$A:$H,7,0)</f>
        <v>3.4871699999999996E-4</v>
      </c>
      <c r="H610" s="159">
        <v>11550</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1.2786865125274171E-6</v>
      </c>
      <c r="R610" s="166" t="str">
        <f>IF(OR(H610="", H611="", Q610=0), "", IF(H610&lt;H611, (H611-H610)/H610, ""))</f>
        <v/>
      </c>
      <c r="S610" s="213">
        <v>1.2655380650978292E-6</v>
      </c>
      <c r="T610" s="241">
        <f>S610-Q610</f>
        <v>-1.3148447429587807E-8</v>
      </c>
      <c r="U610" s="244"/>
      <c r="V610" s="246" t="str">
        <f>IFERROR(VLOOKUP(LEFT(U610,FIND(" ",U610)-1),'BTA Tarama'!$A:$K,11,0),"")</f>
        <v/>
      </c>
      <c r="W610" s="229"/>
      <c r="X610" s="243" t="str">
        <f>IF(COUNTIF('Yıldız Liste'!A:A, A610)&gt;0, "Yıldız Pazar", IF(COUNTIF('Ana Pazar Liste'!A:A, A610)&gt;0, "Ana Pazar", IF(COUNTIF('Alt Pazar Liste'!A:A, A610)&gt;0, "Alt Pazar", "")))</f>
        <v>Ana Pazar</v>
      </c>
    </row>
    <row r="611" spans="1:24" ht="30" customHeight="1" thickTop="1" thickBot="1" x14ac:dyDescent="0.65">
      <c r="A611" s="125" t="s">
        <v>512</v>
      </c>
      <c r="B611" s="136" t="s">
        <v>608</v>
      </c>
      <c r="C611" s="137">
        <v>24772686000</v>
      </c>
      <c r="D611" s="137">
        <v>261292000</v>
      </c>
      <c r="E611" s="128">
        <f>VLOOKUP(A611,'Tüm - Sektör'!$A:$H,5,0)</f>
        <v>2.6172987417371125</v>
      </c>
      <c r="F611" s="128">
        <f>VLOOKUP(A611,'Tüm - Sektör'!$A:$H,6,0)</f>
        <v>4.0553676274520126E-2</v>
      </c>
      <c r="G611" s="127">
        <f>VLOOKUP(A611,'Tüm - Sektör'!$A:$H,7,0)</f>
        <v>62.8855</v>
      </c>
      <c r="H611" s="159">
        <v>243.1</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1.6459014002350918</v>
      </c>
      <c r="R611" s="166" t="str">
        <f>IF(OR(H611="", H612="", Q611=0), "", IF(H611&lt;H612, (H612-H611)/H611, ""))</f>
        <v/>
      </c>
      <c r="S611" s="213">
        <v>1.6153356091931805</v>
      </c>
      <c r="T611" s="241">
        <f>S611-Q611</f>
        <v>-3.0565791041911261E-2</v>
      </c>
      <c r="U611" s="244"/>
      <c r="V611" s="246" t="str">
        <f>IFERROR(VLOOKUP(LEFT(U611,FIND(" ",U611)-1),'BTA Tarama'!$A:$K,11,0),"")</f>
        <v/>
      </c>
      <c r="W611" s="229"/>
      <c r="X611" s="243" t="str">
        <f>IF(COUNTIF('Yıldız Liste'!A:A, A611)&gt;0, "Yıldız Pazar", IF(COUNTIF('Ana Pazar Liste'!A:A, A611)&gt;0, "Ana Pazar", IF(COUNTIF('Alt Pazar Liste'!A:A, A611)&gt;0, "Alt Pazar", "")))</f>
        <v>Yıldız Pazar</v>
      </c>
    </row>
    <row r="612" spans="1:24" ht="30" customHeight="1" thickTop="1" thickBot="1" x14ac:dyDescent="0.65">
      <c r="A612" s="125" t="s">
        <v>488</v>
      </c>
      <c r="B612" s="136" t="s">
        <v>608</v>
      </c>
      <c r="C612" s="137">
        <v>1606779225</v>
      </c>
      <c r="D612" s="137">
        <v>84000000</v>
      </c>
      <c r="E612" s="128">
        <f>VLOOKUP(A612,'Tüm - Sektör'!$A:$H,5,0)</f>
        <v>59.248717727401207</v>
      </c>
      <c r="F612" s="128">
        <f>VLOOKUP(A612,'Tüm - Sektör'!$A:$H,6,0)</f>
        <v>18.561628360714664</v>
      </c>
      <c r="G612" s="127">
        <f>VLOOKUP(A612,'Tüm - Sektör'!$A:$H,7,0)</f>
        <v>17.924288000000001</v>
      </c>
      <c r="H612" s="159">
        <v>37.68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10.619910801766448</v>
      </c>
      <c r="R612" s="166" t="str">
        <f>IF(OR(H612="", H613="", Q612=0), "", IF(H612&lt;H613, (H613-H612)/H612, ""))</f>
        <v/>
      </c>
      <c r="S612" s="213">
        <v>10.530479973962098</v>
      </c>
      <c r="T612" s="241">
        <f>S612-Q612</f>
        <v>-8.9430827804349633E-2</v>
      </c>
      <c r="U612" s="244"/>
      <c r="V612" s="246" t="str">
        <f>IFERROR(VLOOKUP(LEFT(U612,FIND(" ",U612)-1),'BTA Tarama'!$A:$K,11,0),"")</f>
        <v/>
      </c>
      <c r="W612" s="229"/>
      <c r="X612" s="243" t="str">
        <f>IF(COUNTIF('Yıldız Liste'!A:A, A612)&gt;0, "Yıldız Pazar", IF(COUNTIF('Ana Pazar Liste'!A:A, A612)&gt;0, "Ana Pazar", IF(COUNTIF('Alt Pazar Liste'!A:A, A612)&gt;0, "Alt Pazar", "")))</f>
        <v>Ana Pazar</v>
      </c>
    </row>
    <row r="613" spans="1:24" ht="30" customHeight="1" thickTop="1" thickBot="1" x14ac:dyDescent="0.65">
      <c r="A613" s="125" t="s">
        <v>461</v>
      </c>
      <c r="B613" s="136" t="s">
        <v>608</v>
      </c>
      <c r="C613" s="137">
        <v>1357332842</v>
      </c>
      <c r="D613" s="137">
        <v>535000000</v>
      </c>
      <c r="E613" s="128">
        <f>VLOOKUP(A613,'Tüm - Sektör'!$A:$H,5,0)</f>
        <v>23.348433932979489</v>
      </c>
      <c r="F613" s="128">
        <f>VLOOKUP(A613,'Tüm - Sektör'!$A:$H,6,0)</f>
        <v>7.2736554308347321</v>
      </c>
      <c r="G613" s="127">
        <f>VLOOKUP(A613,'Tüm - Sektör'!$A:$H,7,0)</f>
        <v>285.553631</v>
      </c>
      <c r="H613" s="159">
        <v>6</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66.672300877259033</v>
      </c>
      <c r="R613" s="166" t="str">
        <f>IF(OR(H613="", H614="", Q613=0), "", IF(H613&lt;H614, (H614-H613)/H613, ""))</f>
        <v/>
      </c>
      <c r="S613" s="213">
        <v>63.396799566331893</v>
      </c>
      <c r="T613" s="241">
        <f>S613-Q613</f>
        <v>-3.2755013109271403</v>
      </c>
      <c r="U613" s="244"/>
      <c r="V613" s="246" t="str">
        <f>IFERROR(VLOOKUP(LEFT(U613,FIND(" ",U613)-1),'BTA Tarama'!$A:$K,11,0),"")</f>
        <v/>
      </c>
      <c r="W613" s="229"/>
      <c r="X613" s="243" t="str">
        <f>IF(COUNTIF('Yıldız Liste'!A:A, A613)&gt;0, "Yıldız Pazar", IF(COUNTIF('Ana Pazar Liste'!A:A, A613)&gt;0, "Ana Pazar", IF(COUNTIF('Alt Pazar Liste'!A:A, A613)&gt;0, "Alt Pazar", "")))</f>
        <v>Ana Pazar</v>
      </c>
    </row>
    <row r="614" spans="1:24" ht="30" customHeight="1" thickTop="1" thickBot="1" x14ac:dyDescent="0.65">
      <c r="A614" s="125" t="s">
        <v>311</v>
      </c>
      <c r="B614" s="136" t="s">
        <v>608</v>
      </c>
      <c r="C614" s="137">
        <v>530578724</v>
      </c>
      <c r="D614" s="137">
        <v>240000000</v>
      </c>
      <c r="E614" s="128">
        <f>VLOOKUP(A614,'Tüm - Sektör'!$A:$H,5,0)</f>
        <v>47.3804666634827</v>
      </c>
      <c r="F614" s="128">
        <f>VLOOKUP(A614,'Tüm - Sektör'!$A:$H,6,0)</f>
        <v>39.483722219568918</v>
      </c>
      <c r="G614" s="127">
        <f>VLOOKUP(A614,'Tüm - Sektör'!$A:$H,7,0)</f>
        <v>148.650609</v>
      </c>
      <c r="H614" s="159">
        <v>5.68</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E614*G614/100</f>
        <v>70.431352242309018</v>
      </c>
      <c r="R614" s="166" t="str">
        <f>IF(OR(H614="", H615="", Q614=0), "", IF(H614&lt;H615, (H615-H614)/H614, ""))</f>
        <v/>
      </c>
      <c r="S614" s="213">
        <v>69.212816736386714</v>
      </c>
      <c r="T614" s="241">
        <f>S614-Q614</f>
        <v>-1.2185355059223042</v>
      </c>
      <c r="U614" s="244"/>
      <c r="V614" s="246" t="str">
        <f>IFERROR(VLOOKUP(LEFT(U614,FIND(" ",U614)-1),'BTA Tarama'!$A:$K,11,0),"")</f>
        <v/>
      </c>
      <c r="W614" s="229"/>
      <c r="X614" s="243" t="str">
        <f>IF(COUNTIF('Yıldız Liste'!A:A, A614)&gt;0, "Yıldız Pazar", IF(COUNTIF('Ana Pazar Liste'!A:A, A614)&gt;0, "Ana Pazar", IF(COUNTIF('Alt Pazar Liste'!A:A, A614)&gt;0, "Alt Pazar", "")))</f>
        <v>Ana Pazar</v>
      </c>
    </row>
    <row r="615" spans="1:24" ht="30" customHeight="1" thickTop="1" thickBot="1" x14ac:dyDescent="0.65">
      <c r="A615" s="250" t="s">
        <v>374</v>
      </c>
      <c r="B615" s="251"/>
      <c r="C615" s="251"/>
      <c r="D615" s="251"/>
      <c r="E615" s="251"/>
      <c r="F615" s="251"/>
      <c r="G615" s="251"/>
      <c r="H615" s="252"/>
      <c r="I615" s="150"/>
      <c r="J615" s="150"/>
      <c r="K615" s="150"/>
      <c r="L615" s="150"/>
      <c r="M615" s="150"/>
      <c r="N615" s="150"/>
      <c r="O615" s="150"/>
      <c r="P615" s="150"/>
      <c r="Q615" s="158">
        <f t="shared" si="27"/>
        <v>0</v>
      </c>
      <c r="R615" s="166" t="str">
        <f t="shared" si="29"/>
        <v/>
      </c>
      <c r="S615" s="213">
        <v>0</v>
      </c>
      <c r="T615" s="241">
        <f t="shared" si="28"/>
        <v>0</v>
      </c>
      <c r="U615" s="244"/>
      <c r="V615" s="246" t="str">
        <f>IFERROR(VLOOKUP(LEFT(U615,FIND(" ",U615)-1),'BTA Tarama'!$A:$K,11,0),"")</f>
        <v/>
      </c>
      <c r="W615" s="229"/>
      <c r="X615" s="243" t="str">
        <f>IF(COUNTIF('Yıldız Liste'!A:A, A615)&gt;0, "Yıldız Pazar", IF(COUNTIF('Ana Pazar Liste'!A:A, A615)&gt;0, "Ana Pazar", IF(COUNTIF('Alt Pazar Liste'!A:A, A615)&gt;0, "Alt Pazar", "")))</f>
        <v/>
      </c>
    </row>
    <row r="616" spans="1:24" ht="30" customHeight="1" thickTop="1" thickBot="1" x14ac:dyDescent="0.65">
      <c r="A616" s="125" t="s">
        <v>434</v>
      </c>
      <c r="B616" s="136" t="s">
        <v>374</v>
      </c>
      <c r="C616" s="137">
        <v>1357332842</v>
      </c>
      <c r="D616" s="137">
        <v>535000000</v>
      </c>
      <c r="E616" s="128">
        <f>VLOOKUP(A616,'Tüm - Sektör'!$A:$H,5,0)</f>
        <v>0</v>
      </c>
      <c r="F616" s="128">
        <f>VLOOKUP(A616,'Tüm - Sektör'!$A:$H,6,0)</f>
        <v>0</v>
      </c>
      <c r="G616" s="127">
        <f>VLOOKUP(A616,'Tüm - Sektör'!$A:$H,7,0)</f>
        <v>1007.169114</v>
      </c>
      <c r="H616" s="159">
        <v>8.99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213">
        <v>0</v>
      </c>
      <c r="T616" s="241">
        <f>S616-Q616</f>
        <v>0</v>
      </c>
      <c r="U616" s="244"/>
      <c r="V616" s="246" t="str">
        <f>IFERROR(VLOOKUP(LEFT(U616,FIND(" ",U616)-1),'BTA Tarama'!$A:$K,11,0),"")</f>
        <v/>
      </c>
      <c r="W616" s="229"/>
      <c r="X616" s="243" t="str">
        <f>IF(COUNTIF('Yıldız Liste'!A:A, A616)&gt;0, "Yıldız Pazar", IF(COUNTIF('Ana Pazar Liste'!A:A, A616)&gt;0, "Ana Pazar", IF(COUNTIF('Alt Pazar Liste'!A:A, A616)&gt;0, "Alt Pazar", "")))</f>
        <v>Yıldız Pazar</v>
      </c>
    </row>
    <row r="617" spans="1:24" ht="30" customHeight="1" thickTop="1" thickBot="1" x14ac:dyDescent="0.65">
      <c r="A617" s="125" t="s">
        <v>720</v>
      </c>
      <c r="B617" s="136" t="s">
        <v>374</v>
      </c>
      <c r="C617" s="137">
        <v>1357332842</v>
      </c>
      <c r="D617" s="137">
        <v>535000000</v>
      </c>
      <c r="E617" s="128">
        <f>VLOOKUP(A617,'Tüm - Sektör'!$A:$H,5,0)</f>
        <v>10.211811087928316</v>
      </c>
      <c r="F617" s="128">
        <f>VLOOKUP(A617,'Tüm - Sektör'!$A:$H,6,0)</f>
        <v>0.66818105659414484</v>
      </c>
      <c r="G617" s="127">
        <f>VLOOKUP(A617,'Tüm - Sektör'!$A:$H,7,0)</f>
        <v>7.4329999999999998E-6</v>
      </c>
      <c r="H617" s="159">
        <v>527000</v>
      </c>
      <c r="I617" s="141" t="e">
        <f>VLOOKUP(A617,'Tüm - Sektör'!$A:$H,9,0)</f>
        <v>#REF!</v>
      </c>
      <c r="J617" s="145" t="e">
        <f>VLOOKUP(A617,'Tüm - Sektör'!$A:$H,10,0)</f>
        <v>#REF!</v>
      </c>
      <c r="K617" s="146" t="e">
        <f>VLOOKUP(A617,'Tüm - Sektör'!$A:$H,11,0)</f>
        <v>#REF!</v>
      </c>
      <c r="L617" s="146" t="e">
        <f>VLOOKUP(A617,'Tüm - Sektör'!$A:$H,12,0)</f>
        <v>#REF!</v>
      </c>
      <c r="M617" s="146" t="e">
        <f>VLOOKUP(A617,'Tüm - Sektör'!$A:$H,13,0)</f>
        <v>#REF!</v>
      </c>
      <c r="N617" s="147" t="e">
        <f>VLOOKUP(A617,'Tüm - Sektör'!$A:$H,14,0)</f>
        <v>#REF!</v>
      </c>
      <c r="O617" s="148" t="e">
        <f>VLOOKUP(A617,'Tüm - Sektör'!$A:$H,15,0)</f>
        <v>#REF!</v>
      </c>
      <c r="P617" s="156" t="e">
        <f>VLOOKUP(A617,'Tüm - Sektör'!$A:$H,16,0)</f>
        <v>#REF!</v>
      </c>
      <c r="Q617" s="158">
        <f>E617*G617/100</f>
        <v>7.5904391816571164E-7</v>
      </c>
      <c r="R617" s="166">
        <f>IF(OR(H617="", H618="", Q617=0), "", IF(H617&lt;H618, (H618-H617)/H617, ""))</f>
        <v>8.3927893738140416</v>
      </c>
      <c r="S617" s="213">
        <v>7.5904391816571164E-7</v>
      </c>
      <c r="T617" s="241">
        <f>S617-Q617</f>
        <v>0</v>
      </c>
      <c r="U617" s="244"/>
      <c r="V617" s="246" t="str">
        <f>IFERROR(VLOOKUP(LEFT(U617,FIND(" ",U617)-1),'BTA Tarama'!$A:$K,11,0),"")</f>
        <v/>
      </c>
      <c r="W617" s="229"/>
      <c r="X617" s="243" t="str">
        <f>IF(COUNTIF('Yıldız Liste'!A:A, A617)&gt;0, "Yıldız Pazar", IF(COUNTIF('Ana Pazar Liste'!A:A, A617)&gt;0, "Ana Pazar", IF(COUNTIF('Alt Pazar Liste'!A:A, A617)&gt;0, "Alt Pazar", "")))</f>
        <v>Alt Pazar</v>
      </c>
    </row>
    <row r="618" spans="1:24" ht="30" customHeight="1" thickTop="1" thickBot="1" x14ac:dyDescent="0.65">
      <c r="A618" s="125" t="s">
        <v>719</v>
      </c>
      <c r="B618" s="136" t="s">
        <v>374</v>
      </c>
      <c r="C618" s="137">
        <v>1357332842</v>
      </c>
      <c r="D618" s="137">
        <v>535000000</v>
      </c>
      <c r="E618" s="128">
        <f>VLOOKUP(A618,'Tüm - Sektör'!$A:$H,5,0)</f>
        <v>33.810912472000339</v>
      </c>
      <c r="F618" s="128">
        <f>VLOOKUP(A618,'Tüm - Sektör'!$A:$H,6,0)</f>
        <v>6.8304873680808766</v>
      </c>
      <c r="G618" s="127">
        <f>VLOOKUP(A618,'Tüm - Sektör'!$A:$H,7,0)</f>
        <v>2.3900000000000001E-4</v>
      </c>
      <c r="H618" s="159">
        <v>4950000</v>
      </c>
      <c r="I618" s="141" t="e">
        <f>VLOOKUP(A618,'Tüm - Sektör'!$A:$H,9,0)</f>
        <v>#REF!</v>
      </c>
      <c r="J618" s="145" t="e">
        <f>VLOOKUP(A618,'Tüm - Sektör'!$A:$H,10,0)</f>
        <v>#REF!</v>
      </c>
      <c r="K618" s="146" t="e">
        <f>VLOOKUP(A618,'Tüm - Sektör'!$A:$H,11,0)</f>
        <v>#REF!</v>
      </c>
      <c r="L618" s="146" t="e">
        <f>VLOOKUP(A618,'Tüm - Sektör'!$A:$H,12,0)</f>
        <v>#REF!</v>
      </c>
      <c r="M618" s="146" t="e">
        <f>VLOOKUP(A618,'Tüm - Sektör'!$A:$H,13,0)</f>
        <v>#REF!</v>
      </c>
      <c r="N618" s="147" t="e">
        <f>VLOOKUP(A618,'Tüm - Sektör'!$A:$H,14,0)</f>
        <v>#REF!</v>
      </c>
      <c r="O618" s="148" t="e">
        <f>VLOOKUP(A618,'Tüm - Sektör'!$A:$H,15,0)</f>
        <v>#REF!</v>
      </c>
      <c r="P618" s="156" t="e">
        <f>VLOOKUP(A618,'Tüm - Sektör'!$A:$H,16,0)</f>
        <v>#REF!</v>
      </c>
      <c r="Q618" s="158">
        <f>E618*G618/100</f>
        <v>8.0808080808080811E-5</v>
      </c>
      <c r="R618" s="166" t="str">
        <f>IF(OR(H618="", H619="", Q618=0), "", IF(H618&lt;H619, (H619-H618)/H618, ""))</f>
        <v/>
      </c>
      <c r="S618" s="213">
        <v>8.0808080808080811E-5</v>
      </c>
      <c r="T618" s="241">
        <f>S618-Q618</f>
        <v>0</v>
      </c>
      <c r="U618" s="244"/>
      <c r="V618" s="246" t="str">
        <f>IFERROR(VLOOKUP(LEFT(U618,FIND(" ",U618)-1),'BTA Tarama'!$A:$K,11,0),"")</f>
        <v/>
      </c>
      <c r="W618" s="229"/>
      <c r="X618" s="243" t="str">
        <f>IF(COUNTIF('Yıldız Liste'!A:A, A618)&gt;0, "Yıldız Pazar", IF(COUNTIF('Ana Pazar Liste'!A:A, A618)&gt;0, "Ana Pazar", IF(COUNTIF('Alt Pazar Liste'!A:A, A618)&gt;0, "Alt Pazar", "")))</f>
        <v>Alt Pazar</v>
      </c>
    </row>
    <row r="619" spans="1:24" ht="30" customHeight="1" thickTop="1" thickBot="1" x14ac:dyDescent="0.65">
      <c r="A619" s="125" t="s">
        <v>723</v>
      </c>
      <c r="B619" s="136" t="s">
        <v>374</v>
      </c>
      <c r="C619" s="137">
        <v>1357332842</v>
      </c>
      <c r="D619" s="137">
        <v>535000000</v>
      </c>
      <c r="E619" s="128">
        <f>VLOOKUP(A619,'Tüm - Sektör'!$A:$H,5,0)</f>
        <v>13876.415653495354</v>
      </c>
      <c r="F619" s="128">
        <f>VLOOKUP(A619,'Tüm - Sektör'!$A:$H,6,0)</f>
        <v>1739.7254652893234</v>
      </c>
      <c r="G619" s="127">
        <f>VLOOKUP(A619,'Tüm - Sektör'!$A:$H,7,0)</f>
        <v>6.9899999999999997E-4</v>
      </c>
      <c r="H619" s="159">
        <v>4125000</v>
      </c>
      <c r="I619" s="141" t="e">
        <f>VLOOKUP(A619,'Tüm - Sektör'!$A:$H,9,0)</f>
        <v>#REF!</v>
      </c>
      <c r="J619" s="145" t="e">
        <f>VLOOKUP(A619,'Tüm - Sektör'!$A:$H,10,0)</f>
        <v>#REF!</v>
      </c>
      <c r="K619" s="146" t="e">
        <f>VLOOKUP(A619,'Tüm - Sektör'!$A:$H,11,0)</f>
        <v>#REF!</v>
      </c>
      <c r="L619" s="146" t="e">
        <f>VLOOKUP(A619,'Tüm - Sektör'!$A:$H,12,0)</f>
        <v>#REF!</v>
      </c>
      <c r="M619" s="146" t="e">
        <f>VLOOKUP(A619,'Tüm - Sektör'!$A:$H,13,0)</f>
        <v>#REF!</v>
      </c>
      <c r="N619" s="147" t="e">
        <f>VLOOKUP(A619,'Tüm - Sektör'!$A:$H,14,0)</f>
        <v>#REF!</v>
      </c>
      <c r="O619" s="148" t="e">
        <f>VLOOKUP(A619,'Tüm - Sektör'!$A:$H,15,0)</f>
        <v>#REF!</v>
      </c>
      <c r="P619" s="156" t="e">
        <f>VLOOKUP(A619,'Tüm - Sektör'!$A:$H,16,0)</f>
        <v>#REF!</v>
      </c>
      <c r="Q619" s="158">
        <f>E619*G619/100</f>
        <v>9.6996145417932528E-2</v>
      </c>
      <c r="R619" s="166" t="str">
        <f>IF(OR(H619="", H620="", Q619=0), "", IF(H619&lt;H620, (H620-H619)/H619, ""))</f>
        <v/>
      </c>
      <c r="S619" s="213">
        <v>9.6996145417932528E-2</v>
      </c>
      <c r="T619" s="241">
        <f>S619-Q619</f>
        <v>0</v>
      </c>
      <c r="U619" s="244"/>
      <c r="V619" s="246" t="str">
        <f>IFERROR(VLOOKUP(LEFT(U619,FIND(" ",U619)-1),'BTA Tarama'!$A:$K,11,0),"")</f>
        <v/>
      </c>
      <c r="W619" s="229"/>
      <c r="X619" s="243" t="str">
        <f>IF(COUNTIF('Yıldız Liste'!A:A, A619)&gt;0, "Yıldız Pazar", IF(COUNTIF('Ana Pazar Liste'!A:A, A619)&gt;0, "Ana Pazar", IF(COUNTIF('Alt Pazar Liste'!A:A, A619)&gt;0, "Alt Pazar", "")))</f>
        <v>Alt Pazar</v>
      </c>
    </row>
    <row r="620" spans="1:24" ht="30" customHeight="1" thickTop="1" thickBot="1" x14ac:dyDescent="0.65">
      <c r="A620" s="125" t="s">
        <v>737</v>
      </c>
      <c r="B620" s="136" t="s">
        <v>374</v>
      </c>
      <c r="C620" s="137">
        <v>1357332842</v>
      </c>
      <c r="D620" s="137">
        <v>535000000</v>
      </c>
      <c r="E620" s="128">
        <f>VLOOKUP(A620,'Tüm - Sektör'!$A:$H,5,0)</f>
        <v>31.714317428603145</v>
      </c>
      <c r="F620" s="128">
        <f>VLOOKUP(A620,'Tüm - Sektör'!$A:$H,6,0)</f>
        <v>3.0189735772111512E-2</v>
      </c>
      <c r="G620" s="127">
        <f>VLOOKUP(A620,'Tüm - Sektör'!$A:$H,7,0)</f>
        <v>6.687265</v>
      </c>
      <c r="H620" s="159">
        <v>191.1</v>
      </c>
      <c r="I620" s="141" t="e">
        <f>VLOOKUP(A620,'Tüm - Sektör'!$A:$H,9,0)</f>
        <v>#REF!</v>
      </c>
      <c r="J620" s="145" t="e">
        <f>VLOOKUP(A620,'Tüm - Sektör'!$A:$H,10,0)</f>
        <v>#REF!</v>
      </c>
      <c r="K620" s="146" t="e">
        <f>VLOOKUP(A620,'Tüm - Sektör'!$A:$H,11,0)</f>
        <v>#REF!</v>
      </c>
      <c r="L620" s="146" t="e">
        <f>VLOOKUP(A620,'Tüm - Sektör'!$A:$H,12,0)</f>
        <v>#REF!</v>
      </c>
      <c r="M620" s="146" t="e">
        <f>VLOOKUP(A620,'Tüm - Sektör'!$A:$H,13,0)</f>
        <v>#REF!</v>
      </c>
      <c r="N620" s="147" t="e">
        <f>VLOOKUP(A620,'Tüm - Sektör'!$A:$H,14,0)</f>
        <v>#REF!</v>
      </c>
      <c r="O620" s="148" t="e">
        <f>VLOOKUP(A620,'Tüm - Sektör'!$A:$H,15,0)</f>
        <v>#REF!</v>
      </c>
      <c r="P620" s="156" t="e">
        <f>VLOOKUP(A620,'Tüm - Sektör'!$A:$H,16,0)</f>
        <v>#REF!</v>
      </c>
      <c r="Q620" s="158">
        <f>E620*G620/100</f>
        <v>2.1208204493918781</v>
      </c>
      <c r="R620" s="166" t="str">
        <f>IF(OR(H620="", H621="", Q620=0), "", IF(H620&lt;H621, (H621-H620)/H620, ""))</f>
        <v/>
      </c>
      <c r="S620" s="213">
        <v>2.1219308265905124</v>
      </c>
      <c r="T620" s="241">
        <f>S620-Q620</f>
        <v>1.1103771986342714E-3</v>
      </c>
      <c r="U620" s="244"/>
      <c r="V620" s="246" t="str">
        <f>IFERROR(VLOOKUP(LEFT(U620,FIND(" ",U620)-1),'BTA Tarama'!$A:$K,11,0),"")</f>
        <v/>
      </c>
      <c r="W620" s="229"/>
      <c r="X620" s="243" t="str">
        <f>IF(COUNTIF('Yıldız Liste'!A:A, A620)&gt;0, "Yıldız Pazar", IF(COUNTIF('Ana Pazar Liste'!A:A, A620)&gt;0, "Ana Pazar", IF(COUNTIF('Alt Pazar Liste'!A:A, A620)&gt;0, "Alt Pazar", "")))</f>
        <v/>
      </c>
    </row>
    <row r="621" spans="1:24" ht="30" customHeight="1" thickTop="1" thickBot="1" x14ac:dyDescent="0.65">
      <c r="A621" s="125" t="s">
        <v>708</v>
      </c>
      <c r="B621" s="136" t="s">
        <v>374</v>
      </c>
      <c r="C621" s="137">
        <v>1357332842</v>
      </c>
      <c r="D621" s="137">
        <v>535000000</v>
      </c>
      <c r="E621" s="128">
        <f>VLOOKUP(A621,'Tüm - Sektör'!$A:$H,5,0)</f>
        <v>0.51492465339262994</v>
      </c>
      <c r="F621" s="128">
        <f>VLOOKUP(A621,'Tüm - Sektör'!$A:$H,6,0)</f>
        <v>9.2181284173403137E-4</v>
      </c>
      <c r="G621" s="127">
        <f>VLOOKUP(A621,'Tüm - Sektör'!$A:$H,7,0)</f>
        <v>587.28230399999995</v>
      </c>
      <c r="H621" s="159">
        <v>132.30000000000001</v>
      </c>
      <c r="I621" s="141" t="e">
        <f>VLOOKUP(A621,'Tüm - Sektör'!$A:$H,9,0)</f>
        <v>#REF!</v>
      </c>
      <c r="J621" s="145" t="e">
        <f>VLOOKUP(A621,'Tüm - Sektör'!$A:$H,10,0)</f>
        <v>#REF!</v>
      </c>
      <c r="K621" s="146" t="e">
        <f>VLOOKUP(A621,'Tüm - Sektör'!$A:$H,11,0)</f>
        <v>#REF!</v>
      </c>
      <c r="L621" s="146" t="e">
        <f>VLOOKUP(A621,'Tüm - Sektör'!$A:$H,12,0)</f>
        <v>#REF!</v>
      </c>
      <c r="M621" s="146" t="e">
        <f>VLOOKUP(A621,'Tüm - Sektör'!$A:$H,13,0)</f>
        <v>#REF!</v>
      </c>
      <c r="N621" s="147" t="e">
        <f>VLOOKUP(A621,'Tüm - Sektör'!$A:$H,14,0)</f>
        <v>#REF!</v>
      </c>
      <c r="O621" s="148" t="e">
        <f>VLOOKUP(A621,'Tüm - Sektör'!$A:$H,15,0)</f>
        <v>#REF!</v>
      </c>
      <c r="P621" s="156" t="e">
        <f>VLOOKUP(A621,'Tüm - Sektör'!$A:$H,16,0)</f>
        <v>#REF!</v>
      </c>
      <c r="Q621" s="158">
        <f>E621*G621/100</f>
        <v>3.0240613683082511</v>
      </c>
      <c r="R621" s="166" t="str">
        <f>IF(OR(H621="", H622="", Q621=0), "", IF(H621&lt;H622, (H622-H621)/H621, ""))</f>
        <v/>
      </c>
      <c r="S621" s="213">
        <v>2.9901593350312523</v>
      </c>
      <c r="T621" s="241">
        <f>S621-Q621</f>
        <v>-3.3902033276998811E-2</v>
      </c>
      <c r="U621" s="244"/>
      <c r="V621" s="246" t="str">
        <f>IFERROR(VLOOKUP(LEFT(U621,FIND(" ",U621)-1),'BTA Tarama'!$A:$K,11,0),"")</f>
        <v/>
      </c>
      <c r="W621" s="229"/>
      <c r="X621" s="243" t="str">
        <f>IF(COUNTIF('Yıldız Liste'!A:A, A621)&gt;0, "Yıldız Pazar", IF(COUNTIF('Ana Pazar Liste'!A:A, A621)&gt;0, "Ana Pazar", IF(COUNTIF('Alt Pazar Liste'!A:A, A621)&gt;0, "Alt Pazar", "")))</f>
        <v>Yıldız Pazar</v>
      </c>
    </row>
    <row r="622" spans="1:24" ht="30" customHeight="1" thickTop="1" thickBot="1" x14ac:dyDescent="0.65">
      <c r="A622" s="125" t="s">
        <v>684</v>
      </c>
      <c r="B622" s="136" t="s">
        <v>374</v>
      </c>
      <c r="C622" s="137">
        <v>1357332842</v>
      </c>
      <c r="D622" s="137">
        <v>535000000</v>
      </c>
      <c r="E622" s="128">
        <f>VLOOKUP(A622,'Tüm - Sektör'!$A:$H,5,0)</f>
        <v>0.19862875447575143</v>
      </c>
      <c r="F622" s="128">
        <f>VLOOKUP(A622,'Tüm - Sektör'!$A:$H,6,0)</f>
        <v>5.2325804656415018E-4</v>
      </c>
      <c r="G622" s="127">
        <f>VLOOKUP(A622,'Tüm - Sektör'!$A:$H,7,0)</f>
        <v>2764.7628810000001</v>
      </c>
      <c r="H622" s="159">
        <v>72.849999999999994</v>
      </c>
      <c r="I622" s="141" t="e">
        <f>VLOOKUP(A622,'Tüm - Sektör'!$A:$H,9,0)</f>
        <v>#REF!</v>
      </c>
      <c r="J622" s="145" t="e">
        <f>VLOOKUP(A622,'Tüm - Sektör'!$A:$H,10,0)</f>
        <v>#REF!</v>
      </c>
      <c r="K622" s="146" t="e">
        <f>VLOOKUP(A622,'Tüm - Sektör'!$A:$H,11,0)</f>
        <v>#REF!</v>
      </c>
      <c r="L622" s="146" t="e">
        <f>VLOOKUP(A622,'Tüm - Sektör'!$A:$H,12,0)</f>
        <v>#REF!</v>
      </c>
      <c r="M622" s="146" t="e">
        <f>VLOOKUP(A622,'Tüm - Sektör'!$A:$H,13,0)</f>
        <v>#REF!</v>
      </c>
      <c r="N622" s="147" t="e">
        <f>VLOOKUP(A622,'Tüm - Sektör'!$A:$H,14,0)</f>
        <v>#REF!</v>
      </c>
      <c r="O622" s="148" t="e">
        <f>VLOOKUP(A622,'Tüm - Sektör'!$A:$H,15,0)</f>
        <v>#REF!</v>
      </c>
      <c r="P622" s="156" t="e">
        <f>VLOOKUP(A622,'Tüm - Sektör'!$A:$H,16,0)</f>
        <v>#REF!</v>
      </c>
      <c r="Q622" s="158">
        <f>E622*G622/100</f>
        <v>5.4916140747382016</v>
      </c>
      <c r="R622" s="166" t="str">
        <f>IF(OR(H622="", H623="", Q622=0), "", IF(H622&lt;H623, (H623-H622)/H622, ""))</f>
        <v/>
      </c>
      <c r="S622" s="213">
        <v>5.4653563571677317</v>
      </c>
      <c r="T622" s="241">
        <f>S622-Q622</f>
        <v>-2.6257717570469907E-2</v>
      </c>
      <c r="U622" s="244"/>
      <c r="V622" s="246" t="str">
        <f>IFERROR(VLOOKUP(LEFT(U622,FIND(" ",U622)-1),'BTA Tarama'!$A:$K,11,0),"")</f>
        <v/>
      </c>
      <c r="W622" s="229"/>
      <c r="X622" s="243" t="str">
        <f>IF(COUNTIF('Yıldız Liste'!A:A, A622)&gt;0, "Yıldız Pazar", IF(COUNTIF('Ana Pazar Liste'!A:A, A622)&gt;0, "Ana Pazar", IF(COUNTIF('Alt Pazar Liste'!A:A, A622)&gt;0, "Alt Pazar", "")))</f>
        <v>Yıldız Pazar</v>
      </c>
    </row>
    <row r="623" spans="1:24" ht="30" customHeight="1" thickTop="1" thickBot="1" x14ac:dyDescent="0.65">
      <c r="A623" s="125" t="s">
        <v>776</v>
      </c>
      <c r="B623" s="136" t="s">
        <v>374</v>
      </c>
      <c r="C623" s="137"/>
      <c r="D623" s="137"/>
      <c r="E623" s="128">
        <f>VLOOKUP(A623,'Tüm - Sektör'!$A:$H,5,0)</f>
        <v>46.876290782613225</v>
      </c>
      <c r="F623" s="128">
        <f>VLOOKUP(A623,'Tüm - Sektör'!$A:$H,6,0)</f>
        <v>6.3686968647233E-2</v>
      </c>
      <c r="G623" s="127">
        <f>VLOOKUP(A623,'Tüm - Sektör'!$A:$H,7,0)</f>
        <v>15.215797999999999</v>
      </c>
      <c r="H623" s="159">
        <v>57</v>
      </c>
      <c r="I623" s="141" t="e">
        <f>VLOOKUP(A623,'Tüm - Sektör'!$A:$H,9,0)</f>
        <v>#REF!</v>
      </c>
      <c r="J623" s="145" t="e">
        <f>VLOOKUP(A623,'Tüm - Sektör'!$A:$H,10,0)</f>
        <v>#REF!</v>
      </c>
      <c r="K623" s="146" t="e">
        <f>VLOOKUP(A623,'Tüm - Sektör'!$A:$H,11,0)</f>
        <v>#REF!</v>
      </c>
      <c r="L623" s="146" t="e">
        <f>VLOOKUP(A623,'Tüm - Sektör'!$A:$H,12,0)</f>
        <v>#REF!</v>
      </c>
      <c r="M623" s="146" t="e">
        <f>VLOOKUP(A623,'Tüm - Sektör'!$A:$H,13,0)</f>
        <v>#REF!</v>
      </c>
      <c r="N623" s="147" t="e">
        <f>VLOOKUP(A623,'Tüm - Sektör'!$A:$H,14,0)</f>
        <v>#REF!</v>
      </c>
      <c r="O623" s="148" t="e">
        <f>VLOOKUP(A623,'Tüm - Sektör'!$A:$H,15,0)</f>
        <v>#REF!</v>
      </c>
      <c r="P623" s="156" t="e">
        <f>VLOOKUP(A623,'Tüm - Sektör'!$A:$H,16,0)</f>
        <v>#REF!</v>
      </c>
      <c r="Q623" s="158">
        <f>E623*G623/100</f>
        <v>7.1326017153750465</v>
      </c>
      <c r="R623" s="166" t="str">
        <f>IF(OR(H623="", H624="", Q623=0), "", IF(H623&lt;H624, (H624-H623)/H623, ""))</f>
        <v/>
      </c>
      <c r="S623" s="213">
        <v>6.8791590148287254</v>
      </c>
      <c r="T623" s="241">
        <f>S623-Q623</f>
        <v>-0.25344270054632112</v>
      </c>
      <c r="U623" s="244"/>
      <c r="V623" s="246" t="str">
        <f>IFERROR(VLOOKUP(LEFT(U623,FIND(" ",U623)-1),'BTA Tarama'!$A:$K,11,0),"")</f>
        <v/>
      </c>
      <c r="W623" s="229"/>
      <c r="X623" s="243" t="str">
        <f>IF(COUNTIF('Yıldız Liste'!A:A, A623)&gt;0, "Yıldız Pazar", IF(COUNTIF('Ana Pazar Liste'!A:A, A623)&gt;0, "Ana Pazar", IF(COUNTIF('Alt Pazar Liste'!A:A, A623)&gt;0, "Alt Pazar", "")))</f>
        <v/>
      </c>
    </row>
    <row r="624" spans="1:24" ht="30" customHeight="1" thickTop="1" thickBot="1" x14ac:dyDescent="0.65">
      <c r="A624" s="125" t="s">
        <v>439</v>
      </c>
      <c r="B624" s="136" t="s">
        <v>374</v>
      </c>
      <c r="C624" s="137">
        <v>1357332842</v>
      </c>
      <c r="D624" s="137">
        <v>535000000</v>
      </c>
      <c r="E624" s="128">
        <f>VLOOKUP(A624,'Tüm - Sektör'!$A:$H,5,0)</f>
        <v>1.54264677152263</v>
      </c>
      <c r="F624" s="128">
        <f>VLOOKUP(A624,'Tüm - Sektör'!$A:$H,6,0)</f>
        <v>4.6676180364830675E-3</v>
      </c>
      <c r="G624" s="127">
        <f>VLOOKUP(A624,'Tüm - Sektör'!$A:$H,7,0)</f>
        <v>606.51760000000002</v>
      </c>
      <c r="H624" s="159">
        <v>42.76</v>
      </c>
      <c r="I624" s="141" t="e">
        <f>VLOOKUP(A624,'Tüm - Sektör'!$A:$H,9,0)</f>
        <v>#REF!</v>
      </c>
      <c r="J624" s="145" t="e">
        <f>VLOOKUP(A624,'Tüm - Sektör'!$A:$H,10,0)</f>
        <v>#REF!</v>
      </c>
      <c r="K624" s="146" t="e">
        <f>VLOOKUP(A624,'Tüm - Sektör'!$A:$H,11,0)</f>
        <v>#REF!</v>
      </c>
      <c r="L624" s="146" t="e">
        <f>VLOOKUP(A624,'Tüm - Sektör'!$A:$H,12,0)</f>
        <v>#REF!</v>
      </c>
      <c r="M624" s="146" t="e">
        <f>VLOOKUP(A624,'Tüm - Sektör'!$A:$H,13,0)</f>
        <v>#REF!</v>
      </c>
      <c r="N624" s="147" t="e">
        <f>VLOOKUP(A624,'Tüm - Sektör'!$A:$H,14,0)</f>
        <v>#REF!</v>
      </c>
      <c r="O624" s="148" t="e">
        <f>VLOOKUP(A624,'Tüm - Sektör'!$A:$H,15,0)</f>
        <v>#REF!</v>
      </c>
      <c r="P624" s="156" t="e">
        <f>VLOOKUP(A624,'Tüm - Sektör'!$A:$H,16,0)</f>
        <v>#REF!</v>
      </c>
      <c r="Q624" s="158">
        <f>E624*G624/100</f>
        <v>9.3564241751165387</v>
      </c>
      <c r="R624" s="166" t="str">
        <f>IF(OR(H624="", H625="", Q624=0), "", IF(H624&lt;H625, (H625-H624)/H624, ""))</f>
        <v/>
      </c>
      <c r="S624" s="213">
        <v>8.6785400808673145</v>
      </c>
      <c r="T624" s="241">
        <f>S624-Q624</f>
        <v>-0.67788409424922413</v>
      </c>
      <c r="U624" s="244"/>
      <c r="V624" s="246" t="str">
        <f>IFERROR(VLOOKUP(LEFT(U624,FIND(" ",U624)-1),'BTA Tarama'!$A:$K,11,0),"")</f>
        <v/>
      </c>
      <c r="W624" s="229"/>
      <c r="X624" s="243" t="str">
        <f>IF(COUNTIF('Yıldız Liste'!A:A, A624)&gt;0, "Yıldız Pazar", IF(COUNTIF('Ana Pazar Liste'!A:A, A624)&gt;0, "Ana Pazar", IF(COUNTIF('Alt Pazar Liste'!A:A, A624)&gt;0, "Alt Pazar", "")))</f>
        <v>Yıldız Pazar</v>
      </c>
    </row>
    <row r="625" spans="1:24" ht="30" customHeight="1" thickTop="1" thickBot="1" x14ac:dyDescent="0.65">
      <c r="A625" s="125" t="s">
        <v>759</v>
      </c>
      <c r="B625" s="136" t="s">
        <v>374</v>
      </c>
      <c r="C625" s="137">
        <v>1357332842</v>
      </c>
      <c r="D625" s="137">
        <v>535000000</v>
      </c>
      <c r="E625" s="128">
        <f>VLOOKUP(A625,'Tüm - Sektör'!$A:$H,5,0)</f>
        <v>0.32976177655668448</v>
      </c>
      <c r="F625" s="128">
        <f>VLOOKUP(A625,'Tüm - Sektör'!$A:$H,6,0)</f>
        <v>1.055099637432988E-3</v>
      </c>
      <c r="G625" s="127">
        <f>VLOOKUP(A625,'Tüm - Sektör'!$A:$H,7,0)</f>
        <v>3255.5922759999999</v>
      </c>
      <c r="H625" s="159">
        <v>37.26</v>
      </c>
      <c r="I625" s="141" t="e">
        <f>VLOOKUP(A625,'Tüm - Sektör'!$A:$H,9,0)</f>
        <v>#REF!</v>
      </c>
      <c r="J625" s="145" t="e">
        <f>VLOOKUP(A625,'Tüm - Sektör'!$A:$H,10,0)</f>
        <v>#REF!</v>
      </c>
      <c r="K625" s="146" t="e">
        <f>VLOOKUP(A625,'Tüm - Sektör'!$A:$H,11,0)</f>
        <v>#REF!</v>
      </c>
      <c r="L625" s="146" t="e">
        <f>VLOOKUP(A625,'Tüm - Sektör'!$A:$H,12,0)</f>
        <v>#REF!</v>
      </c>
      <c r="M625" s="146" t="e">
        <f>VLOOKUP(A625,'Tüm - Sektör'!$A:$H,13,0)</f>
        <v>#REF!</v>
      </c>
      <c r="N625" s="147" t="e">
        <f>VLOOKUP(A625,'Tüm - Sektör'!$A:$H,14,0)</f>
        <v>#REF!</v>
      </c>
      <c r="O625" s="148" t="e">
        <f>VLOOKUP(A625,'Tüm - Sektör'!$A:$H,15,0)</f>
        <v>#REF!</v>
      </c>
      <c r="P625" s="156" t="e">
        <f>VLOOKUP(A625,'Tüm - Sektör'!$A:$H,16,0)</f>
        <v>#REF!</v>
      </c>
      <c r="Q625" s="158">
        <f>E625*G625/100</f>
        <v>10.735698926779799</v>
      </c>
      <c r="R625" s="166" t="str">
        <f>IF(OR(H625="", H626="", Q625=0), "", IF(H625&lt;H626, (H626-H625)/H625, ""))</f>
        <v/>
      </c>
      <c r="S625" s="213">
        <v>10.747236486077789</v>
      </c>
      <c r="T625" s="241">
        <f>S625-Q625</f>
        <v>1.153755929798983E-2</v>
      </c>
      <c r="U625" s="244"/>
      <c r="V625" s="246" t="str">
        <f>IFERROR(VLOOKUP(LEFT(U625,FIND(" ",U625)-1),'BTA Tarama'!$A:$K,11,0),"")</f>
        <v/>
      </c>
      <c r="W625" s="229"/>
      <c r="X625" s="243" t="str">
        <f>IF(COUNTIF('Yıldız Liste'!A:A, A625)&gt;0, "Yıldız Pazar", IF(COUNTIF('Ana Pazar Liste'!A:A, A625)&gt;0, "Ana Pazar", IF(COUNTIF('Alt Pazar Liste'!A:A, A625)&gt;0, "Alt Pazar", "")))</f>
        <v>Yıldız Pazar</v>
      </c>
    </row>
    <row r="626" spans="1:24" ht="30" customHeight="1" thickTop="1" thickBot="1" x14ac:dyDescent="0.65">
      <c r="A626" s="125" t="s">
        <v>753</v>
      </c>
      <c r="B626" s="136" t="s">
        <v>374</v>
      </c>
      <c r="C626" s="137"/>
      <c r="D626" s="137"/>
      <c r="E626" s="128">
        <f>VLOOKUP(A626,'Tüm - Sektör'!$A:$H,5,0)</f>
        <v>1.6980292358324114</v>
      </c>
      <c r="F626" s="128">
        <f>VLOOKUP(A626,'Tüm - Sektör'!$A:$H,6,0)</f>
        <v>5.1891726648173467E-3</v>
      </c>
      <c r="G626" s="127">
        <f>VLOOKUP(A626,'Tüm - Sektör'!$A:$H,7,0)</f>
        <v>734.86807199999998</v>
      </c>
      <c r="H626" s="159">
        <v>32.06</v>
      </c>
      <c r="I626" s="141" t="e">
        <f>VLOOKUP(A626,'Tüm - Sektör'!$A:$H,9,0)</f>
        <v>#REF!</v>
      </c>
      <c r="J626" s="145" t="e">
        <f>VLOOKUP(A626,'Tüm - Sektör'!$A:$H,10,0)</f>
        <v>#REF!</v>
      </c>
      <c r="K626" s="146" t="e">
        <f>VLOOKUP(A626,'Tüm - Sektör'!$A:$H,11,0)</f>
        <v>#REF!</v>
      </c>
      <c r="L626" s="146" t="e">
        <f>VLOOKUP(A626,'Tüm - Sektör'!$A:$H,12,0)</f>
        <v>#REF!</v>
      </c>
      <c r="M626" s="146" t="e">
        <f>VLOOKUP(A626,'Tüm - Sektör'!$A:$H,13,0)</f>
        <v>#REF!</v>
      </c>
      <c r="N626" s="147" t="e">
        <f>VLOOKUP(A626,'Tüm - Sektör'!$A:$H,14,0)</f>
        <v>#REF!</v>
      </c>
      <c r="O626" s="148" t="e">
        <f>VLOOKUP(A626,'Tüm - Sektör'!$A:$H,15,0)</f>
        <v>#REF!</v>
      </c>
      <c r="P626" s="156" t="e">
        <f>VLOOKUP(A626,'Tüm - Sektör'!$A:$H,16,0)</f>
        <v>#REF!</v>
      </c>
      <c r="Q626" s="158">
        <f>E626*G626/100</f>
        <v>12.478274707357976</v>
      </c>
      <c r="R626" s="166" t="str">
        <f>IF(OR(H626="", H627="", Q626=0), "", IF(H626&lt;H627, (H627-H626)/H626, ""))</f>
        <v/>
      </c>
      <c r="S626" s="213">
        <v>11.913445119651481</v>
      </c>
      <c r="T626" s="241">
        <f>S626-Q626</f>
        <v>-0.56482958770649461</v>
      </c>
      <c r="U626" s="244"/>
      <c r="V626" s="246" t="str">
        <f>IFERROR(VLOOKUP(LEFT(U626,FIND(" ",U626)-1),'BTA Tarama'!$A:$K,11,0),"")</f>
        <v/>
      </c>
      <c r="W626" s="229"/>
      <c r="X626" s="243" t="str">
        <f>IF(COUNTIF('Yıldız Liste'!A:A, A626)&gt;0, "Yıldız Pazar", IF(COUNTIF('Ana Pazar Liste'!A:A, A626)&gt;0, "Ana Pazar", IF(COUNTIF('Alt Pazar Liste'!A:A, A626)&gt;0, "Alt Pazar", "")))</f>
        <v>Yıldız Pazar</v>
      </c>
    </row>
    <row r="627" spans="1:24" ht="30" customHeight="1" thickTop="1" thickBot="1" x14ac:dyDescent="0.65">
      <c r="A627" s="125" t="s">
        <v>717</v>
      </c>
      <c r="B627" s="136" t="s">
        <v>374</v>
      </c>
      <c r="C627" s="137">
        <v>1357332842</v>
      </c>
      <c r="D627" s="137">
        <v>535000000</v>
      </c>
      <c r="E627" s="128">
        <f>VLOOKUP(A627,'Tüm - Sektör'!$A:$H,5,0)</f>
        <v>32.344754719051195</v>
      </c>
      <c r="F627" s="128">
        <f>VLOOKUP(A627,'Tüm - Sektör'!$A:$H,6,0)</f>
        <v>1.8805089952936742</v>
      </c>
      <c r="G627" s="127">
        <f>VLOOKUP(A627,'Tüm - Sektör'!$A:$H,7,0)</f>
        <v>61.448740000000001</v>
      </c>
      <c r="H627" s="159">
        <v>20.14</v>
      </c>
      <c r="I627" s="141" t="e">
        <f>VLOOKUP(A627,'Tüm - Sektör'!$A:$H,9,0)</f>
        <v>#REF!</v>
      </c>
      <c r="J627" s="145" t="e">
        <f>VLOOKUP(A627,'Tüm - Sektör'!$A:$H,10,0)</f>
        <v>#REF!</v>
      </c>
      <c r="K627" s="146" t="e">
        <f>VLOOKUP(A627,'Tüm - Sektör'!$A:$H,11,0)</f>
        <v>#REF!</v>
      </c>
      <c r="L627" s="146" t="e">
        <f>VLOOKUP(A627,'Tüm - Sektör'!$A:$H,12,0)</f>
        <v>#REF!</v>
      </c>
      <c r="M627" s="146" t="e">
        <f>VLOOKUP(A627,'Tüm - Sektör'!$A:$H,13,0)</f>
        <v>#REF!</v>
      </c>
      <c r="N627" s="147" t="e">
        <f>VLOOKUP(A627,'Tüm - Sektör'!$A:$H,14,0)</f>
        <v>#REF!</v>
      </c>
      <c r="O627" s="148" t="e">
        <f>VLOOKUP(A627,'Tüm - Sektör'!$A:$H,15,0)</f>
        <v>#REF!</v>
      </c>
      <c r="P627" s="156" t="e">
        <f>VLOOKUP(A627,'Tüm - Sektör'!$A:$H,16,0)</f>
        <v>#REF!</v>
      </c>
      <c r="Q627" s="158">
        <f>E627*G627/100</f>
        <v>19.875444230947501</v>
      </c>
      <c r="R627" s="166" t="str">
        <f>IF(OR(H627="", H628="", Q627=0), "", IF(H627&lt;H628, (H628-H627)/H627, ""))</f>
        <v/>
      </c>
      <c r="S627" s="213">
        <v>19.777245395814361</v>
      </c>
      <c r="T627" s="241">
        <f>S627-Q627</f>
        <v>-9.8198835133139539E-2</v>
      </c>
      <c r="U627" s="244"/>
      <c r="V627" s="246" t="str">
        <f>IFERROR(VLOOKUP(LEFT(U627,FIND(" ",U627)-1),'BTA Tarama'!$A:$K,11,0),"")</f>
        <v/>
      </c>
      <c r="W627" s="229"/>
      <c r="X627" s="243" t="str">
        <f>IF(COUNTIF('Yıldız Liste'!A:A, A627)&gt;0, "Yıldız Pazar", IF(COUNTIF('Ana Pazar Liste'!A:A, A627)&gt;0, "Ana Pazar", IF(COUNTIF('Alt Pazar Liste'!A:A, A627)&gt;0, "Alt Pazar", "")))</f>
        <v>Ana Pazar</v>
      </c>
    </row>
    <row r="628" spans="1:24" ht="30" customHeight="1" thickTop="1" thickBot="1" x14ac:dyDescent="0.65">
      <c r="A628" s="125" t="s">
        <v>721</v>
      </c>
      <c r="B628" s="136" t="s">
        <v>374</v>
      </c>
      <c r="C628" s="137">
        <v>1357332842</v>
      </c>
      <c r="D628" s="137">
        <v>535000000</v>
      </c>
      <c r="E628" s="128">
        <f>VLOOKUP(A628,'Tüm - Sektör'!$A:$H,5,0)</f>
        <v>0.38943131413495335</v>
      </c>
      <c r="F628" s="128">
        <f>VLOOKUP(A628,'Tüm - Sektör'!$A:$H,6,0)</f>
        <v>1.2981059381769703E-3</v>
      </c>
      <c r="G628" s="127">
        <f>VLOOKUP(A628,'Tüm - Sektör'!$A:$H,7,0)</f>
        <v>8077.1113800000003</v>
      </c>
      <c r="H628" s="159">
        <v>12.72</v>
      </c>
      <c r="I628" s="141" t="e">
        <f>VLOOKUP(A628,'Tüm - Sektör'!$A:$H,9,0)</f>
        <v>#REF!</v>
      </c>
      <c r="J628" s="145" t="e">
        <f>VLOOKUP(A628,'Tüm - Sektör'!$A:$H,10,0)</f>
        <v>#REF!</v>
      </c>
      <c r="K628" s="146" t="e">
        <f>VLOOKUP(A628,'Tüm - Sektör'!$A:$H,11,0)</f>
        <v>#REF!</v>
      </c>
      <c r="L628" s="146" t="e">
        <f>VLOOKUP(A628,'Tüm - Sektör'!$A:$H,12,0)</f>
        <v>#REF!</v>
      </c>
      <c r="M628" s="146" t="e">
        <f>VLOOKUP(A628,'Tüm - Sektör'!$A:$H,13,0)</f>
        <v>#REF!</v>
      </c>
      <c r="N628" s="147" t="e">
        <f>VLOOKUP(A628,'Tüm - Sektör'!$A:$H,14,0)</f>
        <v>#REF!</v>
      </c>
      <c r="O628" s="148" t="e">
        <f>VLOOKUP(A628,'Tüm - Sektör'!$A:$H,15,0)</f>
        <v>#REF!</v>
      </c>
      <c r="P628" s="156" t="e">
        <f>VLOOKUP(A628,'Tüm - Sektör'!$A:$H,16,0)</f>
        <v>#REF!</v>
      </c>
      <c r="Q628" s="158">
        <f>E628*G628/100</f>
        <v>31.454800991277867</v>
      </c>
      <c r="R628" s="166" t="str">
        <f>IF(OR(H628="", H629="", Q628=0), "", IF(H628&lt;H629, (H629-H628)/H628, ""))</f>
        <v/>
      </c>
      <c r="S628" s="213">
        <v>31.282648053874471</v>
      </c>
      <c r="T628" s="241">
        <f>S628-Q628</f>
        <v>-0.17215293740339632</v>
      </c>
      <c r="U628" s="244"/>
      <c r="V628" s="246" t="str">
        <f>IFERROR(VLOOKUP(LEFT(U628,FIND(" ",U628)-1),'BTA Tarama'!$A:$K,11,0),"")</f>
        <v/>
      </c>
      <c r="W628" s="229"/>
      <c r="X628" s="243" t="str">
        <f>IF(COUNTIF('Yıldız Liste'!A:A, A628)&gt;0, "Yıldız Pazar", IF(COUNTIF('Ana Pazar Liste'!A:A, A628)&gt;0, "Ana Pazar", IF(COUNTIF('Alt Pazar Liste'!A:A, A628)&gt;0, "Alt Pazar", "")))</f>
        <v>Yıldız Pazar</v>
      </c>
    </row>
    <row r="629" spans="1:24" ht="30" customHeight="1" thickTop="1" thickBot="1" x14ac:dyDescent="0.65">
      <c r="A629" s="125" t="s">
        <v>748</v>
      </c>
      <c r="B629" s="136" t="s">
        <v>374</v>
      </c>
      <c r="C629" s="137">
        <v>1357332842</v>
      </c>
      <c r="D629" s="137">
        <v>535000000</v>
      </c>
      <c r="E629" s="128">
        <f>VLOOKUP(A629,'Tüm - Sektör'!$A:$H,5,0)</f>
        <v>3.1161259549329037</v>
      </c>
      <c r="F629" s="128">
        <f>VLOOKUP(A629,'Tüm - Sektör'!$A:$H,6,0)</f>
        <v>0.10117292061470466</v>
      </c>
      <c r="G629" s="127">
        <f>VLOOKUP(A629,'Tüm - Sektör'!$A:$H,7,0)</f>
        <v>1153.5045090000001</v>
      </c>
      <c r="H629" s="159">
        <v>11.13</v>
      </c>
      <c r="I629" s="141" t="e">
        <f>VLOOKUP(A629,'Tüm - Sektör'!$A:$H,9,0)</f>
        <v>#REF!</v>
      </c>
      <c r="J629" s="145" t="e">
        <f>VLOOKUP(A629,'Tüm - Sektör'!$A:$H,10,0)</f>
        <v>#REF!</v>
      </c>
      <c r="K629" s="146" t="e">
        <f>VLOOKUP(A629,'Tüm - Sektör'!$A:$H,11,0)</f>
        <v>#REF!</v>
      </c>
      <c r="L629" s="146" t="e">
        <f>VLOOKUP(A629,'Tüm - Sektör'!$A:$H,12,0)</f>
        <v>#REF!</v>
      </c>
      <c r="M629" s="146" t="e">
        <f>VLOOKUP(A629,'Tüm - Sektör'!$A:$H,13,0)</f>
        <v>#REF!</v>
      </c>
      <c r="N629" s="147" t="e">
        <f>VLOOKUP(A629,'Tüm - Sektör'!$A:$H,14,0)</f>
        <v>#REF!</v>
      </c>
      <c r="O629" s="148" t="e">
        <f>VLOOKUP(A629,'Tüm - Sektör'!$A:$H,15,0)</f>
        <v>#REF!</v>
      </c>
      <c r="P629" s="156" t="e">
        <f>VLOOKUP(A629,'Tüm - Sektör'!$A:$H,16,0)</f>
        <v>#REF!</v>
      </c>
      <c r="Q629" s="158">
        <f>E629*G629/100</f>
        <v>35.944653396270354</v>
      </c>
      <c r="R629" s="166" t="str">
        <f>IF(OR(H629="", H630="", Q629=0), "", IF(H629&lt;H630, (H630-H629)/H629, ""))</f>
        <v/>
      </c>
      <c r="S629" s="213">
        <v>35.435251753807719</v>
      </c>
      <c r="T629" s="241">
        <f>S629-Q629</f>
        <v>-0.50940164246263464</v>
      </c>
      <c r="U629" s="244"/>
      <c r="V629" s="246" t="str">
        <f>IFERROR(VLOOKUP(LEFT(U629,FIND(" ",U629)-1),'BTA Tarama'!$A:$K,11,0),"")</f>
        <v/>
      </c>
      <c r="W629" s="229"/>
      <c r="X629" s="243" t="str">
        <f>IF(COUNTIF('Yıldız Liste'!A:A, A629)&gt;0, "Yıldız Pazar", IF(COUNTIF('Ana Pazar Liste'!A:A, A629)&gt;0, "Ana Pazar", IF(COUNTIF('Alt Pazar Liste'!A:A, A629)&gt;0, "Alt Pazar", "")))</f>
        <v>Yıldız Pazar</v>
      </c>
    </row>
    <row r="630" spans="1:24" ht="30" customHeight="1" thickTop="1" thickBot="1" x14ac:dyDescent="0.65">
      <c r="A630" s="125" t="s">
        <v>726</v>
      </c>
      <c r="B630" s="136" t="s">
        <v>374</v>
      </c>
      <c r="C630" s="137"/>
      <c r="D630" s="137"/>
      <c r="E630" s="128">
        <f>VLOOKUP(A630,'Tüm - Sektör'!$A:$H,5,0)</f>
        <v>49.278076183905782</v>
      </c>
      <c r="F630" s="128">
        <f>VLOOKUP(A630,'Tüm - Sektör'!$A:$H,6,0)</f>
        <v>0.61597595229882229</v>
      </c>
      <c r="G630" s="127">
        <f>VLOOKUP(A630,'Tüm - Sektör'!$A:$H,7,0)</f>
        <v>91.632469999999998</v>
      </c>
      <c r="H630" s="159">
        <v>8.92</v>
      </c>
      <c r="I630" s="141" t="e">
        <f>VLOOKUP(A630,'Tüm - Sektör'!$A:$H,9,0)</f>
        <v>#REF!</v>
      </c>
      <c r="J630" s="145" t="e">
        <f>VLOOKUP(A630,'Tüm - Sektör'!$A:$H,10,0)</f>
        <v>#REF!</v>
      </c>
      <c r="K630" s="146" t="e">
        <f>VLOOKUP(A630,'Tüm - Sektör'!$A:$H,11,0)</f>
        <v>#REF!</v>
      </c>
      <c r="L630" s="146" t="e">
        <f>VLOOKUP(A630,'Tüm - Sektör'!$A:$H,12,0)</f>
        <v>#REF!</v>
      </c>
      <c r="M630" s="146" t="e">
        <f>VLOOKUP(A630,'Tüm - Sektör'!$A:$H,13,0)</f>
        <v>#REF!</v>
      </c>
      <c r="N630" s="147" t="e">
        <f>VLOOKUP(A630,'Tüm - Sektör'!$A:$H,14,0)</f>
        <v>#REF!</v>
      </c>
      <c r="O630" s="148" t="e">
        <f>VLOOKUP(A630,'Tüm - Sektör'!$A:$H,15,0)</f>
        <v>#REF!</v>
      </c>
      <c r="P630" s="156" t="e">
        <f>VLOOKUP(A630,'Tüm - Sektör'!$A:$H,16,0)</f>
        <v>#REF!</v>
      </c>
      <c r="Q630" s="158">
        <f>E630*G630/100</f>
        <v>45.154718375794609</v>
      </c>
      <c r="R630" s="166" t="str">
        <f>IF(OR(H630="", H631="", Q630=0), "", IF(H630&lt;H631, (H631-H630)/H630, ""))</f>
        <v/>
      </c>
      <c r="S630" s="213">
        <v>45.053701108734664</v>
      </c>
      <c r="T630" s="241">
        <f>S630-Q630</f>
        <v>-0.10101726705994452</v>
      </c>
      <c r="U630" s="244"/>
      <c r="V630" s="246" t="str">
        <f>IFERROR(VLOOKUP(LEFT(U630,FIND(" ",U630)-1),'BTA Tarama'!$A:$K,11,0),"")</f>
        <v/>
      </c>
      <c r="W630" s="229"/>
      <c r="X630" s="243" t="str">
        <f>IF(COUNTIF('Yıldız Liste'!A:A, A630)&gt;0, "Yıldız Pazar", IF(COUNTIF('Ana Pazar Liste'!A:A, A630)&gt;0, "Ana Pazar", IF(COUNTIF('Alt Pazar Liste'!A:A, A630)&gt;0, "Alt Pazar", "")))</f>
        <v/>
      </c>
    </row>
    <row r="631" spans="1:24" ht="30" customHeight="1" thickTop="1" thickBot="1" x14ac:dyDescent="0.65">
      <c r="A631" s="125" t="s">
        <v>741</v>
      </c>
      <c r="B631" s="136" t="s">
        <v>374</v>
      </c>
      <c r="C631" s="137">
        <v>1357332842</v>
      </c>
      <c r="D631" s="137">
        <v>535000000</v>
      </c>
      <c r="E631" s="128">
        <f>VLOOKUP(A631,'Tüm - Sektör'!$A:$H,5,0)</f>
        <v>5.0635218820098125</v>
      </c>
      <c r="F631" s="128">
        <f>VLOOKUP(A631,'Tüm - Sektör'!$A:$H,6,0)</f>
        <v>0.33756812546732085</v>
      </c>
      <c r="G631" s="127">
        <f>VLOOKUP(A631,'Tüm - Sektör'!$A:$H,7,0)</f>
        <v>1246.060845</v>
      </c>
      <c r="H631" s="159">
        <v>6.34</v>
      </c>
      <c r="I631" s="141" t="e">
        <f>VLOOKUP(A631,'Tüm - Sektör'!$A:$H,9,0)</f>
        <v>#REF!</v>
      </c>
      <c r="J631" s="145" t="e">
        <f>VLOOKUP(A631,'Tüm - Sektör'!$A:$H,10,0)</f>
        <v>#REF!</v>
      </c>
      <c r="K631" s="146" t="e">
        <f>VLOOKUP(A631,'Tüm - Sektör'!$A:$H,11,0)</f>
        <v>#REF!</v>
      </c>
      <c r="L631" s="146" t="e">
        <f>VLOOKUP(A631,'Tüm - Sektör'!$A:$H,12,0)</f>
        <v>#REF!</v>
      </c>
      <c r="M631" s="146" t="e">
        <f>VLOOKUP(A631,'Tüm - Sektör'!$A:$H,13,0)</f>
        <v>#REF!</v>
      </c>
      <c r="N631" s="147" t="e">
        <f>VLOOKUP(A631,'Tüm - Sektör'!$A:$H,14,0)</f>
        <v>#REF!</v>
      </c>
      <c r="O631" s="148" t="e">
        <f>VLOOKUP(A631,'Tüm - Sektör'!$A:$H,15,0)</f>
        <v>#REF!</v>
      </c>
      <c r="P631" s="156" t="e">
        <f>VLOOKUP(A631,'Tüm - Sektör'!$A:$H,16,0)</f>
        <v>#REF!</v>
      </c>
      <c r="Q631" s="158">
        <f>E631*G631/100</f>
        <v>63.094563549731376</v>
      </c>
      <c r="R631" s="166" t="str">
        <f>IF(OR(H631="", H632="", Q631=0), "", IF(H631&lt;H632, (H632-H631)/H631, ""))</f>
        <v/>
      </c>
      <c r="S631" s="213">
        <v>59.526716206145373</v>
      </c>
      <c r="T631" s="241">
        <f>S631-Q631</f>
        <v>-3.5678473435860028</v>
      </c>
      <c r="U631" s="244"/>
      <c r="V631" s="246" t="str">
        <f>IFERROR(VLOOKUP(LEFT(U631,FIND(" ",U631)-1),'BTA Tarama'!$A:$K,11,0),"")</f>
        <v/>
      </c>
      <c r="W631" s="229"/>
      <c r="X631" s="243" t="str">
        <f>IF(COUNTIF('Yıldız Liste'!A:A, A631)&gt;0, "Yıldız Pazar", IF(COUNTIF('Ana Pazar Liste'!A:A, A631)&gt;0, "Ana Pazar", IF(COUNTIF('Alt Pazar Liste'!A:A, A631)&gt;0, "Alt Pazar", "")))</f>
        <v>Yıldız Pazar</v>
      </c>
    </row>
    <row r="632" spans="1:24" ht="30" customHeight="1" thickTop="1" thickBot="1" x14ac:dyDescent="0.65">
      <c r="A632" s="250" t="s">
        <v>696</v>
      </c>
      <c r="B632" s="251"/>
      <c r="C632" s="251"/>
      <c r="D632" s="251"/>
      <c r="E632" s="251"/>
      <c r="F632" s="251"/>
      <c r="G632" s="251"/>
      <c r="H632" s="252"/>
      <c r="I632" s="150"/>
      <c r="J632" s="150"/>
      <c r="K632" s="150"/>
      <c r="L632" s="150"/>
      <c r="M632" s="150"/>
      <c r="N632" s="150"/>
      <c r="O632" s="150"/>
      <c r="P632" s="150"/>
      <c r="Q632" s="158">
        <f t="shared" si="27"/>
        <v>0</v>
      </c>
      <c r="R632" s="166" t="str">
        <f t="shared" si="29"/>
        <v/>
      </c>
      <c r="S632" s="213">
        <v>0</v>
      </c>
      <c r="T632" s="241">
        <f t="shared" si="28"/>
        <v>0</v>
      </c>
      <c r="U632" s="244"/>
      <c r="V632" s="246" t="str">
        <f>IFERROR(VLOOKUP(LEFT(U632,FIND(" ",U632)-1),'BTA Tarama'!$A:$K,11,0),"")</f>
        <v/>
      </c>
      <c r="W632" s="229"/>
      <c r="X632" s="243" t="str">
        <f>IF(COUNTIF('Yıldız Liste'!A:A, A632)&gt;0, "Yıldız Pazar", IF(COUNTIF('Ana Pazar Liste'!A:A, A632)&gt;0, "Ana Pazar", IF(COUNTIF('Alt Pazar Liste'!A:A, A632)&gt;0, "Alt Pazar", "")))</f>
        <v/>
      </c>
    </row>
    <row r="633" spans="1:24" ht="30" customHeight="1" thickTop="1" thickBot="1" x14ac:dyDescent="0.65">
      <c r="A633" s="125" t="s">
        <v>91</v>
      </c>
      <c r="B633" s="136" t="s">
        <v>696</v>
      </c>
      <c r="C633" s="137">
        <v>1357332842</v>
      </c>
      <c r="D633" s="137">
        <v>535000000</v>
      </c>
      <c r="E633" s="128">
        <f>VLOOKUP(A633,'Tüm - Sektör'!$A:$H,5,0)</f>
        <v>60.360002507113073</v>
      </c>
      <c r="F633" s="128">
        <f>VLOOKUP(A633,'Tüm - Sektör'!$A:$H,6,0)</f>
        <v>33.164836542369819</v>
      </c>
      <c r="G633" s="127">
        <f>VLOOKUP(A633,'Tüm - Sektör'!$A:$H,7,0)</f>
        <v>18.913271000000002</v>
      </c>
      <c r="H633" s="159">
        <v>35.04</v>
      </c>
      <c r="I633" s="141" t="e">
        <f>VLOOKUP(A633,'Tüm - Sektör'!$A:$H,9,0)</f>
        <v>#REF!</v>
      </c>
      <c r="J633" s="145" t="e">
        <f>VLOOKUP(A633,'Tüm - Sektör'!$A:$H,10,0)</f>
        <v>#REF!</v>
      </c>
      <c r="K633" s="146" t="e">
        <f>VLOOKUP(A633,'Tüm - Sektör'!$A:$H,11,0)</f>
        <v>#REF!</v>
      </c>
      <c r="L633" s="146" t="e">
        <f>VLOOKUP(A633,'Tüm - Sektör'!$A:$H,12,0)</f>
        <v>#REF!</v>
      </c>
      <c r="M633" s="146" t="e">
        <f>VLOOKUP(A633,'Tüm - Sektör'!$A:$H,13,0)</f>
        <v>#REF!</v>
      </c>
      <c r="N633" s="147" t="e">
        <f>VLOOKUP(A633,'Tüm - Sektör'!$A:$H,14,0)</f>
        <v>#REF!</v>
      </c>
      <c r="O633" s="148" t="e">
        <f>VLOOKUP(A633,'Tüm - Sektör'!$A:$H,15,0)</f>
        <v>#REF!</v>
      </c>
      <c r="P633" s="156" t="e">
        <f>VLOOKUP(A633,'Tüm - Sektör'!$A:$H,16,0)</f>
        <v>#REF!</v>
      </c>
      <c r="Q633" s="158">
        <f>E633*G633/100</f>
        <v>11.416050849777092</v>
      </c>
      <c r="R633" s="166" t="str">
        <f>IF(OR(H633="", H634="", Q633=0), "", IF(H633&lt;H634, (H634-H633)/H633, ""))</f>
        <v/>
      </c>
      <c r="S633" s="213">
        <v>11.223861441531685</v>
      </c>
      <c r="T633" s="241">
        <f>S633-Q633</f>
        <v>-0.19218940824540631</v>
      </c>
      <c r="U633" s="244"/>
      <c r="V633" s="246" t="str">
        <f>IFERROR(VLOOKUP(LEFT(U633,FIND(" ",U633)-1),'BTA Tarama'!$A:$K,11,0),"")</f>
        <v/>
      </c>
      <c r="W633" s="229"/>
      <c r="X633" s="243" t="str">
        <f>IF(COUNTIF('Yıldız Liste'!A:A, A633)&gt;0, "Yıldız Pazar", IF(COUNTIF('Ana Pazar Liste'!A:A, A633)&gt;0, "Ana Pazar", IF(COUNTIF('Alt Pazar Liste'!A:A, A633)&gt;0, "Alt Pazar", "")))</f>
        <v>Ana Pazar</v>
      </c>
    </row>
    <row r="634" spans="1:24" ht="30" customHeight="1" thickTop="1" thickBot="1" x14ac:dyDescent="0.65">
      <c r="A634" s="125" t="s">
        <v>650</v>
      </c>
      <c r="B634" s="136" t="s">
        <v>696</v>
      </c>
      <c r="C634" s="137">
        <v>1357332842</v>
      </c>
      <c r="D634" s="137">
        <v>535000000</v>
      </c>
      <c r="E634" s="128">
        <f>VLOOKUP(A634,'Tüm - Sektör'!$A:$H,5,0)</f>
        <v>17.412424558929359</v>
      </c>
      <c r="F634" s="128">
        <f>VLOOKUP(A634,'Tüm - Sektör'!$A:$H,6,0)</f>
        <v>2.0303666696512779</v>
      </c>
      <c r="G634" s="127">
        <f>VLOOKUP(A634,'Tüm - Sektör'!$A:$H,7,0)</f>
        <v>72.488142999999994</v>
      </c>
      <c r="H634" s="159">
        <v>31.7</v>
      </c>
      <c r="I634" s="141" t="e">
        <f>VLOOKUP(A634,'Tüm - Sektör'!$A:$H,9,0)</f>
        <v>#REF!</v>
      </c>
      <c r="J634" s="145" t="e">
        <f>VLOOKUP(A634,'Tüm - Sektör'!$A:$H,10,0)</f>
        <v>#REF!</v>
      </c>
      <c r="K634" s="146" t="e">
        <f>VLOOKUP(A634,'Tüm - Sektör'!$A:$H,11,0)</f>
        <v>#REF!</v>
      </c>
      <c r="L634" s="146" t="e">
        <f>VLOOKUP(A634,'Tüm - Sektör'!$A:$H,12,0)</f>
        <v>#REF!</v>
      </c>
      <c r="M634" s="146" t="e">
        <f>VLOOKUP(A634,'Tüm - Sektör'!$A:$H,13,0)</f>
        <v>#REF!</v>
      </c>
      <c r="N634" s="147" t="e">
        <f>VLOOKUP(A634,'Tüm - Sektör'!$A:$H,14,0)</f>
        <v>#REF!</v>
      </c>
      <c r="O634" s="148" t="e">
        <f>VLOOKUP(A634,'Tüm - Sektör'!$A:$H,15,0)</f>
        <v>#REF!</v>
      </c>
      <c r="P634" s="156" t="e">
        <f>VLOOKUP(A634,'Tüm - Sektör'!$A:$H,16,0)</f>
        <v>#REF!</v>
      </c>
      <c r="Q634" s="158">
        <f>E634*G634/100</f>
        <v>12.621943214043831</v>
      </c>
      <c r="R634" s="166" t="str">
        <f>IF(OR(H634="", H635="", Q634=0), "", IF(H634&lt;H635, (H635-H634)/H634, ""))</f>
        <v/>
      </c>
      <c r="S634" s="213">
        <v>12.372158314322494</v>
      </c>
      <c r="T634" s="241">
        <f>S634-Q634</f>
        <v>-0.24978489972133744</v>
      </c>
      <c r="U634" s="244"/>
      <c r="V634" s="246" t="str">
        <f>IFERROR(VLOOKUP(LEFT(U634,FIND(" ",U634)-1),'BTA Tarama'!$A:$K,11,0),"")</f>
        <v/>
      </c>
      <c r="W634" s="229"/>
      <c r="X634" s="243" t="str">
        <f>IF(COUNTIF('Yıldız Liste'!A:A, A634)&gt;0, "Yıldız Pazar", IF(COUNTIF('Ana Pazar Liste'!A:A, A634)&gt;0, "Ana Pazar", IF(COUNTIF('Alt Pazar Liste'!A:A, A634)&gt;0, "Alt Pazar", "")))</f>
        <v>Ana Pazar</v>
      </c>
    </row>
    <row r="635" spans="1:24" ht="30" customHeight="1" thickTop="1" thickBot="1" x14ac:dyDescent="0.65">
      <c r="A635" s="125" t="s">
        <v>437</v>
      </c>
      <c r="B635" s="136" t="s">
        <v>696</v>
      </c>
      <c r="C635" s="137">
        <v>1357332842</v>
      </c>
      <c r="D635" s="137">
        <v>535000000</v>
      </c>
      <c r="E635" s="128">
        <f>VLOOKUP(A635,'Tüm - Sektör'!$A:$H,5,0)</f>
        <v>15.055660777895882</v>
      </c>
      <c r="F635" s="128">
        <f>VLOOKUP(A635,'Tüm - Sektör'!$A:$H,6,0)</f>
        <v>1.7775278368235989</v>
      </c>
      <c r="G635" s="127">
        <f>VLOOKUP(A635,'Tüm - Sektör'!$A:$H,7,0)</f>
        <v>117.04502599999999</v>
      </c>
      <c r="H635" s="159">
        <v>22.7</v>
      </c>
      <c r="I635" s="141" t="e">
        <f>VLOOKUP(A635,'Tüm - Sektör'!$A:$H,9,0)</f>
        <v>#REF!</v>
      </c>
      <c r="J635" s="145" t="e">
        <f>VLOOKUP(A635,'Tüm - Sektör'!$A:$H,10,0)</f>
        <v>#REF!</v>
      </c>
      <c r="K635" s="146" t="e">
        <f>VLOOKUP(A635,'Tüm - Sektör'!$A:$H,11,0)</f>
        <v>#REF!</v>
      </c>
      <c r="L635" s="146" t="e">
        <f>VLOOKUP(A635,'Tüm - Sektör'!$A:$H,12,0)</f>
        <v>#REF!</v>
      </c>
      <c r="M635" s="146" t="e">
        <f>VLOOKUP(A635,'Tüm - Sektör'!$A:$H,13,0)</f>
        <v>#REF!</v>
      </c>
      <c r="N635" s="147" t="e">
        <f>VLOOKUP(A635,'Tüm - Sektör'!$A:$H,14,0)</f>
        <v>#REF!</v>
      </c>
      <c r="O635" s="148" t="e">
        <f>VLOOKUP(A635,'Tüm - Sektör'!$A:$H,15,0)</f>
        <v>#REF!</v>
      </c>
      <c r="P635" s="156" t="e">
        <f>VLOOKUP(A635,'Tüm - Sektör'!$A:$H,16,0)</f>
        <v>#REF!</v>
      </c>
      <c r="Q635" s="158">
        <f>E635*G635/100</f>
        <v>17.621902071960037</v>
      </c>
      <c r="R635" s="166" t="str">
        <f>IF(OR(H635="", H636="", Q635=0), "", IF(H635&lt;H636, (H636-H635)/H635, ""))</f>
        <v/>
      </c>
      <c r="S635" s="213">
        <v>17.810203785997007</v>
      </c>
      <c r="T635" s="241">
        <f>S635-Q635</f>
        <v>0.18830171403697094</v>
      </c>
      <c r="U635" s="244"/>
      <c r="V635" s="246" t="str">
        <f>IFERROR(VLOOKUP(LEFT(U635,FIND(" ",U635)-1),'BTA Tarama'!$A:$K,11,0),"")</f>
        <v/>
      </c>
      <c r="W635" s="229"/>
      <c r="X635" s="243" t="str">
        <f>IF(COUNTIF('Yıldız Liste'!A:A, A635)&gt;0, "Yıldız Pazar", IF(COUNTIF('Ana Pazar Liste'!A:A, A635)&gt;0, "Ana Pazar", IF(COUNTIF('Alt Pazar Liste'!A:A, A635)&gt;0, "Alt Pazar", "")))</f>
        <v>Yıldız Pazar</v>
      </c>
    </row>
    <row r="636" spans="1:24" ht="30" customHeight="1" thickTop="1" thickBot="1" x14ac:dyDescent="0.65">
      <c r="A636" s="125" t="s">
        <v>338</v>
      </c>
      <c r="B636" s="136" t="s">
        <v>696</v>
      </c>
      <c r="C636" s="137">
        <v>1357332842</v>
      </c>
      <c r="D636" s="137">
        <v>535000000</v>
      </c>
      <c r="E636" s="128">
        <f>VLOOKUP(A636,'Tüm - Sektör'!$A:$H,5,0)</f>
        <v>78.483651490637115</v>
      </c>
      <c r="F636" s="128">
        <f>VLOOKUP(A636,'Tüm - Sektör'!$A:$H,6,0)</f>
        <v>57.675426972189072</v>
      </c>
      <c r="G636" s="127">
        <f>VLOOKUP(A636,'Tüm - Sektör'!$A:$H,7,0)</f>
        <v>31.079121000000001</v>
      </c>
      <c r="H636" s="159">
        <v>16.399999999999999</v>
      </c>
      <c r="I636" s="141" t="e">
        <f>VLOOKUP(A636,'Tüm - Sektör'!$A:$H,9,0)</f>
        <v>#REF!</v>
      </c>
      <c r="J636" s="145" t="e">
        <f>VLOOKUP(A636,'Tüm - Sektör'!$A:$H,10,0)</f>
        <v>#REF!</v>
      </c>
      <c r="K636" s="146" t="e">
        <f>VLOOKUP(A636,'Tüm - Sektör'!$A:$H,11,0)</f>
        <v>#REF!</v>
      </c>
      <c r="L636" s="146" t="e">
        <f>VLOOKUP(A636,'Tüm - Sektör'!$A:$H,12,0)</f>
        <v>#REF!</v>
      </c>
      <c r="M636" s="146" t="e">
        <f>VLOOKUP(A636,'Tüm - Sektör'!$A:$H,13,0)</f>
        <v>#REF!</v>
      </c>
      <c r="N636" s="147" t="e">
        <f>VLOOKUP(A636,'Tüm - Sektör'!$A:$H,14,0)</f>
        <v>#REF!</v>
      </c>
      <c r="O636" s="148" t="e">
        <f>VLOOKUP(A636,'Tüm - Sektör'!$A:$H,15,0)</f>
        <v>#REF!</v>
      </c>
      <c r="P636" s="156" t="e">
        <f>VLOOKUP(A636,'Tüm - Sektör'!$A:$H,16,0)</f>
        <v>#REF!</v>
      </c>
      <c r="Q636" s="158">
        <f>E636*G636/100</f>
        <v>24.392029011993415</v>
      </c>
      <c r="R636" s="166" t="str">
        <f>IF(OR(H636="", H637="", Q636=0), "", IF(H636&lt;H637, (H637-H636)/H636, ""))</f>
        <v/>
      </c>
      <c r="S636" s="213">
        <v>24.141778865219791</v>
      </c>
      <c r="T636" s="241">
        <f>S636-Q636</f>
        <v>-0.25025014677362378</v>
      </c>
      <c r="U636" s="244"/>
      <c r="V636" s="246" t="str">
        <f>IFERROR(VLOOKUP(LEFT(U636,FIND(" ",U636)-1),'BTA Tarama'!$A:$K,11,0),"")</f>
        <v/>
      </c>
      <c r="W636" s="229"/>
      <c r="X636" s="243" t="str">
        <f>IF(COUNTIF('Yıldız Liste'!A:A, A636)&gt;0, "Yıldız Pazar", IF(COUNTIF('Ana Pazar Liste'!A:A, A636)&gt;0, "Ana Pazar", IF(COUNTIF('Alt Pazar Liste'!A:A, A636)&gt;0, "Alt Pazar", "")))</f>
        <v>Ana Pazar</v>
      </c>
    </row>
    <row r="637" spans="1:24" ht="30" customHeight="1" thickTop="1" thickBot="1" x14ac:dyDescent="0.65">
      <c r="A637" s="125" t="s">
        <v>418</v>
      </c>
      <c r="B637" s="136" t="s">
        <v>696</v>
      </c>
      <c r="C637" s="137">
        <v>1357332842</v>
      </c>
      <c r="D637" s="137">
        <v>535000000</v>
      </c>
      <c r="E637" s="128">
        <f>VLOOKUP(A637,'Tüm - Sektör'!$A:$H,5,0)</f>
        <v>45.18279150129765</v>
      </c>
      <c r="F637" s="128">
        <f>VLOOKUP(A637,'Tüm - Sektör'!$A:$H,6,0)</f>
        <v>28.815555804399011</v>
      </c>
      <c r="G637" s="127">
        <f>VLOOKUP(A637,'Tüm - Sektör'!$A:$H,7,0)</f>
        <v>110.663554</v>
      </c>
      <c r="H637" s="159">
        <v>8</v>
      </c>
      <c r="I637" s="141" t="e">
        <f>VLOOKUP(A637,'Tüm - Sektör'!$A:$H,9,0)</f>
        <v>#REF!</v>
      </c>
      <c r="J637" s="145" t="e">
        <f>VLOOKUP(A637,'Tüm - Sektör'!$A:$H,10,0)</f>
        <v>#REF!</v>
      </c>
      <c r="K637" s="146" t="e">
        <f>VLOOKUP(A637,'Tüm - Sektör'!$A:$H,11,0)</f>
        <v>#REF!</v>
      </c>
      <c r="L637" s="146" t="e">
        <f>VLOOKUP(A637,'Tüm - Sektör'!$A:$H,12,0)</f>
        <v>#REF!</v>
      </c>
      <c r="M637" s="146" t="e">
        <f>VLOOKUP(A637,'Tüm - Sektör'!$A:$H,13,0)</f>
        <v>#REF!</v>
      </c>
      <c r="N637" s="147" t="e">
        <f>VLOOKUP(A637,'Tüm - Sektör'!$A:$H,14,0)</f>
        <v>#REF!</v>
      </c>
      <c r="O637" s="148" t="e">
        <f>VLOOKUP(A637,'Tüm - Sektör'!$A:$H,15,0)</f>
        <v>#REF!</v>
      </c>
      <c r="P637" s="156" t="e">
        <f>VLOOKUP(A637,'Tüm - Sektör'!$A:$H,16,0)</f>
        <v>#REF!</v>
      </c>
      <c r="Q637" s="158">
        <f>E637*G637/100</f>
        <v>50.000882871745937</v>
      </c>
      <c r="R637" s="166" t="str">
        <f>IF(OR(H637="", H638="", Q637=0), "", IF(H637&lt;H638, (H638-H637)/H637, ""))</f>
        <v/>
      </c>
      <c r="S637" s="213">
        <v>47.506777075293058</v>
      </c>
      <c r="T637" s="241">
        <f>S637-Q637</f>
        <v>-2.4941057964528781</v>
      </c>
      <c r="U637" s="244"/>
      <c r="V637" s="246" t="str">
        <f>IFERROR(VLOOKUP(LEFT(U637,FIND(" ",U637)-1),'BTA Tarama'!$A:$K,11,0),"")</f>
        <v/>
      </c>
      <c r="W637" s="229"/>
      <c r="X637" s="243" t="str">
        <f>IF(COUNTIF('Yıldız Liste'!A:A, A637)&gt;0, "Yıldız Pazar", IF(COUNTIF('Ana Pazar Liste'!A:A, A637)&gt;0, "Ana Pazar", IF(COUNTIF('Alt Pazar Liste'!A:A, A637)&gt;0, "Alt Pazar", "")))</f>
        <v>Ana Pazar</v>
      </c>
    </row>
    <row r="638" spans="1:24" ht="30" customHeight="1" thickTop="1" thickBot="1" x14ac:dyDescent="0.65">
      <c r="A638" s="125" t="s">
        <v>469</v>
      </c>
      <c r="B638" s="136" t="s">
        <v>696</v>
      </c>
      <c r="C638" s="137">
        <v>1357332842</v>
      </c>
      <c r="D638" s="137">
        <v>535000000</v>
      </c>
      <c r="E638" s="128">
        <f>VLOOKUP(A638,'Tüm - Sektör'!$A:$H,5,0)</f>
        <v>23.130550758435941</v>
      </c>
      <c r="F638" s="128">
        <f>VLOOKUP(A638,'Tüm - Sektör'!$A:$H,6,0)</f>
        <v>13.312547199099821</v>
      </c>
      <c r="G638" s="127">
        <f>VLOOKUP(A638,'Tüm - Sektör'!$A:$H,7,0)</f>
        <v>335.80419000000001</v>
      </c>
      <c r="H638" s="159">
        <v>5.15</v>
      </c>
      <c r="I638" s="141" t="e">
        <f>VLOOKUP(A638,'Tüm - Sektör'!$A:$H,9,0)</f>
        <v>#REF!</v>
      </c>
      <c r="J638" s="145" t="e">
        <f>VLOOKUP(A638,'Tüm - Sektör'!$A:$H,10,0)</f>
        <v>#REF!</v>
      </c>
      <c r="K638" s="146" t="e">
        <f>VLOOKUP(A638,'Tüm - Sektör'!$A:$H,11,0)</f>
        <v>#REF!</v>
      </c>
      <c r="L638" s="146" t="e">
        <f>VLOOKUP(A638,'Tüm - Sektör'!$A:$H,12,0)</f>
        <v>#REF!</v>
      </c>
      <c r="M638" s="146" t="e">
        <f>VLOOKUP(A638,'Tüm - Sektör'!$A:$H,13,0)</f>
        <v>#REF!</v>
      </c>
      <c r="N638" s="147" t="e">
        <f>VLOOKUP(A638,'Tüm - Sektör'!$A:$H,14,0)</f>
        <v>#REF!</v>
      </c>
      <c r="O638" s="148" t="e">
        <f>VLOOKUP(A638,'Tüm - Sektör'!$A:$H,15,0)</f>
        <v>#REF!</v>
      </c>
      <c r="P638" s="156" t="e">
        <f>VLOOKUP(A638,'Tüm - Sektör'!$A:$H,16,0)</f>
        <v>#REF!</v>
      </c>
      <c r="Q638" s="158">
        <f>E638*G638/100</f>
        <v>77.673358616904665</v>
      </c>
      <c r="R638" s="166" t="str">
        <f>IF(OR(H638="", H639="", Q638=0), "", IF(H638&lt;H639, (H639-H638)/H638, ""))</f>
        <v/>
      </c>
      <c r="S638" s="213">
        <v>75.904705289764536</v>
      </c>
      <c r="T638" s="241">
        <f>S638-Q638</f>
        <v>-1.7686533271401288</v>
      </c>
      <c r="U638" s="244"/>
      <c r="V638" s="246" t="str">
        <f>IFERROR(VLOOKUP(LEFT(U638,FIND(" ",U638)-1),'BTA Tarama'!$A:$K,11,0),"")</f>
        <v/>
      </c>
      <c r="W638" s="229"/>
      <c r="X638" s="243" t="str">
        <f>IF(COUNTIF('Yıldız Liste'!A:A, A638)&gt;0, "Yıldız Pazar", IF(COUNTIF('Ana Pazar Liste'!A:A, A638)&gt;0, "Ana Pazar", IF(COUNTIF('Alt Pazar Liste'!A:A, A638)&gt;0, "Alt Pazar", "")))</f>
        <v>Ana Pazar</v>
      </c>
    </row>
    <row r="639" spans="1:24" ht="30" customHeight="1" thickTop="1" thickBot="1" x14ac:dyDescent="0.65">
      <c r="A639" s="125" t="s">
        <v>90</v>
      </c>
      <c r="B639" s="136" t="s">
        <v>696</v>
      </c>
      <c r="C639" s="137">
        <v>1357332842</v>
      </c>
      <c r="D639" s="137">
        <v>535000000</v>
      </c>
      <c r="E639" s="128">
        <f>VLOOKUP(A639,'Tüm - Sektör'!$A:$H,5,0)</f>
        <v>67.944512706031546</v>
      </c>
      <c r="F639" s="128">
        <f>VLOOKUP(A639,'Tüm - Sektör'!$A:$H,6,0)</f>
        <v>121.32948697505633</v>
      </c>
      <c r="G639" s="127">
        <f>VLOOKUP(A639,'Tüm - Sektör'!$A:$H,7,0)</f>
        <v>236.45923999999999</v>
      </c>
      <c r="H639" s="159">
        <v>2.4900000000000002</v>
      </c>
      <c r="I639" s="141" t="e">
        <f>VLOOKUP(A639,'Tüm - Sektör'!$A:$H,9,0)</f>
        <v>#REF!</v>
      </c>
      <c r="J639" s="145" t="e">
        <f>VLOOKUP(A639,'Tüm - Sektör'!$A:$H,10,0)</f>
        <v>#REF!</v>
      </c>
      <c r="K639" s="146" t="e">
        <f>VLOOKUP(A639,'Tüm - Sektör'!$A:$H,11,0)</f>
        <v>#REF!</v>
      </c>
      <c r="L639" s="146" t="e">
        <f>VLOOKUP(A639,'Tüm - Sektör'!$A:$H,12,0)</f>
        <v>#REF!</v>
      </c>
      <c r="M639" s="146" t="e">
        <f>VLOOKUP(A639,'Tüm - Sektör'!$A:$H,13,0)</f>
        <v>#REF!</v>
      </c>
      <c r="N639" s="147" t="e">
        <f>VLOOKUP(A639,'Tüm - Sektör'!$A:$H,14,0)</f>
        <v>#REF!</v>
      </c>
      <c r="O639" s="148" t="e">
        <f>VLOOKUP(A639,'Tüm - Sektör'!$A:$H,15,0)</f>
        <v>#REF!</v>
      </c>
      <c r="P639" s="156" t="e">
        <f>VLOOKUP(A639,'Tüm - Sektör'!$A:$H,16,0)</f>
        <v>#REF!</v>
      </c>
      <c r="Q639" s="158">
        <f>E639*G639/100</f>
        <v>160.66107836638562</v>
      </c>
      <c r="R639" s="166" t="str">
        <f>IF(OR(H639="", H640="", Q639=0), "", IF(H639&lt;H640, (H640-H639)/H639, ""))</f>
        <v/>
      </c>
      <c r="S639" s="213">
        <v>163.28411638053069</v>
      </c>
      <c r="T639" s="241">
        <f>S639-Q639</f>
        <v>2.6230380141450667</v>
      </c>
      <c r="U639" s="244"/>
      <c r="V639" s="246" t="str">
        <f>IFERROR(VLOOKUP(LEFT(U639,FIND(" ",U639)-1),'BTA Tarama'!$A:$K,11,0),"")</f>
        <v/>
      </c>
      <c r="W639" s="229"/>
      <c r="X639" s="243" t="str">
        <f>IF(COUNTIF('Yıldız Liste'!A:A, A639)&gt;0, "Yıldız Pazar", IF(COUNTIF('Ana Pazar Liste'!A:A, A639)&gt;0, "Ana Pazar", IF(COUNTIF('Alt Pazar Liste'!A:A, A639)&gt;0, "Alt Pazar", "")))</f>
        <v>Alt Pazar</v>
      </c>
    </row>
    <row r="640" spans="1:24" ht="30" customHeight="1" thickTop="1" thickBot="1" x14ac:dyDescent="0.65">
      <c r="A640" s="125" t="s">
        <v>186</v>
      </c>
      <c r="B640" s="136" t="s">
        <v>696</v>
      </c>
      <c r="C640" s="137">
        <v>1357332842</v>
      </c>
      <c r="D640" s="137">
        <v>535000000</v>
      </c>
      <c r="E640" s="128">
        <f>VLOOKUP(A640,'Tüm - Sektör'!$A:$H,5,0)</f>
        <v>18.433889895481688</v>
      </c>
      <c r="F640" s="128">
        <f>VLOOKUP(A640,'Tüm - Sektör'!$A:$H,6,0)</f>
        <v>8.1565884493281811</v>
      </c>
      <c r="G640" s="127">
        <f>VLOOKUP(A640,'Tüm - Sektör'!$A:$H,7,0)</f>
        <v>889.34080200000005</v>
      </c>
      <c r="H640" s="159">
        <v>2.44</v>
      </c>
      <c r="I640" s="141" t="e">
        <f>VLOOKUP(A640,'Tüm - Sektör'!$A:$H,9,0)</f>
        <v>#REF!</v>
      </c>
      <c r="J640" s="145" t="e">
        <f>VLOOKUP(A640,'Tüm - Sektör'!$A:$H,10,0)</f>
        <v>#REF!</v>
      </c>
      <c r="K640" s="146" t="e">
        <f>VLOOKUP(A640,'Tüm - Sektör'!$A:$H,11,0)</f>
        <v>#REF!</v>
      </c>
      <c r="L640" s="146" t="e">
        <f>VLOOKUP(A640,'Tüm - Sektör'!$A:$H,12,0)</f>
        <v>#REF!</v>
      </c>
      <c r="M640" s="146" t="e">
        <f>VLOOKUP(A640,'Tüm - Sektör'!$A:$H,13,0)</f>
        <v>#REF!</v>
      </c>
      <c r="N640" s="147" t="e">
        <f>VLOOKUP(A640,'Tüm - Sektör'!$A:$H,14,0)</f>
        <v>#REF!</v>
      </c>
      <c r="O640" s="148" t="e">
        <f>VLOOKUP(A640,'Tüm - Sektör'!$A:$H,15,0)</f>
        <v>#REF!</v>
      </c>
      <c r="P640" s="156" t="e">
        <f>VLOOKUP(A640,'Tüm - Sektör'!$A:$H,16,0)</f>
        <v>#REF!</v>
      </c>
      <c r="Q640" s="158">
        <f>E640*G640/100</f>
        <v>163.94010423627381</v>
      </c>
      <c r="R640" s="166" t="str">
        <f>IF(OR(H640="", H641="", Q640=0), "", IF(H640&lt;H641, (H641-H640)/H640, ""))</f>
        <v/>
      </c>
      <c r="S640" s="213">
        <v>158.73565648274129</v>
      </c>
      <c r="T640" s="241">
        <f>S640-Q640</f>
        <v>-5.20444775353252</v>
      </c>
      <c r="U640" s="244"/>
      <c r="V640" s="246" t="str">
        <f>IFERROR(VLOOKUP(LEFT(U640,FIND(" ",U640)-1),'BTA Tarama'!$A:$K,11,0),"")</f>
        <v/>
      </c>
      <c r="W640" s="229"/>
      <c r="X640" s="243" t="str">
        <f>IF(COUNTIF('Yıldız Liste'!A:A, A640)&gt;0, "Yıldız Pazar", IF(COUNTIF('Ana Pazar Liste'!A:A, A640)&gt;0, "Ana Pazar", IF(COUNTIF('Alt Pazar Liste'!A:A, A640)&gt;0, "Alt Pazar", "")))</f>
        <v>Ana Pazar</v>
      </c>
    </row>
    <row r="641" spans="1:24" ht="30" customHeight="1" thickTop="1" thickBot="1" x14ac:dyDescent="0.65">
      <c r="A641" s="250" t="s">
        <v>715</v>
      </c>
      <c r="B641" s="251"/>
      <c r="C641" s="251"/>
      <c r="D641" s="251"/>
      <c r="E641" s="251"/>
      <c r="F641" s="251"/>
      <c r="G641" s="251"/>
      <c r="H641" s="252"/>
      <c r="I641" s="141" t="e">
        <f>VLOOKUP(A641,'Tüm - Sektör'!$A:$H,9,0)</f>
        <v>#N/A</v>
      </c>
      <c r="J641" s="145" t="e">
        <f>VLOOKUP(A641,'Tüm - Sektör'!$A:$H,10,0)</f>
        <v>#N/A</v>
      </c>
      <c r="K641" s="146" t="e">
        <f>VLOOKUP(A641,'Tüm - Sektör'!$A:$H,11,0)</f>
        <v>#N/A</v>
      </c>
      <c r="L641" s="146" t="e">
        <f>VLOOKUP(A641,'Tüm - Sektör'!$A:$H,12,0)</f>
        <v>#N/A</v>
      </c>
      <c r="M641" s="146" t="e">
        <f>VLOOKUP(A641,'Tüm - Sektör'!$A:$H,13,0)</f>
        <v>#N/A</v>
      </c>
      <c r="N641" s="147" t="e">
        <f>VLOOKUP(A641,'Tüm - Sektör'!$A:$H,14,0)</f>
        <v>#N/A</v>
      </c>
      <c r="O641" s="148" t="e">
        <f>VLOOKUP(A641,'Tüm - Sektör'!$A:$H,15,0)</f>
        <v>#N/A</v>
      </c>
      <c r="P641" s="156" t="e">
        <f>VLOOKUP(A641,'Tüm - Sektör'!$A:$H,16,0)</f>
        <v>#N/A</v>
      </c>
      <c r="Q641" s="158">
        <f t="shared" ref="Q641:Q642" si="30">E641*G641/100</f>
        <v>0</v>
      </c>
      <c r="R641" s="166" t="str">
        <f t="shared" si="29"/>
        <v/>
      </c>
      <c r="S641" s="213">
        <v>0</v>
      </c>
      <c r="T641" s="241">
        <f t="shared" si="28"/>
        <v>0</v>
      </c>
      <c r="U641" s="244"/>
      <c r="V641" s="246" t="str">
        <f>IFERROR(VLOOKUP(LEFT(U641,FIND(" ",U641)-1),'BTA Tarama'!$A:$K,11,0),"")</f>
        <v/>
      </c>
      <c r="W641" s="229"/>
      <c r="X641" s="243" t="str">
        <f>IF(COUNTIF('Yıldız Liste'!A:A, A641)&gt;0, "Yıldız Pazar", IF(COUNTIF('Ana Pazar Liste'!A:A, A641)&gt;0, "Ana Pazar", IF(COUNTIF('Alt Pazar Liste'!A:A, A641)&gt;0, "Alt Pazar", "")))</f>
        <v/>
      </c>
    </row>
    <row r="642" spans="1:24" ht="30" customHeight="1" thickTop="1" thickBot="1" x14ac:dyDescent="0.65">
      <c r="A642" s="125" t="s">
        <v>346</v>
      </c>
      <c r="B642" s="136" t="s">
        <v>696</v>
      </c>
      <c r="C642" s="137">
        <v>1357332842</v>
      </c>
      <c r="D642" s="137">
        <v>535000000</v>
      </c>
      <c r="E642" s="128">
        <f>VLOOKUP(A642,'Tüm - Sektör'!$A:$H,5,0)</f>
        <v>23.370680849865462</v>
      </c>
      <c r="F642" s="128">
        <f>VLOOKUP(A642,'Tüm - Sektör'!$A:$H,6,0)</f>
        <v>5.9924822691962722</v>
      </c>
      <c r="G642" s="127">
        <f>VLOOKUP(A642,'Tüm - Sektör'!$A:$H,7,0)</f>
        <v>29.489985999999998</v>
      </c>
      <c r="H642" s="159">
        <v>58.05</v>
      </c>
      <c r="I642" s="141" t="e">
        <f>VLOOKUP(A642,'Tüm - Sektör'!$A:$H,9,0)</f>
        <v>#REF!</v>
      </c>
      <c r="J642" s="145" t="e">
        <f>VLOOKUP(A642,'Tüm - Sektör'!$A:$H,10,0)</f>
        <v>#REF!</v>
      </c>
      <c r="K642" s="146" t="e">
        <f>VLOOKUP(A642,'Tüm - Sektör'!$A:$H,11,0)</f>
        <v>#REF!</v>
      </c>
      <c r="L642" s="146" t="e">
        <f>VLOOKUP(A642,'Tüm - Sektör'!$A:$H,12,0)</f>
        <v>#REF!</v>
      </c>
      <c r="M642" s="146" t="e">
        <f>VLOOKUP(A642,'Tüm - Sektör'!$A:$H,13,0)</f>
        <v>#REF!</v>
      </c>
      <c r="N642" s="147" t="e">
        <f>VLOOKUP(A642,'Tüm - Sektör'!$A:$H,14,0)</f>
        <v>#REF!</v>
      </c>
      <c r="O642" s="148" t="e">
        <f>VLOOKUP(A642,'Tüm - Sektör'!$A:$H,15,0)</f>
        <v>#REF!</v>
      </c>
      <c r="P642" s="156" t="e">
        <f>VLOOKUP(A642,'Tüm - Sektör'!$A:$H,16,0)</f>
        <v>#REF!</v>
      </c>
      <c r="Q642" s="158">
        <f t="shared" si="30"/>
        <v>6.8920105107300049</v>
      </c>
      <c r="R642" s="166" t="str">
        <f t="shared" si="29"/>
        <v/>
      </c>
      <c r="S642" s="213">
        <v>6.6293489668248018</v>
      </c>
      <c r="T642" s="241">
        <f t="shared" si="28"/>
        <v>-0.26266154390520313</v>
      </c>
      <c r="U642" s="244"/>
      <c r="V642" s="246" t="str">
        <f>IFERROR(VLOOKUP(LEFT(U642,FIND(" ",U642)-1),'BTA Tarama'!$A:$K,11,0),"")</f>
        <v/>
      </c>
      <c r="W642" s="229"/>
      <c r="X642" s="243" t="str">
        <f>IF(COUNTIF('Yıldız Liste'!A:A, A642)&gt;0, "Yıldız Pazar", IF(COUNTIF('Ana Pazar Liste'!A:A, A642)&gt;0, "Ana Pazar", IF(COUNTIF('Alt Pazar Liste'!A:A, A642)&gt;0, "Alt Pazar", "")))</f>
        <v>Ana Pazar</v>
      </c>
    </row>
    <row r="643" spans="1:24" ht="30" customHeight="1" thickTop="1" thickBot="1" x14ac:dyDescent="0.65">
      <c r="A643" s="250" t="s">
        <v>680</v>
      </c>
      <c r="B643" s="251"/>
      <c r="C643" s="251"/>
      <c r="D643" s="251"/>
      <c r="E643" s="251"/>
      <c r="F643" s="251"/>
      <c r="G643" s="251"/>
      <c r="H643" s="252"/>
      <c r="I643" s="141" t="e">
        <f>VLOOKUP(A643,'Tüm - Sektör'!$A:$H,9,0)</f>
        <v>#N/A</v>
      </c>
      <c r="J643" s="145" t="e">
        <f>VLOOKUP(A643,'Tüm - Sektör'!$A:$H,10,0)</f>
        <v>#N/A</v>
      </c>
      <c r="K643" s="146" t="e">
        <f>VLOOKUP(A643,'Tüm - Sektör'!$A:$H,11,0)</f>
        <v>#N/A</v>
      </c>
      <c r="L643" s="146" t="e">
        <f>VLOOKUP(A643,'Tüm - Sektör'!$A:$H,12,0)</f>
        <v>#N/A</v>
      </c>
      <c r="M643" s="146" t="e">
        <f>VLOOKUP(A643,'Tüm - Sektör'!$A:$H,13,0)</f>
        <v>#N/A</v>
      </c>
      <c r="N643" s="147" t="e">
        <f>VLOOKUP(A643,'Tüm - Sektör'!$A:$H,14,0)</f>
        <v>#N/A</v>
      </c>
      <c r="O643" s="148" t="e">
        <f>VLOOKUP(A643,'Tüm - Sektör'!$A:$H,15,0)</f>
        <v>#N/A</v>
      </c>
      <c r="P643" s="156" t="e">
        <f>VLOOKUP(A643,'Tüm - Sektör'!$A:$H,16,0)</f>
        <v>#N/A</v>
      </c>
      <c r="Q643" s="158">
        <f t="shared" ref="Q643:Q650" si="31">E643*G643/100</f>
        <v>0</v>
      </c>
      <c r="R643" s="166" t="str">
        <f t="shared" si="29"/>
        <v/>
      </c>
      <c r="S643" s="213">
        <v>0</v>
      </c>
      <c r="T643" s="241">
        <f t="shared" si="28"/>
        <v>0</v>
      </c>
      <c r="U643" s="244"/>
      <c r="V643" s="246" t="str">
        <f>IFERROR(VLOOKUP(LEFT(U643,FIND(" ",U643)-1),'BTA Tarama'!$A:$K,11,0),"")</f>
        <v/>
      </c>
      <c r="W643" s="229"/>
      <c r="X643" s="243" t="str">
        <f>IF(COUNTIF('Yıldız Liste'!A:A, A643)&gt;0, "Yıldız Pazar", IF(COUNTIF('Ana Pazar Liste'!A:A, A643)&gt;0, "Ana Pazar", IF(COUNTIF('Alt Pazar Liste'!A:A, A643)&gt;0, "Alt Pazar", "")))</f>
        <v/>
      </c>
    </row>
    <row r="644" spans="1:24" ht="30" customHeight="1" thickTop="1" thickBot="1" x14ac:dyDescent="0.65">
      <c r="A644" s="125" t="s">
        <v>373</v>
      </c>
      <c r="B644" s="136" t="s">
        <v>696</v>
      </c>
      <c r="C644" s="137">
        <v>1357332842</v>
      </c>
      <c r="D644" s="137">
        <v>535000000</v>
      </c>
      <c r="E644" s="128">
        <f>VLOOKUP(A644,'Tüm - Sektör'!$A:$H,5,0)</f>
        <v>16.062261437269786</v>
      </c>
      <c r="F644" s="128">
        <f>VLOOKUP(A644,'Tüm - Sektör'!$A:$H,6,0)</f>
        <v>1.7659326805216558</v>
      </c>
      <c r="G644" s="127">
        <f>VLOOKUP(A644,'Tüm - Sektör'!$A:$H,7,0)</f>
        <v>71.729606000000004</v>
      </c>
      <c r="H644" s="159">
        <v>34.72</v>
      </c>
      <c r="I644" s="141" t="e">
        <f>VLOOKUP(A644,'Tüm - Sektör'!$A:$H,9,0)</f>
        <v>#REF!</v>
      </c>
      <c r="J644" s="145" t="e">
        <f>VLOOKUP(A644,'Tüm - Sektör'!$A:$H,10,0)</f>
        <v>#REF!</v>
      </c>
      <c r="K644" s="146" t="e">
        <f>VLOOKUP(A644,'Tüm - Sektör'!$A:$H,11,0)</f>
        <v>#REF!</v>
      </c>
      <c r="L644" s="146" t="e">
        <f>VLOOKUP(A644,'Tüm - Sektör'!$A:$H,12,0)</f>
        <v>#REF!</v>
      </c>
      <c r="M644" s="146" t="e">
        <f>VLOOKUP(A644,'Tüm - Sektör'!$A:$H,13,0)</f>
        <v>#REF!</v>
      </c>
      <c r="N644" s="147" t="e">
        <f>VLOOKUP(A644,'Tüm - Sektör'!$A:$H,14,0)</f>
        <v>#REF!</v>
      </c>
      <c r="O644" s="148" t="e">
        <f>VLOOKUP(A644,'Tüm - Sektör'!$A:$H,15,0)</f>
        <v>#REF!</v>
      </c>
      <c r="P644" s="156" t="e">
        <f>VLOOKUP(A644,'Tüm - Sektör'!$A:$H,16,0)</f>
        <v>#REF!</v>
      </c>
      <c r="Q644" s="158">
        <f t="shared" si="31"/>
        <v>11.521396843643556</v>
      </c>
      <c r="R644" s="166" t="str">
        <f t="shared" si="29"/>
        <v/>
      </c>
      <c r="S644" s="213">
        <v>11.287327833276079</v>
      </c>
      <c r="T644" s="241">
        <f t="shared" ref="T644:T646" si="32">S644-Q644</f>
        <v>-0.2340690103674774</v>
      </c>
      <c r="U644" s="244"/>
      <c r="V644" s="246" t="str">
        <f>IFERROR(VLOOKUP(LEFT(U644,FIND(" ",U644)-1),'BTA Tarama'!$A:$K,11,0),"")</f>
        <v/>
      </c>
      <c r="W644" s="229"/>
      <c r="X644" s="243" t="str">
        <f>IF(COUNTIF('Yıldız Liste'!A:A, A644)&gt;0, "Yıldız Pazar", IF(COUNTIF('Ana Pazar Liste'!A:A, A644)&gt;0, "Ana Pazar", IF(COUNTIF('Alt Pazar Liste'!A:A, A644)&gt;0, "Alt Pazar", "")))</f>
        <v>Ana Pazar</v>
      </c>
    </row>
    <row r="645" spans="1:24" ht="30" customHeight="1" thickTop="1" thickBot="1" x14ac:dyDescent="0.65">
      <c r="A645" s="250" t="s">
        <v>743</v>
      </c>
      <c r="B645" s="251"/>
      <c r="C645" s="251"/>
      <c r="D645" s="251"/>
      <c r="E645" s="251"/>
      <c r="F645" s="251"/>
      <c r="G645" s="251"/>
      <c r="H645" s="252"/>
      <c r="I645" s="150"/>
      <c r="J645" s="150"/>
      <c r="K645" s="150"/>
      <c r="L645" s="150"/>
      <c r="M645" s="150"/>
      <c r="N645" s="150"/>
      <c r="O645" s="150"/>
      <c r="P645" s="150"/>
      <c r="Q645" s="158">
        <f t="shared" si="31"/>
        <v>0</v>
      </c>
      <c r="R645" s="166" t="str">
        <f t="shared" si="29"/>
        <v/>
      </c>
      <c r="S645" s="213">
        <v>0</v>
      </c>
      <c r="T645" s="241">
        <f t="shared" si="32"/>
        <v>0</v>
      </c>
      <c r="U645" s="244"/>
      <c r="V645" s="246" t="str">
        <f>IFERROR(VLOOKUP(LEFT(U645,FIND(" ",U645)-1),'BTA Tarama'!$A:$K,11,0),"")</f>
        <v/>
      </c>
      <c r="W645" s="229"/>
      <c r="X645" s="243" t="str">
        <f>IF(COUNTIF('Yıldız Liste'!A:A, A645)&gt;0, "Yıldız Pazar", IF(COUNTIF('Ana Pazar Liste'!A:A, A645)&gt;0, "Ana Pazar", IF(COUNTIF('Alt Pazar Liste'!A:A, A645)&gt;0, "Alt Pazar", "")))</f>
        <v/>
      </c>
    </row>
    <row r="646" spans="1:24" ht="30" customHeight="1" thickTop="1" thickBot="1" x14ac:dyDescent="0.65">
      <c r="A646" s="125" t="s">
        <v>765</v>
      </c>
      <c r="B646" s="136" t="s">
        <v>743</v>
      </c>
      <c r="C646" s="137">
        <v>1357332842</v>
      </c>
      <c r="D646" s="137">
        <v>535000000</v>
      </c>
      <c r="E646" s="128">
        <f>VLOOKUP(A646,'Tüm - Sektör'!$A:$H,5,0)</f>
        <v>16.829898637157008</v>
      </c>
      <c r="F646" s="128">
        <f>VLOOKUP(A646,'Tüm - Sektör'!$A:$H,6,0)</f>
        <v>5.0396453476772054</v>
      </c>
      <c r="G646" s="127">
        <f>VLOOKUP(A646,'Tüm - Sektör'!$A:$H,7,0)</f>
        <v>8.0576760000000007</v>
      </c>
      <c r="H646" s="127">
        <v>295</v>
      </c>
      <c r="I646" s="141" t="e">
        <f>VLOOKUP(A646,'Tüm - Sektör'!$A:$H,9,0)</f>
        <v>#REF!</v>
      </c>
      <c r="J646" s="145" t="e">
        <f>VLOOKUP(A646,'Tüm - Sektör'!$A:$H,10,0)</f>
        <v>#REF!</v>
      </c>
      <c r="K646" s="146" t="e">
        <f>VLOOKUP(A646,'Tüm - Sektör'!$A:$H,11,0)</f>
        <v>#REF!</v>
      </c>
      <c r="L646" s="146" t="e">
        <f>VLOOKUP(A646,'Tüm - Sektör'!$A:$H,12,0)</f>
        <v>#REF!</v>
      </c>
      <c r="M646" s="146" t="e">
        <f>VLOOKUP(A646,'Tüm - Sektör'!$A:$H,13,0)</f>
        <v>#REF!</v>
      </c>
      <c r="N646" s="147" t="e">
        <f>VLOOKUP(A646,'Tüm - Sektör'!$A:$H,14,0)</f>
        <v>#REF!</v>
      </c>
      <c r="O646" s="148" t="e">
        <f>VLOOKUP(A646,'Tüm - Sektör'!$A:$H,15,0)</f>
        <v>#REF!</v>
      </c>
      <c r="P646" s="156" t="e">
        <f>VLOOKUP(A646,'Tüm - Sektör'!$A:$H,16,0)</f>
        <v>#REF!</v>
      </c>
      <c r="Q646" s="158">
        <f t="shared" si="31"/>
        <v>1.3560987033105274</v>
      </c>
      <c r="R646" s="166" t="e">
        <f t="shared" si="29"/>
        <v>#VALUE!</v>
      </c>
      <c r="S646" s="213">
        <v>1.3560987033105274</v>
      </c>
      <c r="T646" s="241">
        <f t="shared" si="32"/>
        <v>0</v>
      </c>
      <c r="U646" s="244"/>
      <c r="V646" s="246" t="str">
        <f>IFERROR(VLOOKUP(LEFT(U646,FIND(" ",U646)-1),'BTA Tarama'!$A:$K,11,0),"")</f>
        <v/>
      </c>
      <c r="W646" s="229"/>
      <c r="X646" s="243" t="str">
        <f>IF(COUNTIF('Yıldız Liste'!A:A, A646)&gt;0, "Yıldız Pazar", IF(COUNTIF('Ana Pazar Liste'!A:A, A646)&gt;0, "Ana Pazar", IF(COUNTIF('Alt Pazar Liste'!A:A, A646)&gt;0, "Alt Pazar", "")))</f>
        <v/>
      </c>
    </row>
    <row r="647" spans="1:24" ht="30" customHeight="1" thickTop="1" thickBot="1" x14ac:dyDescent="0.65">
      <c r="A647" s="250" t="s">
        <v>718</v>
      </c>
      <c r="B647" s="251" t="s">
        <v>718</v>
      </c>
      <c r="C647" s="251" t="s">
        <v>718</v>
      </c>
      <c r="D647" s="251" t="s">
        <v>718</v>
      </c>
      <c r="E647" s="251" t="s">
        <v>718</v>
      </c>
      <c r="F647" s="251" t="s">
        <v>718</v>
      </c>
      <c r="G647" s="251" t="s">
        <v>718</v>
      </c>
      <c r="H647" s="252" t="s">
        <v>718</v>
      </c>
      <c r="I647" s="141" t="e">
        <f>VLOOKUP(A647,'Tüm - Sektör'!$A:$H,9,0)</f>
        <v>#N/A</v>
      </c>
      <c r="J647" s="145" t="e">
        <f>VLOOKUP(A647,'Tüm - Sektör'!$A:$H,10,0)</f>
        <v>#N/A</v>
      </c>
      <c r="K647" s="146" t="e">
        <f>VLOOKUP(A647,'Tüm - Sektör'!$A:$H,11,0)</f>
        <v>#N/A</v>
      </c>
      <c r="L647" s="146" t="e">
        <f>VLOOKUP(A647,'Tüm - Sektör'!$A:$H,12,0)</f>
        <v>#N/A</v>
      </c>
      <c r="M647" s="146" t="e">
        <f>VLOOKUP(A647,'Tüm - Sektör'!$A:$H,13,0)</f>
        <v>#N/A</v>
      </c>
      <c r="N647" s="147" t="e">
        <f>VLOOKUP(A647,'Tüm - Sektör'!$A:$H,14,0)</f>
        <v>#N/A</v>
      </c>
      <c r="O647" s="148" t="e">
        <f>VLOOKUP(A647,'Tüm - Sektör'!$A:$H,15,0)</f>
        <v>#N/A</v>
      </c>
      <c r="P647" s="156" t="e">
        <f>VLOOKUP(A647,'Tüm - Sektör'!$A:$H,16,0)</f>
        <v>#N/A</v>
      </c>
      <c r="Q647" s="158" t="e">
        <f t="shared" si="31"/>
        <v>#VALUE!</v>
      </c>
      <c r="R647" s="166" t="e">
        <f t="shared" si="29"/>
        <v>#VALUE!</v>
      </c>
      <c r="S647" s="213" t="e">
        <v>#VALUE!</v>
      </c>
      <c r="T647" s="241"/>
      <c r="U647" s="244"/>
      <c r="V647" s="246" t="str">
        <f>IFERROR(VLOOKUP(LEFT(U647,FIND(" ",U647)-1),'BTA Tarama'!$A:$K,11,0),"")</f>
        <v/>
      </c>
      <c r="W647" s="229"/>
      <c r="X647" s="243" t="str">
        <f>IF(COUNTIF('Yıldız Liste'!A:A, A647)&gt;0, "Yıldız Pazar", IF(COUNTIF('Ana Pazar Liste'!A:A, A647)&gt;0, "Ana Pazar", IF(COUNTIF('Alt Pazar Liste'!A:A, A647)&gt;0, "Alt Pazar", "")))</f>
        <v/>
      </c>
    </row>
    <row r="648" spans="1:24" ht="30" customHeight="1" thickTop="1" thickBot="1" x14ac:dyDescent="0.65">
      <c r="A648" s="125" t="s">
        <v>402</v>
      </c>
      <c r="B648" s="136" t="s">
        <v>743</v>
      </c>
      <c r="C648" s="137">
        <v>1357332842</v>
      </c>
      <c r="D648" s="137">
        <v>535000000</v>
      </c>
      <c r="E648" s="128">
        <f>VLOOKUP(A648,'Tüm - Sektör'!$A:$H,5,0)</f>
        <v>13.420887084936755</v>
      </c>
      <c r="F648" s="128">
        <f>VLOOKUP(A648,'Tüm - Sektör'!$A:$H,6,0)</f>
        <v>1.4970314651351651</v>
      </c>
      <c r="G648" s="127">
        <f>VLOOKUP(A648,'Tüm - Sektör'!$A:$H,7,0)</f>
        <v>56.026116999999999</v>
      </c>
      <c r="H648" s="159">
        <v>53.2</v>
      </c>
      <c r="I648" s="141" t="e">
        <f>VLOOKUP(A648,'Tüm - Sektör'!$A:$H,9,0)</f>
        <v>#REF!</v>
      </c>
      <c r="J648" s="145" t="e">
        <f>VLOOKUP(A648,'Tüm - Sektör'!$A:$H,10,0)</f>
        <v>#REF!</v>
      </c>
      <c r="K648" s="146" t="e">
        <f>VLOOKUP(A648,'Tüm - Sektör'!$A:$H,11,0)</f>
        <v>#REF!</v>
      </c>
      <c r="L648" s="146" t="e">
        <f>VLOOKUP(A648,'Tüm - Sektör'!$A:$H,12,0)</f>
        <v>#REF!</v>
      </c>
      <c r="M648" s="146" t="e">
        <f>VLOOKUP(A648,'Tüm - Sektör'!$A:$H,13,0)</f>
        <v>#REF!</v>
      </c>
      <c r="N648" s="147" t="e">
        <f>VLOOKUP(A648,'Tüm - Sektör'!$A:$H,14,0)</f>
        <v>#REF!</v>
      </c>
      <c r="O648" s="148" t="e">
        <f>VLOOKUP(A648,'Tüm - Sektör'!$A:$H,15,0)</f>
        <v>#REF!</v>
      </c>
      <c r="P648" s="156" t="e">
        <f>VLOOKUP(A648,'Tüm - Sektör'!$A:$H,16,0)</f>
        <v>#REF!</v>
      </c>
      <c r="Q648" s="158">
        <f>E648*G648/100</f>
        <v>7.5192019006445561</v>
      </c>
      <c r="R648" s="166" t="str">
        <f>IF(OR(H648="", H649="", Q648=0), "", IF(H648&lt;H649, (H649-H648)/H648, ""))</f>
        <v/>
      </c>
      <c r="S648" s="213">
        <v>7.2336625879618524</v>
      </c>
      <c r="T648" s="241">
        <v>-2.7034419120031572E-2</v>
      </c>
      <c r="U648" s="244"/>
      <c r="V648" s="246" t="str">
        <f>IFERROR(VLOOKUP(LEFT(U648,FIND(" ",U648)-1),'BTA Tarama'!$A:$K,11,0),"")</f>
        <v/>
      </c>
      <c r="W648" s="229"/>
      <c r="X648" s="243" t="str">
        <f>IF(COUNTIF('Yıldız Liste'!A:A, A648)&gt;0, "Yıldız Pazar", IF(COUNTIF('Ana Pazar Liste'!A:A, A648)&gt;0, "Ana Pazar", IF(COUNTIF('Alt Pazar Liste'!A:A, A648)&gt;0, "Alt Pazar", "")))</f>
        <v>Ana Pazar</v>
      </c>
    </row>
    <row r="649" spans="1:24" ht="30" customHeight="1" thickTop="1" thickBot="1" x14ac:dyDescent="0.65">
      <c r="A649" s="125" t="s">
        <v>402</v>
      </c>
      <c r="B649" s="136" t="s">
        <v>743</v>
      </c>
      <c r="C649" s="137">
        <v>1357332842</v>
      </c>
      <c r="D649" s="137">
        <v>535000000</v>
      </c>
      <c r="E649" s="128">
        <f>VLOOKUP(A649,'Tüm - Sektör'!$A:$H,5,0)</f>
        <v>13.420887084936755</v>
      </c>
      <c r="F649" s="128">
        <f>VLOOKUP(A649,'Tüm - Sektör'!$A:$H,6,0)</f>
        <v>1.4970314651351651</v>
      </c>
      <c r="G649" s="127">
        <f>VLOOKUP(A649,'Tüm - Sektör'!$A:$H,7,0)</f>
        <v>56.026116999999999</v>
      </c>
      <c r="H649" s="159">
        <v>53.2</v>
      </c>
      <c r="I649" s="141" t="e">
        <f>VLOOKUP(A649,'Tüm - Sektör'!$A:$H,9,0)</f>
        <v>#REF!</v>
      </c>
      <c r="J649" s="145" t="e">
        <f>VLOOKUP(A649,'Tüm - Sektör'!$A:$H,10,0)</f>
        <v>#REF!</v>
      </c>
      <c r="K649" s="146" t="e">
        <f>VLOOKUP(A649,'Tüm - Sektör'!$A:$H,11,0)</f>
        <v>#REF!</v>
      </c>
      <c r="L649" s="146" t="e">
        <f>VLOOKUP(A649,'Tüm - Sektör'!$A:$H,12,0)</f>
        <v>#REF!</v>
      </c>
      <c r="M649" s="146" t="e">
        <f>VLOOKUP(A649,'Tüm - Sektör'!$A:$H,13,0)</f>
        <v>#REF!</v>
      </c>
      <c r="N649" s="147" t="e">
        <f>VLOOKUP(A649,'Tüm - Sektör'!$A:$H,14,0)</f>
        <v>#REF!</v>
      </c>
      <c r="O649" s="148" t="e">
        <f>VLOOKUP(A649,'Tüm - Sektör'!$A:$H,15,0)</f>
        <v>#REF!</v>
      </c>
      <c r="P649" s="156" t="e">
        <f>VLOOKUP(A649,'Tüm - Sektör'!$A:$H,16,0)</f>
        <v>#REF!</v>
      </c>
      <c r="Q649" s="158">
        <f>E649*G649/100</f>
        <v>7.5192019006445561</v>
      </c>
      <c r="R649" s="166" t="str">
        <f>IF(OR(H649="", H650="", Q649=0), "", IF(H649&lt;H650, (H650-H649)/H649, ""))</f>
        <v/>
      </c>
      <c r="S649" s="213">
        <v>7.2336625879618524</v>
      </c>
      <c r="T649" s="241">
        <v>-2.7034419120031572E-2</v>
      </c>
      <c r="U649" s="244"/>
      <c r="V649" s="246" t="str">
        <f>IFERROR(VLOOKUP(LEFT(U649,FIND(" ",U649)-1),'BTA Tarama'!$A:$K,11,0),"")</f>
        <v/>
      </c>
      <c r="W649" s="229"/>
      <c r="X649" s="243" t="str">
        <f>IF(COUNTIF('Yıldız Liste'!A:A, A649)&gt;0, "Yıldız Pazar", IF(COUNTIF('Ana Pazar Liste'!A:A, A649)&gt;0, "Ana Pazar", IF(COUNTIF('Alt Pazar Liste'!A:A, A649)&gt;0, "Alt Pazar", "")))</f>
        <v>Ana Pazar</v>
      </c>
    </row>
    <row r="650" spans="1:24" ht="30" customHeight="1" thickTop="1" thickBot="1" x14ac:dyDescent="0.65">
      <c r="A650" s="250" t="s">
        <v>697</v>
      </c>
      <c r="B650" s="251"/>
      <c r="C650" s="251"/>
      <c r="D650" s="251"/>
      <c r="E650" s="251"/>
      <c r="F650" s="251"/>
      <c r="G650" s="251"/>
      <c r="H650" s="252"/>
      <c r="I650" s="141" t="e">
        <f>VLOOKUP(A650,'Tüm - Sektör'!$A:$H,9,0)</f>
        <v>#N/A</v>
      </c>
      <c r="J650" s="145" t="e">
        <f>VLOOKUP(A650,'Tüm - Sektör'!$A:$H,10,0)</f>
        <v>#N/A</v>
      </c>
      <c r="K650" s="146" t="e">
        <f>VLOOKUP(A650,'Tüm - Sektör'!$A:$H,11,0)</f>
        <v>#N/A</v>
      </c>
      <c r="L650" s="146" t="e">
        <f>VLOOKUP(A650,'Tüm - Sektör'!$A:$H,12,0)</f>
        <v>#N/A</v>
      </c>
      <c r="M650" s="146" t="e">
        <f>VLOOKUP(A650,'Tüm - Sektör'!$A:$H,13,0)</f>
        <v>#N/A</v>
      </c>
      <c r="N650" s="147" t="e">
        <f>VLOOKUP(A650,'Tüm - Sektör'!$A:$H,14,0)</f>
        <v>#N/A</v>
      </c>
      <c r="O650" s="148" t="e">
        <f>VLOOKUP(A650,'Tüm - Sektör'!$A:$H,15,0)</f>
        <v>#N/A</v>
      </c>
      <c r="P650" s="156" t="e">
        <f>VLOOKUP(A650,'Tüm - Sektör'!$A:$H,16,0)</f>
        <v>#N/A</v>
      </c>
      <c r="Q650" s="158">
        <f t="shared" si="31"/>
        <v>0</v>
      </c>
      <c r="R650" s="166" t="str">
        <f t="shared" si="29"/>
        <v/>
      </c>
      <c r="S650" s="213">
        <v>0</v>
      </c>
      <c r="T650" s="241">
        <v>0</v>
      </c>
      <c r="U650" s="244"/>
      <c r="V650" s="246" t="str">
        <f>IFERROR(VLOOKUP(LEFT(U650,FIND(" ",U650)-1),'BTA Tarama'!$A:$K,11,0),"")</f>
        <v/>
      </c>
      <c r="W650" s="229"/>
      <c r="X650" s="243" t="str">
        <f>IF(COUNTIF('Yıldız Liste'!A:A, A650)&gt;0, "Yıldız Pazar", IF(COUNTIF('Ana Pazar Liste'!A:A, A650)&gt;0, "Ana Pazar", IF(COUNTIF('Alt Pazar Liste'!A:A, A650)&gt;0, "Alt Pazar", "")))</f>
        <v/>
      </c>
    </row>
    <row r="651" spans="1:24" ht="30" customHeight="1" thickTop="1" thickBot="1" x14ac:dyDescent="0.65">
      <c r="A651" s="125" t="s">
        <v>134</v>
      </c>
      <c r="B651" s="136" t="s">
        <v>743</v>
      </c>
      <c r="C651" s="137">
        <v>1357332842</v>
      </c>
      <c r="D651" s="137">
        <v>535000000</v>
      </c>
      <c r="E651" s="128">
        <f>VLOOKUP(A651,'Tüm - Sektör'!$A:$H,5,0)</f>
        <v>72.251970365420831</v>
      </c>
      <c r="F651" s="128">
        <f>VLOOKUP(A651,'Tüm - Sektör'!$A:$H,6,0)</f>
        <v>65.683609423109843</v>
      </c>
      <c r="G651" s="127">
        <f>VLOOKUP(A651,'Tüm - Sektör'!$A:$H,7,0)</f>
        <v>22.200189999999999</v>
      </c>
      <c r="H651" s="159">
        <v>24.94</v>
      </c>
      <c r="I651" s="141" t="e">
        <f>VLOOKUP(A651,'Tüm - Sektör'!$A:$H,9,0)</f>
        <v>#REF!</v>
      </c>
      <c r="J651" s="145" t="e">
        <f>VLOOKUP(A651,'Tüm - Sektör'!$A:$H,10,0)</f>
        <v>#REF!</v>
      </c>
      <c r="K651" s="146" t="e">
        <f>VLOOKUP(A651,'Tüm - Sektör'!$A:$H,11,0)</f>
        <v>#REF!</v>
      </c>
      <c r="L651" s="146" t="e">
        <f>VLOOKUP(A651,'Tüm - Sektör'!$A:$H,12,0)</f>
        <v>#REF!</v>
      </c>
      <c r="M651" s="146" t="e">
        <f>VLOOKUP(A651,'Tüm - Sektör'!$A:$H,13,0)</f>
        <v>#REF!</v>
      </c>
      <c r="N651" s="147" t="e">
        <f>VLOOKUP(A651,'Tüm - Sektör'!$A:$H,14,0)</f>
        <v>#REF!</v>
      </c>
      <c r="O651" s="148" t="e">
        <f>VLOOKUP(A651,'Tüm - Sektör'!$A:$H,15,0)</f>
        <v>#REF!</v>
      </c>
      <c r="P651" s="156" t="e">
        <f>VLOOKUP(A651,'Tüm - Sektör'!$A:$H,16,0)</f>
        <v>#REF!</v>
      </c>
      <c r="Q651" s="158">
        <f>E651*G651/100</f>
        <v>16.04007469986712</v>
      </c>
      <c r="R651" s="166" t="str">
        <f>IF(OR(H651="", H652="", Q651=0), "", IF(H651&lt;H652, (H652-H651)/H651, ""))</f>
        <v/>
      </c>
      <c r="S651" s="213">
        <v>16.00157852058744</v>
      </c>
      <c r="T651" s="241">
        <v>-0.12343056944465225</v>
      </c>
      <c r="U651" s="244"/>
      <c r="V651" s="246" t="str">
        <f>IFERROR(VLOOKUP(LEFT(U651,FIND(" ",U651)-1),'BTA Tarama'!$A:$K,11,0),"")</f>
        <v/>
      </c>
      <c r="W651" s="229"/>
      <c r="X651" s="243" t="str">
        <f>IF(COUNTIF('Yıldız Liste'!A:A, A651)&gt;0, "Yıldız Pazar", IF(COUNTIF('Ana Pazar Liste'!A:A, A651)&gt;0, "Ana Pazar", IF(COUNTIF('Alt Pazar Liste'!A:A, A651)&gt;0, "Alt Pazar", "")))</f>
        <v>Ana Pazar</v>
      </c>
    </row>
    <row r="652" spans="1:24" ht="30" customHeight="1" thickTop="1" thickBot="1" x14ac:dyDescent="0.65">
      <c r="A652" s="125" t="s">
        <v>707</v>
      </c>
      <c r="B652" s="136" t="s">
        <v>743</v>
      </c>
      <c r="C652" s="137">
        <v>1357332842</v>
      </c>
      <c r="D652" s="137">
        <v>535000000</v>
      </c>
      <c r="E652" s="128">
        <f>VLOOKUP(A652,'Tüm - Sektör'!$A:$H,5,0)</f>
        <v>51.767923106515418</v>
      </c>
      <c r="F652" s="128">
        <f>VLOOKUP(A652,'Tüm - Sektör'!$A:$H,6,0)</f>
        <v>55.219117980283116</v>
      </c>
      <c r="G652" s="127">
        <f>VLOOKUP(A652,'Tüm - Sektör'!$A:$H,7,0)</f>
        <v>69.867154999999997</v>
      </c>
      <c r="H652" s="159">
        <v>11.06</v>
      </c>
      <c r="I652" s="141" t="e">
        <f>VLOOKUP(A652,'Tüm - Sektör'!$A:$H,9,0)</f>
        <v>#REF!</v>
      </c>
      <c r="J652" s="145" t="e">
        <f>VLOOKUP(A652,'Tüm - Sektör'!$A:$H,10,0)</f>
        <v>#REF!</v>
      </c>
      <c r="K652" s="146" t="e">
        <f>VLOOKUP(A652,'Tüm - Sektör'!$A:$H,11,0)</f>
        <v>#REF!</v>
      </c>
      <c r="L652" s="146" t="e">
        <f>VLOOKUP(A652,'Tüm - Sektör'!$A:$H,12,0)</f>
        <v>#REF!</v>
      </c>
      <c r="M652" s="146" t="e">
        <f>VLOOKUP(A652,'Tüm - Sektör'!$A:$H,13,0)</f>
        <v>#REF!</v>
      </c>
      <c r="N652" s="147" t="e">
        <f>VLOOKUP(A652,'Tüm - Sektör'!$A:$H,14,0)</f>
        <v>#REF!</v>
      </c>
      <c r="O652" s="148" t="e">
        <f>VLOOKUP(A652,'Tüm - Sektör'!$A:$H,15,0)</f>
        <v>#REF!</v>
      </c>
      <c r="P652" s="156" t="e">
        <f>VLOOKUP(A652,'Tüm - Sektör'!$A:$H,16,0)</f>
        <v>#REF!</v>
      </c>
      <c r="Q652" s="158">
        <f>E652*G652/100</f>
        <v>36.168775077109942</v>
      </c>
      <c r="R652" s="166" t="str">
        <f>IF(OR(H652="", H653="", Q652=0), "", IF(H652&lt;H653, (H653-H652)/H652, ""))</f>
        <v/>
      </c>
      <c r="S652" s="213">
        <v>37.005240735692503</v>
      </c>
      <c r="T652" s="241">
        <v>0.49818587615031618</v>
      </c>
      <c r="U652" s="244"/>
      <c r="V652" s="246" t="str">
        <f>IFERROR(VLOOKUP(LEFT(U652,FIND(" ",U652)-1),'BTA Tarama'!$A:$K,11,0),"")</f>
        <v/>
      </c>
      <c r="W652" s="229"/>
      <c r="X652" s="243" t="str">
        <f>IF(COUNTIF('Yıldız Liste'!A:A, A652)&gt;0, "Yıldız Pazar", IF(COUNTIF('Ana Pazar Liste'!A:A, A652)&gt;0, "Ana Pazar", IF(COUNTIF('Alt Pazar Liste'!A:A, A652)&gt;0, "Alt Pazar", "")))</f>
        <v>Alt Pazar</v>
      </c>
    </row>
    <row r="653" spans="1:24" ht="30" customHeight="1" thickTop="1" thickBot="1" x14ac:dyDescent="0.65">
      <c r="A653" s="250" t="s">
        <v>2191</v>
      </c>
      <c r="B653" s="251"/>
      <c r="C653" s="251"/>
      <c r="D653" s="251"/>
      <c r="E653" s="251"/>
      <c r="F653" s="251"/>
      <c r="G653" s="251"/>
      <c r="H653" s="252"/>
      <c r="I653" s="151"/>
      <c r="J653" s="151"/>
      <c r="K653" s="151"/>
      <c r="L653" s="151"/>
      <c r="M653" s="151"/>
      <c r="N653" s="151"/>
      <c r="O653" s="151"/>
      <c r="P653" s="151"/>
      <c r="Q653" s="158">
        <f t="shared" ref="Q653:Q654" si="33">E653*G653/100</f>
        <v>0</v>
      </c>
      <c r="R653" s="166" t="str">
        <f t="shared" si="29"/>
        <v/>
      </c>
      <c r="S653" s="213">
        <v>0</v>
      </c>
      <c r="T653" s="241">
        <v>0</v>
      </c>
      <c r="U653" s="244"/>
      <c r="V653" s="246" t="str">
        <f>IFERROR(VLOOKUP(LEFT(U653,FIND(" ",U653)-1),'BTA Tarama'!$A:$K,11,0),"")</f>
        <v/>
      </c>
      <c r="W653" s="229"/>
      <c r="X653" s="243" t="str">
        <f>IF(COUNTIF('Yıldız Liste'!A:A, A653)&gt;0, "Yıldız Pazar", IF(COUNTIF('Ana Pazar Liste'!A:A, A653)&gt;0, "Ana Pazar", IF(COUNTIF('Alt Pazar Liste'!A:A, A653)&gt;0, "Alt Pazar", "")))</f>
        <v/>
      </c>
    </row>
    <row r="654" spans="1:24" ht="30" customHeight="1" thickTop="1" thickBot="1" x14ac:dyDescent="0.65">
      <c r="A654" s="125" t="s">
        <v>700</v>
      </c>
      <c r="B654" s="136" t="s">
        <v>352</v>
      </c>
      <c r="C654" s="137">
        <v>1357332842</v>
      </c>
      <c r="D654" s="137">
        <v>535000000</v>
      </c>
      <c r="E654" s="128">
        <f>VLOOKUP(A654,'Tüm - Sektör'!$A:$H,5,0)</f>
        <v>0</v>
      </c>
      <c r="F654" s="128">
        <f>VLOOKUP(A654,'Tüm - Sektör'!$A:$H,6,0)</f>
        <v>0</v>
      </c>
      <c r="G654" s="127">
        <f>VLOOKUP(A654,'Tüm - Sektör'!$A:$H,7,0)</f>
        <v>0</v>
      </c>
      <c r="H654" s="159">
        <f>VLOOKUP(A654,'Tüm - Sektör'!$A:$H,8,0)</f>
        <v>6.08</v>
      </c>
      <c r="I654" s="141" t="e">
        <f>VLOOKUP(A654,'Tüm - Sektör'!$A:$H,9,0)</f>
        <v>#REF!</v>
      </c>
      <c r="J654" s="145" t="e">
        <f>VLOOKUP(A654,'Tüm - Sektör'!$A:$H,10,0)</f>
        <v>#REF!</v>
      </c>
      <c r="K654" s="146" t="e">
        <f>VLOOKUP(A654,'Tüm - Sektör'!$A:$H,11,0)</f>
        <v>#REF!</v>
      </c>
      <c r="L654" s="146" t="e">
        <f>VLOOKUP(A654,'Tüm - Sektör'!$A:$H,12,0)</f>
        <v>#REF!</v>
      </c>
      <c r="M654" s="146" t="e">
        <f>VLOOKUP(A654,'Tüm - Sektör'!$A:$H,13,0)</f>
        <v>#REF!</v>
      </c>
      <c r="N654" s="147" t="e">
        <f>VLOOKUP(A654,'Tüm - Sektör'!$A:$H,14,0)</f>
        <v>#REF!</v>
      </c>
      <c r="O654" s="148" t="e">
        <f>VLOOKUP(A654,'Tüm - Sektör'!$A:$H,15,0)</f>
        <v>#REF!</v>
      </c>
      <c r="P654" s="156" t="e">
        <f>VLOOKUP(A654,'Tüm - Sektör'!$A:$H,16,0)</f>
        <v>#REF!</v>
      </c>
      <c r="Q654" s="158">
        <f t="shared" si="33"/>
        <v>0</v>
      </c>
      <c r="R654" s="166" t="str">
        <f t="shared" si="29"/>
        <v/>
      </c>
      <c r="S654" s="213">
        <v>0</v>
      </c>
      <c r="T654" s="241">
        <v>0</v>
      </c>
      <c r="U654" s="244"/>
      <c r="V654" s="246" t="str">
        <f>IFERROR(VLOOKUP(LEFT(U654,FIND(" ",U654)-1),'BTA Tarama'!$A:$K,11,0),"")</f>
        <v/>
      </c>
      <c r="W654" s="229"/>
      <c r="X654" s="243" t="str">
        <f>IF(COUNTIF('Yıldız Liste'!A:A, A654)&gt;0, "Yıldız Pazar", IF(COUNTIF('Ana Pazar Liste'!A:A, A654)&gt;0, "Ana Pazar", IF(COUNTIF('Alt Pazar Liste'!A:A, A654)&gt;0, "Alt Pazar", "")))</f>
        <v/>
      </c>
    </row>
    <row r="655" spans="1:24" ht="30" customHeight="1" thickTop="1" thickBot="1" x14ac:dyDescent="0.65">
      <c r="A655" s="125" t="s">
        <v>2159</v>
      </c>
      <c r="B655" s="136" t="s">
        <v>352</v>
      </c>
      <c r="C655" s="137">
        <v>1357332842</v>
      </c>
      <c r="D655" s="137">
        <v>535000000</v>
      </c>
      <c r="E655" s="128">
        <f>VLOOKUP(A655,'Tüm - Sektör'!$A:$H,5,0)</f>
        <v>0</v>
      </c>
      <c r="F655" s="128">
        <f>VLOOKUP(A655,'Tüm - Sektör'!$A:$H,6,0)</f>
        <v>0</v>
      </c>
      <c r="G655" s="127">
        <f>VLOOKUP(A655,'Tüm - Sektör'!$A:$H,7,0)</f>
        <v>0</v>
      </c>
      <c r="H655" s="159">
        <v>7.92</v>
      </c>
      <c r="I655" s="141" t="e">
        <f>VLOOKUP(A655,'Tüm - Sektör'!$A:$H,9,0)</f>
        <v>#REF!</v>
      </c>
      <c r="J655" s="145" t="e">
        <f>VLOOKUP(A655,'Tüm - Sektör'!$A:$H,10,0)</f>
        <v>#REF!</v>
      </c>
      <c r="K655" s="146" t="e">
        <f>VLOOKUP(A655,'Tüm - Sektör'!$A:$H,11,0)</f>
        <v>#REF!</v>
      </c>
      <c r="L655" s="146" t="e">
        <f>VLOOKUP(A655,'Tüm - Sektör'!$A:$H,12,0)</f>
        <v>#REF!</v>
      </c>
      <c r="M655" s="146" t="e">
        <f>VLOOKUP(A655,'Tüm - Sektör'!$A:$H,13,0)</f>
        <v>#REF!</v>
      </c>
      <c r="N655" s="147" t="e">
        <f>VLOOKUP(A655,'Tüm - Sektör'!$A:$H,14,0)</f>
        <v>#REF!</v>
      </c>
      <c r="O655" s="148" t="e">
        <f>VLOOKUP(A655,'Tüm - Sektör'!$A:$H,15,0)</f>
        <v>#REF!</v>
      </c>
      <c r="P655" s="156" t="e">
        <f>VLOOKUP(A655,'Tüm - Sektör'!$A:$H,16,0)</f>
        <v>#REF!</v>
      </c>
      <c r="Q655" s="158">
        <f>E655*G655/100</f>
        <v>0</v>
      </c>
      <c r="R655" s="166" t="str">
        <f>IF(OR(H655="", H656="", Q655=0), "", IF(H655&lt;H656, (H656-H655)/H655, ""))</f>
        <v/>
      </c>
      <c r="S655" s="213">
        <v>0</v>
      </c>
      <c r="T655" s="241">
        <v>0</v>
      </c>
      <c r="U655" s="244"/>
      <c r="V655" s="246" t="str">
        <f>IFERROR(VLOOKUP(LEFT(U655,FIND(" ",U655)-1),'BTA Tarama'!$A:$K,11,0),"")</f>
        <v/>
      </c>
      <c r="W655" s="229"/>
      <c r="X655" s="243" t="str">
        <f>IF(COUNTIF('Yıldız Liste'!A:A, A655)&gt;0, "Yıldız Pazar", IF(COUNTIF('Ana Pazar Liste'!A:A, A655)&gt;0, "Ana Pazar", IF(COUNTIF('Alt Pazar Liste'!A:A, A655)&gt;0, "Alt Pazar", "")))</f>
        <v>Ana Pazar</v>
      </c>
    </row>
    <row r="656" spans="1:24" ht="30" customHeight="1" thickTop="1" thickBot="1" x14ac:dyDescent="0.65">
      <c r="A656" s="125" t="s">
        <v>2171</v>
      </c>
      <c r="B656" s="136" t="s">
        <v>352</v>
      </c>
      <c r="C656" s="137">
        <v>1357332842</v>
      </c>
      <c r="D656" s="137">
        <v>535000000</v>
      </c>
      <c r="E656" s="128">
        <f>VLOOKUP(A656,'Tüm - Sektör'!$A:$H,5,0)</f>
        <v>0</v>
      </c>
      <c r="F656" s="128">
        <f>VLOOKUP(A656,'Tüm - Sektör'!$A:$H,6,0)</f>
        <v>0</v>
      </c>
      <c r="G656" s="127">
        <f>VLOOKUP(A656,'Tüm - Sektör'!$A:$H,7,0)</f>
        <v>0</v>
      </c>
      <c r="H656" s="159">
        <v>13.13</v>
      </c>
      <c r="I656" s="141" t="e">
        <f>VLOOKUP(A656,'Tüm - Sektör'!$A:$H,9,0)</f>
        <v>#REF!</v>
      </c>
      <c r="J656" s="145" t="e">
        <f>VLOOKUP(A656,'Tüm - Sektör'!$A:$H,10,0)</f>
        <v>#REF!</v>
      </c>
      <c r="K656" s="146" t="e">
        <f>VLOOKUP(A656,'Tüm - Sektör'!$A:$H,11,0)</f>
        <v>#REF!</v>
      </c>
      <c r="L656" s="146" t="e">
        <f>VLOOKUP(A656,'Tüm - Sektör'!$A:$H,12,0)</f>
        <v>#REF!</v>
      </c>
      <c r="M656" s="146" t="e">
        <f>VLOOKUP(A656,'Tüm - Sektör'!$A:$H,13,0)</f>
        <v>#REF!</v>
      </c>
      <c r="N656" s="147" t="e">
        <f>VLOOKUP(A656,'Tüm - Sektör'!$A:$H,14,0)</f>
        <v>#REF!</v>
      </c>
      <c r="O656" s="148" t="e">
        <f>VLOOKUP(A656,'Tüm - Sektör'!$A:$H,15,0)</f>
        <v>#REF!</v>
      </c>
      <c r="P656" s="156" t="e">
        <f>VLOOKUP(A656,'Tüm - Sektör'!$A:$H,16,0)</f>
        <v>#REF!</v>
      </c>
      <c r="Q656" s="158">
        <f>E656*G656/100</f>
        <v>0</v>
      </c>
      <c r="R656" s="166" t="str">
        <f>IF(OR(H656="", H657="", Q656=0), "", IF(H656&lt;H657, (H657-H656)/H656, ""))</f>
        <v/>
      </c>
      <c r="S656" s="213">
        <v>0</v>
      </c>
      <c r="T656" s="241">
        <v>0</v>
      </c>
      <c r="U656" s="244"/>
      <c r="V656" s="246" t="str">
        <f>IFERROR(VLOOKUP(LEFT(U656,FIND(" ",U656)-1),'BTA Tarama'!$A:$K,11,0),"")</f>
        <v/>
      </c>
      <c r="W656" s="229"/>
      <c r="X656" s="243" t="str">
        <f>IF(COUNTIF('Yıldız Liste'!A:A, A656)&gt;0, "Yıldız Pazar", IF(COUNTIF('Ana Pazar Liste'!A:A, A656)&gt;0, "Ana Pazar", IF(COUNTIF('Alt Pazar Liste'!A:A, A656)&gt;0, "Alt Pazar", "")))</f>
        <v/>
      </c>
    </row>
    <row r="657" spans="1:24" ht="30" customHeight="1" thickTop="1" thickBot="1" x14ac:dyDescent="0.65">
      <c r="A657" s="125" t="s">
        <v>2161</v>
      </c>
      <c r="B657" s="136" t="s">
        <v>352</v>
      </c>
      <c r="C657" s="137">
        <v>1357332842</v>
      </c>
      <c r="D657" s="137">
        <v>535000000</v>
      </c>
      <c r="E657" s="128">
        <f>VLOOKUP(A657,'Tüm - Sektör'!$A:$H,5,0)</f>
        <v>0</v>
      </c>
      <c r="F657" s="128">
        <f>VLOOKUP(A657,'Tüm - Sektör'!$A:$H,6,0)</f>
        <v>0</v>
      </c>
      <c r="G657" s="127">
        <f>VLOOKUP(A657,'Tüm - Sektör'!$A:$H,7,0)</f>
        <v>0</v>
      </c>
      <c r="H657" s="159">
        <v>11.05</v>
      </c>
      <c r="I657" s="141" t="e">
        <f>VLOOKUP(A657,'Tüm - Sektör'!$A:$H,9,0)</f>
        <v>#REF!</v>
      </c>
      <c r="J657" s="145" t="e">
        <f>VLOOKUP(A657,'Tüm - Sektör'!$A:$H,10,0)</f>
        <v>#REF!</v>
      </c>
      <c r="K657" s="146" t="e">
        <f>VLOOKUP(A657,'Tüm - Sektör'!$A:$H,11,0)</f>
        <v>#REF!</v>
      </c>
      <c r="L657" s="146" t="e">
        <f>VLOOKUP(A657,'Tüm - Sektör'!$A:$H,12,0)</f>
        <v>#REF!</v>
      </c>
      <c r="M657" s="146" t="e">
        <f>VLOOKUP(A657,'Tüm - Sektör'!$A:$H,13,0)</f>
        <v>#REF!</v>
      </c>
      <c r="N657" s="147" t="e">
        <f>VLOOKUP(A657,'Tüm - Sektör'!$A:$H,14,0)</f>
        <v>#REF!</v>
      </c>
      <c r="O657" s="148" t="e">
        <f>VLOOKUP(A657,'Tüm - Sektör'!$A:$H,15,0)</f>
        <v>#REF!</v>
      </c>
      <c r="P657" s="156" t="e">
        <f>VLOOKUP(A657,'Tüm - Sektör'!$A:$H,16,0)</f>
        <v>#REF!</v>
      </c>
      <c r="Q657" s="158">
        <f>E657*G657/100</f>
        <v>0</v>
      </c>
      <c r="R657" s="166" t="str">
        <f>IF(OR(H657="", H658="", Q657=0), "", IF(H657&lt;H658, (H658-H657)/H657, ""))</f>
        <v/>
      </c>
      <c r="S657" s="213">
        <v>0</v>
      </c>
      <c r="T657" s="241">
        <v>0</v>
      </c>
      <c r="U657" s="244"/>
      <c r="V657" s="246" t="str">
        <f>IFERROR(VLOOKUP(LEFT(U657,FIND(" ",U657)-1),'BTA Tarama'!$A:$K,11,0),"")</f>
        <v/>
      </c>
      <c r="W657" s="229"/>
      <c r="X657" s="243" t="str">
        <f>IF(COUNTIF('Yıldız Liste'!A:A, A657)&gt;0, "Yıldız Pazar", IF(COUNTIF('Ana Pazar Liste'!A:A, A657)&gt;0, "Ana Pazar", IF(COUNTIF('Alt Pazar Liste'!A:A, A657)&gt;0, "Alt Pazar", "")))</f>
        <v/>
      </c>
    </row>
    <row r="658" spans="1:24" ht="30" customHeight="1" thickTop="1" thickBot="1" x14ac:dyDescent="0.65">
      <c r="A658" s="125" t="s">
        <v>2172</v>
      </c>
      <c r="B658" s="136" t="s">
        <v>352</v>
      </c>
      <c r="C658" s="137">
        <v>1357332842</v>
      </c>
      <c r="D658" s="137">
        <v>535000000</v>
      </c>
      <c r="E658" s="128">
        <f>VLOOKUP(A658,'Tüm - Sektör'!$A:$H,5,0)</f>
        <v>0</v>
      </c>
      <c r="F658" s="128">
        <f>VLOOKUP(A658,'Tüm - Sektör'!$A:$H,6,0)</f>
        <v>0</v>
      </c>
      <c r="G658" s="127">
        <f>VLOOKUP(A658,'Tüm - Sektör'!$A:$H,7,0)</f>
        <v>0</v>
      </c>
      <c r="H658" s="159">
        <v>86.45</v>
      </c>
      <c r="I658" s="141" t="e">
        <f>VLOOKUP(A658,'Tüm - Sektör'!$A:$H,9,0)</f>
        <v>#REF!</v>
      </c>
      <c r="J658" s="145" t="e">
        <f>VLOOKUP(A658,'Tüm - Sektör'!$A:$H,10,0)</f>
        <v>#REF!</v>
      </c>
      <c r="K658" s="146" t="e">
        <f>VLOOKUP(A658,'Tüm - Sektör'!$A:$H,11,0)</f>
        <v>#REF!</v>
      </c>
      <c r="L658" s="146" t="e">
        <f>VLOOKUP(A658,'Tüm - Sektör'!$A:$H,12,0)</f>
        <v>#REF!</v>
      </c>
      <c r="M658" s="146" t="e">
        <f>VLOOKUP(A658,'Tüm - Sektör'!$A:$H,13,0)</f>
        <v>#REF!</v>
      </c>
      <c r="N658" s="147" t="e">
        <f>VLOOKUP(A658,'Tüm - Sektör'!$A:$H,14,0)</f>
        <v>#REF!</v>
      </c>
      <c r="O658" s="148" t="e">
        <f>VLOOKUP(A658,'Tüm - Sektör'!$A:$H,15,0)</f>
        <v>#REF!</v>
      </c>
      <c r="P658" s="156" t="e">
        <f>VLOOKUP(A658,'Tüm - Sektör'!$A:$H,16,0)</f>
        <v>#REF!</v>
      </c>
      <c r="Q658" s="158">
        <f>E658*G658/100</f>
        <v>0</v>
      </c>
      <c r="R658" s="166" t="str">
        <f>IF(OR(H658="", H659="", Q658=0), "", IF(H658&lt;H659, (H659-H658)/H658, ""))</f>
        <v/>
      </c>
      <c r="S658" s="213">
        <v>0</v>
      </c>
      <c r="T658" s="241">
        <v>0</v>
      </c>
      <c r="U658" s="244"/>
      <c r="V658" s="246" t="str">
        <f>IFERROR(VLOOKUP(LEFT(U658,FIND(" ",U658)-1),'BTA Tarama'!$A:$K,11,0),"")</f>
        <v/>
      </c>
      <c r="W658" s="229"/>
      <c r="X658" s="243" t="str">
        <f>IF(COUNTIF('Yıldız Liste'!A:A, A658)&gt;0, "Yıldız Pazar", IF(COUNTIF('Ana Pazar Liste'!A:A, A658)&gt;0, "Ana Pazar", IF(COUNTIF('Alt Pazar Liste'!A:A, A658)&gt;0, "Alt Pazar", "")))</f>
        <v/>
      </c>
    </row>
    <row r="659" spans="1:24" ht="30" customHeight="1" thickTop="1" thickBot="1" x14ac:dyDescent="0.65">
      <c r="A659" s="125" t="s">
        <v>2173</v>
      </c>
      <c r="B659" s="136" t="s">
        <v>352</v>
      </c>
      <c r="C659" s="137">
        <v>1357332842</v>
      </c>
      <c r="D659" s="137">
        <v>535000000</v>
      </c>
      <c r="E659" s="128">
        <f>VLOOKUP(A659,'Tüm - Sektör'!$A:$H,5,0)</f>
        <v>0</v>
      </c>
      <c r="F659" s="128">
        <f>VLOOKUP(A659,'Tüm - Sektör'!$A:$H,6,0)</f>
        <v>0</v>
      </c>
      <c r="G659" s="127">
        <f>VLOOKUP(A659,'Tüm - Sektör'!$A:$H,7,0)</f>
        <v>0</v>
      </c>
      <c r="H659" s="159">
        <v>92.35</v>
      </c>
      <c r="I659" s="141" t="e">
        <f>VLOOKUP(A659,'Tüm - Sektör'!$A:$H,9,0)</f>
        <v>#REF!</v>
      </c>
      <c r="J659" s="145" t="e">
        <f>VLOOKUP(A659,'Tüm - Sektör'!$A:$H,10,0)</f>
        <v>#REF!</v>
      </c>
      <c r="K659" s="146" t="e">
        <f>VLOOKUP(A659,'Tüm - Sektör'!$A:$H,11,0)</f>
        <v>#REF!</v>
      </c>
      <c r="L659" s="146" t="e">
        <f>VLOOKUP(A659,'Tüm - Sektör'!$A:$H,12,0)</f>
        <v>#REF!</v>
      </c>
      <c r="M659" s="146" t="e">
        <f>VLOOKUP(A659,'Tüm - Sektör'!$A:$H,13,0)</f>
        <v>#REF!</v>
      </c>
      <c r="N659" s="147" t="e">
        <f>VLOOKUP(A659,'Tüm - Sektör'!$A:$H,14,0)</f>
        <v>#REF!</v>
      </c>
      <c r="O659" s="148" t="e">
        <f>VLOOKUP(A659,'Tüm - Sektör'!$A:$H,15,0)</f>
        <v>#REF!</v>
      </c>
      <c r="P659" s="156" t="e">
        <f>VLOOKUP(A659,'Tüm - Sektör'!$A:$H,16,0)</f>
        <v>#REF!</v>
      </c>
      <c r="Q659" s="158">
        <f>E659*G659/100</f>
        <v>0</v>
      </c>
      <c r="R659" s="166" t="str">
        <f>IF(OR(H659="", H660="", Q659=0), "", IF(H659&lt;H660, (H660-H659)/H659, ""))</f>
        <v/>
      </c>
      <c r="S659" s="213">
        <v>0</v>
      </c>
      <c r="T659" s="241">
        <v>0</v>
      </c>
      <c r="U659" s="244"/>
      <c r="V659" s="246" t="str">
        <f>IFERROR(VLOOKUP(LEFT(U659,FIND(" ",U659)-1),'BTA Tarama'!$A:$K,11,0),"")</f>
        <v/>
      </c>
      <c r="W659" s="229"/>
      <c r="X659" s="243" t="str">
        <f>IF(COUNTIF('Yıldız Liste'!A:A, A659)&gt;0, "Yıldız Pazar", IF(COUNTIF('Ana Pazar Liste'!A:A, A659)&gt;0, "Ana Pazar", IF(COUNTIF('Alt Pazar Liste'!A:A, A659)&gt;0, "Alt Pazar", "")))</f>
        <v/>
      </c>
    </row>
    <row r="660" spans="1:24" ht="30" customHeight="1" thickTop="1" thickBot="1" x14ac:dyDescent="0.65">
      <c r="A660" s="125" t="s">
        <v>2160</v>
      </c>
      <c r="B660" s="136" t="s">
        <v>352</v>
      </c>
      <c r="C660" s="137">
        <v>1357332842</v>
      </c>
      <c r="D660" s="137">
        <v>535000000</v>
      </c>
      <c r="E660" s="128">
        <f>VLOOKUP(A660,'Tüm - Sektör'!$A:$H,5,0)</f>
        <v>0</v>
      </c>
      <c r="F660" s="128">
        <f>VLOOKUP(A660,'Tüm - Sektör'!$A:$H,6,0)</f>
        <v>0</v>
      </c>
      <c r="G660" s="127">
        <f>VLOOKUP(A660,'Tüm - Sektör'!$A:$H,7,0)</f>
        <v>0</v>
      </c>
      <c r="H660" s="159">
        <v>92</v>
      </c>
      <c r="I660" s="141" t="e">
        <f>VLOOKUP(A660,'Tüm - Sektör'!$A:$H,9,0)</f>
        <v>#REF!</v>
      </c>
      <c r="J660" s="145" t="e">
        <f>VLOOKUP(A660,'Tüm - Sektör'!$A:$H,10,0)</f>
        <v>#REF!</v>
      </c>
      <c r="K660" s="146" t="e">
        <f>VLOOKUP(A660,'Tüm - Sektör'!$A:$H,11,0)</f>
        <v>#REF!</v>
      </c>
      <c r="L660" s="146" t="e">
        <f>VLOOKUP(A660,'Tüm - Sektör'!$A:$H,12,0)</f>
        <v>#REF!</v>
      </c>
      <c r="M660" s="146" t="e">
        <f>VLOOKUP(A660,'Tüm - Sektör'!$A:$H,13,0)</f>
        <v>#REF!</v>
      </c>
      <c r="N660" s="147" t="e">
        <f>VLOOKUP(A660,'Tüm - Sektör'!$A:$H,14,0)</f>
        <v>#REF!</v>
      </c>
      <c r="O660" s="148" t="e">
        <f>VLOOKUP(A660,'Tüm - Sektör'!$A:$H,15,0)</f>
        <v>#REF!</v>
      </c>
      <c r="P660" s="156" t="e">
        <f>VLOOKUP(A660,'Tüm - Sektör'!$A:$H,16,0)</f>
        <v>#REF!</v>
      </c>
      <c r="Q660" s="158">
        <f>E660*G660/100</f>
        <v>0</v>
      </c>
      <c r="R660" s="166" t="str">
        <f>IF(OR(H660="", H661="", Q660=0), "", IF(H660&lt;H661, (H661-H660)/H660, ""))</f>
        <v/>
      </c>
      <c r="S660" s="213">
        <v>0</v>
      </c>
      <c r="T660" s="241">
        <v>0</v>
      </c>
      <c r="U660" s="244"/>
      <c r="V660" s="246" t="str">
        <f>IFERROR(VLOOKUP(LEFT(U660,FIND(" ",U660)-1),'BTA Tarama'!$A:$K,11,0),"")</f>
        <v/>
      </c>
      <c r="W660" s="229"/>
      <c r="X660" s="243" t="str">
        <f>IF(COUNTIF('Yıldız Liste'!A:A, A660)&gt;0, "Yıldız Pazar", IF(COUNTIF('Ana Pazar Liste'!A:A, A660)&gt;0, "Ana Pazar", IF(COUNTIF('Alt Pazar Liste'!A:A, A660)&gt;0, "Alt Pazar", "")))</f>
        <v/>
      </c>
    </row>
    <row r="661" spans="1:24" ht="30" customHeight="1" thickTop="1" thickBot="1" x14ac:dyDescent="0.65">
      <c r="A661" s="125" t="s">
        <v>2174</v>
      </c>
      <c r="B661" s="136" t="s">
        <v>352</v>
      </c>
      <c r="C661" s="137">
        <v>1357332842</v>
      </c>
      <c r="D661" s="137">
        <v>535000000</v>
      </c>
      <c r="E661" s="128">
        <f>VLOOKUP(A661,'Tüm - Sektör'!$A:$H,5,0)</f>
        <v>0</v>
      </c>
      <c r="F661" s="128">
        <f>VLOOKUP(A661,'Tüm - Sektör'!$A:$H,6,0)</f>
        <v>0</v>
      </c>
      <c r="G661" s="127">
        <f>VLOOKUP(A661,'Tüm - Sektör'!$A:$H,7,0)</f>
        <v>0</v>
      </c>
      <c r="H661" s="159">
        <v>88.3</v>
      </c>
      <c r="I661" s="141" t="e">
        <f>VLOOKUP(A661,'Tüm - Sektör'!$A:$H,9,0)</f>
        <v>#REF!</v>
      </c>
      <c r="J661" s="145" t="e">
        <f>VLOOKUP(A661,'Tüm - Sektör'!$A:$H,10,0)</f>
        <v>#REF!</v>
      </c>
      <c r="K661" s="146" t="e">
        <f>VLOOKUP(A661,'Tüm - Sektör'!$A:$H,11,0)</f>
        <v>#REF!</v>
      </c>
      <c r="L661" s="146" t="e">
        <f>VLOOKUP(A661,'Tüm - Sektör'!$A:$H,12,0)</f>
        <v>#REF!</v>
      </c>
      <c r="M661" s="146" t="e">
        <f>VLOOKUP(A661,'Tüm - Sektör'!$A:$H,13,0)</f>
        <v>#REF!</v>
      </c>
      <c r="N661" s="147" t="e">
        <f>VLOOKUP(A661,'Tüm - Sektör'!$A:$H,14,0)</f>
        <v>#REF!</v>
      </c>
      <c r="O661" s="148" t="e">
        <f>VLOOKUP(A661,'Tüm - Sektör'!$A:$H,15,0)</f>
        <v>#REF!</v>
      </c>
      <c r="P661" s="156" t="e">
        <f>VLOOKUP(A661,'Tüm - Sektör'!$A:$H,16,0)</f>
        <v>#REF!</v>
      </c>
      <c r="Q661" s="158">
        <f>E661*G661/100</f>
        <v>0</v>
      </c>
      <c r="R661" s="166" t="str">
        <f>IF(OR(H661="", H662="", Q661=0), "", IF(H661&lt;H662, (H662-H661)/H661, ""))</f>
        <v/>
      </c>
      <c r="S661" s="213">
        <v>0</v>
      </c>
      <c r="T661" s="241">
        <v>0</v>
      </c>
      <c r="U661" s="244"/>
      <c r="V661" s="246" t="str">
        <f>IFERROR(VLOOKUP(LEFT(U661,FIND(" ",U661)-1),'BTA Tarama'!$A:$K,11,0),"")</f>
        <v/>
      </c>
      <c r="W661" s="229"/>
      <c r="X661" s="243" t="str">
        <f>IF(COUNTIF('Yıldız Liste'!A:A, A661)&gt;0, "Yıldız Pazar", IF(COUNTIF('Ana Pazar Liste'!A:A, A661)&gt;0, "Ana Pazar", IF(COUNTIF('Alt Pazar Liste'!A:A, A661)&gt;0, "Alt Pazar", "")))</f>
        <v/>
      </c>
    </row>
    <row r="662" spans="1:24" ht="30" customHeight="1" thickTop="1" thickBot="1" x14ac:dyDescent="0.65">
      <c r="A662" s="125" t="s">
        <v>2175</v>
      </c>
      <c r="B662" s="136" t="s">
        <v>352</v>
      </c>
      <c r="C662" s="137">
        <v>1357332842</v>
      </c>
      <c r="D662" s="137">
        <v>535000000</v>
      </c>
      <c r="E662" s="128">
        <f>VLOOKUP(A662,'Tüm - Sektör'!$A:$H,5,0)</f>
        <v>0</v>
      </c>
      <c r="F662" s="128">
        <f>VLOOKUP(A662,'Tüm - Sektör'!$A:$H,6,0)</f>
        <v>0</v>
      </c>
      <c r="G662" s="127">
        <f>VLOOKUP(A662,'Tüm - Sektör'!$A:$H,7,0)</f>
        <v>0</v>
      </c>
      <c r="H662" s="159">
        <v>35.82</v>
      </c>
      <c r="I662" s="141" t="e">
        <f>VLOOKUP(A662,'Tüm - Sektör'!$A:$H,9,0)</f>
        <v>#REF!</v>
      </c>
      <c r="J662" s="145" t="e">
        <f>VLOOKUP(A662,'Tüm - Sektör'!$A:$H,10,0)</f>
        <v>#REF!</v>
      </c>
      <c r="K662" s="146" t="e">
        <f>VLOOKUP(A662,'Tüm - Sektör'!$A:$H,11,0)</f>
        <v>#REF!</v>
      </c>
      <c r="L662" s="146" t="e">
        <f>VLOOKUP(A662,'Tüm - Sektör'!$A:$H,12,0)</f>
        <v>#REF!</v>
      </c>
      <c r="M662" s="146" t="e">
        <f>VLOOKUP(A662,'Tüm - Sektör'!$A:$H,13,0)</f>
        <v>#REF!</v>
      </c>
      <c r="N662" s="147" t="e">
        <f>VLOOKUP(A662,'Tüm - Sektör'!$A:$H,14,0)</f>
        <v>#REF!</v>
      </c>
      <c r="O662" s="148" t="e">
        <f>VLOOKUP(A662,'Tüm - Sektör'!$A:$H,15,0)</f>
        <v>#REF!</v>
      </c>
      <c r="P662" s="156" t="e">
        <f>VLOOKUP(A662,'Tüm - Sektör'!$A:$H,16,0)</f>
        <v>#REF!</v>
      </c>
      <c r="Q662" s="158">
        <f>E662*G662/100</f>
        <v>0</v>
      </c>
      <c r="R662" s="166" t="str">
        <f>IF(OR(H662="", H663="", Q662=0), "", IF(H662&lt;H663, (H663-H662)/H662, ""))</f>
        <v/>
      </c>
      <c r="S662" s="213">
        <v>0</v>
      </c>
      <c r="T662" s="241">
        <v>0</v>
      </c>
      <c r="U662" s="244"/>
      <c r="V662" s="246" t="str">
        <f>IFERROR(VLOOKUP(LEFT(U662,FIND(" ",U662)-1),'BTA Tarama'!$A:$K,11,0),"")</f>
        <v/>
      </c>
      <c r="W662" s="229"/>
      <c r="X662" s="243" t="str">
        <f>IF(COUNTIF('Yıldız Liste'!A:A, A662)&gt;0, "Yıldız Pazar", IF(COUNTIF('Ana Pazar Liste'!A:A, A662)&gt;0, "Ana Pazar", IF(COUNTIF('Alt Pazar Liste'!A:A, A662)&gt;0, "Alt Pazar", "")))</f>
        <v/>
      </c>
    </row>
    <row r="663" spans="1:24" ht="30" customHeight="1" thickTop="1" thickBot="1" x14ac:dyDescent="0.65">
      <c r="A663" s="125" t="s">
        <v>2170</v>
      </c>
      <c r="B663" s="136" t="s">
        <v>352</v>
      </c>
      <c r="C663" s="137">
        <v>1357332842</v>
      </c>
      <c r="D663" s="137">
        <v>535000000</v>
      </c>
      <c r="E663" s="128">
        <f>VLOOKUP(A663,'Tüm - Sektör'!$A:$H,5,0)</f>
        <v>0</v>
      </c>
      <c r="F663" s="128">
        <f>VLOOKUP(A663,'Tüm - Sektör'!$A:$H,6,0)</f>
        <v>0</v>
      </c>
      <c r="G663" s="127">
        <f>VLOOKUP(A663,'Tüm - Sektör'!$A:$H,7,0)</f>
        <v>0</v>
      </c>
      <c r="H663" s="159">
        <v>19.59</v>
      </c>
      <c r="I663" s="141" t="e">
        <f>VLOOKUP(A663,'Tüm - Sektör'!$A:$H,9,0)</f>
        <v>#REF!</v>
      </c>
      <c r="J663" s="145" t="e">
        <f>VLOOKUP(A663,'Tüm - Sektör'!$A:$H,10,0)</f>
        <v>#REF!</v>
      </c>
      <c r="K663" s="146" t="e">
        <f>VLOOKUP(A663,'Tüm - Sektör'!$A:$H,11,0)</f>
        <v>#REF!</v>
      </c>
      <c r="L663" s="146" t="e">
        <f>VLOOKUP(A663,'Tüm - Sektör'!$A:$H,12,0)</f>
        <v>#REF!</v>
      </c>
      <c r="M663" s="146" t="e">
        <f>VLOOKUP(A663,'Tüm - Sektör'!$A:$H,13,0)</f>
        <v>#REF!</v>
      </c>
      <c r="N663" s="147" t="e">
        <f>VLOOKUP(A663,'Tüm - Sektör'!$A:$H,14,0)</f>
        <v>#REF!</v>
      </c>
      <c r="O663" s="148" t="e">
        <f>VLOOKUP(A663,'Tüm - Sektör'!$A:$H,15,0)</f>
        <v>#REF!</v>
      </c>
      <c r="P663" s="156" t="e">
        <f>VLOOKUP(A663,'Tüm - Sektör'!$A:$H,16,0)</f>
        <v>#REF!</v>
      </c>
      <c r="Q663" s="158">
        <f>E663*G663/100</f>
        <v>0</v>
      </c>
      <c r="R663" s="166" t="str">
        <f>IF(OR(H663="", H664="", Q663=0), "", IF(H663&lt;H664, (H664-H663)/H663, ""))</f>
        <v/>
      </c>
      <c r="S663" s="213">
        <v>0</v>
      </c>
      <c r="T663" s="241">
        <v>0</v>
      </c>
      <c r="U663" s="244"/>
      <c r="V663" s="246" t="str">
        <f>IFERROR(VLOOKUP(LEFT(U663,FIND(" ",U663)-1),'BTA Tarama'!$A:$K,11,0),"")</f>
        <v/>
      </c>
      <c r="W663" s="229"/>
      <c r="X663" s="243" t="str">
        <f>IF(COUNTIF('Yıldız Liste'!A:A, A663)&gt;0, "Yıldız Pazar", IF(COUNTIF('Ana Pazar Liste'!A:A, A663)&gt;0, "Ana Pazar", IF(COUNTIF('Alt Pazar Liste'!A:A, A663)&gt;0, "Alt Pazar", "")))</f>
        <v/>
      </c>
    </row>
    <row r="664" spans="1:24" ht="30" customHeight="1" thickTop="1" thickBot="1" x14ac:dyDescent="0.65">
      <c r="A664" s="125" t="s">
        <v>2135</v>
      </c>
      <c r="B664" s="136" t="s">
        <v>352</v>
      </c>
      <c r="C664" s="137">
        <v>1357332842</v>
      </c>
      <c r="D664" s="137">
        <v>535000000</v>
      </c>
      <c r="E664" s="128">
        <f>VLOOKUP(A664,'Tüm - Sektör'!$A:$H,5,0)</f>
        <v>0</v>
      </c>
      <c r="F664" s="128">
        <f>VLOOKUP(A664,'Tüm - Sektör'!$A:$H,6,0)</f>
        <v>0</v>
      </c>
      <c r="G664" s="127">
        <f>VLOOKUP(A664,'Tüm - Sektör'!$A:$H,7,0)</f>
        <v>0</v>
      </c>
      <c r="H664" s="159">
        <v>2.2799999999999998</v>
      </c>
      <c r="I664" s="141" t="e">
        <f>VLOOKUP(A664,'Tüm - Sektör'!$A:$H,9,0)</f>
        <v>#REF!</v>
      </c>
      <c r="J664" s="145" t="e">
        <f>VLOOKUP(A664,'Tüm - Sektör'!$A:$H,10,0)</f>
        <v>#REF!</v>
      </c>
      <c r="K664" s="146" t="e">
        <f>VLOOKUP(A664,'Tüm - Sektör'!$A:$H,11,0)</f>
        <v>#REF!</v>
      </c>
      <c r="L664" s="146" t="e">
        <f>VLOOKUP(A664,'Tüm - Sektör'!$A:$H,12,0)</f>
        <v>#REF!</v>
      </c>
      <c r="M664" s="146" t="e">
        <f>VLOOKUP(A664,'Tüm - Sektör'!$A:$H,13,0)</f>
        <v>#REF!</v>
      </c>
      <c r="N664" s="147" t="e">
        <f>VLOOKUP(A664,'Tüm - Sektör'!$A:$H,14,0)</f>
        <v>#REF!</v>
      </c>
      <c r="O664" s="148" t="e">
        <f>VLOOKUP(A664,'Tüm - Sektör'!$A:$H,15,0)</f>
        <v>#REF!</v>
      </c>
      <c r="P664" s="156" t="e">
        <f>VLOOKUP(A664,'Tüm - Sektör'!$A:$H,16,0)</f>
        <v>#REF!</v>
      </c>
      <c r="Q664" s="158">
        <f>E664*G664/100</f>
        <v>0</v>
      </c>
      <c r="R664" s="166" t="str">
        <f>IF(OR(H664="", H665="", Q664=0), "", IF(H664&lt;H665, (H665-H664)/H664, ""))</f>
        <v/>
      </c>
      <c r="S664" s="213">
        <v>0</v>
      </c>
      <c r="T664" s="241">
        <v>0</v>
      </c>
      <c r="U664" s="244"/>
      <c r="V664" s="246" t="str">
        <f>IFERROR(VLOOKUP(LEFT(U664,FIND(" ",U664)-1),'BTA Tarama'!$A:$K,11,0),"")</f>
        <v/>
      </c>
      <c r="W664" s="229"/>
      <c r="X664" s="243" t="str">
        <f>IF(COUNTIF('Yıldız Liste'!A:A, A664)&gt;0, "Yıldız Pazar", IF(COUNTIF('Ana Pazar Liste'!A:A, A664)&gt;0, "Ana Pazar", IF(COUNTIF('Alt Pazar Liste'!A:A, A664)&gt;0, "Alt Pazar", "")))</f>
        <v>Yıldız Pazar</v>
      </c>
    </row>
    <row r="665" spans="1:24" ht="30" customHeight="1" thickTop="1" thickBot="1" x14ac:dyDescent="0.65">
      <c r="A665" s="125" t="s">
        <v>712</v>
      </c>
      <c r="E665" s="128">
        <f>VLOOKUP(A665,'Tüm - Sektör'!$A:$H,5,0)</f>
        <v>0</v>
      </c>
      <c r="F665" s="128">
        <f>VLOOKUP(A665,'Tüm - Sektör'!$A:$H,6,0)</f>
        <v>0</v>
      </c>
      <c r="G665" s="127">
        <f>VLOOKUP(A665,'Tüm - Sektör'!$A:$H,7,0)</f>
        <v>0</v>
      </c>
      <c r="H665" s="159">
        <f>VLOOKUP(A665,'Tüm - Sektör'!$A:$H,8,0)</f>
        <v>542.25</v>
      </c>
      <c r="I665" s="141" t="e">
        <f>VLOOKUP(A665,'Tüm - Sektör'!$A:$H,9,0)</f>
        <v>#REF!</v>
      </c>
      <c r="J665" s="145" t="e">
        <f>VLOOKUP(A665,'Tüm - Sektör'!$A:$H,10,0)</f>
        <v>#REF!</v>
      </c>
      <c r="K665" s="146" t="e">
        <f>VLOOKUP(A665,'Tüm - Sektör'!$A:$H,11,0)</f>
        <v>#REF!</v>
      </c>
      <c r="L665" s="146" t="e">
        <f>VLOOKUP(A665,'Tüm - Sektör'!$A:$H,12,0)</f>
        <v>#REF!</v>
      </c>
      <c r="M665" s="146" t="e">
        <f>VLOOKUP(A665,'Tüm - Sektör'!$A:$H,13,0)</f>
        <v>#REF!</v>
      </c>
      <c r="N665" s="147" t="e">
        <f>VLOOKUP(A665,'Tüm - Sektör'!$A:$H,14,0)</f>
        <v>#REF!</v>
      </c>
      <c r="O665" s="148" t="e">
        <f>VLOOKUP(A665,'Tüm - Sektör'!$A:$H,15,0)</f>
        <v>#REF!</v>
      </c>
      <c r="P665" s="156" t="e">
        <f>VLOOKUP(A665,'Tüm - Sektör'!$A:$H,16,0)</f>
        <v>#REF!</v>
      </c>
      <c r="Q665" s="158">
        <f t="shared" ref="Q665" si="34">E665*G665/100</f>
        <v>0</v>
      </c>
      <c r="R665" s="166" t="str">
        <f t="shared" ref="R665" si="35">IF(OR(H665="", H666="", Q665=0), "", IF(H665&lt;H666, (H666-H665)/H665, ""))</f>
        <v/>
      </c>
      <c r="S665" s="213">
        <v>0</v>
      </c>
      <c r="T665" s="241">
        <v>0</v>
      </c>
      <c r="U665" s="244"/>
      <c r="V665" s="246" t="str">
        <f>IFERROR(VLOOKUP(LEFT(U665,FIND(" ",U665)-1),'BTA Tarama'!$A:$K,11,0),"")</f>
        <v/>
      </c>
      <c r="W665" s="229"/>
      <c r="X665" s="243" t="str">
        <f>IF(COUNTIF('Yıldız Liste'!A:A, A665)&gt;0, "Yıldız Pazar", IF(COUNTIF('Ana Pazar Liste'!A:A, A665)&gt;0, "Ana Pazar", IF(COUNTIF('Alt Pazar Liste'!A:A, A665)&gt;0, "Alt Pazar", "")))</f>
        <v/>
      </c>
    </row>
    <row r="666" spans="1:24" ht="30" customHeight="1" thickTop="1" thickBot="1" x14ac:dyDescent="0.65">
      <c r="A666" s="125" t="s">
        <v>2180</v>
      </c>
      <c r="B666" s="136"/>
      <c r="C666" s="137">
        <v>0</v>
      </c>
      <c r="D666" s="137">
        <v>0</v>
      </c>
      <c r="E666" s="128">
        <f>VLOOKUP(A666,'Tüm - Sektör'!$A:$H,5,0)</f>
        <v>0</v>
      </c>
      <c r="F666" s="128">
        <f>VLOOKUP(A666,'Tüm - Sektör'!$A:$H,6,0)</f>
        <v>0</v>
      </c>
      <c r="G666" s="127">
        <f>VLOOKUP(A666,'Tüm - Sektör'!$A:$H,7,0)</f>
        <v>0</v>
      </c>
      <c r="H666" s="159">
        <v>35.44</v>
      </c>
      <c r="I666" s="141" t="e">
        <f>VLOOKUP(A666,'Tüm - Sektör'!$A:$H,9,0)</f>
        <v>#REF!</v>
      </c>
      <c r="J666" s="145" t="e">
        <f>VLOOKUP(A666,'Tüm - Sektör'!$A:$H,10,0)</f>
        <v>#REF!</v>
      </c>
      <c r="K666" s="146" t="e">
        <f>VLOOKUP(A666,'Tüm - Sektör'!$A:$H,11,0)</f>
        <v>#REF!</v>
      </c>
      <c r="L666" s="146" t="e">
        <f>VLOOKUP(A666,'Tüm - Sektör'!$A:$H,12,0)</f>
        <v>#REF!</v>
      </c>
      <c r="M666" s="146" t="e">
        <f>VLOOKUP(A666,'Tüm - Sektör'!$A:$H,13,0)</f>
        <v>#REF!</v>
      </c>
      <c r="N666" s="147" t="e">
        <f>VLOOKUP(A666,'Tüm - Sektör'!$A:$H,14,0)</f>
        <v>#REF!</v>
      </c>
      <c r="O666" s="148" t="e">
        <f>VLOOKUP(A666,'Tüm - Sektör'!$A:$H,15,0)</f>
        <v>#REF!</v>
      </c>
      <c r="P666" s="156" t="e">
        <f>VLOOKUP(A666,'Tüm - Sektör'!$A:$H,16,0)</f>
        <v>#REF!</v>
      </c>
      <c r="Q666" s="158">
        <f>E666*G666/100</f>
        <v>0</v>
      </c>
      <c r="R666" s="166" t="str">
        <f>IF(OR(H666="", H667="", Q666=0), "", IF(H666&lt;H667, (H667-H666)/H666, ""))</f>
        <v/>
      </c>
      <c r="S666" s="213">
        <v>0</v>
      </c>
      <c r="T666" s="241">
        <v>0</v>
      </c>
      <c r="U666" s="244"/>
      <c r="V666" s="246" t="str">
        <f>IFERROR(VLOOKUP(LEFT(U666,FIND(" ",U666)-1),'BTA Tarama'!$A:$K,11,0),"")</f>
        <v/>
      </c>
      <c r="W666" s="229"/>
      <c r="X666" s="243" t="str">
        <f>IF(COUNTIF('Yıldız Liste'!A:A, A666)&gt;0, "Yıldız Pazar", IF(COUNTIF('Ana Pazar Liste'!A:A, A666)&gt;0, "Ana Pazar", IF(COUNTIF('Alt Pazar Liste'!A:A, A666)&gt;0, "Alt Pazar", "")))</f>
        <v/>
      </c>
    </row>
    <row r="667" spans="1:24" ht="30" customHeight="1" thickTop="1" thickBot="1" x14ac:dyDescent="0.65">
      <c r="A667" s="125" t="s">
        <v>2192</v>
      </c>
      <c r="B667" s="136"/>
      <c r="C667" s="137">
        <v>0</v>
      </c>
      <c r="D667" s="137">
        <v>0</v>
      </c>
      <c r="E667" s="128">
        <f>VLOOKUP(A667,'Tüm - Sektör'!$A:$H,5,0)</f>
        <v>0</v>
      </c>
      <c r="F667" s="128">
        <f>VLOOKUP(A667,'Tüm - Sektör'!$A:$H,6,0)</f>
        <v>0</v>
      </c>
      <c r="G667" s="127">
        <f>VLOOKUP(A667,'Tüm - Sektör'!$A:$H,7,0)</f>
        <v>0</v>
      </c>
      <c r="H667" s="159">
        <v>128</v>
      </c>
      <c r="I667" s="141" t="e">
        <f>VLOOKUP(A667,'Tüm - Sektör'!$A:$H,9,0)</f>
        <v>#REF!</v>
      </c>
      <c r="J667" s="145" t="e">
        <f>VLOOKUP(A667,'Tüm - Sektör'!$A:$H,10,0)</f>
        <v>#REF!</v>
      </c>
      <c r="K667" s="146" t="e">
        <f>VLOOKUP(A667,'Tüm - Sektör'!$A:$H,11,0)</f>
        <v>#REF!</v>
      </c>
      <c r="L667" s="146" t="e">
        <f>VLOOKUP(A667,'Tüm - Sektör'!$A:$H,12,0)</f>
        <v>#REF!</v>
      </c>
      <c r="M667" s="146" t="e">
        <f>VLOOKUP(A667,'Tüm - Sektör'!$A:$H,13,0)</f>
        <v>#REF!</v>
      </c>
      <c r="N667" s="147" t="e">
        <f>VLOOKUP(A667,'Tüm - Sektör'!$A:$H,14,0)</f>
        <v>#REF!</v>
      </c>
      <c r="O667" s="148" t="e">
        <f>VLOOKUP(A667,'Tüm - Sektör'!$A:$H,15,0)</f>
        <v>#REF!</v>
      </c>
      <c r="P667" s="156" t="e">
        <f>VLOOKUP(A667,'Tüm - Sektör'!$A:$H,16,0)</f>
        <v>#REF!</v>
      </c>
      <c r="Q667" s="158">
        <f>E667*G667/100</f>
        <v>0</v>
      </c>
      <c r="R667" s="166" t="str">
        <f>IF(OR(H667="", H668="", Q667=0), "", IF(H667&lt;H668, (H668-H667)/H667, ""))</f>
        <v/>
      </c>
      <c r="S667" s="213">
        <v>0</v>
      </c>
      <c r="T667" s="241">
        <v>0</v>
      </c>
      <c r="U667" s="244"/>
      <c r="V667" s="246" t="str">
        <f>IFERROR(VLOOKUP(LEFT(U667,FIND(" ",U667)-1),'BTA Tarama'!$A:$K,11,0),"")</f>
        <v/>
      </c>
      <c r="W667" s="229"/>
      <c r="X667" s="243" t="str">
        <f>IF(COUNTIF('Yıldız Liste'!A:A, A667)&gt;0, "Yıldız Pazar", IF(COUNTIF('Ana Pazar Liste'!A:A, A667)&gt;0, "Ana Pazar", IF(COUNTIF('Alt Pazar Liste'!A:A, A667)&gt;0, "Alt Pazar", "")))</f>
        <v/>
      </c>
    </row>
    <row r="668" spans="1:24" ht="30" customHeight="1" thickTop="1" thickBot="1" x14ac:dyDescent="0.65">
      <c r="A668" s="125" t="s">
        <v>2181</v>
      </c>
      <c r="C668" s="149">
        <v>0</v>
      </c>
      <c r="D668" s="149">
        <v>0</v>
      </c>
      <c r="E668" s="128">
        <f>VLOOKUP(A668,'Tüm - Sektör'!$A:$H,5,0)</f>
        <v>0</v>
      </c>
      <c r="F668" s="128">
        <f>VLOOKUP(A668,'Tüm - Sektör'!$A:$H,6,0)</f>
        <v>0</v>
      </c>
      <c r="G668" s="127">
        <f>VLOOKUP(A668,'Tüm - Sektör'!$A:$H,7,0)</f>
        <v>0</v>
      </c>
      <c r="H668" s="159">
        <v>138.4</v>
      </c>
      <c r="I668" s="141"/>
      <c r="J668" s="145"/>
      <c r="K668" s="146"/>
      <c r="L668" s="146"/>
      <c r="M668" s="146"/>
      <c r="N668" s="147"/>
      <c r="O668" s="148"/>
      <c r="P668" s="156"/>
      <c r="Q668" s="158">
        <f>E668*G668/100</f>
        <v>0</v>
      </c>
      <c r="R668" s="166" t="str">
        <f>IF(OR(H668="", H669="", Q668=0), "", IF(H668&lt;H669, (H669-H668)/H668, ""))</f>
        <v/>
      </c>
      <c r="S668" s="213">
        <v>0</v>
      </c>
      <c r="T668" s="241">
        <v>0</v>
      </c>
      <c r="U668" s="244"/>
      <c r="V668" s="246" t="str">
        <f>IFERROR(VLOOKUP(LEFT(U668,FIND(" ",U668)-1),'BTA Tarama'!$A:$K,11,0),"")</f>
        <v/>
      </c>
      <c r="W668" s="229"/>
      <c r="X668" s="243" t="str">
        <f>IF(COUNTIF('Yıldız Liste'!A:A, A668)&gt;0, "Yıldız Pazar", IF(COUNTIF('Ana Pazar Liste'!A:A, A668)&gt;0, "Ana Pazar", IF(COUNTIF('Alt Pazar Liste'!A:A, A668)&gt;0, "Alt Pazar", "")))</f>
        <v/>
      </c>
    </row>
    <row r="669" spans="1:24" ht="30" customHeight="1" thickTop="1" thickBot="1" x14ac:dyDescent="0.65">
      <c r="A669" s="125" t="s">
        <v>2195</v>
      </c>
      <c r="B669" s="136"/>
      <c r="C669" s="137">
        <v>0</v>
      </c>
      <c r="D669" s="137">
        <v>0</v>
      </c>
      <c r="E669" s="128">
        <f>VLOOKUP(A669,'Tüm - Sektör'!$A:$H,5,0)</f>
        <v>0</v>
      </c>
      <c r="F669" s="128">
        <f>VLOOKUP(A669,'Tüm - Sektör'!$A:$H,6,0)</f>
        <v>0</v>
      </c>
      <c r="G669" s="127">
        <f>VLOOKUP(A669,'Tüm - Sektör'!$A:$H,7,0)</f>
        <v>0</v>
      </c>
      <c r="H669" s="159">
        <v>122.5</v>
      </c>
      <c r="I669" s="141"/>
      <c r="J669" s="145"/>
      <c r="K669" s="146"/>
      <c r="L669" s="146"/>
      <c r="M669" s="146"/>
      <c r="N669" s="147"/>
      <c r="O669" s="148"/>
      <c r="P669" s="156"/>
      <c r="Q669" s="158">
        <f>E669*G669/100</f>
        <v>0</v>
      </c>
      <c r="R669" s="166" t="str">
        <f>IF(OR(H669="", H670="", Q669=0), "", IF(H669&lt;H670, (H670-H669)/H669, ""))</f>
        <v/>
      </c>
      <c r="S669" s="213">
        <v>0</v>
      </c>
      <c r="T669" s="241">
        <v>0</v>
      </c>
      <c r="U669" s="244"/>
      <c r="V669" s="246" t="str">
        <f>IFERROR(VLOOKUP(LEFT(U669,FIND(" ",U669)-1),'BTA Tarama'!$A:$K,11,0),"")</f>
        <v/>
      </c>
      <c r="W669" s="229"/>
      <c r="X669" s="243" t="str">
        <f>IF(COUNTIF('Yıldız Liste'!A:A, A669)&gt;0, "Yıldız Pazar", IF(COUNTIF('Ana Pazar Liste'!A:A, A669)&gt;0, "Ana Pazar", IF(COUNTIF('Alt Pazar Liste'!A:A, A669)&gt;0, "Alt Pazar", "")))</f>
        <v/>
      </c>
    </row>
    <row r="670" spans="1:24" ht="30" customHeight="1" thickTop="1" thickBot="1" x14ac:dyDescent="0.65">
      <c r="A670" s="125" t="s">
        <v>2182</v>
      </c>
      <c r="B670" s="136"/>
      <c r="C670" s="137">
        <v>0</v>
      </c>
      <c r="D670" s="137">
        <v>0</v>
      </c>
      <c r="E670" s="128">
        <f>VLOOKUP(A670,'Tüm - Sektör'!$A:$H,5,0)</f>
        <v>0</v>
      </c>
      <c r="F670" s="128">
        <f>VLOOKUP(A670,'Tüm - Sektör'!$A:$H,6,0)</f>
        <v>0</v>
      </c>
      <c r="G670" s="127">
        <f>VLOOKUP(A670,'Tüm - Sektör'!$A:$H,7,0)</f>
        <v>0</v>
      </c>
      <c r="H670" s="159">
        <v>40.799999999999997</v>
      </c>
      <c r="I670" s="141"/>
      <c r="J670" s="145"/>
      <c r="K670" s="146"/>
      <c r="L670" s="146"/>
      <c r="M670" s="146"/>
      <c r="N670" s="147"/>
      <c r="O670" s="148"/>
      <c r="P670" s="156"/>
      <c r="Q670" s="158">
        <f>E670*G670/100</f>
        <v>0</v>
      </c>
      <c r="R670" s="166" t="str">
        <f>IF(OR(H670="", H671="", Q670=0), "", IF(H670&lt;H671, (H671-H670)/H670, ""))</f>
        <v/>
      </c>
      <c r="S670" s="213">
        <v>0</v>
      </c>
      <c r="T670" s="241">
        <v>0</v>
      </c>
      <c r="U670" s="244"/>
      <c r="V670" s="246" t="str">
        <f>IFERROR(VLOOKUP(LEFT(U670,FIND(" ",U670)-1),'BTA Tarama'!$A:$K,11,0),"")</f>
        <v/>
      </c>
      <c r="W670" s="229"/>
      <c r="X670" s="243" t="str">
        <f>IF(COUNTIF('Yıldız Liste'!A:A, A670)&gt;0, "Yıldız Pazar", IF(COUNTIF('Ana Pazar Liste'!A:A, A670)&gt;0, "Ana Pazar", IF(COUNTIF('Alt Pazar Liste'!A:A, A670)&gt;0, "Alt Pazar", "")))</f>
        <v/>
      </c>
    </row>
    <row r="671" spans="1:24" ht="30" customHeight="1" thickTop="1" thickBot="1" x14ac:dyDescent="0.65">
      <c r="A671" s="125" t="s">
        <v>2183</v>
      </c>
      <c r="B671" s="136"/>
      <c r="C671" s="137">
        <v>0</v>
      </c>
      <c r="D671" s="137">
        <v>0</v>
      </c>
      <c r="E671" s="128">
        <f>VLOOKUP(A671,'Tüm - Sektör'!$A:$H,5,0)</f>
        <v>0</v>
      </c>
      <c r="F671" s="128">
        <f>VLOOKUP(A671,'Tüm - Sektör'!$A:$H,6,0)</f>
        <v>0</v>
      </c>
      <c r="G671" s="127">
        <f>VLOOKUP(A671,'Tüm - Sektör'!$A:$H,7,0)</f>
        <v>0</v>
      </c>
      <c r="H671" s="159">
        <v>21.08</v>
      </c>
      <c r="I671" s="141"/>
      <c r="J671" s="145"/>
      <c r="K671" s="146"/>
      <c r="L671" s="146"/>
      <c r="M671" s="146"/>
      <c r="N671" s="147"/>
      <c r="O671" s="148"/>
      <c r="P671" s="156"/>
      <c r="Q671" s="158">
        <f>E671*G671/100</f>
        <v>0</v>
      </c>
      <c r="R671" s="166" t="str">
        <f>IF(OR(H671="", H672="", Q671=0), "", IF(H671&lt;H672, (H672-H671)/H671, ""))</f>
        <v/>
      </c>
      <c r="S671" s="213">
        <v>0</v>
      </c>
      <c r="T671" s="241">
        <v>0</v>
      </c>
      <c r="U671" s="244"/>
      <c r="V671" s="246" t="str">
        <f>IFERROR(VLOOKUP(LEFT(U671,FIND(" ",U671)-1),'BTA Tarama'!$A:$K,11,0),"")</f>
        <v/>
      </c>
      <c r="W671" s="229"/>
      <c r="X671" s="243" t="str">
        <f>IF(COUNTIF('Yıldız Liste'!A:A, A671)&gt;0, "Yıldız Pazar", IF(COUNTIF('Ana Pazar Liste'!A:A, A671)&gt;0, "Ana Pazar", IF(COUNTIF('Alt Pazar Liste'!A:A, A671)&gt;0, "Alt Pazar", "")))</f>
        <v/>
      </c>
    </row>
    <row r="672" spans="1:24" ht="30" customHeight="1" thickTop="1" thickBot="1" x14ac:dyDescent="0.65">
      <c r="A672" s="125" t="s">
        <v>2184</v>
      </c>
      <c r="B672" s="136"/>
      <c r="C672" s="137">
        <v>0</v>
      </c>
      <c r="D672" s="137">
        <v>0</v>
      </c>
      <c r="E672" s="128">
        <f>VLOOKUP(A672,'Tüm - Sektör'!$A:$H,5,0)</f>
        <v>0</v>
      </c>
      <c r="F672" s="128">
        <f>VLOOKUP(A672,'Tüm - Sektör'!$A:$H,6,0)</f>
        <v>0</v>
      </c>
      <c r="G672" s="127">
        <f>VLOOKUP(A672,'Tüm - Sektör'!$A:$H,7,0)</f>
        <v>0</v>
      </c>
      <c r="H672" s="159">
        <v>69.3</v>
      </c>
      <c r="I672" s="141"/>
      <c r="J672" s="145"/>
      <c r="K672" s="146"/>
      <c r="L672" s="146"/>
      <c r="M672" s="146"/>
      <c r="N672" s="147"/>
      <c r="O672" s="148"/>
      <c r="P672" s="156"/>
      <c r="Q672" s="158">
        <f>E672*G672/100</f>
        <v>0</v>
      </c>
      <c r="R672" s="166" t="str">
        <f>IF(OR(H672="", H673="", Q672=0), "", IF(H672&lt;H673, (H673-H672)/H672, ""))</f>
        <v/>
      </c>
      <c r="S672" s="213">
        <v>0</v>
      </c>
      <c r="T672" s="241">
        <v>0</v>
      </c>
      <c r="U672" s="244"/>
      <c r="V672" s="246" t="str">
        <f>IFERROR(VLOOKUP(LEFT(U672,FIND(" ",U672)-1),'BTA Tarama'!$A:$K,11,0),"")</f>
        <v/>
      </c>
      <c r="W672" s="229"/>
      <c r="X672" s="243" t="str">
        <f>IF(COUNTIF('Yıldız Liste'!A:A, A672)&gt;0, "Yıldız Pazar", IF(COUNTIF('Ana Pazar Liste'!A:A, A672)&gt;0, "Ana Pazar", IF(COUNTIF('Alt Pazar Liste'!A:A, A672)&gt;0, "Alt Pazar", "")))</f>
        <v/>
      </c>
    </row>
    <row r="673" spans="1:24" ht="30" customHeight="1" thickTop="1" thickBot="1" x14ac:dyDescent="0.65">
      <c r="A673" s="125" t="s">
        <v>2193</v>
      </c>
      <c r="B673" s="136"/>
      <c r="C673" s="137">
        <v>0</v>
      </c>
      <c r="D673" s="137">
        <v>0</v>
      </c>
      <c r="E673" s="128">
        <f>VLOOKUP(A673,'Tüm - Sektör'!$A:$H,5,0)</f>
        <v>0</v>
      </c>
      <c r="F673" s="128">
        <f>VLOOKUP(A673,'Tüm - Sektör'!$A:$H,6,0)</f>
        <v>0</v>
      </c>
      <c r="G673" s="127">
        <f>VLOOKUP(A673,'Tüm - Sektör'!$A:$H,7,0)</f>
        <v>0</v>
      </c>
      <c r="H673" s="159">
        <v>167.3</v>
      </c>
      <c r="I673" s="141"/>
      <c r="J673" s="145"/>
      <c r="K673" s="146"/>
      <c r="L673" s="146"/>
      <c r="M673" s="146"/>
      <c r="N673" s="147"/>
      <c r="O673" s="148"/>
      <c r="P673" s="156"/>
      <c r="Q673" s="158">
        <f>E673*G673/100</f>
        <v>0</v>
      </c>
      <c r="R673" s="166" t="str">
        <f>IF(OR(H673="", H674="", Q673=0), "", IF(H673&lt;H674, (H674-H673)/H673, ""))</f>
        <v/>
      </c>
      <c r="S673" s="213">
        <v>0</v>
      </c>
      <c r="T673" s="241">
        <v>0</v>
      </c>
      <c r="U673" s="244"/>
      <c r="V673" s="246" t="str">
        <f>IFERROR(VLOOKUP(LEFT(U673,FIND(" ",U673)-1),'BTA Tarama'!$A:$K,11,0),"")</f>
        <v/>
      </c>
      <c r="W673" s="229"/>
      <c r="X673" s="243" t="str">
        <f>IF(COUNTIF('Yıldız Liste'!A:A, A673)&gt;0, "Yıldız Pazar", IF(COUNTIF('Ana Pazar Liste'!A:A, A673)&gt;0, "Ana Pazar", IF(COUNTIF('Alt Pazar Liste'!A:A, A673)&gt;0, "Alt Pazar", "")))</f>
        <v/>
      </c>
    </row>
    <row r="674" spans="1:24" ht="30" customHeight="1" thickTop="1" thickBot="1" x14ac:dyDescent="0.65">
      <c r="A674" s="125" t="s">
        <v>2194</v>
      </c>
      <c r="B674" s="136"/>
      <c r="C674" s="137">
        <v>0</v>
      </c>
      <c r="D674" s="137">
        <v>0</v>
      </c>
      <c r="E674" s="128">
        <f>VLOOKUP(A674,'Tüm - Sektör'!$A:$H,5,0)</f>
        <v>0</v>
      </c>
      <c r="F674" s="128">
        <f>VLOOKUP(A674,'Tüm - Sektör'!$A:$H,6,0)</f>
        <v>0</v>
      </c>
      <c r="G674" s="127">
        <f>VLOOKUP(A674,'Tüm - Sektör'!$A:$H,7,0)</f>
        <v>0</v>
      </c>
      <c r="H674" s="159">
        <v>135.19999999999999</v>
      </c>
      <c r="I674" s="141"/>
      <c r="J674" s="145"/>
      <c r="K674" s="146"/>
      <c r="L674" s="146"/>
      <c r="M674" s="146"/>
      <c r="N674" s="147"/>
      <c r="O674" s="148"/>
      <c r="P674" s="156"/>
      <c r="Q674" s="158">
        <f>E674*G674/100</f>
        <v>0</v>
      </c>
      <c r="R674" s="166" t="e">
        <f>IF(OR(H674="",#REF!= "", Q674=0), "", IF(H674&lt;#REF!, (#REF!-H674)/H674, ""))</f>
        <v>#REF!</v>
      </c>
      <c r="S674" s="213">
        <v>0</v>
      </c>
      <c r="T674" s="241">
        <v>0</v>
      </c>
      <c r="U674" s="244"/>
      <c r="V674" s="246" t="str">
        <f>IFERROR(VLOOKUP(LEFT(U674,FIND(" ",U674)-1),'BTA Tarama'!$A:$K,11,0),"")</f>
        <v/>
      </c>
      <c r="W674" s="229"/>
      <c r="X674" s="243" t="str">
        <f>IF(COUNTIF('Yıldız Liste'!A:A, A674)&gt;0, "Yıldız Pazar", IF(COUNTIF('Ana Pazar Liste'!A:A, A674)&gt;0, "Ana Pazar", IF(COUNTIF('Alt Pazar Liste'!A:A, A674)&gt;0, "Alt Pazar", "")))</f>
        <v/>
      </c>
    </row>
    <row r="675" spans="1:24" ht="30" customHeight="1" thickTop="1" thickBot="1" x14ac:dyDescent="0.65">
      <c r="T675" s="242"/>
      <c r="U675" s="244"/>
      <c r="V675" s="246" t="str">
        <f>IFERROR(VLOOKUP(LEFT(U675,FIND(" ",U675)-1),'BTA Tarama'!$A:$K,11,0),"")</f>
        <v/>
      </c>
      <c r="W675" s="229"/>
      <c r="X675" s="243"/>
    </row>
    <row r="676" spans="1:24" ht="30" customHeight="1" thickTop="1" thickBot="1" x14ac:dyDescent="0.65">
      <c r="T676" s="242"/>
      <c r="U676" s="244"/>
      <c r="V676" s="246" t="str">
        <f>IFERROR(VLOOKUP(LEFT(U676,FIND(" ",U676)-1),'BTA Tarama'!$A:$K,11,0),"")</f>
        <v/>
      </c>
      <c r="W676" s="229"/>
      <c r="X676" s="243"/>
    </row>
    <row r="677" spans="1:24" ht="30" customHeight="1" thickTop="1" thickBot="1" x14ac:dyDescent="0.65">
      <c r="T677" s="242"/>
      <c r="U677" s="244"/>
      <c r="V677" s="246" t="str">
        <f>IFERROR(VLOOKUP(LEFT(U677,FIND(" ",U677)-1),'BTA Tarama'!$A:$K,11,0),"")</f>
        <v/>
      </c>
      <c r="W677" s="229"/>
      <c r="X677" s="243"/>
    </row>
    <row r="678" spans="1:24" ht="30" customHeight="1" thickTop="1" thickBot="1" x14ac:dyDescent="0.65">
      <c r="T678" s="242"/>
      <c r="U678" s="244"/>
      <c r="V678" s="246" t="str">
        <f>IFERROR(VLOOKUP(LEFT(U678,FIND(" ",U678)-1),'BTA Tarama'!$A:$K,11,0),"")</f>
        <v/>
      </c>
      <c r="W678" s="229"/>
      <c r="X678" s="243"/>
    </row>
    <row r="679" spans="1:24" ht="30" customHeight="1" thickTop="1" thickBot="1" x14ac:dyDescent="0.65">
      <c r="T679" s="242"/>
      <c r="U679" s="244"/>
      <c r="V679" s="246" t="str">
        <f>IFERROR(VLOOKUP(LEFT(U679,FIND(" ",U679)-1),'BTA Tarama'!$A:$K,11,0),"")</f>
        <v/>
      </c>
      <c r="W679" s="229"/>
      <c r="X679" s="243"/>
    </row>
    <row r="680" spans="1:24" ht="30" customHeight="1" thickTop="1" thickBot="1" x14ac:dyDescent="0.65">
      <c r="T680" s="242"/>
      <c r="U680" s="244"/>
      <c r="V680" s="246" t="str">
        <f>IFERROR(VLOOKUP(LEFT(U680,FIND(" ",U680)-1),'BTA Tarama'!$A:$K,11,0),"")</f>
        <v/>
      </c>
      <c r="W680" s="229"/>
      <c r="X680" s="243"/>
    </row>
    <row r="681" spans="1:24" ht="30" customHeight="1" thickTop="1" thickBot="1" x14ac:dyDescent="0.65">
      <c r="T681" s="242"/>
      <c r="U681" s="244"/>
      <c r="V681" s="246" t="str">
        <f>IFERROR(VLOOKUP(LEFT(U681,FIND(" ",U681)-1),'BTA Tarama'!$A:$K,11,0),"")</f>
        <v/>
      </c>
      <c r="W681" s="229"/>
      <c r="X681" s="243"/>
    </row>
    <row r="682" spans="1:24" ht="30" customHeight="1" thickTop="1" thickBot="1" x14ac:dyDescent="0.65">
      <c r="T682" s="242"/>
      <c r="U682" s="244"/>
      <c r="V682" s="246" t="str">
        <f>IFERROR(VLOOKUP(LEFT(U682,FIND(" ",U682)-1),'BTA Tarama'!$A:$K,11,0),"")</f>
        <v/>
      </c>
      <c r="W682" s="229"/>
      <c r="X682" s="243"/>
    </row>
    <row r="683" spans="1:24" ht="30" customHeight="1" thickTop="1" thickBot="1" x14ac:dyDescent="0.65">
      <c r="T683" s="242"/>
      <c r="U683" s="244"/>
      <c r="V683" s="246" t="str">
        <f>IFERROR(VLOOKUP(LEFT(U683,FIND(" ",U683)-1),'BTA Tarama'!$A:$K,11,0),"")</f>
        <v/>
      </c>
      <c r="W683" s="229"/>
      <c r="X683" s="243"/>
    </row>
    <row r="684" spans="1:24" ht="30" customHeight="1" thickTop="1" thickBot="1" x14ac:dyDescent="0.65">
      <c r="T684" s="242"/>
      <c r="U684" s="244"/>
      <c r="V684" s="246" t="str">
        <f>IFERROR(VLOOKUP(LEFT(U684,FIND(" ",U684)-1),'BTA Tarama'!$A:$K,11,0),"")</f>
        <v/>
      </c>
      <c r="W684" s="229"/>
      <c r="X684" s="243"/>
    </row>
    <row r="685" spans="1:24" ht="30" customHeight="1" thickTop="1" thickBot="1" x14ac:dyDescent="0.65">
      <c r="T685" s="242"/>
      <c r="U685" s="244"/>
      <c r="V685" s="246" t="str">
        <f>IFERROR(VLOOKUP(LEFT(U685,FIND(" ",U685)-1),'BTA Tarama'!$A:$K,11,0),"")</f>
        <v/>
      </c>
      <c r="W685" s="229"/>
      <c r="X685" s="243"/>
    </row>
    <row r="686" spans="1:24" ht="30" customHeight="1" thickTop="1" thickBot="1" x14ac:dyDescent="0.65">
      <c r="T686" s="242"/>
      <c r="U686" s="244"/>
      <c r="V686" s="246" t="str">
        <f>IFERROR(VLOOKUP(LEFT(U686,FIND(" ",U686)-1),'BTA Tarama'!$A:$K,11,0),"")</f>
        <v/>
      </c>
      <c r="W686" s="229"/>
      <c r="X686" s="243"/>
    </row>
    <row r="687" spans="1:24" ht="30" customHeight="1" thickTop="1" thickBot="1" x14ac:dyDescent="0.65">
      <c r="T687" s="242"/>
      <c r="U687" s="244"/>
      <c r="V687" s="246" t="str">
        <f>IFERROR(VLOOKUP(LEFT(U687,FIND(" ",U687)-1),'BTA Tarama'!$A:$K,11,0),"")</f>
        <v/>
      </c>
      <c r="W687" s="229"/>
      <c r="X687" s="243"/>
    </row>
    <row r="688" spans="1:24" ht="30" customHeight="1" thickTop="1" thickBot="1" x14ac:dyDescent="0.65">
      <c r="T688" s="242"/>
      <c r="U688" s="244"/>
      <c r="V688" s="246" t="str">
        <f>IFERROR(VLOOKUP(LEFT(U688,FIND(" ",U688)-1),'BTA Tarama'!$A:$K,11,0),"")</f>
        <v/>
      </c>
      <c r="W688" s="229"/>
      <c r="X688" s="243"/>
    </row>
    <row r="689" spans="20:24" ht="30" customHeight="1" thickTop="1" thickBot="1" x14ac:dyDescent="0.65">
      <c r="T689" s="242"/>
      <c r="U689" s="244"/>
      <c r="V689" s="246" t="str">
        <f>IFERROR(VLOOKUP(LEFT(U689,FIND(" ",U689)-1),'BTA Tarama'!$A:$K,11,0),"")</f>
        <v/>
      </c>
      <c r="W689" s="229"/>
      <c r="X689" s="243"/>
    </row>
    <row r="690" spans="20:24" ht="30" customHeight="1" thickTop="1" thickBot="1" x14ac:dyDescent="0.65">
      <c r="T690" s="242"/>
      <c r="U690" s="244"/>
      <c r="V690" s="246" t="str">
        <f>IFERROR(VLOOKUP(LEFT(U690,FIND(" ",U690)-1),'BTA Tarama'!$A:$K,11,0),"")</f>
        <v/>
      </c>
      <c r="W690" s="229"/>
      <c r="X690" s="243"/>
    </row>
    <row r="691" spans="20:24" ht="30" customHeight="1" thickTop="1" thickBot="1" x14ac:dyDescent="0.65">
      <c r="T691" s="242"/>
      <c r="U691" s="244"/>
      <c r="V691" s="246" t="str">
        <f>IFERROR(VLOOKUP(LEFT(U691,FIND(" ",U691)-1),'BTA Tarama'!$A:$K,11,0),"")</f>
        <v/>
      </c>
      <c r="W691" s="229"/>
      <c r="X691" s="243"/>
    </row>
    <row r="692" spans="20:24" ht="30" customHeight="1" thickTop="1" thickBot="1" x14ac:dyDescent="0.65">
      <c r="T692" s="242"/>
      <c r="U692" s="244"/>
      <c r="V692" s="246" t="str">
        <f>IFERROR(VLOOKUP(LEFT(U692,FIND(" ",U692)-1),'BTA Tarama'!$A:$K,11,0),"")</f>
        <v/>
      </c>
      <c r="W692" s="229"/>
      <c r="X692" s="243"/>
    </row>
    <row r="693" spans="20:24" ht="30" customHeight="1" thickTop="1" thickBot="1" x14ac:dyDescent="0.65">
      <c r="V693" s="246" t="str">
        <f>IFERROR(VLOOKUP(LEFT(U693,FIND(" ",U693)-1),'BTA Tarama'!$A:$K,11,0),"")</f>
        <v/>
      </c>
      <c r="W693" s="229"/>
    </row>
    <row r="694" spans="20:24" ht="30" customHeight="1" thickTop="1" thickBot="1" x14ac:dyDescent="0.65">
      <c r="V694" s="246" t="str">
        <f>IFERROR(VLOOKUP(LEFT(U694,FIND(" ",U694)-1),'BTA Tarama'!$A:$K,11,0),"")</f>
        <v/>
      </c>
      <c r="W694" s="229"/>
    </row>
    <row r="695" spans="20:24" ht="30" customHeight="1" thickTop="1" thickBot="1" x14ac:dyDescent="0.65">
      <c r="V695" s="246" t="str">
        <f>IFERROR(VLOOKUP(LEFT(U695,FIND(" ",U695)-1),'BTA Tarama'!$A:$K,11,0),"")</f>
        <v/>
      </c>
      <c r="W695" s="229"/>
    </row>
    <row r="696" spans="20:24" ht="30" customHeight="1" thickTop="1" thickBot="1" x14ac:dyDescent="0.65">
      <c r="V696" s="246" t="str">
        <f>IFERROR(VLOOKUP(LEFT(U696,FIND(" ",U696)-1),'BTA Tarama'!$A:$K,11,0),"")</f>
        <v/>
      </c>
      <c r="W696" s="229"/>
    </row>
    <row r="697" spans="20:24" ht="30" customHeight="1" thickTop="1" thickBot="1" x14ac:dyDescent="0.65">
      <c r="V697" s="246" t="str">
        <f>IFERROR(VLOOKUP(LEFT(U697,FIND(" ",U697)-1),'BTA Tarama'!$A:$K,11,0),"")</f>
        <v/>
      </c>
      <c r="W697" s="229"/>
    </row>
    <row r="698" spans="20:24" ht="30" customHeight="1" thickTop="1" thickBot="1" x14ac:dyDescent="0.65">
      <c r="V698" s="246" t="str">
        <f>IFERROR(VLOOKUP(LEFT(U698,FIND(" ",U698)-1),'BTA Tarama'!$A:$K,11,0),"")</f>
        <v/>
      </c>
      <c r="W698" s="229"/>
    </row>
    <row r="699" spans="20:24" ht="30" customHeight="1" thickTop="1" thickBot="1" x14ac:dyDescent="0.65">
      <c r="V699" s="246" t="str">
        <f>IFERROR(VLOOKUP(LEFT(U699,FIND(" ",U699)-1),'BTA Tarama'!$A:$K,11,0),"")</f>
        <v/>
      </c>
      <c r="W699" s="229"/>
    </row>
    <row r="700" spans="20:24" ht="30" customHeight="1" thickTop="1" thickBot="1" x14ac:dyDescent="0.65">
      <c r="V700" s="246" t="str">
        <f>IFERROR(VLOOKUP(LEFT(U700,FIND(" ",U700)-1),'BTA Tarama'!$A:$K,11,0),"")</f>
        <v/>
      </c>
      <c r="W700" s="229"/>
    </row>
    <row r="701" spans="20:24" ht="30" customHeight="1" thickTop="1" thickBot="1" x14ac:dyDescent="0.65">
      <c r="V701" s="246" t="str">
        <f>IFERROR(VLOOKUP(LEFT(U701,FIND(" ",U701)-1),'BTA Tarama'!$A:$K,11,0),"")</f>
        <v/>
      </c>
      <c r="W701" s="229"/>
    </row>
    <row r="702" spans="20:24" ht="30" customHeight="1" thickTop="1" thickBot="1" x14ac:dyDescent="0.65">
      <c r="V702" s="246" t="str">
        <f>IFERROR(VLOOKUP(LEFT(U702,FIND(" ",U702)-1),'BTA Tarama'!$A:$K,11,0),"")</f>
        <v/>
      </c>
      <c r="W702" s="229"/>
    </row>
    <row r="703" spans="20:24" ht="30" customHeight="1" thickTop="1" thickBot="1" x14ac:dyDescent="0.65">
      <c r="V703" s="246" t="str">
        <f>IFERROR(VLOOKUP(LEFT(U703,FIND(" ",U703)-1),'BTA Tarama'!$A:$K,11,0),"")</f>
        <v/>
      </c>
      <c r="W703" s="229"/>
    </row>
    <row r="704" spans="20:24" ht="30" customHeight="1" thickTop="1" thickBot="1" x14ac:dyDescent="0.65">
      <c r="V704" s="246" t="str">
        <f>IFERROR(VLOOKUP(LEFT(U704,FIND(" ",U704)-1),'BTA Tarama'!$A:$K,11,0),"")</f>
        <v/>
      </c>
      <c r="W704" s="229"/>
    </row>
    <row r="705" spans="22:23" ht="30" customHeight="1" thickTop="1" thickBot="1" x14ac:dyDescent="0.65">
      <c r="V705" s="246" t="str">
        <f>IFERROR(VLOOKUP(LEFT(U705,FIND(" ",U705)-1),'BTA Tarama'!$A:$K,11,0),"")</f>
        <v/>
      </c>
      <c r="W705" s="229"/>
    </row>
    <row r="706" spans="22:23" ht="30" customHeight="1" thickTop="1" thickBot="1" x14ac:dyDescent="0.65">
      <c r="V706" s="246" t="str">
        <f>IFERROR(VLOOKUP(LEFT(U706,FIND(" ",U706)-1),'BTA Tarama'!$A:$K,11,0),"")</f>
        <v/>
      </c>
      <c r="W706" s="229"/>
    </row>
    <row r="707" spans="22:23" ht="30" customHeight="1" thickTop="1" thickBot="1" x14ac:dyDescent="0.65">
      <c r="V707" s="246" t="str">
        <f>IFERROR(VLOOKUP(LEFT(U707,FIND(" ",U707)-1),'BTA Tarama'!$A:$K,11,0),"")</f>
        <v/>
      </c>
      <c r="W707" s="229"/>
    </row>
    <row r="708" spans="22:23" ht="30" customHeight="1" thickTop="1" thickBot="1" x14ac:dyDescent="0.65">
      <c r="V708" s="246" t="str">
        <f>IFERROR(VLOOKUP(LEFT(U708,FIND(" ",U708)-1),'BTA Tarama'!$A:$K,11,0),"")</f>
        <v/>
      </c>
      <c r="W708" s="229"/>
    </row>
    <row r="709" spans="22:23" ht="30" customHeight="1" thickTop="1" thickBot="1" x14ac:dyDescent="0.65">
      <c r="V709" s="246" t="str">
        <f>IFERROR(VLOOKUP(LEFT(U709,FIND(" ",U709)-1),'BTA Tarama'!$A:$K,11,0),"")</f>
        <v/>
      </c>
      <c r="W709" s="229"/>
    </row>
    <row r="710" spans="22:23" ht="30" customHeight="1" thickTop="1" thickBot="1" x14ac:dyDescent="0.65">
      <c r="V710" s="246" t="str">
        <f>IFERROR(VLOOKUP(LEFT(U710,FIND(" ",U710)-1),'BTA Tarama'!$A:$K,11,0),"")</f>
        <v/>
      </c>
      <c r="W710" s="229"/>
    </row>
    <row r="711" spans="22:23" ht="30" customHeight="1" thickTop="1" thickBot="1" x14ac:dyDescent="0.65">
      <c r="V711" s="246" t="str">
        <f>IFERROR(VLOOKUP(LEFT(U711,FIND(" ",U711)-1),'BTA Tarama'!$A:$K,11,0),"")</f>
        <v/>
      </c>
      <c r="W711" s="229"/>
    </row>
    <row r="712" spans="22:23" ht="30" customHeight="1" thickTop="1" thickBot="1" x14ac:dyDescent="0.65">
      <c r="V712" s="246" t="str">
        <f>IFERROR(VLOOKUP(LEFT(U712,FIND(" ",U712)-1),'BTA Tarama'!$A:$K,11,0),"")</f>
        <v/>
      </c>
      <c r="W712" s="229"/>
    </row>
    <row r="713" spans="22:23" ht="30" customHeight="1" thickTop="1" thickBot="1" x14ac:dyDescent="0.65">
      <c r="V713" s="246" t="str">
        <f>IFERROR(VLOOKUP(LEFT(U713,FIND(" ",U713)-1),'BTA Tarama'!$A:$K,11,0),"")</f>
        <v/>
      </c>
      <c r="W713" s="229"/>
    </row>
    <row r="714" spans="22:23" ht="30" customHeight="1" thickTop="1" thickBot="1" x14ac:dyDescent="0.65">
      <c r="V714" s="246" t="str">
        <f>IFERROR(VLOOKUP(LEFT(U714,FIND(" ",U714)-1),'BTA Tarama'!$A:$K,11,0),"")</f>
        <v/>
      </c>
      <c r="W714" s="229"/>
    </row>
    <row r="715" spans="22:23" ht="30" customHeight="1" thickTop="1" thickBot="1" x14ac:dyDescent="0.65">
      <c r="V715" s="246" t="str">
        <f>IFERROR(VLOOKUP(LEFT(U715,FIND(" ",U715)-1),'BTA Tarama'!$A:$K,11,0),"")</f>
        <v/>
      </c>
      <c r="W715" s="229"/>
    </row>
    <row r="716" spans="22:23" ht="30" customHeight="1" thickTop="1" thickBot="1" x14ac:dyDescent="0.65">
      <c r="V716" s="246" t="str">
        <f>IFERROR(VLOOKUP(LEFT(U716,FIND(" ",U716)-1),'BTA Tarama'!$A:$K,11,0),"")</f>
        <v/>
      </c>
      <c r="W716" s="229"/>
    </row>
    <row r="717" spans="22:23" ht="30" customHeight="1" thickTop="1" thickBot="1" x14ac:dyDescent="0.65">
      <c r="V717" s="246" t="str">
        <f>IFERROR(VLOOKUP(LEFT(U717,FIND(" ",U717)-1),'BTA Tarama'!$A:$K,11,0),"")</f>
        <v/>
      </c>
      <c r="W717" s="229"/>
    </row>
    <row r="718" spans="22:23" ht="30" customHeight="1" thickTop="1" thickBot="1" x14ac:dyDescent="0.65">
      <c r="V718" s="246" t="str">
        <f>IFERROR(VLOOKUP(LEFT(U718,FIND(" ",U718)-1),'BTA Tarama'!$A:$K,11,0),"")</f>
        <v/>
      </c>
      <c r="W718" s="229"/>
    </row>
    <row r="719" spans="22:23" ht="30" customHeight="1" thickTop="1" thickBot="1" x14ac:dyDescent="0.65">
      <c r="V719" s="246" t="str">
        <f>IFERROR(VLOOKUP(LEFT(U719,FIND(" ",U719)-1),'BTA Tarama'!$A:$K,11,0),"")</f>
        <v/>
      </c>
      <c r="W719" s="229"/>
    </row>
    <row r="720" spans="22:23" ht="30" customHeight="1" thickTop="1" thickBot="1" x14ac:dyDescent="0.65">
      <c r="V720" s="246" t="str">
        <f>IFERROR(VLOOKUP(LEFT(U720,FIND(" ",U720)-1),'BTA Tarama'!$A:$K,11,0),"")</f>
        <v/>
      </c>
      <c r="W720" s="229"/>
    </row>
    <row r="721" spans="22:23" ht="30" customHeight="1" thickTop="1" thickBot="1" x14ac:dyDescent="0.65">
      <c r="V721" s="246" t="str">
        <f>IFERROR(VLOOKUP(LEFT(U721,FIND(" ",U721)-1),'BTA Tarama'!$A:$K,11,0),"")</f>
        <v/>
      </c>
      <c r="W721" s="229"/>
    </row>
    <row r="722" spans="22:23" ht="30" customHeight="1" thickTop="1" thickBot="1" x14ac:dyDescent="0.65">
      <c r="V722" s="246" t="str">
        <f>IFERROR(VLOOKUP(LEFT(U722,FIND(" ",U722)-1),'BTA Tarama'!$A:$K,11,0),"")</f>
        <v/>
      </c>
      <c r="W722" s="229"/>
    </row>
    <row r="723" spans="22:23" ht="30" customHeight="1" thickTop="1" thickBot="1" x14ac:dyDescent="0.65">
      <c r="V723" s="246" t="str">
        <f>IFERROR(VLOOKUP(LEFT(U723,FIND(" ",U723)-1),'BTA Tarama'!$A:$K,11,0),"")</f>
        <v/>
      </c>
      <c r="W723" s="229"/>
    </row>
    <row r="724" spans="22:23" ht="30" customHeight="1" thickTop="1" thickBot="1" x14ac:dyDescent="0.65">
      <c r="V724" s="246" t="str">
        <f>IFERROR(VLOOKUP(LEFT(U724,FIND(" ",U724)-1),'BTA Tarama'!$A:$K,11,0),"")</f>
        <v/>
      </c>
      <c r="W724" s="229"/>
    </row>
    <row r="725" spans="22:23" ht="30" customHeight="1" thickTop="1" thickBot="1" x14ac:dyDescent="0.65">
      <c r="V725" s="246" t="str">
        <f>IFERROR(VLOOKUP(LEFT(U725,FIND(" ",U725)-1),'BTA Tarama'!$A:$K,11,0),"")</f>
        <v/>
      </c>
      <c r="W725" s="229"/>
    </row>
    <row r="726" spans="22:23" ht="30" customHeight="1" thickTop="1" thickBot="1" x14ac:dyDescent="0.65">
      <c r="V726" s="246" t="str">
        <f>IFERROR(VLOOKUP(LEFT(U726,FIND(" ",U726)-1),'BTA Tarama'!$A:$K,11,0),"")</f>
        <v/>
      </c>
      <c r="W726" s="229"/>
    </row>
    <row r="727" spans="22:23" ht="30" customHeight="1" thickTop="1" thickBot="1" x14ac:dyDescent="0.65">
      <c r="V727" s="246" t="str">
        <f>IFERROR(VLOOKUP(LEFT(U727,FIND(" ",U727)-1),'BTA Tarama'!$A:$K,11,0),"")</f>
        <v/>
      </c>
      <c r="W727" s="229"/>
    </row>
    <row r="728" spans="22:23" ht="30" customHeight="1" thickTop="1" thickBot="1" x14ac:dyDescent="0.65">
      <c r="V728" s="246" t="str">
        <f>IFERROR(VLOOKUP(LEFT(U728,FIND(" ",U728)-1),'BTA Tarama'!$A:$K,11,0),"")</f>
        <v/>
      </c>
      <c r="W728" s="229"/>
    </row>
    <row r="729" spans="22:23" ht="30" customHeight="1" thickTop="1" thickBot="1" x14ac:dyDescent="0.65">
      <c r="V729" s="246" t="str">
        <f>IFERROR(VLOOKUP(LEFT(U729,FIND(" ",U729)-1),'BTA Tarama'!$A:$K,11,0),"")</f>
        <v/>
      </c>
      <c r="W729" s="229"/>
    </row>
    <row r="730" spans="22:23" ht="30" customHeight="1" thickTop="1" thickBot="1" x14ac:dyDescent="0.65">
      <c r="V730" s="246" t="str">
        <f>IFERROR(VLOOKUP(LEFT(U730,FIND(" ",U730)-1),'BTA Tarama'!$A:$K,11,0),"")</f>
        <v/>
      </c>
      <c r="W730" s="229"/>
    </row>
    <row r="731" spans="22:23" ht="30" customHeight="1" thickTop="1" thickBot="1" x14ac:dyDescent="0.65">
      <c r="V731" s="246" t="str">
        <f>IFERROR(VLOOKUP(LEFT(U731,FIND(" ",U731)-1),'BTA Tarama'!$A:$K,11,0),"")</f>
        <v/>
      </c>
      <c r="W731" s="229"/>
    </row>
    <row r="732" spans="22:23" ht="30" customHeight="1" thickTop="1" thickBot="1" x14ac:dyDescent="0.65">
      <c r="V732" s="246" t="str">
        <f>IFERROR(VLOOKUP(LEFT(U732,FIND(" ",U732)-1),'BTA Tarama'!$A:$K,11,0),"")</f>
        <v/>
      </c>
      <c r="W732" s="229"/>
    </row>
    <row r="733" spans="22:23" ht="30" customHeight="1" thickTop="1" thickBot="1" x14ac:dyDescent="0.65">
      <c r="V733" s="246" t="str">
        <f>IFERROR(VLOOKUP(LEFT(U733,FIND(" ",U733)-1),'BTA Tarama'!$A:$K,11,0),"")</f>
        <v/>
      </c>
      <c r="W733" s="229"/>
    </row>
    <row r="734" spans="22:23" ht="30" customHeight="1" thickTop="1" thickBot="1" x14ac:dyDescent="0.65">
      <c r="V734" s="246" t="str">
        <f>IFERROR(VLOOKUP(LEFT(U734,FIND(" ",U734)-1),'BTA Tarama'!$A:$K,11,0),"")</f>
        <v/>
      </c>
      <c r="W734" s="229"/>
    </row>
    <row r="735" spans="22:23" ht="30" customHeight="1" thickTop="1" thickBot="1" x14ac:dyDescent="0.65">
      <c r="V735" s="246" t="str">
        <f>IFERROR(VLOOKUP(LEFT(U735,FIND(" ",U735)-1),'BTA Tarama'!$A:$K,11,0),"")</f>
        <v/>
      </c>
      <c r="W735" s="229"/>
    </row>
    <row r="736" spans="22:23" ht="30" customHeight="1" thickTop="1" thickBot="1" x14ac:dyDescent="0.65">
      <c r="V736" s="246" t="str">
        <f>IFERROR(VLOOKUP(LEFT(U736,FIND(" ",U736)-1),'BTA Tarama'!$A:$K,11,0),"")</f>
        <v/>
      </c>
      <c r="W736" s="229"/>
    </row>
    <row r="737" spans="22:23" ht="30" customHeight="1" thickTop="1" thickBot="1" x14ac:dyDescent="0.65">
      <c r="V737" s="246" t="str">
        <f>IFERROR(VLOOKUP(LEFT(U737,FIND(" ",U737)-1),'BTA Tarama'!$A:$K,11,0),"")</f>
        <v/>
      </c>
      <c r="W737" s="229"/>
    </row>
    <row r="738" spans="22:23" ht="30" customHeight="1" thickTop="1" thickBot="1" x14ac:dyDescent="0.65">
      <c r="V738" s="246" t="str">
        <f>IFERROR(VLOOKUP(LEFT(U738,FIND(" ",U738)-1),'BTA Tarama'!$A:$K,11,0),"")</f>
        <v/>
      </c>
      <c r="W738" s="229"/>
    </row>
    <row r="739" spans="22:23" ht="30" customHeight="1" thickTop="1" thickBot="1" x14ac:dyDescent="0.65">
      <c r="V739" s="246" t="str">
        <f>IFERROR(VLOOKUP(LEFT(U739,FIND(" ",U739)-1),'BTA Tarama'!$A:$K,11,0),"")</f>
        <v/>
      </c>
      <c r="W739" s="229"/>
    </row>
    <row r="740" spans="22:23" ht="30" customHeight="1" thickTop="1" thickBot="1" x14ac:dyDescent="0.65">
      <c r="V740" s="246" t="str">
        <f>IFERROR(VLOOKUP(LEFT(U740,FIND(" ",U740)-1),'BTA Tarama'!$A:$K,11,0),"")</f>
        <v/>
      </c>
      <c r="W740" s="229"/>
    </row>
    <row r="741" spans="22:23" ht="30" customHeight="1" thickTop="1" thickBot="1" x14ac:dyDescent="0.65">
      <c r="V741" s="246" t="str">
        <f>IFERROR(VLOOKUP(LEFT(U741,FIND(" ",U741)-1),'BTA Tarama'!$A:$K,11,0),"")</f>
        <v/>
      </c>
      <c r="W741" s="229"/>
    </row>
    <row r="742" spans="22:23" ht="30" customHeight="1" thickTop="1" thickBot="1" x14ac:dyDescent="0.65">
      <c r="V742" s="246" t="str">
        <f>IFERROR(VLOOKUP(LEFT(U742,FIND(" ",U742)-1),'BTA Tarama'!$A:$K,11,0),"")</f>
        <v/>
      </c>
      <c r="W742" s="229"/>
    </row>
    <row r="743" spans="22:23" ht="30" customHeight="1" thickTop="1" thickBot="1" x14ac:dyDescent="0.65">
      <c r="V743" s="246" t="str">
        <f>IFERROR(VLOOKUP(LEFT(U743,FIND(" ",U743)-1),'BTA Tarama'!$A:$K,11,0),"")</f>
        <v/>
      </c>
      <c r="W743" s="229"/>
    </row>
    <row r="744" spans="22:23" ht="30" customHeight="1" thickTop="1" thickBot="1" x14ac:dyDescent="0.65">
      <c r="V744" s="246" t="str">
        <f>IFERROR(VLOOKUP(LEFT(U744,FIND(" ",U744)-1),'BTA Tarama'!$A:$K,11,0),"")</f>
        <v/>
      </c>
      <c r="W744" s="229"/>
    </row>
    <row r="745" spans="22:23" ht="30" customHeight="1" thickTop="1" thickBot="1" x14ac:dyDescent="0.65">
      <c r="V745" s="246" t="str">
        <f>IFERROR(VLOOKUP(LEFT(U745,FIND(" ",U745)-1),'BTA Tarama'!$A:$K,11,0),"")</f>
        <v/>
      </c>
      <c r="W745" s="229"/>
    </row>
    <row r="746" spans="22:23" ht="30" customHeight="1" thickTop="1" thickBot="1" x14ac:dyDescent="0.65">
      <c r="V746" s="246" t="str">
        <f>IFERROR(VLOOKUP(LEFT(U746,FIND(" ",U746)-1),'BTA Tarama'!$A:$K,11,0),"")</f>
        <v/>
      </c>
      <c r="W746" s="229"/>
    </row>
    <row r="747" spans="22:23" ht="30" customHeight="1" thickTop="1" thickBot="1" x14ac:dyDescent="0.65">
      <c r="V747" s="246" t="str">
        <f>IFERROR(VLOOKUP(LEFT(U747,FIND(" ",U747)-1),'BTA Tarama'!$A:$K,11,0),"")</f>
        <v/>
      </c>
      <c r="W747" s="229"/>
    </row>
    <row r="748" spans="22:23" ht="30" customHeight="1" thickTop="1" thickBot="1" x14ac:dyDescent="0.65">
      <c r="V748" s="246" t="str">
        <f>IFERROR(VLOOKUP(LEFT(U748,FIND(" ",U748)-1),'BTA Tarama'!$A:$K,11,0),"")</f>
        <v/>
      </c>
      <c r="W748" s="229"/>
    </row>
    <row r="749" spans="22:23" ht="30" customHeight="1" thickTop="1" thickBot="1" x14ac:dyDescent="0.65">
      <c r="V749" s="246" t="str">
        <f>IFERROR(VLOOKUP(LEFT(U749,FIND(" ",U749)-1),'BTA Tarama'!$A:$K,11,0),"")</f>
        <v/>
      </c>
      <c r="W749" s="229"/>
    </row>
    <row r="750" spans="22:23" ht="30" customHeight="1" thickTop="1" thickBot="1" x14ac:dyDescent="0.65">
      <c r="V750" s="246" t="str">
        <f>IFERROR(VLOOKUP(LEFT(U750,FIND(" ",U750)-1),'BTA Tarama'!$A:$K,11,0),"")</f>
        <v/>
      </c>
      <c r="W750" s="229"/>
    </row>
    <row r="751" spans="22:23" ht="30" customHeight="1" thickTop="1" thickBot="1" x14ac:dyDescent="0.65">
      <c r="V751" s="246" t="str">
        <f>IFERROR(VLOOKUP(LEFT(U751,FIND(" ",U751)-1),'BTA Tarama'!$A:$K,11,0),"")</f>
        <v/>
      </c>
      <c r="W751" s="229"/>
    </row>
    <row r="752" spans="22:23" ht="30" customHeight="1" thickTop="1" thickBot="1" x14ac:dyDescent="0.65">
      <c r="V752" s="246" t="str">
        <f>IFERROR(VLOOKUP(LEFT(U752,FIND(" ",U752)-1),'BTA Tarama'!$A:$K,11,0),"")</f>
        <v/>
      </c>
      <c r="W752" s="229"/>
    </row>
    <row r="753" spans="22:23" ht="30" customHeight="1" thickTop="1" thickBot="1" x14ac:dyDescent="0.65">
      <c r="V753" s="246" t="str">
        <f>IFERROR(VLOOKUP(LEFT(U753,FIND(" ",U753)-1),'BTA Tarama'!$A:$K,11,0),"")</f>
        <v/>
      </c>
      <c r="W753" s="229"/>
    </row>
    <row r="754" spans="22:23" ht="30" customHeight="1" thickTop="1" thickBot="1" x14ac:dyDescent="0.65">
      <c r="V754" s="246" t="str">
        <f>IFERROR(VLOOKUP(LEFT(U754,FIND(" ",U754)-1),'BTA Tarama'!$A:$K,11,0),"")</f>
        <v/>
      </c>
      <c r="W754" s="229"/>
    </row>
    <row r="755" spans="22:23" ht="30" customHeight="1" thickTop="1" thickBot="1" x14ac:dyDescent="0.65">
      <c r="V755" s="246" t="str">
        <f>IFERROR(VLOOKUP(LEFT(U755,FIND(" ",U755)-1),'BTA Tarama'!$A:$K,11,0),"")</f>
        <v/>
      </c>
      <c r="W755" s="229"/>
    </row>
    <row r="756" spans="22:23" ht="30" customHeight="1" thickTop="1" thickBot="1" x14ac:dyDescent="0.65">
      <c r="V756" s="246" t="str">
        <f>IFERROR(VLOOKUP(LEFT(U756,FIND(" ",U756)-1),'BTA Tarama'!$A:$K,11,0),"")</f>
        <v/>
      </c>
      <c r="W756" s="229"/>
    </row>
    <row r="757" spans="22:23" ht="30" customHeight="1" thickTop="1" thickBot="1" x14ac:dyDescent="0.65">
      <c r="V757" s="246" t="str">
        <f>IFERROR(VLOOKUP(LEFT(U757,FIND(" ",U757)-1),'BTA Tarama'!$A:$K,11,0),"")</f>
        <v/>
      </c>
      <c r="W757" s="229"/>
    </row>
    <row r="758" spans="22:23" ht="30" customHeight="1" thickTop="1" thickBot="1" x14ac:dyDescent="0.65">
      <c r="V758" s="246" t="str">
        <f>IFERROR(VLOOKUP(LEFT(U758,FIND(" ",U758)-1),'BTA Tarama'!$A:$K,11,0),"")</f>
        <v/>
      </c>
      <c r="W758" s="229"/>
    </row>
    <row r="759" spans="22:23" ht="30" customHeight="1" thickTop="1" thickBot="1" x14ac:dyDescent="0.65">
      <c r="V759" s="246" t="str">
        <f>IFERROR(VLOOKUP(LEFT(U759,FIND(" ",U759)-1),'BTA Tarama'!$A:$K,11,0),"")</f>
        <v/>
      </c>
      <c r="W759" s="229"/>
    </row>
    <row r="760" spans="22:23" ht="30" customHeight="1" thickTop="1" thickBot="1" x14ac:dyDescent="0.65">
      <c r="V760" s="246" t="str">
        <f>IFERROR(VLOOKUP(LEFT(U760,FIND(" ",U760)-1),'BTA Tarama'!$A:$K,11,0),"")</f>
        <v/>
      </c>
      <c r="W760" s="229"/>
    </row>
    <row r="761" spans="22:23" ht="30" customHeight="1" thickTop="1" thickBot="1" x14ac:dyDescent="0.65">
      <c r="V761" s="246" t="str">
        <f>IFERROR(VLOOKUP(LEFT(U761,FIND(" ",U761)-1),'BTA Tarama'!$A:$K,11,0),"")</f>
        <v/>
      </c>
      <c r="W761" s="229"/>
    </row>
    <row r="762" spans="22:23" ht="30" customHeight="1" thickTop="1" thickBot="1" x14ac:dyDescent="0.65">
      <c r="V762" s="246" t="str">
        <f>IFERROR(VLOOKUP(LEFT(U762,FIND(" ",U762)-1),'BTA Tarama'!$A:$K,11,0),"")</f>
        <v/>
      </c>
      <c r="W762" s="229"/>
    </row>
    <row r="763" spans="22:23" ht="30" customHeight="1" thickTop="1" thickBot="1" x14ac:dyDescent="0.65">
      <c r="V763" s="246" t="str">
        <f>IFERROR(VLOOKUP(LEFT(U763,FIND(" ",U763)-1),'BTA Tarama'!$A:$K,11,0),"")</f>
        <v/>
      </c>
      <c r="W763" s="229"/>
    </row>
    <row r="764" spans="22:23" ht="30" customHeight="1" thickTop="1" thickBot="1" x14ac:dyDescent="0.65">
      <c r="V764" s="246" t="str">
        <f>IFERROR(VLOOKUP(LEFT(U764,FIND(" ",U764)-1),'BTA Tarama'!$A:$K,11,0),"")</f>
        <v/>
      </c>
      <c r="W764" s="229"/>
    </row>
    <row r="765" spans="22:23" ht="30" customHeight="1" thickTop="1" thickBot="1" x14ac:dyDescent="0.65">
      <c r="V765" s="246" t="str">
        <f>IFERROR(VLOOKUP(LEFT(U765,FIND(" ",U765)-1),'BTA Tarama'!$A:$K,11,0),"")</f>
        <v/>
      </c>
      <c r="W765" s="229"/>
    </row>
    <row r="766" spans="22:23" ht="30" customHeight="1" thickTop="1" thickBot="1" x14ac:dyDescent="0.65">
      <c r="V766" s="246" t="str">
        <f>IFERROR(VLOOKUP(LEFT(U766,FIND(" ",U766)-1),'BTA Tarama'!$A:$K,11,0),"")</f>
        <v/>
      </c>
      <c r="W766" s="229"/>
    </row>
    <row r="767" spans="22:23" ht="30" customHeight="1" thickTop="1" thickBot="1" x14ac:dyDescent="0.65">
      <c r="V767" s="246" t="str">
        <f>IFERROR(VLOOKUP(LEFT(U767,FIND(" ",U767)-1),'BTA Tarama'!$A:$K,11,0),"")</f>
        <v/>
      </c>
      <c r="W767" s="229"/>
    </row>
    <row r="768" spans="22:23" ht="30" customHeight="1" thickTop="1" thickBot="1" x14ac:dyDescent="0.65">
      <c r="V768" s="246" t="str">
        <f>IFERROR(VLOOKUP(LEFT(U768,FIND(" ",U768)-1),'BTA Tarama'!$A:$K,11,0),"")</f>
        <v/>
      </c>
      <c r="W768" s="229"/>
    </row>
    <row r="769" spans="22:23" ht="30" customHeight="1" thickTop="1" thickBot="1" x14ac:dyDescent="0.65">
      <c r="V769" s="246" t="str">
        <f>IFERROR(VLOOKUP(LEFT(U769,FIND(" ",U769)-1),'BTA Tarama'!$A:$K,11,0),"")</f>
        <v/>
      </c>
      <c r="W769" s="229"/>
    </row>
    <row r="770" spans="22:23" ht="30" customHeight="1" thickTop="1" thickBot="1" x14ac:dyDescent="0.65">
      <c r="V770" s="246" t="str">
        <f>IFERROR(VLOOKUP(LEFT(U770,FIND(" ",U770)-1),'BTA Tarama'!$A:$K,11,0),"")</f>
        <v/>
      </c>
      <c r="W770" s="229"/>
    </row>
    <row r="771" spans="22:23" ht="30" customHeight="1" thickTop="1" thickBot="1" x14ac:dyDescent="0.65">
      <c r="V771" s="246" t="str">
        <f>IFERROR(VLOOKUP(LEFT(U771,FIND(" ",U771)-1),'BTA Tarama'!$A:$K,11,0),"")</f>
        <v/>
      </c>
      <c r="W771" s="229"/>
    </row>
    <row r="772" spans="22:23" ht="30" customHeight="1" thickTop="1" thickBot="1" x14ac:dyDescent="0.65">
      <c r="V772" s="246" t="str">
        <f>IFERROR(VLOOKUP(LEFT(U772,FIND(" ",U772)-1),'BTA Tarama'!$A:$K,11,0),"")</f>
        <v/>
      </c>
      <c r="W772" s="229"/>
    </row>
    <row r="773" spans="22:23" ht="30" customHeight="1" thickTop="1" thickBot="1" x14ac:dyDescent="0.65">
      <c r="V773" s="246" t="str">
        <f>IFERROR(VLOOKUP(LEFT(U773,FIND(" ",U773)-1),'BTA Tarama'!$A:$K,11,0),"")</f>
        <v/>
      </c>
      <c r="W773" s="229"/>
    </row>
    <row r="774" spans="22:23" ht="30" customHeight="1" thickTop="1" thickBot="1" x14ac:dyDescent="0.65">
      <c r="V774" s="246" t="str">
        <f>IFERROR(VLOOKUP(LEFT(U774,FIND(" ",U774)-1),'BTA Tarama'!$A:$K,11,0),"")</f>
        <v/>
      </c>
      <c r="W774" s="229"/>
    </row>
    <row r="775" spans="22:23" ht="30" customHeight="1" thickTop="1" thickBot="1" x14ac:dyDescent="0.65">
      <c r="V775" s="246" t="str">
        <f>IFERROR(VLOOKUP(LEFT(U775,FIND(" ",U775)-1),'BTA Tarama'!$A:$K,11,0),"")</f>
        <v/>
      </c>
      <c r="W775" s="229"/>
    </row>
    <row r="776" spans="22:23" ht="30" customHeight="1" thickTop="1" thickBot="1" x14ac:dyDescent="0.65">
      <c r="V776" s="246" t="str">
        <f>IFERROR(VLOOKUP(LEFT(U776,FIND(" ",U776)-1),'BTA Tarama'!$A:$K,11,0),"")</f>
        <v/>
      </c>
      <c r="W776" s="229"/>
    </row>
    <row r="777" spans="22:23" ht="30" customHeight="1" thickTop="1" thickBot="1" x14ac:dyDescent="0.65">
      <c r="V777" s="246" t="str">
        <f>IFERROR(VLOOKUP(LEFT(U777,FIND(" ",U777)-1),'BTA Tarama'!$A:$K,11,0),"")</f>
        <v/>
      </c>
      <c r="W777" s="229"/>
    </row>
    <row r="778" spans="22:23" ht="30" customHeight="1" thickTop="1" thickBot="1" x14ac:dyDescent="0.65">
      <c r="V778" s="246" t="str">
        <f>IFERROR(VLOOKUP(LEFT(U778,FIND(" ",U778)-1),'BTA Tarama'!$A:$K,11,0),"")</f>
        <v/>
      </c>
      <c r="W778" s="229"/>
    </row>
    <row r="779" spans="22:23" ht="30" customHeight="1" thickTop="1" thickBot="1" x14ac:dyDescent="0.65">
      <c r="V779" s="246" t="str">
        <f>IFERROR(VLOOKUP(LEFT(U779,FIND(" ",U779)-1),'BTA Tarama'!$A:$K,11,0),"")</f>
        <v/>
      </c>
      <c r="W779" s="229"/>
    </row>
    <row r="780" spans="22:23" ht="30" customHeight="1" thickTop="1" thickBot="1" x14ac:dyDescent="0.65">
      <c r="V780" s="246" t="str">
        <f>IFERROR(VLOOKUP(LEFT(U780,FIND(" ",U780)-1),'BTA Tarama'!$A:$K,11,0),"")</f>
        <v/>
      </c>
      <c r="W780" s="229"/>
    </row>
    <row r="781" spans="22:23" ht="30" customHeight="1" thickTop="1" thickBot="1" x14ac:dyDescent="0.65">
      <c r="V781" s="246" t="str">
        <f>IFERROR(VLOOKUP(LEFT(U781,FIND(" ",U781)-1),'BTA Tarama'!$A:$K,11,0),"")</f>
        <v/>
      </c>
      <c r="W781" s="229"/>
    </row>
    <row r="782" spans="22:23" ht="30" customHeight="1" thickTop="1" thickBot="1" x14ac:dyDescent="0.65">
      <c r="V782" s="246" t="str">
        <f>IFERROR(VLOOKUP(LEFT(U782,FIND(" ",U782)-1),'BTA Tarama'!$A:$K,11,0),"")</f>
        <v/>
      </c>
      <c r="W782" s="229"/>
    </row>
    <row r="783" spans="22:23" ht="30" customHeight="1" thickTop="1" thickBot="1" x14ac:dyDescent="0.65">
      <c r="V783" s="246" t="str">
        <f>IFERROR(VLOOKUP(LEFT(U783,FIND(" ",U783)-1),'BTA Tarama'!$A:$K,11,0),"")</f>
        <v/>
      </c>
      <c r="W783" s="229"/>
    </row>
    <row r="784" spans="22:23" ht="30" customHeight="1" thickTop="1" thickBot="1" x14ac:dyDescent="0.65">
      <c r="V784" s="246" t="str">
        <f>IFERROR(VLOOKUP(LEFT(U784,FIND(" ",U784)-1),'BTA Tarama'!$A:$K,11,0),"")</f>
        <v/>
      </c>
      <c r="W784" s="229"/>
    </row>
    <row r="785" spans="22:23" ht="30" customHeight="1" thickTop="1" thickBot="1" x14ac:dyDescent="0.65">
      <c r="V785" s="246" t="str">
        <f>IFERROR(VLOOKUP(LEFT(U785,FIND(" ",U785)-1),'BTA Tarama'!$A:$K,11,0),"")</f>
        <v/>
      </c>
      <c r="W785" s="229"/>
    </row>
    <row r="786" spans="22:23" ht="30" customHeight="1" thickTop="1" thickBot="1" x14ac:dyDescent="0.65">
      <c r="V786" s="246" t="str">
        <f>IFERROR(VLOOKUP(LEFT(U786,FIND(" ",U786)-1),'BTA Tarama'!$A:$K,11,0),"")</f>
        <v/>
      </c>
      <c r="W786" s="229"/>
    </row>
    <row r="787" spans="22:23" ht="30" customHeight="1" thickTop="1" thickBot="1" x14ac:dyDescent="0.65">
      <c r="V787" s="246" t="str">
        <f>IFERROR(VLOOKUP(LEFT(U787,FIND(" ",U787)-1),'BTA Tarama'!$A:$K,11,0),"")</f>
        <v/>
      </c>
      <c r="W787" s="229"/>
    </row>
    <row r="788" spans="22:23" ht="30" customHeight="1" thickTop="1" thickBot="1" x14ac:dyDescent="0.65">
      <c r="V788" s="246" t="str">
        <f>IFERROR(VLOOKUP(LEFT(U788,FIND(" ",U788)-1),'BTA Tarama'!$A:$K,11,0),"")</f>
        <v/>
      </c>
      <c r="W788" s="229"/>
    </row>
    <row r="789" spans="22:23" ht="30" customHeight="1" thickTop="1" thickBot="1" x14ac:dyDescent="0.65">
      <c r="V789" s="246" t="str">
        <f>IFERROR(VLOOKUP(LEFT(U789,FIND(" ",U789)-1),'BTA Tarama'!$A:$K,11,0),"")</f>
        <v/>
      </c>
      <c r="W789" s="229"/>
    </row>
    <row r="790" spans="22:23" ht="30" customHeight="1" thickTop="1" thickBot="1" x14ac:dyDescent="0.65">
      <c r="V790" s="246" t="str">
        <f>IFERROR(VLOOKUP(LEFT(U790,FIND(" ",U790)-1),'BTA Tarama'!$A:$K,11,0),"")</f>
        <v/>
      </c>
      <c r="W790" s="229"/>
    </row>
    <row r="791" spans="22:23" ht="30" customHeight="1" thickTop="1" thickBot="1" x14ac:dyDescent="0.65">
      <c r="V791" s="246" t="str">
        <f>IFERROR(VLOOKUP(LEFT(U791,FIND(" ",U791)-1),'BTA Tarama'!$A:$K,11,0),"")</f>
        <v/>
      </c>
      <c r="W791" s="229"/>
    </row>
    <row r="792" spans="22:23" ht="30" customHeight="1" thickTop="1" thickBot="1" x14ac:dyDescent="0.65">
      <c r="V792" s="246" t="str">
        <f>IFERROR(VLOOKUP(LEFT(U792,FIND(" ",U792)-1),'BTA Tarama'!$A:$K,11,0),"")</f>
        <v/>
      </c>
      <c r="W792" s="229"/>
    </row>
    <row r="793" spans="22:23" ht="30" customHeight="1" thickTop="1" thickBot="1" x14ac:dyDescent="0.65">
      <c r="V793" s="246" t="str">
        <f>IFERROR(VLOOKUP(LEFT(U793,FIND(" ",U793)-1),'BTA Tarama'!$A:$K,11,0),"")</f>
        <v/>
      </c>
      <c r="W793" s="229"/>
    </row>
    <row r="794" spans="22:23" ht="30" customHeight="1" thickTop="1" thickBot="1" x14ac:dyDescent="0.65">
      <c r="V794" s="246" t="str">
        <f>IFERROR(VLOOKUP(LEFT(U794,FIND(" ",U794)-1),'BTA Tarama'!$A:$K,11,0),"")</f>
        <v/>
      </c>
      <c r="W794" s="229"/>
    </row>
    <row r="795" spans="22:23" ht="30" customHeight="1" thickTop="1" thickBot="1" x14ac:dyDescent="0.65">
      <c r="V795" s="246" t="str">
        <f>IFERROR(VLOOKUP(LEFT(U795,FIND(" ",U795)-1),'BTA Tarama'!$A:$K,11,0),"")</f>
        <v/>
      </c>
      <c r="W795" s="229"/>
    </row>
    <row r="796" spans="22:23" ht="30" customHeight="1" thickTop="1" thickBot="1" x14ac:dyDescent="0.65">
      <c r="V796" s="246" t="str">
        <f>IFERROR(VLOOKUP(LEFT(U796,FIND(" ",U796)-1),'BTA Tarama'!$A:$K,11,0),"")</f>
        <v/>
      </c>
      <c r="W796" s="229"/>
    </row>
    <row r="797" spans="22:23" ht="30" customHeight="1" thickTop="1" thickBot="1" x14ac:dyDescent="0.65">
      <c r="V797" s="246" t="str">
        <f>IFERROR(VLOOKUP(LEFT(U797,FIND(" ",U797)-1),'BTA Tarama'!$A:$K,11,0),"")</f>
        <v/>
      </c>
      <c r="W797" s="229"/>
    </row>
    <row r="798" spans="22:23" ht="30" customHeight="1" thickTop="1" thickBot="1" x14ac:dyDescent="0.65">
      <c r="V798" s="246" t="str">
        <f>IFERROR(VLOOKUP(LEFT(U798,FIND(" ",U798)-1),'BTA Tarama'!$A:$K,11,0),"")</f>
        <v/>
      </c>
      <c r="W798" s="229"/>
    </row>
    <row r="799" spans="22:23" ht="30" customHeight="1" thickTop="1" thickBot="1" x14ac:dyDescent="0.65">
      <c r="V799" s="246" t="str">
        <f>IFERROR(VLOOKUP(LEFT(U799,FIND(" ",U799)-1),'BTA Tarama'!$A:$K,11,0),"")</f>
        <v/>
      </c>
      <c r="W799" s="229"/>
    </row>
    <row r="800" spans="22:23" ht="30" customHeight="1" thickTop="1" thickBot="1" x14ac:dyDescent="0.65">
      <c r="V800" s="246" t="str">
        <f>IFERROR(VLOOKUP(LEFT(U800,FIND(" ",U800)-1),'BTA Tarama'!$A:$K,11,0),"")</f>
        <v/>
      </c>
      <c r="W800" s="229"/>
    </row>
    <row r="801" spans="22:23" ht="30" customHeight="1" thickTop="1" thickBot="1" x14ac:dyDescent="0.65">
      <c r="V801" s="246" t="str">
        <f>IFERROR(VLOOKUP(LEFT(U801,FIND(" ",U801)-1),'BTA Tarama'!$A:$K,11,0),"")</f>
        <v/>
      </c>
      <c r="W801" s="229"/>
    </row>
    <row r="802" spans="22:23" ht="30" customHeight="1" thickTop="1" thickBot="1" x14ac:dyDescent="0.65">
      <c r="V802" s="246" t="str">
        <f>IFERROR(VLOOKUP(LEFT(U802,FIND(" ",U802)-1),'BTA Tarama'!$A:$K,11,0),"")</f>
        <v/>
      </c>
      <c r="W802" s="229"/>
    </row>
    <row r="803" spans="22:23" ht="30" customHeight="1" thickTop="1" thickBot="1" x14ac:dyDescent="0.65">
      <c r="V803" s="246" t="str">
        <f>IFERROR(VLOOKUP(LEFT(U803,FIND(" ",U803)-1),'BTA Tarama'!$A:$K,11,0),"")</f>
        <v/>
      </c>
      <c r="W803" s="229"/>
    </row>
    <row r="804" spans="22:23" ht="30" customHeight="1" thickTop="1" thickBot="1" x14ac:dyDescent="0.65">
      <c r="V804" s="246" t="str">
        <f>IFERROR(VLOOKUP(LEFT(U804,FIND(" ",U804)-1),'BTA Tarama'!$A:$K,11,0),"")</f>
        <v/>
      </c>
      <c r="W804" s="229"/>
    </row>
    <row r="805" spans="22:23" ht="30" customHeight="1" thickTop="1" thickBot="1" x14ac:dyDescent="0.65">
      <c r="V805" s="246" t="str">
        <f>IFERROR(VLOOKUP(LEFT(U805,FIND(" ",U805)-1),'BTA Tarama'!$A:$K,11,0),"")</f>
        <v/>
      </c>
      <c r="W805" s="229"/>
    </row>
    <row r="806" spans="22:23" ht="30" customHeight="1" thickTop="1" thickBot="1" x14ac:dyDescent="0.65">
      <c r="V806" s="246" t="str">
        <f>IFERROR(VLOOKUP(LEFT(U806,FIND(" ",U806)-1),'BTA Tarama'!$A:$K,11,0),"")</f>
        <v/>
      </c>
      <c r="W806" s="229"/>
    </row>
    <row r="807" spans="22:23" ht="30" customHeight="1" thickTop="1" thickBot="1" x14ac:dyDescent="0.65">
      <c r="V807" s="246" t="str">
        <f>IFERROR(VLOOKUP(LEFT(U807,FIND(" ",U807)-1),'BTA Tarama'!$A:$K,11,0),"")</f>
        <v/>
      </c>
      <c r="W807" s="229"/>
    </row>
    <row r="808" spans="22:23" ht="30" customHeight="1" thickTop="1" thickBot="1" x14ac:dyDescent="0.65">
      <c r="V808" s="246" t="str">
        <f>IFERROR(VLOOKUP(LEFT(U808,FIND(" ",U808)-1),'BTA Tarama'!$A:$K,11,0),"")</f>
        <v/>
      </c>
      <c r="W808" s="229"/>
    </row>
    <row r="809" spans="22:23" ht="30" customHeight="1" thickTop="1" thickBot="1" x14ac:dyDescent="0.65">
      <c r="V809" s="246" t="str">
        <f>IFERROR(VLOOKUP(LEFT(U809,FIND(" ",U809)-1),'BTA Tarama'!$A:$K,11,0),"")</f>
        <v/>
      </c>
    </row>
    <row r="810" spans="22:23" ht="30" customHeight="1" thickTop="1" thickBot="1" x14ac:dyDescent="0.65">
      <c r="V810" s="246" t="str">
        <f>IFERROR(VLOOKUP(LEFT(U810,FIND(" ",U810)-1),'BTA Tarama'!$A:$K,11,0),"")</f>
        <v/>
      </c>
    </row>
    <row r="811" spans="22:23" ht="30" customHeight="1" thickTop="1" thickBot="1" x14ac:dyDescent="0.65">
      <c r="V811" s="246" t="str">
        <f>IFERROR(VLOOKUP(LEFT(U811,FIND(" ",U811)-1),'BTA Tarama'!$A:$K,11,0),"")</f>
        <v/>
      </c>
    </row>
    <row r="812" spans="22:23" ht="30" customHeight="1" thickTop="1" thickBot="1" x14ac:dyDescent="0.65">
      <c r="V812" s="246" t="str">
        <f>IFERROR(VLOOKUP(LEFT(U812,FIND(" ",U812)-1),'BTA Tarama'!$A:$K,11,0),"")</f>
        <v/>
      </c>
    </row>
    <row r="813" spans="22:23" ht="30" customHeight="1" thickTop="1" thickBot="1" x14ac:dyDescent="0.65">
      <c r="V813" s="246" t="str">
        <f>IFERROR(VLOOKUP(LEFT(U813,FIND(" ",U813)-1),'BTA Tarama'!$A:$K,11,0),"")</f>
        <v/>
      </c>
    </row>
    <row r="814" spans="22:23" ht="30" customHeight="1" thickTop="1" thickBot="1" x14ac:dyDescent="0.65">
      <c r="V814" s="246" t="str">
        <f>IFERROR(VLOOKUP(LEFT(U814,FIND(" ",U814)-1),'BTA Tarama'!$A:$K,11,0),"")</f>
        <v/>
      </c>
    </row>
    <row r="815" spans="22:23" ht="30" customHeight="1" thickTop="1" thickBot="1" x14ac:dyDescent="0.65">
      <c r="V815" s="246" t="str">
        <f>IFERROR(VLOOKUP(LEFT(U815,FIND(" ",U815)-1),'BTA Tarama'!$A:$K,11,0),"")</f>
        <v/>
      </c>
    </row>
    <row r="816" spans="22:23" ht="30" customHeight="1" thickTop="1" thickBot="1" x14ac:dyDescent="0.65">
      <c r="V816" s="246" t="str">
        <f>IFERROR(VLOOKUP(LEFT(U816,FIND(" ",U816)-1),'BTA Tarama'!$A:$K,11,0),"")</f>
        <v/>
      </c>
    </row>
    <row r="817" spans="22:22" ht="30" customHeight="1" thickTop="1" thickBot="1" x14ac:dyDescent="0.65">
      <c r="V817" s="246" t="str">
        <f>IFERROR(VLOOKUP(LEFT(U817,FIND(" ",U817)-1),'BTA Tarama'!$A:$K,11,0),"")</f>
        <v/>
      </c>
    </row>
    <row r="818" spans="22:22" ht="30" customHeight="1" thickTop="1" thickBot="1" x14ac:dyDescent="0.65">
      <c r="V818" s="246" t="str">
        <f>IFERROR(VLOOKUP(LEFT(U818,FIND(" ",U818)-1),'BTA Tarama'!$A:$K,11,0),"")</f>
        <v/>
      </c>
    </row>
  </sheetData>
  <autoFilter ref="A1:X818" xr:uid="{89BE164A-44C5-4A59-BED6-B00FEFE4E01E}"/>
  <sortState xmlns:xlrd2="http://schemas.microsoft.com/office/spreadsheetml/2017/richdata2" ref="A666:T674">
    <sortCondition ref="Q666"/>
  </sortState>
  <mergeCells count="41">
    <mergeCell ref="A546:H546"/>
    <mergeCell ref="A572:H572"/>
    <mergeCell ref="A502:H502"/>
    <mergeCell ref="A508:H508"/>
    <mergeCell ref="A495:H495"/>
    <mergeCell ref="A541:H541"/>
    <mergeCell ref="A184:H184"/>
    <mergeCell ref="A242:H242"/>
    <mergeCell ref="A389:H389"/>
    <mergeCell ref="A478:H478"/>
    <mergeCell ref="A513:H513"/>
    <mergeCell ref="A467:H467"/>
    <mergeCell ref="A460:H460"/>
    <mergeCell ref="A412:H412"/>
    <mergeCell ref="A407:H407"/>
    <mergeCell ref="A298:H298"/>
    <mergeCell ref="A397:H397"/>
    <mergeCell ref="A384:H384"/>
    <mergeCell ref="A333:H333"/>
    <mergeCell ref="A318:H318"/>
    <mergeCell ref="A313:H313"/>
    <mergeCell ref="A653:H653"/>
    <mergeCell ref="A575:H575"/>
    <mergeCell ref="A588:H588"/>
    <mergeCell ref="A601:H601"/>
    <mergeCell ref="A605:H605"/>
    <mergeCell ref="A609:H609"/>
    <mergeCell ref="A615:H615"/>
    <mergeCell ref="A632:H632"/>
    <mergeCell ref="A645:H645"/>
    <mergeCell ref="A650:H650"/>
    <mergeCell ref="A643:H643"/>
    <mergeCell ref="A641:H641"/>
    <mergeCell ref="A647:H647"/>
    <mergeCell ref="A2:H2"/>
    <mergeCell ref="A92:H92"/>
    <mergeCell ref="A123:H123"/>
    <mergeCell ref="A161:H161"/>
    <mergeCell ref="A182:H182"/>
    <mergeCell ref="A171:H171"/>
    <mergeCell ref="A40:H40"/>
  </mergeCells>
  <conditionalFormatting sqref="U2:U1048576">
    <cfRule type="dataBar" priority="30">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5:H39 H93:H122 H124:H160 H162:H170 H172:H181 H183 H185:H241 H243:H297 H547:H571 H573:H574 H576:H587 H589:H600 H602:H604 H606:H608 H610:H614 H616:H631 H514:H540 H503:H507 H509:H512 H496:H501 H468:H477 H461:H466 H413:H459 H408:H411 H398:H406 H390:H396 H385:H388 H334:H383 H319:H332 H314:H317 H299:H312 H542:H545 H41:H91 H644 H642 H651:H652 H633:H640 H648:H649 H479:H494 H654:H674">
    <cfRule type="expression" dxfId="2" priority="7">
      <formula>INDIRECT("H"&amp;ROW())&lt;INDIRECT("H"&amp;ROW()+1)</formula>
    </cfRule>
  </conditionalFormatting>
  <conditionalFormatting sqref="Q3:Q674 X2:X1048576">
    <cfRule type="expression" dxfId="1" priority="6">
      <formula>"Q3+$Q:$Q $Q:$Q $Q:$Q $Q:$Q $Q:$Q $Q:$Q $Q:$Q $Q:$Q $Q:$Q $Q:$Q $Q:$Q $Q:$Q $Q:$Q $Q:$Q $&lt;Q4"</formula>
    </cfRule>
  </conditionalFormatting>
  <conditionalFormatting sqref="T3:T674">
    <cfRule type="expression" dxfId="0" priority="1">
      <formula>"Q3+$Q:$Q $Q:$Q $Q:$Q $Q:$Q $Q:$Q $Q:$Q $Q:$Q $Q:$Q $Q:$Q $Q:$Q $Q:$Q $Q:$Q $Q:$Q $Q:$Q $&lt;Q4"</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x14ac:dyDescent="0.2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x14ac:dyDescent="0.25">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14" activePane="bottomLeft" state="frozen"/>
      <selection pane="bottomLeft" activeCell="A14" sqref="A14"/>
    </sheetView>
  </sheetViews>
  <sheetFormatPr defaultRowHeight="15" x14ac:dyDescent="0.2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x14ac:dyDescent="0.25">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x14ac:dyDescent="0.25">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x14ac:dyDescent="0.25">
      <c r="A3" t="s">
        <v>2184</v>
      </c>
      <c r="C3" s="14">
        <v>27947178234</v>
      </c>
      <c r="D3" s="14">
        <v>0</v>
      </c>
      <c r="E3" s="19">
        <v>0</v>
      </c>
      <c r="F3" s="19">
        <v>0</v>
      </c>
      <c r="G3" s="14">
        <v>0</v>
      </c>
      <c r="H3" s="19">
        <v>69.3</v>
      </c>
      <c r="I3" s="19">
        <v>0</v>
      </c>
      <c r="J3" s="14">
        <v>6729630082</v>
      </c>
      <c r="K3" s="19">
        <v>0</v>
      </c>
      <c r="L3" s="19">
        <v>0</v>
      </c>
      <c r="M3" s="19">
        <v>0</v>
      </c>
      <c r="N3" s="20">
        <v>0</v>
      </c>
      <c r="O3" s="21">
        <v>0</v>
      </c>
      <c r="P3" s="24">
        <v>0</v>
      </c>
    </row>
    <row r="4" spans="1:16" x14ac:dyDescent="0.25">
      <c r="A4" t="s">
        <v>2195</v>
      </c>
      <c r="C4" s="14">
        <v>2602246725</v>
      </c>
      <c r="D4" s="14">
        <v>100000000</v>
      </c>
      <c r="E4" s="19">
        <v>0</v>
      </c>
      <c r="F4" s="19">
        <v>0</v>
      </c>
      <c r="G4" s="14">
        <v>0</v>
      </c>
      <c r="H4" s="19">
        <v>122.5</v>
      </c>
      <c r="I4" s="19">
        <v>0</v>
      </c>
      <c r="J4" s="14">
        <v>35830166</v>
      </c>
      <c r="K4" s="19">
        <v>340.49521288849178</v>
      </c>
      <c r="L4" s="19">
        <v>400</v>
      </c>
      <c r="M4" s="19">
        <v>0</v>
      </c>
      <c r="N4" s="20">
        <v>0</v>
      </c>
      <c r="O4" s="21">
        <v>0</v>
      </c>
      <c r="P4" s="24">
        <v>0</v>
      </c>
    </row>
    <row r="5" spans="1:16" x14ac:dyDescent="0.25">
      <c r="A5" t="s">
        <v>2193</v>
      </c>
      <c r="C5" s="14">
        <v>3451807136</v>
      </c>
      <c r="D5" s="14">
        <v>100000000</v>
      </c>
      <c r="E5" s="19">
        <v>0</v>
      </c>
      <c r="F5" s="19">
        <v>0</v>
      </c>
      <c r="G5" s="14">
        <v>0</v>
      </c>
      <c r="H5" s="19">
        <v>167.3</v>
      </c>
      <c r="I5" s="19">
        <v>0</v>
      </c>
      <c r="J5" s="14">
        <v>17706780</v>
      </c>
      <c r="K5" s="19">
        <v>937.49399947364793</v>
      </c>
      <c r="L5" s="19">
        <v>400</v>
      </c>
      <c r="M5" s="19">
        <v>0</v>
      </c>
      <c r="N5" s="20">
        <v>0</v>
      </c>
      <c r="O5" s="21">
        <v>0</v>
      </c>
      <c r="P5" s="24">
        <v>0</v>
      </c>
    </row>
    <row r="6" spans="1:16" x14ac:dyDescent="0.25">
      <c r="A6" t="s">
        <v>2192</v>
      </c>
      <c r="C6" s="14">
        <v>5041413750</v>
      </c>
      <c r="D6" s="14">
        <v>150000000</v>
      </c>
      <c r="E6" s="19">
        <v>0</v>
      </c>
      <c r="F6" s="19">
        <v>0</v>
      </c>
      <c r="G6" s="14">
        <v>0</v>
      </c>
      <c r="H6" s="19">
        <v>128</v>
      </c>
      <c r="I6" s="19">
        <v>0</v>
      </c>
      <c r="J6" s="14">
        <v>563126772</v>
      </c>
      <c r="K6" s="19">
        <v>34.095342211859887</v>
      </c>
      <c r="L6" s="19">
        <v>266.66666666666669</v>
      </c>
      <c r="M6" s="19">
        <v>0</v>
      </c>
      <c r="N6" s="20">
        <v>0</v>
      </c>
      <c r="O6" s="21">
        <v>0</v>
      </c>
      <c r="P6" s="24">
        <v>0</v>
      </c>
    </row>
    <row r="7" spans="1:16" x14ac:dyDescent="0.25">
      <c r="A7" t="s">
        <v>2159</v>
      </c>
      <c r="C7" s="14">
        <v>2447229960</v>
      </c>
      <c r="D7" s="14">
        <v>174750000</v>
      </c>
      <c r="E7" s="19">
        <v>0</v>
      </c>
      <c r="F7" s="19">
        <v>0</v>
      </c>
      <c r="G7" s="14">
        <v>0</v>
      </c>
      <c r="H7" s="19">
        <v>7.92</v>
      </c>
      <c r="I7" s="19">
        <v>-0.14245197694062028</v>
      </c>
      <c r="J7" s="14">
        <v>-31207398</v>
      </c>
      <c r="K7" s="19">
        <v>-44.797070233154329</v>
      </c>
      <c r="L7" s="19">
        <v>228.89842632331903</v>
      </c>
      <c r="M7" s="19">
        <v>0</v>
      </c>
      <c r="N7" s="20">
        <v>20.947779956750757</v>
      </c>
      <c r="O7" s="21">
        <v>850.78618619954398</v>
      </c>
      <c r="P7" s="24">
        <v>28.359539539984798</v>
      </c>
    </row>
    <row r="8" spans="1:16" x14ac:dyDescent="0.25">
      <c r="A8" t="s">
        <v>2171</v>
      </c>
      <c r="C8" s="14">
        <v>3999024540</v>
      </c>
      <c r="D8" s="14">
        <v>200000000</v>
      </c>
      <c r="E8" s="19">
        <v>0</v>
      </c>
      <c r="F8" s="19">
        <v>0</v>
      </c>
      <c r="G8" s="14">
        <v>0</v>
      </c>
      <c r="H8" s="19">
        <v>13.13</v>
      </c>
      <c r="I8" s="19">
        <v>0</v>
      </c>
      <c r="J8" s="14">
        <v>-82459214</v>
      </c>
      <c r="K8" s="19">
        <v>-31.530739548402682</v>
      </c>
      <c r="L8" s="19">
        <v>200</v>
      </c>
      <c r="M8" s="19">
        <v>0</v>
      </c>
      <c r="N8" s="20">
        <v>19.871525272608093</v>
      </c>
      <c r="O8" s="21">
        <v>0</v>
      </c>
      <c r="P8" s="24">
        <v>0</v>
      </c>
    </row>
    <row r="9" spans="1:16" x14ac:dyDescent="0.25">
      <c r="A9" t="s">
        <v>2180</v>
      </c>
      <c r="C9" s="14">
        <v>2276853066</v>
      </c>
      <c r="D9" s="14">
        <v>201000000</v>
      </c>
      <c r="E9" s="19">
        <v>0</v>
      </c>
      <c r="F9" s="19">
        <v>0</v>
      </c>
      <c r="G9" s="14">
        <v>0</v>
      </c>
      <c r="H9" s="19">
        <v>35.44</v>
      </c>
      <c r="I9" s="19">
        <v>0</v>
      </c>
      <c r="J9" s="14">
        <v>3971521</v>
      </c>
      <c r="K9" s="19">
        <v>1771.3616521227007</v>
      </c>
      <c r="L9" s="19">
        <v>199.00497512437812</v>
      </c>
      <c r="M9" s="19">
        <v>0</v>
      </c>
      <c r="N9" s="20">
        <v>0</v>
      </c>
      <c r="O9" s="21">
        <v>0</v>
      </c>
      <c r="P9" s="24">
        <v>0</v>
      </c>
    </row>
    <row r="10" spans="1:16" x14ac:dyDescent="0.25">
      <c r="A10" t="s">
        <v>2161</v>
      </c>
      <c r="C10" s="14">
        <v>2434885834</v>
      </c>
      <c r="D10" s="14">
        <v>206760337</v>
      </c>
      <c r="E10" s="19">
        <v>0</v>
      </c>
      <c r="F10" s="19">
        <v>0</v>
      </c>
      <c r="G10" s="14">
        <v>0</v>
      </c>
      <c r="H10" s="19">
        <v>11.05</v>
      </c>
      <c r="I10" s="19">
        <v>0</v>
      </c>
      <c r="J10" s="14">
        <v>4275510</v>
      </c>
      <c r="K10" s="19">
        <v>531.95144134851751</v>
      </c>
      <c r="L10" s="19">
        <v>193.46070228159863</v>
      </c>
      <c r="M10" s="19">
        <v>0</v>
      </c>
      <c r="N10" s="20">
        <v>53.298501019026055</v>
      </c>
      <c r="O10" s="21">
        <v>0</v>
      </c>
      <c r="P10" s="24">
        <v>0</v>
      </c>
    </row>
    <row r="11" spans="1:16" x14ac:dyDescent="0.25">
      <c r="A11" t="s">
        <v>2172</v>
      </c>
      <c r="C11" s="14">
        <v>1462875619</v>
      </c>
      <c r="D11" s="14">
        <v>220000000</v>
      </c>
      <c r="E11" s="19">
        <v>0</v>
      </c>
      <c r="F11" s="19">
        <v>0</v>
      </c>
      <c r="G11" s="14">
        <v>0</v>
      </c>
      <c r="H11" s="19">
        <v>86.45</v>
      </c>
      <c r="I11" s="19">
        <v>0</v>
      </c>
      <c r="J11" s="14">
        <v>32030737</v>
      </c>
      <c r="K11" s="19">
        <v>590.68263087421315</v>
      </c>
      <c r="L11" s="19">
        <v>181.81818181818181</v>
      </c>
      <c r="M11" s="19">
        <v>0</v>
      </c>
      <c r="N11" s="20">
        <v>67.012892101572703</v>
      </c>
      <c r="O11" s="21">
        <v>0</v>
      </c>
      <c r="P11" s="24">
        <v>0</v>
      </c>
    </row>
    <row r="12" spans="1:16" x14ac:dyDescent="0.25">
      <c r="A12" t="s">
        <v>2173</v>
      </c>
      <c r="C12" s="14">
        <v>3336153653</v>
      </c>
      <c r="D12" s="14">
        <v>307000000</v>
      </c>
      <c r="E12" s="19">
        <v>0</v>
      </c>
      <c r="F12" s="19">
        <v>0</v>
      </c>
      <c r="G12" s="14">
        <v>0</v>
      </c>
      <c r="H12" s="19">
        <v>92.35</v>
      </c>
      <c r="I12" s="19">
        <v>0</v>
      </c>
      <c r="J12" s="14">
        <v>348535869</v>
      </c>
      <c r="K12" s="19">
        <v>85.440273580565105</v>
      </c>
      <c r="L12" s="19">
        <v>130.29315960912052</v>
      </c>
      <c r="M12" s="19">
        <v>0</v>
      </c>
      <c r="N12" s="20">
        <v>66.105394656746441</v>
      </c>
      <c r="O12" s="21">
        <v>0</v>
      </c>
      <c r="P12" s="24">
        <v>0</v>
      </c>
    </row>
    <row r="13" spans="1:16" x14ac:dyDescent="0.25">
      <c r="A13" t="s">
        <v>2160</v>
      </c>
      <c r="C13" s="14">
        <v>3408994170</v>
      </c>
      <c r="D13" s="14">
        <v>350000000</v>
      </c>
      <c r="E13" s="19">
        <v>0</v>
      </c>
      <c r="F13" s="19">
        <v>0</v>
      </c>
      <c r="G13" s="14">
        <v>0</v>
      </c>
      <c r="H13" s="19">
        <v>92</v>
      </c>
      <c r="I13" s="19">
        <v>0</v>
      </c>
      <c r="J13" s="14">
        <v>42544831</v>
      </c>
      <c r="K13" s="19">
        <v>773.30193179049172</v>
      </c>
      <c r="L13" s="19">
        <v>114.28571428571429</v>
      </c>
      <c r="M13" s="19">
        <v>0</v>
      </c>
      <c r="N13" s="20">
        <v>69.473797635325809</v>
      </c>
      <c r="O13" s="21">
        <v>0</v>
      </c>
      <c r="P13" s="24">
        <v>0</v>
      </c>
    </row>
    <row r="14" spans="1:16" x14ac:dyDescent="0.25">
      <c r="A14" t="s">
        <v>2174</v>
      </c>
      <c r="C14" s="14">
        <v>7006962211</v>
      </c>
      <c r="D14" s="14">
        <v>400000000</v>
      </c>
      <c r="E14" s="19">
        <v>0</v>
      </c>
      <c r="F14" s="19">
        <v>0</v>
      </c>
      <c r="G14" s="14">
        <v>0</v>
      </c>
      <c r="H14" s="19">
        <v>88.3</v>
      </c>
      <c r="I14" s="19">
        <v>0</v>
      </c>
      <c r="J14" s="14">
        <v>370070626</v>
      </c>
      <c r="K14" s="19">
        <v>99.440478153486296</v>
      </c>
      <c r="L14" s="19">
        <v>100</v>
      </c>
      <c r="M14" s="19">
        <v>0</v>
      </c>
      <c r="N14" s="20">
        <v>62.53359068321506</v>
      </c>
      <c r="O14" s="21">
        <v>0</v>
      </c>
      <c r="P14" s="24">
        <v>0</v>
      </c>
    </row>
    <row r="15" spans="1:16" x14ac:dyDescent="0.25">
      <c r="A15" t="s">
        <v>2182</v>
      </c>
      <c r="C15" s="14">
        <v>9235306507</v>
      </c>
      <c r="D15" s="14">
        <v>500000000</v>
      </c>
      <c r="E15" s="19">
        <v>0</v>
      </c>
      <c r="F15" s="19">
        <v>0</v>
      </c>
      <c r="G15" s="14">
        <v>0</v>
      </c>
      <c r="H15" s="19">
        <v>40.799999999999997</v>
      </c>
      <c r="I15" s="19">
        <v>0</v>
      </c>
      <c r="J15" s="14">
        <v>335195569</v>
      </c>
      <c r="K15" s="19">
        <v>62.649992846414982</v>
      </c>
      <c r="L15" s="19">
        <v>80</v>
      </c>
      <c r="M15" s="19">
        <v>0</v>
      </c>
      <c r="N15" s="20">
        <v>0</v>
      </c>
      <c r="O15" s="21">
        <v>0</v>
      </c>
      <c r="P15" s="24">
        <v>0</v>
      </c>
    </row>
    <row r="16" spans="1:16" x14ac:dyDescent="0.25">
      <c r="A16" t="s">
        <v>2194</v>
      </c>
      <c r="C16" s="14">
        <v>15590464000</v>
      </c>
      <c r="D16" s="14">
        <v>529355000</v>
      </c>
      <c r="E16" s="19">
        <v>0</v>
      </c>
      <c r="F16" s="19">
        <v>0</v>
      </c>
      <c r="G16" s="14">
        <v>0</v>
      </c>
      <c r="H16" s="19">
        <v>135.19999999999999</v>
      </c>
      <c r="I16" s="19">
        <v>0</v>
      </c>
      <c r="J16" s="14">
        <v>32815000</v>
      </c>
      <c r="K16" s="19">
        <v>2193.8832850830413</v>
      </c>
      <c r="L16" s="19">
        <v>75.563657658848982</v>
      </c>
      <c r="M16" s="19">
        <v>0</v>
      </c>
      <c r="N16" s="20">
        <v>0</v>
      </c>
      <c r="O16" s="21">
        <v>0</v>
      </c>
      <c r="P16" s="24">
        <v>0</v>
      </c>
    </row>
    <row r="17" spans="1:16" x14ac:dyDescent="0.25">
      <c r="A17" t="s">
        <v>2183</v>
      </c>
      <c r="C17" s="14">
        <v>13678490348</v>
      </c>
      <c r="D17" s="14">
        <v>544421000</v>
      </c>
      <c r="E17" s="19">
        <v>0</v>
      </c>
      <c r="F17" s="19">
        <v>0</v>
      </c>
      <c r="G17" s="14">
        <v>0</v>
      </c>
      <c r="H17" s="19">
        <v>21.08</v>
      </c>
      <c r="I17" s="19">
        <v>0</v>
      </c>
      <c r="J17" s="14">
        <v>42311369</v>
      </c>
      <c r="K17" s="19">
        <v>270.2073052753268</v>
      </c>
      <c r="L17" s="19">
        <v>73.472551573139171</v>
      </c>
      <c r="M17" s="19">
        <v>0</v>
      </c>
      <c r="N17" s="20">
        <v>0</v>
      </c>
      <c r="O17" s="21">
        <v>0</v>
      </c>
      <c r="P17" s="24">
        <v>0</v>
      </c>
    </row>
    <row r="18" spans="1:16" x14ac:dyDescent="0.25">
      <c r="A18" t="s">
        <v>2175</v>
      </c>
      <c r="C18" s="14">
        <v>3575182737</v>
      </c>
      <c r="D18" s="14">
        <v>620222018</v>
      </c>
      <c r="E18" s="19">
        <v>0</v>
      </c>
      <c r="F18" s="19">
        <v>0</v>
      </c>
      <c r="G18" s="14">
        <v>0</v>
      </c>
      <c r="H18" s="19">
        <v>35.82</v>
      </c>
      <c r="I18" s="19">
        <v>0</v>
      </c>
      <c r="J18" s="14">
        <v>254085788</v>
      </c>
      <c r="K18" s="19">
        <v>90.316797514074267</v>
      </c>
      <c r="L18" s="19">
        <v>64.493034492690327</v>
      </c>
      <c r="M18" s="19">
        <v>0</v>
      </c>
      <c r="N18" s="20">
        <v>62.087437841296264</v>
      </c>
      <c r="O18" s="21">
        <v>0</v>
      </c>
      <c r="P18" s="24">
        <v>0</v>
      </c>
    </row>
    <row r="19" spans="1:16" x14ac:dyDescent="0.25">
      <c r="A19" t="s">
        <v>2170</v>
      </c>
      <c r="C19" s="14">
        <v>19741812437</v>
      </c>
      <c r="D19" s="14">
        <v>700000000</v>
      </c>
      <c r="E19" s="19">
        <v>0</v>
      </c>
      <c r="F19" s="19">
        <v>0</v>
      </c>
      <c r="G19" s="14">
        <v>0</v>
      </c>
      <c r="H19" s="19">
        <v>19.59</v>
      </c>
      <c r="I19" s="19">
        <v>0</v>
      </c>
      <c r="J19" s="14">
        <v>81589060</v>
      </c>
      <c r="K19" s="19">
        <v>171.5916325056325</v>
      </c>
      <c r="L19" s="19">
        <v>57.142857142857146</v>
      </c>
      <c r="M19" s="19">
        <v>0</v>
      </c>
      <c r="N19" s="20">
        <v>47.778751650503523</v>
      </c>
      <c r="O19" s="21">
        <v>0</v>
      </c>
      <c r="P19" s="24">
        <v>0</v>
      </c>
    </row>
    <row r="20" spans="1:16" x14ac:dyDescent="0.25">
      <c r="A20" t="s">
        <v>2181</v>
      </c>
      <c r="C20" s="14">
        <v>11686748615</v>
      </c>
      <c r="D20" s="14">
        <v>720000000</v>
      </c>
      <c r="E20" s="19">
        <v>0</v>
      </c>
      <c r="F20" s="19">
        <v>0</v>
      </c>
      <c r="G20" s="14">
        <v>0</v>
      </c>
      <c r="H20" s="19">
        <v>138.4</v>
      </c>
      <c r="I20" s="19">
        <v>0</v>
      </c>
      <c r="J20" s="14">
        <v>35218633</v>
      </c>
      <c r="K20" s="19">
        <v>2637.2403494479754</v>
      </c>
      <c r="L20" s="19">
        <v>55.555555555555557</v>
      </c>
      <c r="M20" s="19">
        <v>0</v>
      </c>
      <c r="N20" s="20">
        <v>0</v>
      </c>
      <c r="O20" s="21">
        <v>0</v>
      </c>
      <c r="P20" s="24">
        <v>0</v>
      </c>
    </row>
    <row r="21" spans="1:16" x14ac:dyDescent="0.25">
      <c r="A21" t="s">
        <v>2135</v>
      </c>
      <c r="C21" s="14">
        <v>61079335000</v>
      </c>
      <c r="D21" s="14">
        <v>5000000000</v>
      </c>
      <c r="E21" s="19">
        <v>0</v>
      </c>
      <c r="F21" s="19">
        <v>0</v>
      </c>
      <c r="G21" s="14">
        <v>0</v>
      </c>
      <c r="H21" s="19">
        <v>2.2799999999999998</v>
      </c>
      <c r="I21" s="19">
        <v>-6.5023873626589346E-2</v>
      </c>
      <c r="J21" s="14">
        <v>-3064127000</v>
      </c>
      <c r="K21" s="19">
        <v>-3.2635722997121204</v>
      </c>
      <c r="L21" s="19">
        <v>8</v>
      </c>
      <c r="M21" s="19">
        <v>0</v>
      </c>
      <c r="N21" s="20">
        <v>54.768695200955861</v>
      </c>
      <c r="O21" s="21">
        <v>729.37000815167369</v>
      </c>
      <c r="P21" s="24">
        <v>24.312333605055791</v>
      </c>
    </row>
    <row r="22" spans="1:16" x14ac:dyDescent="0.25">
      <c r="A22" s="35" t="s">
        <v>50</v>
      </c>
      <c r="B22" s="35" t="s">
        <v>200</v>
      </c>
      <c r="C22" s="36">
        <v>91186532</v>
      </c>
      <c r="D22" s="36">
        <v>7347672</v>
      </c>
      <c r="E22" s="37">
        <v>17.111867701581591</v>
      </c>
      <c r="F22" s="37">
        <v>3.1302189563640224</v>
      </c>
      <c r="G22" s="36">
        <v>3.211576</v>
      </c>
      <c r="H22" s="37">
        <v>728</v>
      </c>
      <c r="I22" s="37">
        <v>-29.699301153076366</v>
      </c>
      <c r="J22" s="36">
        <v>-1925420</v>
      </c>
      <c r="K22" s="37">
        <v>-2839.2080522691153</v>
      </c>
      <c r="L22" s="37">
        <v>5443.9011431103618</v>
      </c>
      <c r="M22" s="37">
        <v>43.7</v>
      </c>
      <c r="N22" s="38">
        <v>57.965254331545879</v>
      </c>
      <c r="O22" s="39">
        <v>347.93351800554012</v>
      </c>
      <c r="P22" s="38">
        <v>11.597783933518004</v>
      </c>
    </row>
    <row r="23" spans="1:16" x14ac:dyDescent="0.25">
      <c r="A23" s="35" t="s">
        <v>201</v>
      </c>
      <c r="B23" s="35" t="s">
        <v>200</v>
      </c>
      <c r="C23" s="36">
        <v>3755081013</v>
      </c>
      <c r="D23" s="36">
        <v>20000000</v>
      </c>
      <c r="E23" s="37">
        <v>22.921813807710969</v>
      </c>
      <c r="F23" s="37">
        <v>7.5400703314838715</v>
      </c>
      <c r="G23" s="36">
        <v>11.626663000000001</v>
      </c>
      <c r="H23" s="37">
        <v>150.1</v>
      </c>
      <c r="I23" s="37">
        <v>-3.1036189891416086</v>
      </c>
      <c r="J23" s="36">
        <v>-127375317</v>
      </c>
      <c r="K23" s="37">
        <v>-23.866476422586647</v>
      </c>
      <c r="L23" s="37">
        <v>2000</v>
      </c>
      <c r="M23" s="37">
        <v>58.13</v>
      </c>
      <c r="N23" s="38">
        <v>26.672591286716067</v>
      </c>
      <c r="O23" s="39">
        <v>210.3469607037639</v>
      </c>
      <c r="P23" s="38">
        <v>7.0115653567921301</v>
      </c>
    </row>
    <row r="24" spans="1:16" x14ac:dyDescent="0.25">
      <c r="A24" s="35" t="s">
        <v>508</v>
      </c>
      <c r="B24" s="35" t="s">
        <v>200</v>
      </c>
      <c r="C24" s="36">
        <v>1552282099</v>
      </c>
      <c r="D24" s="36">
        <v>55750000</v>
      </c>
      <c r="E24" s="37">
        <v>74.542957698591579</v>
      </c>
      <c r="F24" s="37">
        <v>46.106669366687228</v>
      </c>
      <c r="G24" s="36">
        <v>18.855746</v>
      </c>
      <c r="H24" s="37">
        <v>28.46</v>
      </c>
      <c r="I24" s="37">
        <v>-0.26443562239483143</v>
      </c>
      <c r="J24" s="36">
        <v>-90367678</v>
      </c>
      <c r="K24" s="37">
        <v>-17.890799407283652</v>
      </c>
      <c r="L24" s="37">
        <v>717.48878923766813</v>
      </c>
      <c r="M24" s="37">
        <v>33.82</v>
      </c>
      <c r="N24" s="38">
        <v>51.23630334503607</v>
      </c>
      <c r="O24" s="39">
        <v>366.34625146712852</v>
      </c>
      <c r="P24" s="38">
        <v>12.21154171557095</v>
      </c>
    </row>
    <row r="25" spans="1:16" x14ac:dyDescent="0.25">
      <c r="A25" s="35" t="s">
        <v>103</v>
      </c>
      <c r="B25" s="35" t="s">
        <v>200</v>
      </c>
      <c r="C25" s="36">
        <v>739485696</v>
      </c>
      <c r="D25" s="36">
        <v>71250000</v>
      </c>
      <c r="E25" s="37">
        <v>90.016837368127099</v>
      </c>
      <c r="F25" s="37">
        <v>52.641425361477836</v>
      </c>
      <c r="G25" s="36">
        <v>18.348433</v>
      </c>
      <c r="H25" s="37">
        <v>24.22</v>
      </c>
      <c r="I25" s="37">
        <v>-0.2314453296212946</v>
      </c>
      <c r="J25" s="36">
        <v>-87222048</v>
      </c>
      <c r="K25" s="37">
        <v>-19.60513470172129</v>
      </c>
      <c r="L25" s="37">
        <v>561.40350877192986</v>
      </c>
      <c r="M25" s="37">
        <v>25.75</v>
      </c>
      <c r="N25" s="38">
        <v>89.410013938106616</v>
      </c>
      <c r="O25" s="39">
        <v>762.11676343426132</v>
      </c>
      <c r="P25" s="38">
        <v>25.403892114475376</v>
      </c>
    </row>
    <row r="26" spans="1:16" x14ac:dyDescent="0.25">
      <c r="A26" s="35" t="s">
        <v>325</v>
      </c>
      <c r="B26" s="35" t="s">
        <v>200</v>
      </c>
      <c r="C26" s="36">
        <v>3231285211</v>
      </c>
      <c r="D26" s="36">
        <v>75000000</v>
      </c>
      <c r="E26" s="37">
        <v>45.314089798818472</v>
      </c>
      <c r="F26" s="37">
        <v>14.385425332958246</v>
      </c>
      <c r="G26" s="36">
        <v>20.950914999999998</v>
      </c>
      <c r="H26" s="37">
        <v>42.14</v>
      </c>
      <c r="I26" s="37">
        <v>-0.63895057444347003</v>
      </c>
      <c r="J26" s="36">
        <v>-43919717</v>
      </c>
      <c r="K26" s="37">
        <v>-71.721773617074987</v>
      </c>
      <c r="L26" s="37">
        <v>533.33333333333337</v>
      </c>
      <c r="M26" s="37">
        <v>27.93</v>
      </c>
      <c r="N26" s="38">
        <v>42.642969707434972</v>
      </c>
      <c r="O26" s="39">
        <v>643.49908043834716</v>
      </c>
      <c r="P26" s="38">
        <v>21.449969347944904</v>
      </c>
    </row>
    <row r="27" spans="1:16" x14ac:dyDescent="0.25">
      <c r="A27" s="35" t="s">
        <v>202</v>
      </c>
      <c r="B27" s="35" t="s">
        <v>200</v>
      </c>
      <c r="C27" s="36">
        <v>5927165415</v>
      </c>
      <c r="D27" s="36">
        <v>77770481</v>
      </c>
      <c r="E27" s="37">
        <v>27.677496764222987</v>
      </c>
      <c r="F27" s="37">
        <v>7.7366721219805381</v>
      </c>
      <c r="G27" s="36">
        <v>31.848393999999999</v>
      </c>
      <c r="H27" s="37">
        <v>45.38</v>
      </c>
      <c r="I27" s="37">
        <v>-1.1040099392170717</v>
      </c>
      <c r="J27" s="36">
        <v>117049208</v>
      </c>
      <c r="K27" s="37">
        <v>30.563573962841339</v>
      </c>
      <c r="L27" s="37">
        <v>514.33396689419988</v>
      </c>
      <c r="M27" s="37">
        <v>40.950000000000003</v>
      </c>
      <c r="N27" s="38">
        <v>67.682098111339656</v>
      </c>
      <c r="O27" s="39">
        <v>193.23088794890222</v>
      </c>
      <c r="P27" s="38">
        <v>6.4410295982967405</v>
      </c>
    </row>
    <row r="28" spans="1:16" x14ac:dyDescent="0.25">
      <c r="A28" s="35" t="s">
        <v>120</v>
      </c>
      <c r="B28" s="35" t="s">
        <v>200</v>
      </c>
      <c r="C28" s="36">
        <v>1191941245</v>
      </c>
      <c r="D28" s="36">
        <v>84240000</v>
      </c>
      <c r="E28" s="37">
        <v>25.471675676986656</v>
      </c>
      <c r="F28" s="37">
        <v>8.6391519729299464</v>
      </c>
      <c r="G28" s="36">
        <v>44.361629999999998</v>
      </c>
      <c r="H28" s="37">
        <v>35.4</v>
      </c>
      <c r="I28" s="37">
        <v>-0.83387398833160364</v>
      </c>
      <c r="J28" s="36">
        <v>-28264473</v>
      </c>
      <c r="K28" s="37">
        <v>-104.31469923391107</v>
      </c>
      <c r="L28" s="37">
        <v>474.83380816714151</v>
      </c>
      <c r="M28" s="37">
        <v>52.66</v>
      </c>
      <c r="N28" s="38">
        <v>41.741516858980198</v>
      </c>
      <c r="O28" s="39">
        <v>656.88420000383439</v>
      </c>
      <c r="P28" s="38">
        <v>21.896140000127811</v>
      </c>
    </row>
    <row r="29" spans="1:16" x14ac:dyDescent="0.25">
      <c r="A29" s="35" t="s">
        <v>85</v>
      </c>
      <c r="B29" s="35" t="s">
        <v>200</v>
      </c>
      <c r="C29" s="36">
        <v>1271636030</v>
      </c>
      <c r="D29" s="36">
        <v>100000000</v>
      </c>
      <c r="E29" s="37">
        <v>57.614348277294972</v>
      </c>
      <c r="F29" s="37">
        <v>52.376680252086338</v>
      </c>
      <c r="G29" s="36">
        <v>62.830463000000002</v>
      </c>
      <c r="H29" s="37">
        <v>11.05</v>
      </c>
      <c r="I29" s="37">
        <v>-0.51084612924937822</v>
      </c>
      <c r="J29" s="36">
        <v>15898817</v>
      </c>
      <c r="K29" s="37">
        <v>69.187537663965813</v>
      </c>
      <c r="L29" s="37">
        <v>400</v>
      </c>
      <c r="M29" s="37">
        <v>62.83</v>
      </c>
      <c r="N29" s="38">
        <v>43.630524173015907</v>
      </c>
      <c r="O29" s="39">
        <v>219.52939170831991</v>
      </c>
      <c r="P29" s="38">
        <v>7.3176463902773303</v>
      </c>
    </row>
    <row r="30" spans="1:16" x14ac:dyDescent="0.25">
      <c r="A30" s="35" t="s">
        <v>539</v>
      </c>
      <c r="B30" s="35" t="s">
        <v>200</v>
      </c>
      <c r="C30" s="36">
        <v>3339027503</v>
      </c>
      <c r="D30" s="36">
        <v>103200000</v>
      </c>
      <c r="E30" s="37">
        <v>120.22620425677562</v>
      </c>
      <c r="F30" s="37">
        <v>97.081883282280046</v>
      </c>
      <c r="G30" s="36">
        <v>113.051084</v>
      </c>
      <c r="H30" s="37">
        <v>12.07</v>
      </c>
      <c r="I30" s="37">
        <v>-5.3822467295717047E-2</v>
      </c>
      <c r="J30" s="36">
        <v>31743454</v>
      </c>
      <c r="K30" s="37">
        <v>39.012767797732408</v>
      </c>
      <c r="L30" s="37">
        <v>387.59689922480618</v>
      </c>
      <c r="M30" s="37">
        <v>26.71</v>
      </c>
      <c r="N30" s="38">
        <v>55.935807862681933</v>
      </c>
      <c r="O30" s="39">
        <v>1042.6436460480636</v>
      </c>
      <c r="P30" s="38">
        <v>34.754788201602118</v>
      </c>
    </row>
    <row r="31" spans="1:16" x14ac:dyDescent="0.25">
      <c r="A31" s="35" t="s">
        <v>145</v>
      </c>
      <c r="B31" s="35" t="s">
        <v>200</v>
      </c>
      <c r="C31" s="36">
        <v>9789764290</v>
      </c>
      <c r="D31" s="36">
        <v>119470352</v>
      </c>
      <c r="E31" s="37">
        <v>2.5358713947350067</v>
      </c>
      <c r="F31" s="37">
        <v>0.15959358867589746</v>
      </c>
      <c r="G31" s="36">
        <v>116.852366</v>
      </c>
      <c r="H31" s="37">
        <v>135</v>
      </c>
      <c r="I31" s="37">
        <v>0.95358283204006966</v>
      </c>
      <c r="J31" s="36">
        <v>2569715</v>
      </c>
      <c r="K31" s="37">
        <v>6183.3926392615522</v>
      </c>
      <c r="L31" s="37">
        <v>334.81110024686291</v>
      </c>
      <c r="M31" s="37">
        <v>97.8</v>
      </c>
      <c r="N31" s="38">
        <v>33.840898574145413</v>
      </c>
      <c r="O31" s="39">
        <v>2005.2473457702388</v>
      </c>
      <c r="P31" s="38">
        <v>66.841578192341288</v>
      </c>
    </row>
    <row r="32" spans="1:16" x14ac:dyDescent="0.25">
      <c r="A32" s="35" t="s">
        <v>144</v>
      </c>
      <c r="B32" s="35" t="s">
        <v>200</v>
      </c>
      <c r="C32" s="36">
        <v>39381685000</v>
      </c>
      <c r="D32" s="36">
        <v>141772000</v>
      </c>
      <c r="E32" s="37">
        <v>1.7722048197043265</v>
      </c>
      <c r="F32" s="37">
        <v>1.7218163464344981E-2</v>
      </c>
      <c r="G32" s="36">
        <v>31.219389</v>
      </c>
      <c r="H32" s="37">
        <v>723</v>
      </c>
      <c r="I32" s="37">
        <v>41.987984352800595</v>
      </c>
      <c r="J32" s="36">
        <v>273620000</v>
      </c>
      <c r="K32" s="37">
        <v>376.16574811782766</v>
      </c>
      <c r="L32" s="37">
        <v>282.14315943909941</v>
      </c>
      <c r="M32" s="37">
        <v>22.02</v>
      </c>
      <c r="N32" s="38">
        <v>54.759415974334225</v>
      </c>
      <c r="O32" s="39">
        <v>2786.1684660343653</v>
      </c>
      <c r="P32" s="38">
        <v>92.872282201145509</v>
      </c>
    </row>
    <row r="33" spans="1:16" x14ac:dyDescent="0.25">
      <c r="A33" s="35" t="s">
        <v>322</v>
      </c>
      <c r="B33" s="35" t="s">
        <v>200</v>
      </c>
      <c r="C33" s="36">
        <v>1380911336</v>
      </c>
      <c r="D33" s="36">
        <v>150000000</v>
      </c>
      <c r="E33" s="37">
        <v>12.24291560627714</v>
      </c>
      <c r="F33" s="37">
        <v>1.8981264505856033</v>
      </c>
      <c r="G33" s="36">
        <v>74.740385000000003</v>
      </c>
      <c r="H33" s="37">
        <v>43.72</v>
      </c>
      <c r="I33" s="37">
        <v>-0.20556512352082737</v>
      </c>
      <c r="J33" s="36">
        <v>-32821003</v>
      </c>
      <c r="K33" s="37">
        <v>-196.5205024355898</v>
      </c>
      <c r="L33" s="37">
        <v>266.66666666666669</v>
      </c>
      <c r="M33" s="37">
        <v>49.82</v>
      </c>
      <c r="N33" s="38">
        <v>43.313206955788672</v>
      </c>
      <c r="O33" s="39">
        <v>812.6704288573128</v>
      </c>
      <c r="P33" s="38">
        <v>27.089014295243761</v>
      </c>
    </row>
    <row r="34" spans="1:16" x14ac:dyDescent="0.25">
      <c r="A34" s="35" t="s">
        <v>551</v>
      </c>
      <c r="B34" s="35" t="s">
        <v>200</v>
      </c>
      <c r="C34" s="36">
        <v>6093838382</v>
      </c>
      <c r="D34" s="36">
        <v>170000000</v>
      </c>
      <c r="E34" s="37">
        <v>4.9491030530200133</v>
      </c>
      <c r="F34" s="37">
        <v>0.18309667232778443</v>
      </c>
      <c r="G34" s="36">
        <v>53.288747999999998</v>
      </c>
      <c r="H34" s="37">
        <v>151.69999999999999</v>
      </c>
      <c r="I34" s="37">
        <v>5.6985517356751245</v>
      </c>
      <c r="J34" s="36">
        <v>418881945</v>
      </c>
      <c r="K34" s="37">
        <v>64.528921149848074</v>
      </c>
      <c r="L34" s="37">
        <v>235.29411764705881</v>
      </c>
      <c r="M34" s="37">
        <v>31.34</v>
      </c>
      <c r="N34" s="38">
        <v>27.048725024412825</v>
      </c>
      <c r="O34" s="39">
        <v>1586.1764768510911</v>
      </c>
      <c r="P34" s="38">
        <v>52.872549228369706</v>
      </c>
    </row>
    <row r="35" spans="1:16" x14ac:dyDescent="0.25">
      <c r="A35" s="35" t="s">
        <v>49</v>
      </c>
      <c r="B35" s="35" t="s">
        <v>200</v>
      </c>
      <c r="C35" s="36">
        <v>1429330090</v>
      </c>
      <c r="D35" s="36">
        <v>200000000</v>
      </c>
      <c r="E35" s="37">
        <v>43.183011112500168</v>
      </c>
      <c r="F35" s="37">
        <v>23.99056172916676</v>
      </c>
      <c r="G35" s="36">
        <v>105.381429</v>
      </c>
      <c r="H35" s="37">
        <v>8.7899999999999991</v>
      </c>
      <c r="I35" s="37">
        <v>8.3297224170612694E-2</v>
      </c>
      <c r="J35" s="36">
        <v>-731122</v>
      </c>
      <c r="K35" s="37">
        <v>-2461.9694113978244</v>
      </c>
      <c r="L35" s="37">
        <v>200</v>
      </c>
      <c r="M35" s="37">
        <v>52.69</v>
      </c>
      <c r="N35" s="38">
        <v>52.175558701832458</v>
      </c>
      <c r="O35" s="39">
        <v>1118.5349925949185</v>
      </c>
      <c r="P35" s="38">
        <v>37.284499753163949</v>
      </c>
    </row>
    <row r="36" spans="1:16" x14ac:dyDescent="0.25">
      <c r="A36" s="35" t="s">
        <v>9</v>
      </c>
      <c r="B36" s="35" t="s">
        <v>200</v>
      </c>
      <c r="C36" s="36">
        <v>19691212171</v>
      </c>
      <c r="D36" s="36">
        <v>240303646</v>
      </c>
      <c r="E36" s="37">
        <v>2.5396320396777448</v>
      </c>
      <c r="F36" s="37">
        <v>0.17614048461543419</v>
      </c>
      <c r="G36" s="36">
        <v>239.36703</v>
      </c>
      <c r="H36" s="37">
        <v>65.8</v>
      </c>
      <c r="I36" s="37">
        <v>5.0404936060229915</v>
      </c>
      <c r="J36" s="36">
        <v>5168746</v>
      </c>
      <c r="K36" s="37">
        <v>2789.5003468926507</v>
      </c>
      <c r="L36" s="37">
        <v>166.45606783677349</v>
      </c>
      <c r="M36" s="37">
        <v>99.61</v>
      </c>
      <c r="N36" s="38">
        <v>33.840898578320015</v>
      </c>
      <c r="O36" s="39">
        <v>3000</v>
      </c>
      <c r="P36" s="38">
        <v>100</v>
      </c>
    </row>
    <row r="37" spans="1:16" x14ac:dyDescent="0.25">
      <c r="A37" s="35" t="s">
        <v>521</v>
      </c>
      <c r="B37" s="35" t="s">
        <v>200</v>
      </c>
      <c r="C37" s="36">
        <v>4605953109</v>
      </c>
      <c r="D37" s="36">
        <v>265000000</v>
      </c>
      <c r="E37" s="37">
        <v>10.34898029298015</v>
      </c>
      <c r="F37" s="37">
        <v>0.83090969835248085</v>
      </c>
      <c r="G37" s="36">
        <v>85.702517999999998</v>
      </c>
      <c r="H37" s="37">
        <v>45.1</v>
      </c>
      <c r="I37" s="37">
        <v>-6.9454789218194435</v>
      </c>
      <c r="J37" s="36">
        <v>481101194</v>
      </c>
      <c r="K37" s="37">
        <v>25.888524400544306</v>
      </c>
      <c r="L37" s="37">
        <v>150.9433962264151</v>
      </c>
      <c r="M37" s="37">
        <v>32.340000000000003</v>
      </c>
      <c r="N37" s="38">
        <v>71.885404838781412</v>
      </c>
      <c r="O37" s="39">
        <v>601.99260106247254</v>
      </c>
      <c r="P37" s="38">
        <v>20.066420035415753</v>
      </c>
    </row>
    <row r="38" spans="1:16" x14ac:dyDescent="0.25">
      <c r="A38" s="35" t="s">
        <v>1263</v>
      </c>
      <c r="B38" s="35" t="s">
        <v>200</v>
      </c>
      <c r="C38" s="36">
        <v>14622631268</v>
      </c>
      <c r="D38" s="36">
        <v>280000000</v>
      </c>
      <c r="E38" s="37">
        <v>18.167331881690849</v>
      </c>
      <c r="F38" s="37">
        <v>1.3517360031019976</v>
      </c>
      <c r="G38" s="36">
        <v>51.990901999999998</v>
      </c>
      <c r="H38" s="37">
        <v>48.42</v>
      </c>
      <c r="I38" s="37">
        <v>-0.84750000000000003</v>
      </c>
      <c r="J38" s="36">
        <v>110254907</v>
      </c>
      <c r="K38" s="37">
        <v>121.89933641683631</v>
      </c>
      <c r="L38" s="37">
        <v>142.85714285714286</v>
      </c>
      <c r="M38" s="37">
        <v>16.239999999999998</v>
      </c>
      <c r="N38" s="38">
        <v>37.225779410527664</v>
      </c>
      <c r="O38" s="39">
        <v>0</v>
      </c>
      <c r="P38" s="38">
        <v>0</v>
      </c>
    </row>
    <row r="39" spans="1:16" x14ac:dyDescent="0.25">
      <c r="A39" s="35" t="s">
        <v>361</v>
      </c>
      <c r="B39" s="35" t="s">
        <v>200</v>
      </c>
      <c r="C39" s="36">
        <v>6812645348</v>
      </c>
      <c r="D39" s="36">
        <v>324000000</v>
      </c>
      <c r="E39" s="37">
        <v>54.909072607397832</v>
      </c>
      <c r="F39" s="37">
        <v>7.3683672312664834</v>
      </c>
      <c r="G39" s="36">
        <v>32.008808999999999</v>
      </c>
      <c r="H39" s="37">
        <v>22.78</v>
      </c>
      <c r="I39" s="37">
        <v>0.17851071604016511</v>
      </c>
      <c r="J39" s="36">
        <v>-40736806</v>
      </c>
      <c r="K39" s="37">
        <v>-182.93039469024646</v>
      </c>
      <c r="L39" s="37">
        <v>123.45679012345678</v>
      </c>
      <c r="M39" s="37">
        <v>9.8699999999999992</v>
      </c>
      <c r="N39" s="38">
        <v>66.348617699494284</v>
      </c>
      <c r="O39" s="39">
        <v>813.22158733591618</v>
      </c>
      <c r="P39" s="38">
        <v>27.107386244530538</v>
      </c>
    </row>
    <row r="40" spans="1:16" x14ac:dyDescent="0.25">
      <c r="A40" s="35" t="s">
        <v>121</v>
      </c>
      <c r="B40" s="35" t="s">
        <v>200</v>
      </c>
      <c r="C40" s="36">
        <v>3548001757</v>
      </c>
      <c r="D40" s="36">
        <v>360000000</v>
      </c>
      <c r="E40" s="37">
        <v>36.177166094253458</v>
      </c>
      <c r="F40" s="37">
        <v>25.123032009898235</v>
      </c>
      <c r="G40" s="36">
        <v>282.78303399999999</v>
      </c>
      <c r="H40" s="37">
        <v>3.91</v>
      </c>
      <c r="I40" s="37">
        <v>2.0209436922256518E-2</v>
      </c>
      <c r="J40" s="36">
        <v>-173040268</v>
      </c>
      <c r="K40" s="37">
        <v>-8.3217624235302274</v>
      </c>
      <c r="L40" s="37">
        <v>111.11111111111111</v>
      </c>
      <c r="M40" s="37">
        <v>78.55</v>
      </c>
      <c r="N40" s="38">
        <v>51.803211992031088</v>
      </c>
      <c r="O40" s="39">
        <v>1270.714370336168</v>
      </c>
      <c r="P40" s="38">
        <v>42.357145677872268</v>
      </c>
    </row>
    <row r="41" spans="1:16" x14ac:dyDescent="0.25">
      <c r="A41" s="35" t="s">
        <v>48</v>
      </c>
      <c r="B41" s="35" t="s">
        <v>200</v>
      </c>
      <c r="C41" s="36">
        <v>4404805235</v>
      </c>
      <c r="D41" s="36">
        <v>385499653</v>
      </c>
      <c r="E41" s="37">
        <v>21.349985575439909</v>
      </c>
      <c r="F41" s="37">
        <v>2.2153052963126698</v>
      </c>
      <c r="G41" s="36">
        <v>74.176674000000006</v>
      </c>
      <c r="H41" s="37">
        <v>25.26</v>
      </c>
      <c r="I41" s="37">
        <v>0.78529104534739602</v>
      </c>
      <c r="J41" s="36">
        <v>-306785046</v>
      </c>
      <c r="K41" s="37">
        <v>-31.414475544547891</v>
      </c>
      <c r="L41" s="37">
        <v>103.76144229629178</v>
      </c>
      <c r="M41" s="37">
        <v>19.239999999999998</v>
      </c>
      <c r="N41" s="38">
        <v>25.79853448839917</v>
      </c>
      <c r="O41" s="39">
        <v>2157.4926542425555</v>
      </c>
      <c r="P41" s="38">
        <v>71.91642180808519</v>
      </c>
    </row>
    <row r="42" spans="1:16" x14ac:dyDescent="0.25">
      <c r="A42" s="35" t="s">
        <v>203</v>
      </c>
      <c r="B42" s="35" t="s">
        <v>200</v>
      </c>
      <c r="C42" s="36">
        <v>6764257574</v>
      </c>
      <c r="D42" s="36">
        <v>500000000</v>
      </c>
      <c r="E42" s="37">
        <v>23.267819877989371</v>
      </c>
      <c r="F42" s="37">
        <v>5.8169549694973428</v>
      </c>
      <c r="G42" s="36">
        <v>194.287902</v>
      </c>
      <c r="H42" s="37">
        <v>8.85</v>
      </c>
      <c r="I42" s="37">
        <v>-8.749116159324366E-2</v>
      </c>
      <c r="J42" s="36">
        <v>-270382363</v>
      </c>
      <c r="K42" s="37">
        <v>-14.793864346839813</v>
      </c>
      <c r="L42" s="37">
        <v>80</v>
      </c>
      <c r="M42" s="37">
        <v>38.85</v>
      </c>
      <c r="N42" s="38">
        <v>28.472212148442246</v>
      </c>
      <c r="O42" s="39">
        <v>493.80444223169536</v>
      </c>
      <c r="P42" s="38">
        <v>16.460148074389846</v>
      </c>
    </row>
    <row r="43" spans="1:16" x14ac:dyDescent="0.25">
      <c r="A43" s="35" t="s">
        <v>181</v>
      </c>
      <c r="B43" s="35" t="s">
        <v>200</v>
      </c>
      <c r="C43" s="36">
        <v>959761015</v>
      </c>
      <c r="D43" s="36">
        <v>500000000</v>
      </c>
      <c r="E43" s="37">
        <v>73.826345669715693</v>
      </c>
      <c r="F43" s="37">
        <v>73.826345669715693</v>
      </c>
      <c r="G43" s="36">
        <v>195.60929400000001</v>
      </c>
      <c r="H43" s="37">
        <v>2.77</v>
      </c>
      <c r="I43" s="37">
        <v>-6.5494732551102608E-2</v>
      </c>
      <c r="J43" s="36">
        <v>70090339</v>
      </c>
      <c r="K43" s="37">
        <v>14.267301517831152</v>
      </c>
      <c r="L43" s="37">
        <v>80</v>
      </c>
      <c r="M43" s="37">
        <v>39.119999999999997</v>
      </c>
      <c r="N43" s="38">
        <v>52.723015007891988</v>
      </c>
      <c r="O43" s="39">
        <v>352.6473738701327</v>
      </c>
      <c r="P43" s="38">
        <v>11.754912462337757</v>
      </c>
    </row>
    <row r="44" spans="1:16" x14ac:dyDescent="0.25">
      <c r="A44" s="35" t="s">
        <v>207</v>
      </c>
      <c r="B44" s="35" t="s">
        <v>200</v>
      </c>
      <c r="C44" s="36">
        <v>63934093330</v>
      </c>
      <c r="D44" s="36">
        <v>780226002</v>
      </c>
      <c r="E44" s="37">
        <v>1.1735195027758658</v>
      </c>
      <c r="F44" s="37">
        <v>3.2697312667369652E-2</v>
      </c>
      <c r="G44" s="36">
        <v>725.54518099999996</v>
      </c>
      <c r="H44" s="37">
        <v>46.98</v>
      </c>
      <c r="I44" s="37">
        <v>1.4143190905718654</v>
      </c>
      <c r="J44" s="36">
        <v>16782058</v>
      </c>
      <c r="K44" s="37">
        <v>2138.6170928499951</v>
      </c>
      <c r="L44" s="37">
        <v>51.267196808957415</v>
      </c>
      <c r="M44" s="37">
        <v>92.99</v>
      </c>
      <c r="N44" s="38">
        <v>33.840898578139964</v>
      </c>
      <c r="O44" s="39">
        <v>2737.4524705065292</v>
      </c>
      <c r="P44" s="38">
        <v>91.248415683550974</v>
      </c>
    </row>
    <row r="45" spans="1:16" x14ac:dyDescent="0.25">
      <c r="A45" s="35" t="s">
        <v>323</v>
      </c>
      <c r="B45" s="35" t="s">
        <v>200</v>
      </c>
      <c r="C45" s="36">
        <v>3818084897</v>
      </c>
      <c r="D45" s="36">
        <v>791000000</v>
      </c>
      <c r="E45" s="37">
        <v>14.088532661874618</v>
      </c>
      <c r="F45" s="37">
        <v>4.4527600069135964</v>
      </c>
      <c r="G45" s="36">
        <v>679.26380900000004</v>
      </c>
      <c r="H45" s="37">
        <v>4.18</v>
      </c>
      <c r="I45" s="37">
        <v>2.7193963441555447E-2</v>
      </c>
      <c r="J45" s="36">
        <v>-264395717</v>
      </c>
      <c r="K45" s="37">
        <v>-11.966910946594494</v>
      </c>
      <c r="L45" s="37">
        <v>50.56890012642225</v>
      </c>
      <c r="M45" s="37">
        <v>85.87</v>
      </c>
      <c r="N45" s="38">
        <v>22.009294454752027</v>
      </c>
      <c r="O45" s="39">
        <v>902.01063483193911</v>
      </c>
      <c r="P45" s="38">
        <v>30.067021161064638</v>
      </c>
    </row>
    <row r="46" spans="1:16" x14ac:dyDescent="0.25">
      <c r="A46" s="35" t="s">
        <v>204</v>
      </c>
      <c r="B46" s="35" t="s">
        <v>200</v>
      </c>
      <c r="C46" s="36">
        <v>12909517992</v>
      </c>
      <c r="D46" s="36">
        <v>1000000000</v>
      </c>
      <c r="E46" s="37">
        <v>1.8285386611586205</v>
      </c>
      <c r="F46" s="37">
        <v>7.0328410044562334E-2</v>
      </c>
      <c r="G46" s="36">
        <v>849.28664500000002</v>
      </c>
      <c r="H46" s="37">
        <v>25.76</v>
      </c>
      <c r="I46" s="37">
        <v>9.106739179236456E-2</v>
      </c>
      <c r="J46" s="36">
        <v>391337210</v>
      </c>
      <c r="K46" s="37">
        <v>66.438864834754668</v>
      </c>
      <c r="L46" s="37">
        <v>40</v>
      </c>
      <c r="M46" s="37">
        <v>84.92</v>
      </c>
      <c r="N46" s="38">
        <v>63.971565907770085</v>
      </c>
      <c r="O46" s="39">
        <v>1092.6646134720218</v>
      </c>
      <c r="P46" s="38">
        <v>36.422153782400727</v>
      </c>
    </row>
    <row r="47" spans="1:16" x14ac:dyDescent="0.25">
      <c r="A47" s="35" t="s">
        <v>324</v>
      </c>
      <c r="B47" s="35" t="s">
        <v>200</v>
      </c>
      <c r="C47" s="36">
        <v>19079519513</v>
      </c>
      <c r="D47" s="36">
        <v>1500000000</v>
      </c>
      <c r="E47" s="37">
        <v>8.2755313330753442</v>
      </c>
      <c r="F47" s="37">
        <v>0.42438622220899203</v>
      </c>
      <c r="G47" s="36">
        <v>363.24555199999998</v>
      </c>
      <c r="H47" s="37">
        <v>13.31</v>
      </c>
      <c r="I47" s="37">
        <v>0.57346855474786196</v>
      </c>
      <c r="J47" s="36">
        <v>-705417106</v>
      </c>
      <c r="K47" s="37">
        <v>-27.643219641458483</v>
      </c>
      <c r="L47" s="37">
        <v>26.666666666666668</v>
      </c>
      <c r="M47" s="37">
        <v>24.21</v>
      </c>
      <c r="N47" s="38">
        <v>56.651725632344082</v>
      </c>
      <c r="O47" s="39">
        <v>2200.0383901056448</v>
      </c>
      <c r="P47" s="38">
        <v>73.334613003521497</v>
      </c>
    </row>
    <row r="48" spans="1:16" x14ac:dyDescent="0.25">
      <c r="A48" s="35" t="s">
        <v>344</v>
      </c>
      <c r="B48" s="35" t="s">
        <v>200</v>
      </c>
      <c r="C48" s="36">
        <v>13652788635</v>
      </c>
      <c r="D48" s="36">
        <v>1915000000</v>
      </c>
      <c r="E48" s="37">
        <v>5.0588119870626675</v>
      </c>
      <c r="F48" s="37">
        <v>0.16510482986496958</v>
      </c>
      <c r="G48" s="36">
        <v>493.98133899999999</v>
      </c>
      <c r="H48" s="37">
        <v>16.010000000000002</v>
      </c>
      <c r="I48" s="37">
        <v>0.42552279738707632</v>
      </c>
      <c r="J48" s="36">
        <v>123979435</v>
      </c>
      <c r="K48" s="37">
        <v>247.13776119402382</v>
      </c>
      <c r="L48" s="37">
        <v>20.887728459530027</v>
      </c>
      <c r="M48" s="37">
        <v>25.79</v>
      </c>
      <c r="N48" s="38">
        <v>52.196302135846381</v>
      </c>
      <c r="O48" s="39">
        <v>2471.9397008544752</v>
      </c>
      <c r="P48" s="38">
        <v>82.397990028482511</v>
      </c>
    </row>
    <row r="49" spans="1:16" x14ac:dyDescent="0.25">
      <c r="A49" s="35" t="s">
        <v>538</v>
      </c>
      <c r="B49" s="35" t="s">
        <v>200</v>
      </c>
      <c r="C49" s="36">
        <v>12776501404</v>
      </c>
      <c r="D49" s="36">
        <v>2500000000</v>
      </c>
      <c r="E49" s="37">
        <v>14.406575160903435</v>
      </c>
      <c r="F49" s="37">
        <v>1.1525260128722747</v>
      </c>
      <c r="G49" s="36">
        <v>587.20383200000003</v>
      </c>
      <c r="H49" s="37">
        <v>4.7300000000000004</v>
      </c>
      <c r="I49" s="37">
        <v>7.1185132634396631E-2</v>
      </c>
      <c r="J49" s="36">
        <v>-201213065</v>
      </c>
      <c r="K49" s="37">
        <v>-62.123202586273415</v>
      </c>
      <c r="L49" s="37">
        <v>16</v>
      </c>
      <c r="M49" s="37">
        <v>23.48</v>
      </c>
      <c r="N49" s="38">
        <v>34.57935142676601</v>
      </c>
      <c r="O49" s="39">
        <v>1481.2259046056838</v>
      </c>
      <c r="P49" s="38">
        <v>49.374196820189461</v>
      </c>
    </row>
    <row r="50" spans="1:16" x14ac:dyDescent="0.25">
      <c r="A50" s="35" t="s">
        <v>205</v>
      </c>
      <c r="B50" s="35" t="s">
        <v>200</v>
      </c>
      <c r="C50" s="36">
        <v>141356914000</v>
      </c>
      <c r="D50" s="36">
        <v>2900000000</v>
      </c>
      <c r="E50" s="37">
        <v>5.029353823591391</v>
      </c>
      <c r="F50" s="37">
        <v>3.2115924799434169E-2</v>
      </c>
      <c r="G50" s="36">
        <v>147.02876900000001</v>
      </c>
      <c r="H50" s="37">
        <v>54.2</v>
      </c>
      <c r="I50" s="37">
        <v>-0.17901718531076938</v>
      </c>
      <c r="J50" s="36">
        <v>1502626000</v>
      </c>
      <c r="K50" s="37">
        <v>104.21754980946689</v>
      </c>
      <c r="L50" s="37">
        <v>13.793103448275861</v>
      </c>
      <c r="M50" s="37">
        <v>5.0599999999999996</v>
      </c>
      <c r="N50" s="38">
        <v>42.073912866682321</v>
      </c>
      <c r="O50" s="39">
        <v>1753.9634505666777</v>
      </c>
      <c r="P50" s="38">
        <v>58.465448352222587</v>
      </c>
    </row>
    <row r="51" spans="1:16" x14ac:dyDescent="0.25">
      <c r="A51" s="35" t="s">
        <v>206</v>
      </c>
      <c r="B51" s="35" t="s">
        <v>200</v>
      </c>
      <c r="C51" s="36">
        <v>295496351000</v>
      </c>
      <c r="D51" s="36">
        <v>7000000000</v>
      </c>
      <c r="E51" s="37">
        <v>0.31202913827942574</v>
      </c>
      <c r="F51" s="37">
        <v>1.1429638764814129E-3</v>
      </c>
      <c r="G51" s="36">
        <v>3267.1327310000001</v>
      </c>
      <c r="H51" s="37">
        <v>39.24</v>
      </c>
      <c r="I51" s="37">
        <v>-0.62463062455660179</v>
      </c>
      <c r="J51" s="36">
        <v>405786000</v>
      </c>
      <c r="K51" s="37">
        <v>672.76840502136599</v>
      </c>
      <c r="L51" s="37">
        <v>5.7142857142857144</v>
      </c>
      <c r="M51" s="37">
        <v>46.67</v>
      </c>
      <c r="N51" s="38">
        <v>47.143383227344799</v>
      </c>
      <c r="O51" s="39">
        <v>1331.5853857547575</v>
      </c>
      <c r="P51" s="38">
        <v>44.386179525158582</v>
      </c>
    </row>
    <row r="52" spans="1:16" x14ac:dyDescent="0.25">
      <c r="A52" s="75" t="s">
        <v>710</v>
      </c>
      <c r="B52" s="75" t="s">
        <v>679</v>
      </c>
      <c r="C52" s="76">
        <v>599344233</v>
      </c>
      <c r="D52" s="76">
        <v>118000000</v>
      </c>
      <c r="E52" s="77">
        <v>120.56485890270449</v>
      </c>
      <c r="F52" s="77">
        <v>92.885099308709158</v>
      </c>
      <c r="G52" s="76">
        <v>28.655494999999998</v>
      </c>
      <c r="H52" s="77">
        <v>11.58</v>
      </c>
      <c r="I52" s="77">
        <v>-0.26999785354580297</v>
      </c>
      <c r="J52" s="76">
        <v>-28506759</v>
      </c>
      <c r="K52" s="77">
        <v>-45.533061124205666</v>
      </c>
      <c r="L52" s="77">
        <v>338.9830508474576</v>
      </c>
      <c r="M52" s="77">
        <v>24.28</v>
      </c>
      <c r="N52" s="78">
        <v>81.986278622089756</v>
      </c>
      <c r="O52" s="79">
        <v>400.61561593164299</v>
      </c>
      <c r="P52" s="78">
        <v>13.3538538643881</v>
      </c>
    </row>
    <row r="53" spans="1:16" x14ac:dyDescent="0.25">
      <c r="A53" s="75" t="s">
        <v>517</v>
      </c>
      <c r="B53" s="75" t="s">
        <v>679</v>
      </c>
      <c r="C53" s="76">
        <v>1187480335</v>
      </c>
      <c r="D53" s="76">
        <v>155000000</v>
      </c>
      <c r="E53" s="77">
        <v>51.631821125066672</v>
      </c>
      <c r="F53" s="77">
        <v>23.793465956251922</v>
      </c>
      <c r="G53" s="76">
        <v>52.462822000000003</v>
      </c>
      <c r="H53" s="77">
        <v>14.77</v>
      </c>
      <c r="I53" s="77">
        <v>5.2254623691517565E-2</v>
      </c>
      <c r="J53" s="76">
        <v>-76765590</v>
      </c>
      <c r="K53" s="77">
        <v>-28.267873665792187</v>
      </c>
      <c r="L53" s="77">
        <v>258.06451612903226</v>
      </c>
      <c r="M53" s="77">
        <v>33.840000000000003</v>
      </c>
      <c r="N53" s="78">
        <v>63.147914193727914</v>
      </c>
      <c r="O53" s="79">
        <v>1712.1893678726794</v>
      </c>
      <c r="P53" s="78">
        <v>57.072978929089317</v>
      </c>
    </row>
    <row r="54" spans="1:16" x14ac:dyDescent="0.25">
      <c r="A54" s="75" t="s">
        <v>358</v>
      </c>
      <c r="B54" s="75" t="s">
        <v>679</v>
      </c>
      <c r="C54" s="76">
        <v>12992829112</v>
      </c>
      <c r="D54" s="76">
        <v>300000000</v>
      </c>
      <c r="E54" s="77">
        <v>12.426613083111054</v>
      </c>
      <c r="F54" s="77">
        <v>1.119514692172167</v>
      </c>
      <c r="G54" s="76">
        <v>87.924075000000002</v>
      </c>
      <c r="H54" s="77">
        <v>36.619999999999997</v>
      </c>
      <c r="I54" s="77">
        <v>-0.24219292245270199</v>
      </c>
      <c r="J54" s="76">
        <v>-369030105</v>
      </c>
      <c r="K54" s="77">
        <v>-30.078846819285921</v>
      </c>
      <c r="L54" s="77">
        <v>133.33333333333334</v>
      </c>
      <c r="M54" s="77">
        <v>29.3</v>
      </c>
      <c r="N54" s="78">
        <v>38.873591189468115</v>
      </c>
      <c r="O54" s="79">
        <v>856.97924025140651</v>
      </c>
      <c r="P54" s="78">
        <v>28.565974675046885</v>
      </c>
    </row>
    <row r="55" spans="1:16" x14ac:dyDescent="0.25">
      <c r="A55" s="75" t="s">
        <v>188</v>
      </c>
      <c r="B55" s="75" t="s">
        <v>679</v>
      </c>
      <c r="C55" s="76">
        <v>3014472211</v>
      </c>
      <c r="D55" s="76">
        <v>400000000</v>
      </c>
      <c r="E55" s="77">
        <v>40.888758044863145</v>
      </c>
      <c r="F55" s="77">
        <v>14.603127873165409</v>
      </c>
      <c r="G55" s="76">
        <v>129.881788</v>
      </c>
      <c r="H55" s="77">
        <v>7.56</v>
      </c>
      <c r="I55" s="77">
        <v>-0.12196559347350887</v>
      </c>
      <c r="J55" s="76">
        <v>44096898</v>
      </c>
      <c r="K55" s="77">
        <v>63.496529846611885</v>
      </c>
      <c r="L55" s="77">
        <v>100</v>
      </c>
      <c r="M55" s="77">
        <v>32.35</v>
      </c>
      <c r="N55" s="78">
        <v>54.297609710812118</v>
      </c>
      <c r="O55" s="79">
        <v>134.6263701405627</v>
      </c>
      <c r="P55" s="78">
        <v>4.4875456713520903</v>
      </c>
    </row>
    <row r="56" spans="1:16" x14ac:dyDescent="0.25">
      <c r="A56" s="75" t="s">
        <v>466</v>
      </c>
      <c r="B56" s="75" t="s">
        <v>679</v>
      </c>
      <c r="C56" s="76">
        <v>9055647326</v>
      </c>
      <c r="D56" s="76">
        <v>675000000</v>
      </c>
      <c r="E56" s="77">
        <v>20.67072898167979</v>
      </c>
      <c r="F56" s="77">
        <v>3.8279127743851462</v>
      </c>
      <c r="G56" s="76">
        <v>233.17816500000001</v>
      </c>
      <c r="H56" s="77">
        <v>8.3000000000000007</v>
      </c>
      <c r="I56" s="77">
        <v>-0.30735555608006848</v>
      </c>
      <c r="J56" s="76">
        <v>-1049101373</v>
      </c>
      <c r="K56" s="77">
        <v>-5.1472623513571554</v>
      </c>
      <c r="L56" s="77">
        <v>59.25925925925926</v>
      </c>
      <c r="M56" s="77">
        <v>34.54</v>
      </c>
      <c r="N56" s="78">
        <v>43.778318896109958</v>
      </c>
      <c r="O56" s="79">
        <v>545.33886796689671</v>
      </c>
      <c r="P56" s="78">
        <v>18.177962265563224</v>
      </c>
    </row>
    <row r="57" spans="1:16" x14ac:dyDescent="0.25">
      <c r="A57" s="75" t="s">
        <v>452</v>
      </c>
      <c r="B57" s="75" t="s">
        <v>679</v>
      </c>
      <c r="C57" s="76">
        <v>60137175087</v>
      </c>
      <c r="D57" s="76">
        <v>700000000</v>
      </c>
      <c r="E57" s="77">
        <v>1.3446871544994443</v>
      </c>
      <c r="F57" s="77">
        <v>1.0383684590729299E-2</v>
      </c>
      <c r="G57" s="76">
        <v>158.53750099999999</v>
      </c>
      <c r="H57" s="77">
        <v>187.7</v>
      </c>
      <c r="I57" s="77">
        <v>2.5067582107008946</v>
      </c>
      <c r="J57" s="76">
        <v>20192725560</v>
      </c>
      <c r="K57" s="77">
        <v>6.4132006159945059</v>
      </c>
      <c r="L57" s="77">
        <v>57.142857142857146</v>
      </c>
      <c r="M57" s="77">
        <v>22.64</v>
      </c>
      <c r="N57" s="78">
        <v>67.936528496692148</v>
      </c>
      <c r="O57" s="79">
        <v>1470.896277391071</v>
      </c>
      <c r="P57" s="78">
        <v>49.029875913035696</v>
      </c>
    </row>
    <row r="58" spans="1:16" x14ac:dyDescent="0.25">
      <c r="A58" s="75" t="s">
        <v>187</v>
      </c>
      <c r="B58" s="75" t="s">
        <v>679</v>
      </c>
      <c r="C58" s="76">
        <v>3578645146</v>
      </c>
      <c r="D58" s="76">
        <v>960336000</v>
      </c>
      <c r="E58" s="77">
        <v>13.595266028133828</v>
      </c>
      <c r="F58" s="77">
        <v>2.3594634287953777</v>
      </c>
      <c r="G58" s="76">
        <v>464.88056799999998</v>
      </c>
      <c r="H58" s="77">
        <v>6.33</v>
      </c>
      <c r="I58" s="77">
        <v>3.216146382380014E-2</v>
      </c>
      <c r="J58" s="76">
        <v>433474987</v>
      </c>
      <c r="K58" s="77">
        <v>13.292614736268508</v>
      </c>
      <c r="L58" s="77">
        <v>41.65208843571417</v>
      </c>
      <c r="M58" s="77">
        <v>48.4</v>
      </c>
      <c r="N58" s="78">
        <v>88.53991117236194</v>
      </c>
      <c r="O58" s="79">
        <v>1143.2823068393127</v>
      </c>
      <c r="P58" s="78">
        <v>38.109410227977087</v>
      </c>
    </row>
    <row r="59" spans="1:16" x14ac:dyDescent="0.25">
      <c r="A59" s="75" t="s">
        <v>724</v>
      </c>
      <c r="B59" s="75" t="s">
        <v>679</v>
      </c>
      <c r="C59" s="76">
        <v>31421246000</v>
      </c>
      <c r="D59" s="76">
        <v>1500000000</v>
      </c>
      <c r="E59" s="77">
        <v>2.6914191099369345</v>
      </c>
      <c r="F59" s="77">
        <v>5.4372103231049178E-2</v>
      </c>
      <c r="G59" s="76">
        <v>438.15582999999998</v>
      </c>
      <c r="H59" s="77">
        <v>33.92</v>
      </c>
      <c r="I59" s="77">
        <v>-0.59726458721575426</v>
      </c>
      <c r="J59" s="76">
        <v>871646000</v>
      </c>
      <c r="K59" s="77">
        <v>56.789109340259692</v>
      </c>
      <c r="L59" s="77">
        <v>26.666666666666668</v>
      </c>
      <c r="M59" s="77">
        <v>29.21</v>
      </c>
      <c r="N59" s="78">
        <v>77.830087534897643</v>
      </c>
      <c r="O59" s="79">
        <v>854.18784426087836</v>
      </c>
      <c r="P59" s="78">
        <v>28.472928142029279</v>
      </c>
    </row>
    <row r="60" spans="1:16" x14ac:dyDescent="0.25">
      <c r="A60" s="75" t="s">
        <v>398</v>
      </c>
      <c r="B60" s="75" t="s">
        <v>679</v>
      </c>
      <c r="C60" s="76">
        <v>5116474915</v>
      </c>
      <c r="D60" s="76">
        <v>2000000000</v>
      </c>
      <c r="E60" s="77">
        <v>24.23669556892613</v>
      </c>
      <c r="F60" s="77">
        <v>2.0197246307438443</v>
      </c>
      <c r="G60" s="76">
        <v>271.03651100000002</v>
      </c>
      <c r="H60" s="77">
        <v>6.09</v>
      </c>
      <c r="I60" s="77">
        <v>-9.3567079044068358E-2</v>
      </c>
      <c r="J60" s="76">
        <v>321175807</v>
      </c>
      <c r="K60" s="77">
        <v>37.36271455838515</v>
      </c>
      <c r="L60" s="77">
        <v>20</v>
      </c>
      <c r="M60" s="77">
        <v>13.55</v>
      </c>
      <c r="N60" s="78">
        <v>84.55799595142372</v>
      </c>
      <c r="O60" s="79">
        <v>1007.5962785728368</v>
      </c>
      <c r="P60" s="78">
        <v>33.586542619094558</v>
      </c>
    </row>
    <row r="61" spans="1:16" x14ac:dyDescent="0.25">
      <c r="A61" s="60" t="s">
        <v>434</v>
      </c>
      <c r="B61" s="60" t="s">
        <v>374</v>
      </c>
      <c r="C61" s="61">
        <v>29439691000</v>
      </c>
      <c r="D61" s="61">
        <v>0</v>
      </c>
      <c r="E61" s="62">
        <v>0</v>
      </c>
      <c r="F61" s="62">
        <v>0</v>
      </c>
      <c r="G61" s="61">
        <v>1007.169114</v>
      </c>
      <c r="H61" s="62">
        <v>8.99</v>
      </c>
      <c r="I61" s="62">
        <v>0.22140433266744886</v>
      </c>
      <c r="J61" s="61">
        <v>0</v>
      </c>
      <c r="K61" s="62">
        <v>0</v>
      </c>
      <c r="L61" s="62">
        <v>0</v>
      </c>
      <c r="M61" s="62">
        <v>40.28</v>
      </c>
      <c r="N61" s="63">
        <v>347.93630595625137</v>
      </c>
      <c r="O61" s="64">
        <v>2743.6044990505225</v>
      </c>
      <c r="P61" s="63">
        <v>91.453483301684088</v>
      </c>
    </row>
    <row r="62" spans="1:16" x14ac:dyDescent="0.25">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x14ac:dyDescent="0.25">
      <c r="A63" s="60" t="s">
        <v>719</v>
      </c>
      <c r="B63" s="60" t="s">
        <v>374</v>
      </c>
      <c r="C63" s="61">
        <v>19923</v>
      </c>
      <c r="D63" s="61">
        <v>1000</v>
      </c>
      <c r="E63" s="62">
        <v>33.810912472000339</v>
      </c>
      <c r="F63" s="62">
        <v>6.8304873680808766</v>
      </c>
      <c r="G63" s="61">
        <v>2.3900000000000001E-4</v>
      </c>
      <c r="H63" s="62">
        <v>4950000</v>
      </c>
      <c r="I63" s="62">
        <v>-6.5907146781682968E-3</v>
      </c>
      <c r="J63" s="61">
        <v>0</v>
      </c>
      <c r="K63" s="62">
        <v>0</v>
      </c>
      <c r="L63" s="62">
        <v>40000000</v>
      </c>
      <c r="M63" s="62">
        <v>23.9</v>
      </c>
      <c r="N63" s="63">
        <v>368.74689757873256</v>
      </c>
      <c r="O63" s="64">
        <v>1168</v>
      </c>
      <c r="P63" s="63">
        <v>38.93333333333333</v>
      </c>
    </row>
    <row r="64" spans="1:16" x14ac:dyDescent="0.25">
      <c r="A64" s="60" t="s">
        <v>720</v>
      </c>
      <c r="B64" s="60" t="s">
        <v>374</v>
      </c>
      <c r="C64" s="61">
        <v>577755</v>
      </c>
      <c r="D64" s="61">
        <v>29000</v>
      </c>
      <c r="E64" s="62">
        <v>10.211811087928316</v>
      </c>
      <c r="F64" s="62">
        <v>0.66818105659414484</v>
      </c>
      <c r="G64" s="61">
        <v>7.4329999999999998E-6</v>
      </c>
      <c r="H64" s="62">
        <v>527000</v>
      </c>
      <c r="I64" s="62">
        <v>7456.8830557834017</v>
      </c>
      <c r="J64" s="61">
        <v>0</v>
      </c>
      <c r="K64" s="62">
        <v>0</v>
      </c>
      <c r="L64" s="62">
        <v>1379310.3448275863</v>
      </c>
      <c r="M64" s="62">
        <v>25.63</v>
      </c>
      <c r="N64" s="63">
        <v>368.7554026000949</v>
      </c>
      <c r="O64" s="64">
        <v>1947.5495038140527</v>
      </c>
      <c r="P64" s="63">
        <v>64.918316793801765</v>
      </c>
    </row>
    <row r="65" spans="1:16" x14ac:dyDescent="0.25">
      <c r="A65" s="60" t="s">
        <v>717</v>
      </c>
      <c r="B65" s="60" t="s">
        <v>374</v>
      </c>
      <c r="C65" s="61">
        <v>5630964000</v>
      </c>
      <c r="D65" s="61">
        <v>860000000</v>
      </c>
      <c r="E65" s="62">
        <v>32.344754719051195</v>
      </c>
      <c r="F65" s="62">
        <v>1.8805089952936742</v>
      </c>
      <c r="G65" s="61">
        <v>61.448740000000001</v>
      </c>
      <c r="H65" s="62">
        <v>20.14</v>
      </c>
      <c r="I65" s="62">
        <v>-0.43561861560183596</v>
      </c>
      <c r="J65" s="61">
        <v>0</v>
      </c>
      <c r="K65" s="62">
        <v>0</v>
      </c>
      <c r="L65" s="62">
        <v>46.511627906976742</v>
      </c>
      <c r="M65" s="62">
        <v>7.14</v>
      </c>
      <c r="N65" s="63">
        <v>136.2496245406914</v>
      </c>
      <c r="O65" s="64">
        <v>867.68025512013753</v>
      </c>
      <c r="P65" s="63">
        <v>28.922675170671251</v>
      </c>
    </row>
    <row r="66" spans="1:16" x14ac:dyDescent="0.25">
      <c r="A66" s="60" t="s">
        <v>741</v>
      </c>
      <c r="B66" s="60" t="s">
        <v>374</v>
      </c>
      <c r="C66" s="61">
        <v>22456783000</v>
      </c>
      <c r="D66" s="61">
        <v>2500000000</v>
      </c>
      <c r="E66" s="62">
        <v>5.0635218820098125</v>
      </c>
      <c r="F66" s="62">
        <v>0.33756812546732085</v>
      </c>
      <c r="G66" s="61">
        <v>1246.060845</v>
      </c>
      <c r="H66" s="62">
        <v>6.34</v>
      </c>
      <c r="I66" s="62">
        <v>-1.4090778241917317</v>
      </c>
      <c r="J66" s="61">
        <v>0</v>
      </c>
      <c r="K66" s="62">
        <v>0</v>
      </c>
      <c r="L66" s="62">
        <v>16</v>
      </c>
      <c r="M66" s="62">
        <v>49.84</v>
      </c>
      <c r="N66" s="63">
        <v>404.10131576931047</v>
      </c>
      <c r="O66" s="64">
        <v>773.07855778082262</v>
      </c>
      <c r="P66" s="63">
        <v>25.769285259360753</v>
      </c>
    </row>
    <row r="67" spans="1:16" x14ac:dyDescent="0.25">
      <c r="A67" s="60" t="s">
        <v>748</v>
      </c>
      <c r="B67" s="60" t="s">
        <v>374</v>
      </c>
      <c r="C67" s="61">
        <v>47208439000</v>
      </c>
      <c r="D67" s="61">
        <v>2800000000</v>
      </c>
      <c r="E67" s="62">
        <v>3.1161259549329037</v>
      </c>
      <c r="F67" s="62">
        <v>0.10117292061470466</v>
      </c>
      <c r="G67" s="61">
        <v>1153.5045090000001</v>
      </c>
      <c r="H67" s="62">
        <v>11.13</v>
      </c>
      <c r="I67" s="62">
        <v>-7.2189622293539202E-2</v>
      </c>
      <c r="J67" s="61">
        <v>0</v>
      </c>
      <c r="K67" s="62">
        <v>0</v>
      </c>
      <c r="L67" s="62">
        <v>14.285714285714286</v>
      </c>
      <c r="M67" s="62">
        <v>41.19</v>
      </c>
      <c r="N67" s="63">
        <v>0</v>
      </c>
      <c r="O67" s="64">
        <v>586.07427557895994</v>
      </c>
      <c r="P67" s="63">
        <v>19.535809185965331</v>
      </c>
    </row>
    <row r="68" spans="1:16" x14ac:dyDescent="0.25">
      <c r="A68" s="60" t="s">
        <v>708</v>
      </c>
      <c r="B68" s="60" t="s">
        <v>374</v>
      </c>
      <c r="C68" s="61">
        <v>453087703000</v>
      </c>
      <c r="D68" s="61">
        <v>4200000000</v>
      </c>
      <c r="E68" s="62">
        <v>0.51492465339262994</v>
      </c>
      <c r="F68" s="62">
        <v>9.2181284173403137E-4</v>
      </c>
      <c r="G68" s="61">
        <v>587.28230399999995</v>
      </c>
      <c r="H68" s="62">
        <v>132.30000000000001</v>
      </c>
      <c r="I68" s="62">
        <v>0.92035424346693162</v>
      </c>
      <c r="J68" s="61">
        <v>0</v>
      </c>
      <c r="K68" s="62">
        <v>0</v>
      </c>
      <c r="L68" s="62">
        <v>9.5238095238095237</v>
      </c>
      <c r="M68" s="62">
        <v>13.98</v>
      </c>
      <c r="N68" s="63">
        <v>558.75548580426141</v>
      </c>
      <c r="O68" s="64">
        <v>1457.2078462446857</v>
      </c>
      <c r="P68" s="63">
        <v>48.573594874822859</v>
      </c>
    </row>
    <row r="69" spans="1:16" x14ac:dyDescent="0.25">
      <c r="A69" s="60" t="s">
        <v>684</v>
      </c>
      <c r="B69" s="60" t="s">
        <v>374</v>
      </c>
      <c r="C69" s="61">
        <v>302574628000</v>
      </c>
      <c r="D69" s="61">
        <v>5200000000</v>
      </c>
      <c r="E69" s="62">
        <v>0.19862875447575143</v>
      </c>
      <c r="F69" s="62">
        <v>5.2325804656415018E-4</v>
      </c>
      <c r="G69" s="61">
        <v>2764.7628810000001</v>
      </c>
      <c r="H69" s="62">
        <v>72.849999999999994</v>
      </c>
      <c r="I69" s="62">
        <v>1.0995816750713487</v>
      </c>
      <c r="J69" s="61">
        <v>0</v>
      </c>
      <c r="K69" s="62">
        <v>0</v>
      </c>
      <c r="L69" s="62">
        <v>7.6923076923076925</v>
      </c>
      <c r="M69" s="62">
        <v>53.16</v>
      </c>
      <c r="N69" s="63">
        <v>462.14763056066346</v>
      </c>
      <c r="O69" s="64">
        <v>1510.2089263263183</v>
      </c>
      <c r="P69" s="63">
        <v>50.340297544210607</v>
      </c>
    </row>
    <row r="70" spans="1:16" x14ac:dyDescent="0.25">
      <c r="A70" s="60" t="s">
        <v>737</v>
      </c>
      <c r="B70" s="60" t="s">
        <v>374</v>
      </c>
      <c r="C70" s="61">
        <v>185469496000</v>
      </c>
      <c r="D70" s="61">
        <v>5500000000</v>
      </c>
      <c r="E70" s="62">
        <v>31.714317428603145</v>
      </c>
      <c r="F70" s="62">
        <v>3.0189735772111512E-2</v>
      </c>
      <c r="G70" s="61">
        <v>6.687265</v>
      </c>
      <c r="H70" s="62">
        <v>191.1</v>
      </c>
      <c r="I70" s="62">
        <v>-3.6987113225824824</v>
      </c>
      <c r="J70" s="61">
        <v>0</v>
      </c>
      <c r="K70" s="62">
        <v>0</v>
      </c>
      <c r="L70" s="62">
        <v>7.2727272727272725</v>
      </c>
      <c r="M70" s="62">
        <v>0.12</v>
      </c>
      <c r="N70" s="63">
        <v>306.00182904578674</v>
      </c>
      <c r="O70" s="64">
        <v>672.27438402743314</v>
      </c>
      <c r="P70" s="63">
        <v>22.40914613424777</v>
      </c>
    </row>
    <row r="71" spans="1:16" x14ac:dyDescent="0.25">
      <c r="A71" s="60" t="s">
        <v>439</v>
      </c>
      <c r="B71" s="60" t="s">
        <v>374</v>
      </c>
      <c r="C71" s="61">
        <v>231079767000</v>
      </c>
      <c r="D71" s="61">
        <v>7184778000</v>
      </c>
      <c r="E71" s="62">
        <v>1.54264677152263</v>
      </c>
      <c r="F71" s="62">
        <v>4.6676180364830675E-3</v>
      </c>
      <c r="G71" s="61">
        <v>606.51760000000002</v>
      </c>
      <c r="H71" s="62">
        <v>42.76</v>
      </c>
      <c r="I71" s="62">
        <v>0.23169479969585183</v>
      </c>
      <c r="J71" s="61">
        <v>0</v>
      </c>
      <c r="K71" s="62">
        <v>0</v>
      </c>
      <c r="L71" s="62">
        <v>5.5673258102059657</v>
      </c>
      <c r="M71" s="62">
        <v>8.44</v>
      </c>
      <c r="N71" s="63">
        <v>445.04371990188656</v>
      </c>
      <c r="O71" s="64">
        <v>2297.0734430087823</v>
      </c>
      <c r="P71" s="63">
        <v>76.569114766959416</v>
      </c>
    </row>
    <row r="72" spans="1:16" x14ac:dyDescent="0.25">
      <c r="A72" s="60" t="s">
        <v>759</v>
      </c>
      <c r="B72" s="60" t="s">
        <v>374</v>
      </c>
      <c r="C72" s="61">
        <v>271134773000</v>
      </c>
      <c r="D72" s="61">
        <v>8447051000</v>
      </c>
      <c r="E72" s="62">
        <v>0.32976177655668448</v>
      </c>
      <c r="F72" s="62">
        <v>1.055099637432988E-3</v>
      </c>
      <c r="G72" s="61">
        <v>3255.5922759999999</v>
      </c>
      <c r="H72" s="62">
        <v>37.26</v>
      </c>
      <c r="I72" s="62">
        <v>0.54559200454789192</v>
      </c>
      <c r="J72" s="61">
        <v>0</v>
      </c>
      <c r="K72" s="62">
        <v>0</v>
      </c>
      <c r="L72" s="62">
        <v>4.7353804304010954</v>
      </c>
      <c r="M72" s="62">
        <v>38.54</v>
      </c>
      <c r="N72" s="63">
        <v>360.19262975459509</v>
      </c>
      <c r="O72" s="64">
        <v>1529.932680948029</v>
      </c>
      <c r="P72" s="63">
        <v>50.997756031600964</v>
      </c>
    </row>
    <row r="73" spans="1:16" x14ac:dyDescent="0.25">
      <c r="A73" s="60" t="s">
        <v>753</v>
      </c>
      <c r="B73" s="60" t="s">
        <v>374</v>
      </c>
      <c r="C73" s="61">
        <v>355956160000</v>
      </c>
      <c r="D73" s="61">
        <v>9915922000</v>
      </c>
      <c r="E73" s="62">
        <v>1.6980292358324114</v>
      </c>
      <c r="F73" s="62">
        <v>5.1891726648173467E-3</v>
      </c>
      <c r="G73" s="61">
        <v>734.86807199999998</v>
      </c>
      <c r="H73" s="62">
        <v>32.06</v>
      </c>
      <c r="I73" s="62">
        <v>0.24805898999893825</v>
      </c>
      <c r="J73" s="61">
        <v>0</v>
      </c>
      <c r="K73" s="62">
        <v>0</v>
      </c>
      <c r="L73" s="62">
        <v>4.0339163619883251</v>
      </c>
      <c r="M73" s="62">
        <v>7.41</v>
      </c>
      <c r="N73" s="63">
        <v>406.56201047755781</v>
      </c>
      <c r="O73" s="64">
        <v>1478.5768996255113</v>
      </c>
      <c r="P73" s="63">
        <v>49.285896654183709</v>
      </c>
    </row>
    <row r="74" spans="1:16" x14ac:dyDescent="0.25">
      <c r="A74" s="60" t="s">
        <v>726</v>
      </c>
      <c r="B74" s="60" t="s">
        <v>374</v>
      </c>
      <c r="C74" s="61">
        <v>35890787000</v>
      </c>
      <c r="D74" s="61">
        <v>10000000000</v>
      </c>
      <c r="E74" s="62">
        <v>49.278076183905782</v>
      </c>
      <c r="F74" s="62">
        <v>0.61597595229882229</v>
      </c>
      <c r="G74" s="61">
        <v>91.632469999999998</v>
      </c>
      <c r="H74" s="62">
        <v>8.92</v>
      </c>
      <c r="I74" s="62">
        <v>-5.1665570958165929E-2</v>
      </c>
      <c r="J74" s="61">
        <v>0</v>
      </c>
      <c r="K74" s="62">
        <v>0</v>
      </c>
      <c r="L74" s="62">
        <v>4</v>
      </c>
      <c r="M74" s="62">
        <v>0.91</v>
      </c>
      <c r="N74" s="63">
        <v>0</v>
      </c>
      <c r="O74" s="64">
        <v>394.3258611530656</v>
      </c>
      <c r="P74" s="63">
        <v>13.144195371768854</v>
      </c>
    </row>
    <row r="75" spans="1:16" x14ac:dyDescent="0.25">
      <c r="A75" s="60" t="s">
        <v>776</v>
      </c>
      <c r="B75" s="60" t="s">
        <v>374</v>
      </c>
      <c r="C75" s="61">
        <v>20572406000</v>
      </c>
      <c r="D75" s="61">
        <v>12475290000</v>
      </c>
      <c r="E75" s="62">
        <v>46.876290782613225</v>
      </c>
      <c r="F75" s="62">
        <v>6.3686968647233E-2</v>
      </c>
      <c r="G75" s="61">
        <v>15.215797999999999</v>
      </c>
      <c r="H75" s="62">
        <v>57</v>
      </c>
      <c r="I75" s="62">
        <v>-56.234400000000001</v>
      </c>
      <c r="J75" s="61">
        <v>0</v>
      </c>
      <c r="K75" s="62">
        <v>0</v>
      </c>
      <c r="L75" s="62">
        <v>3.2063382895307444</v>
      </c>
      <c r="M75" s="62">
        <v>0.12</v>
      </c>
      <c r="N75" s="63">
        <v>261.66826632840747</v>
      </c>
      <c r="O75" s="64">
        <v>0</v>
      </c>
      <c r="P75" s="63">
        <v>0</v>
      </c>
    </row>
    <row r="76" spans="1:16" x14ac:dyDescent="0.25">
      <c r="A76" s="60" t="s">
        <v>721</v>
      </c>
      <c r="B76" s="60" t="s">
        <v>374</v>
      </c>
      <c r="C76" s="61">
        <v>498064078322</v>
      </c>
      <c r="D76" s="61">
        <v>24999970000</v>
      </c>
      <c r="E76" s="62">
        <v>0.38943131413495335</v>
      </c>
      <c r="F76" s="62">
        <v>1.2981059381769703E-3</v>
      </c>
      <c r="G76" s="61">
        <v>8077.1113800000003</v>
      </c>
      <c r="H76" s="62">
        <v>12.72</v>
      </c>
      <c r="I76" s="62">
        <v>-0.1188697323174619</v>
      </c>
      <c r="J76" s="61">
        <v>0</v>
      </c>
      <c r="K76" s="62">
        <v>0</v>
      </c>
      <c r="L76" s="62">
        <v>1.6000019200023039</v>
      </c>
      <c r="M76" s="62">
        <v>32.299999999999997</v>
      </c>
      <c r="N76" s="63">
        <v>368.75544770542894</v>
      </c>
      <c r="O76" s="64">
        <v>644.40101746942901</v>
      </c>
      <c r="P76" s="63">
        <v>21.480033915647635</v>
      </c>
    </row>
    <row r="77" spans="1:16" x14ac:dyDescent="0.25">
      <c r="A77" s="90" t="s">
        <v>402</v>
      </c>
      <c r="B77" s="90" t="s">
        <v>718</v>
      </c>
      <c r="C77" s="91">
        <v>298644898</v>
      </c>
      <c r="D77" s="91">
        <v>163000000</v>
      </c>
      <c r="E77" s="92">
        <v>13.420887084936755</v>
      </c>
      <c r="F77" s="92">
        <v>1.4970314651351651</v>
      </c>
      <c r="G77" s="91">
        <v>56.026116999999999</v>
      </c>
      <c r="H77" s="92">
        <v>53.2</v>
      </c>
      <c r="I77" s="92">
        <v>-9.495553211703367E-2</v>
      </c>
      <c r="J77" s="91">
        <v>-85773363</v>
      </c>
      <c r="K77" s="92">
        <v>-104.5196280808064</v>
      </c>
      <c r="L77" s="92">
        <v>245.39877300613497</v>
      </c>
      <c r="M77" s="92">
        <v>34.369999999999997</v>
      </c>
      <c r="N77" s="93">
        <v>43.681114393218152</v>
      </c>
      <c r="O77" s="94">
        <v>483.19758839327642</v>
      </c>
      <c r="P77" s="93">
        <v>16.106586279775879</v>
      </c>
    </row>
    <row r="78" spans="1:16" x14ac:dyDescent="0.25">
      <c r="A78" s="111" t="s">
        <v>134</v>
      </c>
      <c r="B78" s="111" t="s">
        <v>697</v>
      </c>
      <c r="C78" s="112">
        <v>443664778</v>
      </c>
      <c r="D78" s="112">
        <v>44000000</v>
      </c>
      <c r="E78" s="113">
        <v>72.251970365420831</v>
      </c>
      <c r="F78" s="113">
        <v>65.683609423109843</v>
      </c>
      <c r="G78" s="112">
        <v>22.200189999999999</v>
      </c>
      <c r="H78" s="113">
        <v>24.94</v>
      </c>
      <c r="I78" s="113">
        <v>0.16189941517686179</v>
      </c>
      <c r="J78" s="112">
        <v>-36555569</v>
      </c>
      <c r="K78" s="113">
        <v>-30.091174343367491</v>
      </c>
      <c r="L78" s="113">
        <v>909.09090909090912</v>
      </c>
      <c r="M78" s="113">
        <v>50.45</v>
      </c>
      <c r="N78" s="114">
        <v>10.941316003748438</v>
      </c>
      <c r="O78" s="115">
        <v>822.88840855209048</v>
      </c>
      <c r="P78" s="114">
        <v>27.429613618403017</v>
      </c>
    </row>
    <row r="79" spans="1:16" x14ac:dyDescent="0.25">
      <c r="A79" s="111" t="s">
        <v>707</v>
      </c>
      <c r="B79" s="111" t="s">
        <v>697</v>
      </c>
      <c r="C79" s="112">
        <v>1069503962</v>
      </c>
      <c r="D79" s="112">
        <v>93750000</v>
      </c>
      <c r="E79" s="113">
        <v>51.767923106515418</v>
      </c>
      <c r="F79" s="113">
        <v>55.219117980283116</v>
      </c>
      <c r="G79" s="112">
        <v>69.867154999999997</v>
      </c>
      <c r="H79" s="113">
        <v>11.06</v>
      </c>
      <c r="I79" s="113">
        <v>3.9678165893745287E-2</v>
      </c>
      <c r="J79" s="112">
        <v>-42754773</v>
      </c>
      <c r="K79" s="113">
        <v>-21.927376389064211</v>
      </c>
      <c r="L79" s="113">
        <v>426.66666666666669</v>
      </c>
      <c r="M79" s="113">
        <v>74.52</v>
      </c>
      <c r="N79" s="114">
        <v>14.341569462501884</v>
      </c>
      <c r="O79" s="115">
        <v>1790.3163617260693</v>
      </c>
      <c r="P79" s="114">
        <v>59.677212057535641</v>
      </c>
    </row>
    <row r="80" spans="1:16" x14ac:dyDescent="0.25">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x14ac:dyDescent="0.25">
      <c r="A81" s="111" t="s">
        <v>373</v>
      </c>
      <c r="B81" s="111" t="s">
        <v>680</v>
      </c>
      <c r="C81" s="112">
        <v>1298730000</v>
      </c>
      <c r="D81" s="112">
        <v>259875000</v>
      </c>
      <c r="E81" s="113">
        <v>16.062261437269786</v>
      </c>
      <c r="F81" s="113">
        <v>1.7659326805216558</v>
      </c>
      <c r="G81" s="112">
        <v>71.729606000000004</v>
      </c>
      <c r="H81" s="113">
        <v>34.72</v>
      </c>
      <c r="I81" s="113">
        <v>1.2512571823840304</v>
      </c>
      <c r="J81" s="112">
        <v>-35004000</v>
      </c>
      <c r="K81" s="113">
        <v>-259.84530339389784</v>
      </c>
      <c r="L81" s="113">
        <v>153.92015392015392</v>
      </c>
      <c r="M81" s="113">
        <v>27.6</v>
      </c>
      <c r="N81" s="114">
        <v>63.914985035081152</v>
      </c>
      <c r="O81" s="115">
        <v>1580.1309211591474</v>
      </c>
      <c r="P81" s="114">
        <v>52.671030705304915</v>
      </c>
    </row>
    <row r="82" spans="1:16" x14ac:dyDescent="0.25">
      <c r="A82" s="35" t="s">
        <v>127</v>
      </c>
      <c r="B82" s="35" t="s">
        <v>208</v>
      </c>
      <c r="C82" s="36">
        <v>666088085</v>
      </c>
      <c r="D82" s="36">
        <v>31095331</v>
      </c>
      <c r="E82" s="37">
        <v>70.79856582431772</v>
      </c>
      <c r="F82" s="37">
        <v>29.569130292335785</v>
      </c>
      <c r="G82" s="36">
        <v>7.4210630000000002</v>
      </c>
      <c r="H82" s="37">
        <v>76.150000000000006</v>
      </c>
      <c r="I82" s="37">
        <v>-1.5062435831419805</v>
      </c>
      <c r="J82" s="36">
        <v>-76866655</v>
      </c>
      <c r="K82" s="37">
        <v>-31.149273856134368</v>
      </c>
      <c r="L82" s="37">
        <v>1286.3667539027001</v>
      </c>
      <c r="M82" s="37">
        <v>23.86</v>
      </c>
      <c r="N82" s="38">
        <v>44.240831009941445</v>
      </c>
      <c r="O82" s="39">
        <v>204.03957086144425</v>
      </c>
      <c r="P82" s="38">
        <v>6.8013190287148086</v>
      </c>
    </row>
    <row r="83" spans="1:16" x14ac:dyDescent="0.25">
      <c r="A83" s="35" t="s">
        <v>666</v>
      </c>
      <c r="B83" s="35" t="s">
        <v>208</v>
      </c>
      <c r="C83" s="36">
        <v>3375599291</v>
      </c>
      <c r="D83" s="36">
        <v>55000000</v>
      </c>
      <c r="E83" s="37">
        <v>346.14941444283335</v>
      </c>
      <c r="F83" s="37">
        <v>3146.8128585712125</v>
      </c>
      <c r="G83" s="36">
        <v>448.67192799999998</v>
      </c>
      <c r="H83" s="37">
        <v>2.81</v>
      </c>
      <c r="I83" s="37">
        <v>-1.225839328953926E-2</v>
      </c>
      <c r="J83" s="36">
        <v>3618440</v>
      </c>
      <c r="K83" s="37">
        <v>30.399840815379005</v>
      </c>
      <c r="L83" s="37">
        <v>727.27272727272725</v>
      </c>
      <c r="M83" s="37">
        <v>74.77</v>
      </c>
      <c r="N83" s="38">
        <v>22.700966757361265</v>
      </c>
      <c r="O83" s="39">
        <v>652.33106198074165</v>
      </c>
      <c r="P83" s="38">
        <v>21.744368732691388</v>
      </c>
    </row>
    <row r="84" spans="1:16" x14ac:dyDescent="0.25">
      <c r="A84" s="35" t="s">
        <v>35</v>
      </c>
      <c r="B84" s="35" t="s">
        <v>208</v>
      </c>
      <c r="C84" s="36">
        <v>989726098</v>
      </c>
      <c r="D84" s="36">
        <v>66000000</v>
      </c>
      <c r="E84" s="37">
        <v>22.391948263833463</v>
      </c>
      <c r="F84" s="37">
        <v>9.1695119835517858</v>
      </c>
      <c r="G84" s="36">
        <v>53.070768999999999</v>
      </c>
      <c r="H84" s="37">
        <v>33.659999999999997</v>
      </c>
      <c r="I84" s="37">
        <v>-1.0108862374967629</v>
      </c>
      <c r="J84" s="36">
        <v>-21593090</v>
      </c>
      <c r="K84" s="37">
        <v>-113.09173443911918</v>
      </c>
      <c r="L84" s="37">
        <v>606.06060606060601</v>
      </c>
      <c r="M84" s="37">
        <v>80.41</v>
      </c>
      <c r="N84" s="38">
        <v>12.387574177549329</v>
      </c>
      <c r="O84" s="39">
        <v>950.12566770216245</v>
      </c>
      <c r="P84" s="38">
        <v>31.670855590072083</v>
      </c>
    </row>
    <row r="85" spans="1:16" x14ac:dyDescent="0.25">
      <c r="A85" s="35" t="s">
        <v>518</v>
      </c>
      <c r="B85" s="35" t="s">
        <v>208</v>
      </c>
      <c r="C85" s="36">
        <v>13276708610</v>
      </c>
      <c r="D85" s="36">
        <v>165200000</v>
      </c>
      <c r="E85" s="37">
        <v>17.89157138431305</v>
      </c>
      <c r="F85" s="37">
        <v>1.5926836797031272</v>
      </c>
      <c r="G85" s="36">
        <v>33.030631999999997</v>
      </c>
      <c r="H85" s="37">
        <v>67.7</v>
      </c>
      <c r="I85" s="37">
        <v>5.448676750983239</v>
      </c>
      <c r="J85" s="36">
        <v>-782673371</v>
      </c>
      <c r="K85" s="37">
        <v>-14.352858313867433</v>
      </c>
      <c r="L85" s="37">
        <v>242.13075060532688</v>
      </c>
      <c r="M85" s="37">
        <v>19.989999999999998</v>
      </c>
      <c r="N85" s="38">
        <v>17.836485614502372</v>
      </c>
      <c r="O85" s="39">
        <v>3000</v>
      </c>
      <c r="P85" s="38">
        <v>100</v>
      </c>
    </row>
    <row r="86" spans="1:16" x14ac:dyDescent="0.25">
      <c r="A86" s="35" t="s">
        <v>760</v>
      </c>
      <c r="B86" s="35" t="s">
        <v>208</v>
      </c>
      <c r="C86" s="36">
        <v>2062053729</v>
      </c>
      <c r="D86" s="36">
        <v>182837401</v>
      </c>
      <c r="E86" s="37">
        <v>42.18331119492931</v>
      </c>
      <c r="F86" s="37">
        <v>11.535744591701265</v>
      </c>
      <c r="G86" s="36">
        <v>46.995370999999999</v>
      </c>
      <c r="H86" s="37">
        <v>20.18</v>
      </c>
      <c r="I86" s="37">
        <v>-2.4192572603854288</v>
      </c>
      <c r="J86" s="36">
        <v>8309193</v>
      </c>
      <c r="K86" s="37">
        <v>440.08461712226443</v>
      </c>
      <c r="L86" s="37">
        <v>218.77361951781407</v>
      </c>
      <c r="M86" s="37">
        <v>25.7</v>
      </c>
      <c r="N86" s="38">
        <v>23.048177221786212</v>
      </c>
      <c r="O86" s="39">
        <v>229.60876795295405</v>
      </c>
      <c r="P86" s="38">
        <v>7.6536255984318018</v>
      </c>
    </row>
    <row r="87" spans="1:16" x14ac:dyDescent="0.25">
      <c r="A87" s="35" t="s">
        <v>768</v>
      </c>
      <c r="B87" s="35" t="s">
        <v>208</v>
      </c>
      <c r="C87" s="36">
        <v>4337630740</v>
      </c>
      <c r="D87" s="36">
        <v>188205000</v>
      </c>
      <c r="E87" s="37">
        <v>23.112527466701863</v>
      </c>
      <c r="F87" s="37">
        <v>3.8376583158493833</v>
      </c>
      <c r="G87" s="36">
        <v>54.564166</v>
      </c>
      <c r="H87" s="37">
        <v>31.72</v>
      </c>
      <c r="I87" s="37">
        <v>1.0278</v>
      </c>
      <c r="J87" s="36">
        <v>-40830850</v>
      </c>
      <c r="K87" s="37">
        <v>-147.50023572862187</v>
      </c>
      <c r="L87" s="37">
        <v>212.53420472357271</v>
      </c>
      <c r="M87" s="37">
        <v>28.99</v>
      </c>
      <c r="N87" s="38">
        <v>20.072616270121653</v>
      </c>
      <c r="O87" s="39">
        <v>0</v>
      </c>
      <c r="P87" s="38">
        <v>0</v>
      </c>
    </row>
    <row r="88" spans="1:16" x14ac:dyDescent="0.25">
      <c r="A88" s="35" t="s">
        <v>209</v>
      </c>
      <c r="B88" s="35" t="s">
        <v>208</v>
      </c>
      <c r="C88" s="36">
        <v>22394326381</v>
      </c>
      <c r="D88" s="36">
        <v>250000000</v>
      </c>
      <c r="E88" s="37">
        <v>7.534144980493628</v>
      </c>
      <c r="F88" s="37">
        <v>0.24906264398326042</v>
      </c>
      <c r="G88" s="36">
        <v>43.649664999999999</v>
      </c>
      <c r="H88" s="37">
        <v>121.7</v>
      </c>
      <c r="I88" s="37">
        <v>1.8069515494400294</v>
      </c>
      <c r="J88" s="36">
        <v>438581833</v>
      </c>
      <c r="K88" s="37">
        <v>68.972305106855629</v>
      </c>
      <c r="L88" s="37">
        <v>160</v>
      </c>
      <c r="M88" s="37">
        <v>17.45</v>
      </c>
      <c r="N88" s="38">
        <v>26.30437637555308</v>
      </c>
      <c r="O88" s="39">
        <v>2327.9147340667096</v>
      </c>
      <c r="P88" s="38">
        <v>77.597157802223649</v>
      </c>
    </row>
    <row r="89" spans="1:16" x14ac:dyDescent="0.25">
      <c r="A89" s="35" t="s">
        <v>36</v>
      </c>
      <c r="B89" s="35" t="s">
        <v>208</v>
      </c>
      <c r="C89" s="36">
        <v>18685926047</v>
      </c>
      <c r="D89" s="36">
        <v>277500000</v>
      </c>
      <c r="E89" s="37">
        <v>27.149634777683044</v>
      </c>
      <c r="F89" s="37">
        <v>3.1560168297219464</v>
      </c>
      <c r="G89" s="36">
        <v>46.985779999999998</v>
      </c>
      <c r="H89" s="37">
        <v>31.36</v>
      </c>
      <c r="I89" s="37">
        <v>-0.65519119334523168</v>
      </c>
      <c r="J89" s="36">
        <v>149659919</v>
      </c>
      <c r="K89" s="37">
        <v>57.480319764171462</v>
      </c>
      <c r="L89" s="37">
        <v>144.14414414414415</v>
      </c>
      <c r="M89" s="37">
        <v>16.93</v>
      </c>
      <c r="N89" s="38">
        <v>30.207879709360263</v>
      </c>
      <c r="O89" s="39">
        <v>493.04861053749789</v>
      </c>
      <c r="P89" s="38">
        <v>16.434953684583263</v>
      </c>
    </row>
    <row r="90" spans="1:16" x14ac:dyDescent="0.25">
      <c r="A90" s="35" t="s">
        <v>128</v>
      </c>
      <c r="B90" s="35" t="s">
        <v>208</v>
      </c>
      <c r="C90" s="36">
        <v>739991756</v>
      </c>
      <c r="D90" s="36">
        <v>331056000</v>
      </c>
      <c r="E90" s="37">
        <v>3.911774408053005</v>
      </c>
      <c r="F90" s="37">
        <v>0.35806213578925811</v>
      </c>
      <c r="G90" s="36">
        <v>306.919645</v>
      </c>
      <c r="H90" s="37">
        <v>33.32</v>
      </c>
      <c r="I90" s="37">
        <v>0.85993724148270445</v>
      </c>
      <c r="J90" s="36">
        <v>-113257471</v>
      </c>
      <c r="K90" s="37">
        <v>-96.460285608884917</v>
      </c>
      <c r="L90" s="37">
        <v>120.82547967715432</v>
      </c>
      <c r="M90" s="37">
        <v>92.7</v>
      </c>
      <c r="N90" s="38">
        <v>64.042258539502512</v>
      </c>
      <c r="O90" s="39">
        <v>2258.6165203172468</v>
      </c>
      <c r="P90" s="38">
        <v>75.287217343908225</v>
      </c>
    </row>
    <row r="91" spans="1:16" x14ac:dyDescent="0.25">
      <c r="A91" s="35" t="s">
        <v>430</v>
      </c>
      <c r="B91" s="35" t="s">
        <v>208</v>
      </c>
      <c r="C91" s="36">
        <v>5872170565</v>
      </c>
      <c r="D91" s="36">
        <v>368000000</v>
      </c>
      <c r="E91" s="37">
        <v>11.52476908442523</v>
      </c>
      <c r="F91" s="37">
        <v>0.76383676328375072</v>
      </c>
      <c r="G91" s="36">
        <v>84.545681999999999</v>
      </c>
      <c r="H91" s="37">
        <v>41.06</v>
      </c>
      <c r="I91" s="37">
        <v>-0.89463181665335156</v>
      </c>
      <c r="J91" s="36">
        <v>48198916</v>
      </c>
      <c r="K91" s="37">
        <v>313.03608570781967</v>
      </c>
      <c r="L91" s="37">
        <v>108.69565217391305</v>
      </c>
      <c r="M91" s="37">
        <v>22.97</v>
      </c>
      <c r="N91" s="38">
        <v>54.967134518471845</v>
      </c>
      <c r="O91" s="39">
        <v>502.51643338545085</v>
      </c>
      <c r="P91" s="38">
        <v>16.750547779515028</v>
      </c>
    </row>
    <row r="92" spans="1:16" x14ac:dyDescent="0.25">
      <c r="A92" s="35" t="s">
        <v>632</v>
      </c>
      <c r="B92" s="35" t="s">
        <v>208</v>
      </c>
      <c r="C92" s="36">
        <v>16201756742</v>
      </c>
      <c r="D92" s="36">
        <v>411441018</v>
      </c>
      <c r="E92" s="37">
        <v>13.781387354034536</v>
      </c>
      <c r="F92" s="37">
        <v>0.53167324270710026</v>
      </c>
      <c r="G92" s="36">
        <v>46.332011000000001</v>
      </c>
      <c r="H92" s="37">
        <v>62.65</v>
      </c>
      <c r="I92" s="37">
        <v>0.81831831739252436</v>
      </c>
      <c r="J92" s="36">
        <v>-1023520289</v>
      </c>
      <c r="K92" s="37">
        <v>-25.325129763011468</v>
      </c>
      <c r="L92" s="37">
        <v>97.219281136427682</v>
      </c>
      <c r="M92" s="37">
        <v>11.26</v>
      </c>
      <c r="N92" s="38">
        <v>56.519867545663011</v>
      </c>
      <c r="O92" s="39">
        <v>2042.908279110592</v>
      </c>
      <c r="P92" s="38">
        <v>68.096942637019737</v>
      </c>
    </row>
    <row r="93" spans="1:16" x14ac:dyDescent="0.25">
      <c r="A93" s="35" t="s">
        <v>633</v>
      </c>
      <c r="B93" s="35" t="s">
        <v>208</v>
      </c>
      <c r="C93" s="36">
        <v>11730613818</v>
      </c>
      <c r="D93" s="36">
        <v>437197170</v>
      </c>
      <c r="E93" s="37">
        <v>16.934514921776369</v>
      </c>
      <c r="F93" s="37">
        <v>2.1519041043727056</v>
      </c>
      <c r="G93" s="36">
        <v>129.50326799999999</v>
      </c>
      <c r="H93" s="37">
        <v>18.239999999999998</v>
      </c>
      <c r="I93" s="37">
        <v>0.59811340080667108</v>
      </c>
      <c r="J93" s="36">
        <v>147302768</v>
      </c>
      <c r="K93" s="37">
        <v>53.424312162280614</v>
      </c>
      <c r="L93" s="37">
        <v>91.491900553702123</v>
      </c>
      <c r="M93" s="37">
        <v>29.62</v>
      </c>
      <c r="N93" s="38">
        <v>13.468328786144243</v>
      </c>
      <c r="O93" s="39">
        <v>2030.9955578226206</v>
      </c>
      <c r="P93" s="38">
        <v>67.699851927420681</v>
      </c>
    </row>
    <row r="94" spans="1:16" x14ac:dyDescent="0.25">
      <c r="A94" s="35" t="s">
        <v>211</v>
      </c>
      <c r="B94" s="35" t="s">
        <v>208</v>
      </c>
      <c r="C94" s="36">
        <v>15338755000</v>
      </c>
      <c r="D94" s="36">
        <v>460000000</v>
      </c>
      <c r="E94" s="37">
        <v>2.4431057324428238</v>
      </c>
      <c r="F94" s="37">
        <v>5.7729341503847446E-2</v>
      </c>
      <c r="G94" s="36">
        <v>175.77502699999999</v>
      </c>
      <c r="H94" s="37">
        <v>93.15</v>
      </c>
      <c r="I94" s="37">
        <v>3.3760714342528924</v>
      </c>
      <c r="J94" s="36">
        <v>167767000</v>
      </c>
      <c r="K94" s="37">
        <v>252.25461503156163</v>
      </c>
      <c r="L94" s="37">
        <v>86.956521739130437</v>
      </c>
      <c r="M94" s="37">
        <v>38.21</v>
      </c>
      <c r="N94" s="38">
        <v>44.753513851165764</v>
      </c>
      <c r="O94" s="39">
        <v>3000</v>
      </c>
      <c r="P94" s="38">
        <v>100</v>
      </c>
    </row>
    <row r="95" spans="1:16" x14ac:dyDescent="0.25">
      <c r="A95" s="35" t="s">
        <v>215</v>
      </c>
      <c r="B95" s="35" t="s">
        <v>208</v>
      </c>
      <c r="C95" s="36">
        <v>3274896343</v>
      </c>
      <c r="D95" s="36">
        <v>500000000</v>
      </c>
      <c r="E95" s="37">
        <v>10.810295130516073</v>
      </c>
      <c r="F95" s="37">
        <v>1.0810295130516072</v>
      </c>
      <c r="G95" s="36">
        <v>189.86396500000001</v>
      </c>
      <c r="H95" s="37">
        <v>19.489999999999998</v>
      </c>
      <c r="I95" s="37">
        <v>0.56462618639679718</v>
      </c>
      <c r="J95" s="36">
        <v>223475323</v>
      </c>
      <c r="K95" s="37">
        <v>44.747669969806914</v>
      </c>
      <c r="L95" s="37">
        <v>80</v>
      </c>
      <c r="M95" s="37">
        <v>37.97</v>
      </c>
      <c r="N95" s="38">
        <v>70.159724080812026</v>
      </c>
      <c r="O95" s="39">
        <v>2101.6358200869363</v>
      </c>
      <c r="P95" s="38">
        <v>70.054527336231203</v>
      </c>
    </row>
    <row r="96" spans="1:16" x14ac:dyDescent="0.25">
      <c r="A96" s="35" t="s">
        <v>702</v>
      </c>
      <c r="B96" s="35" t="s">
        <v>208</v>
      </c>
      <c r="C96" s="36">
        <v>18418307434</v>
      </c>
      <c r="D96" s="36">
        <v>540000000</v>
      </c>
      <c r="E96" s="37">
        <v>10.329971093022094</v>
      </c>
      <c r="F96" s="37">
        <v>0.5313771138385851</v>
      </c>
      <c r="G96" s="36">
        <v>109.977541</v>
      </c>
      <c r="H96" s="37">
        <v>35.22</v>
      </c>
      <c r="I96" s="37">
        <v>-0.38688925653129758</v>
      </c>
      <c r="J96" s="36">
        <v>45967799</v>
      </c>
      <c r="K96" s="37">
        <v>422.9047381624689</v>
      </c>
      <c r="L96" s="37">
        <v>74.074074074074076</v>
      </c>
      <c r="M96" s="37">
        <v>20.36</v>
      </c>
      <c r="N96" s="38">
        <v>50.05341483616828</v>
      </c>
      <c r="O96" s="39">
        <v>1041.4191678871393</v>
      </c>
      <c r="P96" s="38">
        <v>34.713972262904647</v>
      </c>
    </row>
    <row r="97" spans="1:16" x14ac:dyDescent="0.25">
      <c r="A97" s="35" t="s">
        <v>216</v>
      </c>
      <c r="B97" s="35" t="s">
        <v>208</v>
      </c>
      <c r="C97" s="36">
        <v>15688842293</v>
      </c>
      <c r="D97" s="36">
        <v>540000000</v>
      </c>
      <c r="E97" s="37">
        <v>10.85972158801448</v>
      </c>
      <c r="F97" s="37">
        <v>0.87437371884174564</v>
      </c>
      <c r="G97" s="36">
        <v>160.71315899999999</v>
      </c>
      <c r="H97" s="37">
        <v>22.92</v>
      </c>
      <c r="I97" s="37">
        <v>-0.42634921640069123</v>
      </c>
      <c r="J97" s="36">
        <v>164148082</v>
      </c>
      <c r="K97" s="37">
        <v>75.663387891428428</v>
      </c>
      <c r="L97" s="37">
        <v>74.074074074074076</v>
      </c>
      <c r="M97" s="37">
        <v>29.76</v>
      </c>
      <c r="N97" s="38">
        <v>29.454461619168644</v>
      </c>
      <c r="O97" s="39">
        <v>384.44261738447068</v>
      </c>
      <c r="P97" s="38">
        <v>12.814753912815689</v>
      </c>
    </row>
    <row r="98" spans="1:16" x14ac:dyDescent="0.25">
      <c r="A98" s="35" t="s">
        <v>631</v>
      </c>
      <c r="B98" s="35" t="s">
        <v>208</v>
      </c>
      <c r="C98" s="36">
        <v>3343455014</v>
      </c>
      <c r="D98" s="36">
        <v>577000000</v>
      </c>
      <c r="E98" s="37">
        <v>1.8941893219961137</v>
      </c>
      <c r="F98" s="37">
        <v>1.8037493305617477E-2</v>
      </c>
      <c r="G98" s="36">
        <v>115.48181</v>
      </c>
      <c r="H98" s="37">
        <v>182.9</v>
      </c>
      <c r="I98" s="37">
        <v>17.885097898681266</v>
      </c>
      <c r="J98" s="36">
        <v>-69780713</v>
      </c>
      <c r="K98" s="37">
        <v>-1504.9144023506897</v>
      </c>
      <c r="L98" s="37">
        <v>69.324090121317155</v>
      </c>
      <c r="M98" s="37">
        <v>20.010000000000002</v>
      </c>
      <c r="N98" s="38">
        <v>54.971075240939129</v>
      </c>
      <c r="O98" s="39">
        <v>2848.6325826949687</v>
      </c>
      <c r="P98" s="38">
        <v>94.954419423165618</v>
      </c>
    </row>
    <row r="99" spans="1:16" x14ac:dyDescent="0.25">
      <c r="A99" s="35" t="s">
        <v>217</v>
      </c>
      <c r="B99" s="35" t="s">
        <v>208</v>
      </c>
      <c r="C99" s="36">
        <v>41071171048</v>
      </c>
      <c r="D99" s="36">
        <v>705000000</v>
      </c>
      <c r="E99" s="37">
        <v>11.433617443291414</v>
      </c>
      <c r="F99" s="37">
        <v>0.60066285491417992</v>
      </c>
      <c r="G99" s="36">
        <v>129.924835</v>
      </c>
      <c r="H99" s="37">
        <v>26.94</v>
      </c>
      <c r="I99" s="37">
        <v>0.65059815510464603</v>
      </c>
      <c r="J99" s="36">
        <v>301575390</v>
      </c>
      <c r="K99" s="37">
        <v>63.118545581587412</v>
      </c>
      <c r="L99" s="37">
        <v>56.737588652482266</v>
      </c>
      <c r="M99" s="37">
        <v>18.420000000000002</v>
      </c>
      <c r="N99" s="38">
        <v>45.062376056892298</v>
      </c>
      <c r="O99" s="39">
        <v>2163.3172185004942</v>
      </c>
      <c r="P99" s="38">
        <v>72.110573950016473</v>
      </c>
    </row>
    <row r="100" spans="1:16" x14ac:dyDescent="0.25">
      <c r="A100" s="35" t="s">
        <v>34</v>
      </c>
      <c r="B100" s="35" t="s">
        <v>208</v>
      </c>
      <c r="C100" s="36">
        <v>14552864000</v>
      </c>
      <c r="D100" s="36">
        <v>729164000</v>
      </c>
      <c r="E100" s="37">
        <v>20.34239755192818</v>
      </c>
      <c r="F100" s="37">
        <v>2.7898247241948559</v>
      </c>
      <c r="G100" s="36">
        <v>184.162025</v>
      </c>
      <c r="H100" s="37">
        <v>10.68</v>
      </c>
      <c r="I100" s="37">
        <v>-5.9655659234095992E-2</v>
      </c>
      <c r="J100" s="36">
        <v>389489000</v>
      </c>
      <c r="K100" s="37">
        <v>18.721042186043764</v>
      </c>
      <c r="L100" s="37">
        <v>54.857343478284719</v>
      </c>
      <c r="M100" s="37">
        <v>25.25</v>
      </c>
      <c r="N100" s="38">
        <v>65.824283227917107</v>
      </c>
      <c r="O100" s="39">
        <v>709.67949087891179</v>
      </c>
      <c r="P100" s="38">
        <v>23.655983029297058</v>
      </c>
    </row>
    <row r="101" spans="1:16" x14ac:dyDescent="0.25">
      <c r="A101" s="35" t="s">
        <v>214</v>
      </c>
      <c r="B101" s="35" t="s">
        <v>208</v>
      </c>
      <c r="C101" s="36">
        <v>2238803365</v>
      </c>
      <c r="D101" s="36">
        <v>771000000</v>
      </c>
      <c r="E101" s="37">
        <v>46.071926016595476</v>
      </c>
      <c r="F101" s="37">
        <v>29.878032436183837</v>
      </c>
      <c r="G101" s="36">
        <v>377.50861900000001</v>
      </c>
      <c r="H101" s="37">
        <v>2.2999999999999998</v>
      </c>
      <c r="I101" s="37">
        <v>-5.0709772482082194E-2</v>
      </c>
      <c r="J101" s="36">
        <v>32206309</v>
      </c>
      <c r="K101" s="37">
        <v>47.878817780702533</v>
      </c>
      <c r="L101" s="37">
        <v>51.880674448767834</v>
      </c>
      <c r="M101" s="37">
        <v>48.96</v>
      </c>
      <c r="N101" s="38">
        <v>70.207991156954805</v>
      </c>
      <c r="O101" s="39">
        <v>598.62504660357945</v>
      </c>
      <c r="P101" s="38">
        <v>19.954168220119314</v>
      </c>
    </row>
    <row r="102" spans="1:16" x14ac:dyDescent="0.25">
      <c r="A102" s="35" t="s">
        <v>129</v>
      </c>
      <c r="B102" s="35" t="s">
        <v>208</v>
      </c>
      <c r="C102" s="36">
        <v>7703042931</v>
      </c>
      <c r="D102" s="36">
        <v>825000000</v>
      </c>
      <c r="E102" s="37">
        <v>19.248574161868962</v>
      </c>
      <c r="F102" s="37">
        <v>4.6663210089379303</v>
      </c>
      <c r="G102" s="36">
        <v>371.10216800000001</v>
      </c>
      <c r="H102" s="37">
        <v>5.6</v>
      </c>
      <c r="I102" s="37">
        <v>-0.14726151172872193</v>
      </c>
      <c r="J102" s="36">
        <v>1636745004</v>
      </c>
      <c r="K102" s="37">
        <v>2.5202459698480926</v>
      </c>
      <c r="L102" s="37">
        <v>48.484848484848484</v>
      </c>
      <c r="M102" s="37">
        <v>44.98</v>
      </c>
      <c r="N102" s="38">
        <v>45.079154068160797</v>
      </c>
      <c r="O102" s="39">
        <v>460.59914788966825</v>
      </c>
      <c r="P102" s="38">
        <v>15.353304929655609</v>
      </c>
    </row>
    <row r="103" spans="1:16" x14ac:dyDescent="0.25">
      <c r="A103" s="35" t="s">
        <v>298</v>
      </c>
      <c r="B103" s="35" t="s">
        <v>208</v>
      </c>
      <c r="C103" s="36">
        <v>4913859307</v>
      </c>
      <c r="D103" s="36">
        <v>1000000000</v>
      </c>
      <c r="E103" s="37">
        <v>15.161714850596464</v>
      </c>
      <c r="F103" s="37">
        <v>5.0539049501988211</v>
      </c>
      <c r="G103" s="36">
        <v>669.65183400000001</v>
      </c>
      <c r="H103" s="37">
        <v>3.94</v>
      </c>
      <c r="I103" s="37">
        <v>7.753828223213155E-2</v>
      </c>
      <c r="J103" s="36">
        <v>-19394238</v>
      </c>
      <c r="K103" s="37">
        <v>-154.68511833256866</v>
      </c>
      <c r="L103" s="37">
        <v>40</v>
      </c>
      <c r="M103" s="37">
        <v>66.959999999999994</v>
      </c>
      <c r="N103" s="38">
        <v>47.741842057173251</v>
      </c>
      <c r="O103" s="39">
        <v>2434.8928641869102</v>
      </c>
      <c r="P103" s="38">
        <v>81.163095472897012</v>
      </c>
    </row>
    <row r="104" spans="1:16" x14ac:dyDescent="0.25">
      <c r="A104" s="35" t="s">
        <v>459</v>
      </c>
      <c r="B104" s="35" t="s">
        <v>208</v>
      </c>
      <c r="C104" s="36">
        <v>16106307516</v>
      </c>
      <c r="D104" s="36">
        <v>1078290009</v>
      </c>
      <c r="E104" s="37">
        <v>3.6295123062087749</v>
      </c>
      <c r="F104" s="37">
        <v>8.6307410187566061E-2</v>
      </c>
      <c r="G104" s="36">
        <v>287.17617999999999</v>
      </c>
      <c r="H104" s="37">
        <v>38.380000000000003</v>
      </c>
      <c r="I104" s="37">
        <v>-0.61528875536976102</v>
      </c>
      <c r="J104" s="36">
        <v>737659411</v>
      </c>
      <c r="K104" s="37">
        <v>57.009115214826423</v>
      </c>
      <c r="L104" s="37">
        <v>37.095771699763567</v>
      </c>
      <c r="M104" s="37">
        <v>26.63</v>
      </c>
      <c r="N104" s="38">
        <v>55.741824471158907</v>
      </c>
      <c r="O104" s="39">
        <v>1369.9040228599169</v>
      </c>
      <c r="P104" s="38">
        <v>45.6634674286639</v>
      </c>
    </row>
    <row r="105" spans="1:16" x14ac:dyDescent="0.25">
      <c r="A105" s="35" t="s">
        <v>474</v>
      </c>
      <c r="B105" s="35" t="s">
        <v>208</v>
      </c>
      <c r="C105" s="36">
        <v>5706930368</v>
      </c>
      <c r="D105" s="36">
        <v>1122000000</v>
      </c>
      <c r="E105" s="37">
        <v>12.274546989661673</v>
      </c>
      <c r="F105" s="37">
        <v>1.367485181557673</v>
      </c>
      <c r="G105" s="36">
        <v>381.16404999999997</v>
      </c>
      <c r="H105" s="37">
        <v>8.5500000000000007</v>
      </c>
      <c r="I105" s="37">
        <v>-0.80934429337163927</v>
      </c>
      <c r="J105" s="36">
        <v>245113454</v>
      </c>
      <c r="K105" s="37">
        <v>36.619776897273049</v>
      </c>
      <c r="L105" s="37">
        <v>35.650623885918002</v>
      </c>
      <c r="M105" s="37">
        <v>33.97</v>
      </c>
      <c r="N105" s="38">
        <v>47.927232402258987</v>
      </c>
      <c r="O105" s="39">
        <v>118.18627646483357</v>
      </c>
      <c r="P105" s="38">
        <v>3.9395425488277858</v>
      </c>
    </row>
    <row r="106" spans="1:16" x14ac:dyDescent="0.25">
      <c r="A106" s="35" t="s">
        <v>218</v>
      </c>
      <c r="B106" s="35" t="s">
        <v>208</v>
      </c>
      <c r="C106" s="36">
        <v>100728570000</v>
      </c>
      <c r="D106" s="36">
        <v>1181069000</v>
      </c>
      <c r="E106" s="37">
        <v>1.4732419824752905</v>
      </c>
      <c r="F106" s="37">
        <v>1.0661368485692303E-2</v>
      </c>
      <c r="G106" s="36">
        <v>236.099774</v>
      </c>
      <c r="H106" s="37">
        <v>115</v>
      </c>
      <c r="I106" s="37">
        <v>1.4320502085039806</v>
      </c>
      <c r="J106" s="36">
        <v>1079652000</v>
      </c>
      <c r="K106" s="37">
        <v>127.99038301230397</v>
      </c>
      <c r="L106" s="37">
        <v>33.867623314133212</v>
      </c>
      <c r="M106" s="37">
        <v>19.989999999999998</v>
      </c>
      <c r="N106" s="38">
        <v>61.968624806499939</v>
      </c>
      <c r="O106" s="39">
        <v>2026.7654917308976</v>
      </c>
      <c r="P106" s="38">
        <v>67.558849724363256</v>
      </c>
    </row>
    <row r="107" spans="1:16" x14ac:dyDescent="0.25">
      <c r="A107" s="35" t="s">
        <v>454</v>
      </c>
      <c r="B107" s="35" t="s">
        <v>208</v>
      </c>
      <c r="C107" s="36">
        <v>62308804000</v>
      </c>
      <c r="D107" s="36">
        <v>1196962000</v>
      </c>
      <c r="E107" s="37">
        <v>5.8699963901348484</v>
      </c>
      <c r="F107" s="37">
        <v>0.21322083270286699</v>
      </c>
      <c r="G107" s="36">
        <v>294.01063399999998</v>
      </c>
      <c r="H107" s="37">
        <v>23.18</v>
      </c>
      <c r="I107" s="37">
        <v>-0.28350444866280711</v>
      </c>
      <c r="J107" s="36">
        <v>485076000</v>
      </c>
      <c r="K107" s="37">
        <v>56.75425294180706</v>
      </c>
      <c r="L107" s="37">
        <v>33.41793640900881</v>
      </c>
      <c r="M107" s="37">
        <v>24.56</v>
      </c>
      <c r="N107" s="38">
        <v>23.563854855396485</v>
      </c>
      <c r="O107" s="39">
        <v>1126.9202725295661</v>
      </c>
      <c r="P107" s="38">
        <v>37.564009084318869</v>
      </c>
    </row>
    <row r="108" spans="1:16" x14ac:dyDescent="0.25">
      <c r="A108" s="35" t="s">
        <v>219</v>
      </c>
      <c r="B108" s="35" t="s">
        <v>208</v>
      </c>
      <c r="C108" s="36">
        <v>64142566183</v>
      </c>
      <c r="D108" s="36">
        <v>1226338236</v>
      </c>
      <c r="E108" s="37">
        <v>2.0729154798070391</v>
      </c>
      <c r="F108" s="37">
        <v>2.0365413525995604E-2</v>
      </c>
      <c r="G108" s="36">
        <v>238.53873200000001</v>
      </c>
      <c r="H108" s="37">
        <v>80.900000000000006</v>
      </c>
      <c r="I108" s="37">
        <v>-3.1147970797449318</v>
      </c>
      <c r="J108" s="36">
        <v>795959146</v>
      </c>
      <c r="K108" s="37">
        <v>127.87851499604479</v>
      </c>
      <c r="L108" s="37">
        <v>32.617428720537752</v>
      </c>
      <c r="M108" s="37">
        <v>19.45</v>
      </c>
      <c r="N108" s="38">
        <v>49.584664049256041</v>
      </c>
      <c r="O108" s="39">
        <v>1197.4984087393252</v>
      </c>
      <c r="P108" s="38">
        <v>39.916613624644171</v>
      </c>
    </row>
    <row r="109" spans="1:16" x14ac:dyDescent="0.25">
      <c r="A109" s="35" t="s">
        <v>220</v>
      </c>
      <c r="B109" s="35" t="s">
        <v>208</v>
      </c>
      <c r="C109" s="36">
        <v>15672179161</v>
      </c>
      <c r="D109" s="36">
        <v>1400000000</v>
      </c>
      <c r="E109" s="37">
        <v>4.7972807094026821</v>
      </c>
      <c r="F109" s="37">
        <v>0.48951843973496756</v>
      </c>
      <c r="G109" s="36">
        <v>1087.1196239999999</v>
      </c>
      <c r="H109" s="37">
        <v>7.67</v>
      </c>
      <c r="I109" s="37">
        <v>-0.22858180994420874</v>
      </c>
      <c r="J109" s="36">
        <v>-1252485525</v>
      </c>
      <c r="K109" s="37">
        <v>-7.8244417235879835</v>
      </c>
      <c r="L109" s="37">
        <v>28.571428571428573</v>
      </c>
      <c r="M109" s="37">
        <v>77.650000000000006</v>
      </c>
      <c r="N109" s="38">
        <v>13.407811117927388</v>
      </c>
      <c r="O109" s="39">
        <v>1759.4108256647144</v>
      </c>
      <c r="P109" s="38">
        <v>58.647027522157146</v>
      </c>
    </row>
    <row r="110" spans="1:16" x14ac:dyDescent="0.25">
      <c r="A110" s="35" t="s">
        <v>212</v>
      </c>
      <c r="B110" s="35" t="s">
        <v>208</v>
      </c>
      <c r="C110" s="36">
        <v>5062845915</v>
      </c>
      <c r="D110" s="36">
        <v>1817640000</v>
      </c>
      <c r="E110" s="37">
        <v>5.8674704005729135</v>
      </c>
      <c r="F110" s="37">
        <v>0.32280706853793456</v>
      </c>
      <c r="G110" s="36">
        <v>663.82721200000003</v>
      </c>
      <c r="H110" s="37">
        <v>10.27</v>
      </c>
      <c r="I110" s="37">
        <v>-0.29939780917774961</v>
      </c>
      <c r="J110" s="36">
        <v>54761750</v>
      </c>
      <c r="K110" s="37">
        <v>331.91780759380407</v>
      </c>
      <c r="L110" s="37">
        <v>22.006557954270374</v>
      </c>
      <c r="M110" s="37">
        <v>36.520000000000003</v>
      </c>
      <c r="N110" s="38">
        <v>82.379562067151525</v>
      </c>
      <c r="O110" s="39">
        <v>923.05328972536518</v>
      </c>
      <c r="P110" s="38">
        <v>30.768442990845507</v>
      </c>
    </row>
    <row r="111" spans="1:16" x14ac:dyDescent="0.25">
      <c r="A111" s="35" t="s">
        <v>210</v>
      </c>
      <c r="B111" s="35" t="s">
        <v>208</v>
      </c>
      <c r="C111" s="36">
        <v>12047691662</v>
      </c>
      <c r="D111" s="36">
        <v>1820000000</v>
      </c>
      <c r="E111" s="37">
        <v>13.262310213937045</v>
      </c>
      <c r="F111" s="37">
        <v>2.4289945446771144</v>
      </c>
      <c r="G111" s="36">
        <v>817.38648999999998</v>
      </c>
      <c r="H111" s="37">
        <v>3.69</v>
      </c>
      <c r="I111" s="37">
        <v>3.1685162831887048E-2</v>
      </c>
      <c r="J111" s="36">
        <v>1689358773</v>
      </c>
      <c r="K111" s="37">
        <v>3.2319955282820199</v>
      </c>
      <c r="L111" s="37">
        <v>21.978021978021978</v>
      </c>
      <c r="M111" s="37">
        <v>44.91</v>
      </c>
      <c r="N111" s="38">
        <v>44.723995564110723</v>
      </c>
      <c r="O111" s="39">
        <v>1868.079736418701</v>
      </c>
      <c r="P111" s="38">
        <v>62.269324547290033</v>
      </c>
    </row>
    <row r="112" spans="1:16" x14ac:dyDescent="0.25">
      <c r="A112" s="35" t="s">
        <v>532</v>
      </c>
      <c r="B112" s="35" t="s">
        <v>208</v>
      </c>
      <c r="C112" s="36">
        <v>38509619000</v>
      </c>
      <c r="D112" s="36">
        <v>1845000000</v>
      </c>
      <c r="E112" s="37">
        <v>24.74910593854797</v>
      </c>
      <c r="F112" s="37">
        <v>3.3535373900471503</v>
      </c>
      <c r="G112" s="36">
        <v>808.153325</v>
      </c>
      <c r="H112" s="37">
        <v>4.38</v>
      </c>
      <c r="I112" s="37">
        <v>-7.3986678821508889E-2</v>
      </c>
      <c r="J112" s="36">
        <v>-217866000</v>
      </c>
      <c r="K112" s="37">
        <v>-33.874032662278651</v>
      </c>
      <c r="L112" s="37">
        <v>21.680216802168022</v>
      </c>
      <c r="M112" s="37">
        <v>20</v>
      </c>
      <c r="N112" s="38">
        <v>31.773293874321489</v>
      </c>
      <c r="O112" s="39">
        <v>470.08707674484026</v>
      </c>
      <c r="P112" s="38">
        <v>15.669569224828008</v>
      </c>
    </row>
    <row r="113" spans="1:16" x14ac:dyDescent="0.25">
      <c r="A113" s="35" t="s">
        <v>531</v>
      </c>
      <c r="B113" s="35" t="s">
        <v>208</v>
      </c>
      <c r="C113" s="36">
        <v>83859863477</v>
      </c>
      <c r="D113" s="36">
        <v>2440108000</v>
      </c>
      <c r="E113" s="37">
        <v>8.2003356846429707</v>
      </c>
      <c r="F113" s="37">
        <v>0.16803222817684649</v>
      </c>
      <c r="G113" s="36">
        <v>260.87328100000002</v>
      </c>
      <c r="H113" s="37">
        <v>18.7</v>
      </c>
      <c r="I113" s="37">
        <v>0.72467958606421234</v>
      </c>
      <c r="J113" s="36">
        <v>-2588694314</v>
      </c>
      <c r="K113" s="37">
        <v>-18.852036617870056</v>
      </c>
      <c r="L113" s="37">
        <v>16.392717043671837</v>
      </c>
      <c r="M113" s="37">
        <v>10.69</v>
      </c>
      <c r="N113" s="38">
        <v>38.978784400761242</v>
      </c>
      <c r="O113" s="39">
        <v>1687.8385461806956</v>
      </c>
      <c r="P113" s="38">
        <v>56.261284872689856</v>
      </c>
    </row>
    <row r="114" spans="1:16" x14ac:dyDescent="0.25">
      <c r="A114" s="35" t="s">
        <v>484</v>
      </c>
      <c r="B114" s="35" t="s">
        <v>208</v>
      </c>
      <c r="C114" s="36">
        <v>18078434358</v>
      </c>
      <c r="D114" s="36">
        <v>2443750000</v>
      </c>
      <c r="E114" s="37">
        <v>5.9982492385100752</v>
      </c>
      <c r="F114" s="37">
        <v>0.30681581782660233</v>
      </c>
      <c r="G114" s="36">
        <v>846.39887099999999</v>
      </c>
      <c r="H114" s="37">
        <v>7.88</v>
      </c>
      <c r="I114" s="37">
        <v>-0.27100349758850939</v>
      </c>
      <c r="J114" s="36">
        <v>-565215489</v>
      </c>
      <c r="K114" s="37">
        <v>-34.588577950311617</v>
      </c>
      <c r="L114" s="37">
        <v>16.368286445012789</v>
      </c>
      <c r="M114" s="37">
        <v>34.630000000000003</v>
      </c>
      <c r="N114" s="38">
        <v>10.091855288331461</v>
      </c>
      <c r="O114" s="39">
        <v>121.89640800692659</v>
      </c>
      <c r="P114" s="38">
        <v>4.0632136002308865</v>
      </c>
    </row>
    <row r="115" spans="1:16" x14ac:dyDescent="0.25">
      <c r="A115" s="35" t="s">
        <v>446</v>
      </c>
      <c r="B115" s="35" t="s">
        <v>208</v>
      </c>
      <c r="C115" s="36">
        <v>54701388025</v>
      </c>
      <c r="D115" s="36">
        <v>2600000000</v>
      </c>
      <c r="E115" s="37">
        <v>2.6908675400002844</v>
      </c>
      <c r="F115" s="37">
        <v>2.7235501417006928E-2</v>
      </c>
      <c r="G115" s="36">
        <v>387.97063400000002</v>
      </c>
      <c r="H115" s="37">
        <v>38.32</v>
      </c>
      <c r="I115" s="37">
        <v>0.61014969344311254</v>
      </c>
      <c r="J115" s="36">
        <v>3203485026</v>
      </c>
      <c r="K115" s="37">
        <v>30.841411524674939</v>
      </c>
      <c r="L115" s="37">
        <v>15.384615384615385</v>
      </c>
      <c r="M115" s="37">
        <v>14.92</v>
      </c>
      <c r="N115" s="38">
        <v>65.787100536891458</v>
      </c>
      <c r="O115" s="39">
        <v>2746.7708581674533</v>
      </c>
      <c r="P115" s="38">
        <v>91.559028605581773</v>
      </c>
    </row>
    <row r="116" spans="1:16" x14ac:dyDescent="0.25">
      <c r="A116" s="35" t="s">
        <v>299</v>
      </c>
      <c r="B116" s="35" t="s">
        <v>208</v>
      </c>
      <c r="C116" s="36">
        <v>15218561138</v>
      </c>
      <c r="D116" s="36">
        <v>2950000000</v>
      </c>
      <c r="E116" s="37">
        <v>2.9645638274297754</v>
      </c>
      <c r="F116" s="37">
        <v>2.8712482590118889E-2</v>
      </c>
      <c r="G116" s="36">
        <v>371.95620600000001</v>
      </c>
      <c r="H116" s="37">
        <v>36.299999999999997</v>
      </c>
      <c r="I116" s="37">
        <v>-0.81000766449005113</v>
      </c>
      <c r="J116" s="36">
        <v>1787902943</v>
      </c>
      <c r="K116" s="37">
        <v>57.749219779655569</v>
      </c>
      <c r="L116" s="37">
        <v>13.559322033898304</v>
      </c>
      <c r="M116" s="37">
        <v>12.6</v>
      </c>
      <c r="N116" s="38">
        <v>45.204108315085591</v>
      </c>
      <c r="O116" s="39">
        <v>647.91818074413845</v>
      </c>
      <c r="P116" s="38">
        <v>21.597272691471282</v>
      </c>
    </row>
    <row r="117" spans="1:16" x14ac:dyDescent="0.25">
      <c r="A117" s="35" t="s">
        <v>486</v>
      </c>
      <c r="B117" s="35" t="s">
        <v>208</v>
      </c>
      <c r="C117" s="36">
        <v>59206007042</v>
      </c>
      <c r="D117" s="36">
        <v>9000000000</v>
      </c>
      <c r="E117" s="37">
        <v>2.1644845956336933</v>
      </c>
      <c r="F117" s="37">
        <v>2.672203204486041E-2</v>
      </c>
      <c r="G117" s="36">
        <v>1822.556022</v>
      </c>
      <c r="H117" s="37">
        <v>10.14</v>
      </c>
      <c r="I117" s="37">
        <v>0.10130672547188446</v>
      </c>
      <c r="J117" s="36">
        <v>2366280534</v>
      </c>
      <c r="K117" s="37">
        <v>34.230937049157163</v>
      </c>
      <c r="L117" s="37">
        <v>4.4444444444444446</v>
      </c>
      <c r="M117" s="37">
        <v>20.25</v>
      </c>
      <c r="N117" s="38">
        <v>37.21620478004462</v>
      </c>
      <c r="O117" s="39">
        <v>2124.1771761713817</v>
      </c>
      <c r="P117" s="38">
        <v>70.805905872379384</v>
      </c>
    </row>
    <row r="118" spans="1:16" x14ac:dyDescent="0.25">
      <c r="A118" s="35" t="s">
        <v>213</v>
      </c>
      <c r="B118" s="35" t="s">
        <v>208</v>
      </c>
      <c r="C118" s="36">
        <v>31307114865</v>
      </c>
      <c r="D118" s="36">
        <v>10000000000</v>
      </c>
      <c r="E118" s="37">
        <v>3.9609215480073594</v>
      </c>
      <c r="F118" s="37">
        <v>0.39609215480073595</v>
      </c>
      <c r="G118" s="36">
        <v>7062.483639</v>
      </c>
      <c r="H118" s="37">
        <v>1.43</v>
      </c>
      <c r="I118" s="37">
        <v>1.7837609827018319E-3</v>
      </c>
      <c r="J118" s="36">
        <v>-953190221</v>
      </c>
      <c r="K118" s="37">
        <v>-10.4910853885061</v>
      </c>
      <c r="L118" s="37">
        <v>4</v>
      </c>
      <c r="M118" s="37">
        <v>70.62</v>
      </c>
      <c r="N118" s="38">
        <v>6.3036302502844075</v>
      </c>
      <c r="O118" s="39">
        <v>1952.5082335564666</v>
      </c>
      <c r="P118" s="38">
        <v>65.083607785215548</v>
      </c>
    </row>
    <row r="119" spans="1:16" x14ac:dyDescent="0.25">
      <c r="A119" s="70" t="s">
        <v>740</v>
      </c>
      <c r="B119" s="70" t="s">
        <v>699</v>
      </c>
      <c r="C119" s="71">
        <v>1018312000</v>
      </c>
      <c r="D119" s="71">
        <v>100000000</v>
      </c>
      <c r="E119" s="72">
        <v>176.50879719845236</v>
      </c>
      <c r="F119" s="72">
        <v>171.53430259473922</v>
      </c>
      <c r="G119" s="71">
        <v>51.044795000000001</v>
      </c>
      <c r="H119" s="72">
        <v>4.4400000000000004</v>
      </c>
      <c r="I119" s="72">
        <v>-0.52169012793941061</v>
      </c>
      <c r="J119" s="71">
        <v>73854000</v>
      </c>
      <c r="K119" s="72">
        <v>13.93289461640534</v>
      </c>
      <c r="L119" s="72">
        <v>400</v>
      </c>
      <c r="M119" s="72">
        <v>51.04</v>
      </c>
      <c r="N119" s="73">
        <v>0</v>
      </c>
      <c r="O119" s="74">
        <v>553.86140226688167</v>
      </c>
      <c r="P119" s="73">
        <v>18.46204674222939</v>
      </c>
    </row>
    <row r="120" spans="1:16" x14ac:dyDescent="0.25">
      <c r="A120" s="70" t="s">
        <v>698</v>
      </c>
      <c r="B120" s="70" t="s">
        <v>699</v>
      </c>
      <c r="C120" s="71">
        <v>1839661730</v>
      </c>
      <c r="D120" s="71">
        <v>300000000</v>
      </c>
      <c r="E120" s="72">
        <v>10.509717074212476</v>
      </c>
      <c r="F120" s="72">
        <v>0.89368342467793171</v>
      </c>
      <c r="G120" s="71">
        <v>153.859475</v>
      </c>
      <c r="H120" s="72">
        <v>24.74</v>
      </c>
      <c r="I120" s="72">
        <v>-3.3491226210112646</v>
      </c>
      <c r="J120" s="71">
        <v>378885188</v>
      </c>
      <c r="K120" s="72">
        <v>31.038426342494024</v>
      </c>
      <c r="L120" s="72">
        <v>133.33333333333334</v>
      </c>
      <c r="M120" s="72">
        <v>51.28</v>
      </c>
      <c r="N120" s="73">
        <v>0</v>
      </c>
      <c r="O120" s="74">
        <v>728.95143847776671</v>
      </c>
      <c r="P120" s="73">
        <v>24.298381282592224</v>
      </c>
    </row>
    <row r="121" spans="1:16" x14ac:dyDescent="0.25">
      <c r="A121" s="70" t="s">
        <v>701</v>
      </c>
      <c r="B121" s="70" t="s">
        <v>699</v>
      </c>
      <c r="C121" s="71">
        <v>13307866000</v>
      </c>
      <c r="D121" s="71">
        <v>333333333</v>
      </c>
      <c r="E121" s="72">
        <v>0.23680479316581365</v>
      </c>
      <c r="F121" s="72">
        <v>2.1333765171407067E-4</v>
      </c>
      <c r="G121" s="71">
        <v>84.532953000000006</v>
      </c>
      <c r="H121" s="72">
        <v>1999</v>
      </c>
      <c r="I121" s="72">
        <v>-30.27190995217325</v>
      </c>
      <c r="J121" s="71">
        <v>1179195000</v>
      </c>
      <c r="K121" s="72">
        <v>941.32013694935949</v>
      </c>
      <c r="L121" s="72">
        <v>120.00000012</v>
      </c>
      <c r="M121" s="72">
        <v>25.35</v>
      </c>
      <c r="N121" s="73">
        <v>0</v>
      </c>
      <c r="O121" s="74">
        <v>950.89913222187874</v>
      </c>
      <c r="P121" s="73">
        <v>31.69663774072929</v>
      </c>
    </row>
    <row r="122" spans="1:16" x14ac:dyDescent="0.25">
      <c r="A122" s="70" t="s">
        <v>709</v>
      </c>
      <c r="B122" s="70" t="s">
        <v>699</v>
      </c>
      <c r="C122" s="71">
        <v>5985751000</v>
      </c>
      <c r="D122" s="71">
        <v>397500000</v>
      </c>
      <c r="E122" s="72">
        <v>43.898444373021675</v>
      </c>
      <c r="F122" s="72">
        <v>3.6423594342129797</v>
      </c>
      <c r="G122" s="71">
        <v>33.254894999999998</v>
      </c>
      <c r="H122" s="72">
        <v>27.42</v>
      </c>
      <c r="I122" s="72">
        <v>-0.17980722838266416</v>
      </c>
      <c r="J122" s="71">
        <v>682431000</v>
      </c>
      <c r="K122" s="72">
        <v>17.660686574906475</v>
      </c>
      <c r="L122" s="72">
        <v>100.62893081761007</v>
      </c>
      <c r="M122" s="72">
        <v>8.36</v>
      </c>
      <c r="N122" s="73">
        <v>0</v>
      </c>
      <c r="O122" s="74">
        <v>1423.1467323600241</v>
      </c>
      <c r="P122" s="73">
        <v>47.4382244120008</v>
      </c>
    </row>
    <row r="123" spans="1:16" x14ac:dyDescent="0.25">
      <c r="A123" s="70" t="s">
        <v>722</v>
      </c>
      <c r="B123" s="70" t="s">
        <v>699</v>
      </c>
      <c r="C123" s="71">
        <v>13043459000</v>
      </c>
      <c r="D123" s="71">
        <v>695302645</v>
      </c>
      <c r="E123" s="72">
        <v>7.6016146005323399</v>
      </c>
      <c r="F123" s="72">
        <v>0.54122842360508927</v>
      </c>
      <c r="G123" s="71">
        <v>270.84692699999999</v>
      </c>
      <c r="H123" s="72">
        <v>19.43</v>
      </c>
      <c r="I123" s="72">
        <v>-1.9232560054231129E-2</v>
      </c>
      <c r="J123" s="71">
        <v>804969000</v>
      </c>
      <c r="K123" s="72">
        <v>17.448017785778084</v>
      </c>
      <c r="L123" s="72">
        <v>57.528905272609741</v>
      </c>
      <c r="M123" s="72">
        <v>38.950000000000003</v>
      </c>
      <c r="N123" s="73">
        <v>0</v>
      </c>
      <c r="O123" s="74">
        <v>1026.6711620474375</v>
      </c>
      <c r="P123" s="73">
        <v>34.222372068247914</v>
      </c>
    </row>
    <row r="124" spans="1:16" x14ac:dyDescent="0.25">
      <c r="A124" s="70" t="s">
        <v>754</v>
      </c>
      <c r="B124" s="70" t="s">
        <v>699</v>
      </c>
      <c r="C124" s="71">
        <v>7376632000</v>
      </c>
      <c r="D124" s="71">
        <v>900000000</v>
      </c>
      <c r="E124" s="72">
        <v>16.495888853340247</v>
      </c>
      <c r="F124" s="72">
        <v>1.5197981254229083</v>
      </c>
      <c r="G124" s="71">
        <v>214.106866</v>
      </c>
      <c r="H124" s="72">
        <v>11.33</v>
      </c>
      <c r="I124" s="72">
        <v>-1.0602803612064449E-2</v>
      </c>
      <c r="J124" s="71">
        <v>461585000</v>
      </c>
      <c r="K124" s="72">
        <v>23.514628941581723</v>
      </c>
      <c r="L124" s="72">
        <v>44.444444444444443</v>
      </c>
      <c r="M124" s="72">
        <v>23.78</v>
      </c>
      <c r="N124" s="73">
        <v>0</v>
      </c>
      <c r="O124" s="74">
        <v>1212.0525248514816</v>
      </c>
      <c r="P124" s="73">
        <v>40.401750828382724</v>
      </c>
    </row>
    <row r="125" spans="1:16" x14ac:dyDescent="0.25">
      <c r="A125" s="70" t="s">
        <v>751</v>
      </c>
      <c r="B125" s="70" t="s">
        <v>699</v>
      </c>
      <c r="C125" s="71">
        <v>2004187000</v>
      </c>
      <c r="D125" s="71">
        <v>1080000000</v>
      </c>
      <c r="E125" s="72">
        <v>39.245914863287446</v>
      </c>
      <c r="F125" s="72">
        <v>18.926463572187235</v>
      </c>
      <c r="G125" s="71">
        <v>610.40025600000001</v>
      </c>
      <c r="H125" s="72">
        <v>1.67</v>
      </c>
      <c r="I125" s="72">
        <v>-1.7600504228562741E-2</v>
      </c>
      <c r="J125" s="71">
        <v>112484000</v>
      </c>
      <c r="K125" s="72">
        <v>18.434621812880053</v>
      </c>
      <c r="L125" s="72">
        <v>37.037037037037038</v>
      </c>
      <c r="M125" s="72">
        <v>56.51</v>
      </c>
      <c r="N125" s="73">
        <v>0</v>
      </c>
      <c r="O125" s="74">
        <v>293.56082452467433</v>
      </c>
      <c r="P125" s="73">
        <v>9.7853608174891438</v>
      </c>
    </row>
    <row r="126" spans="1:16" x14ac:dyDescent="0.25">
      <c r="A126" s="70" t="s">
        <v>728</v>
      </c>
      <c r="B126" s="70" t="s">
        <v>699</v>
      </c>
      <c r="C126" s="71">
        <v>3173753000</v>
      </c>
      <c r="D126" s="71">
        <v>1088802000</v>
      </c>
      <c r="E126" s="72">
        <v>33.36108341546192</v>
      </c>
      <c r="F126" s="72">
        <v>9.605070416343052</v>
      </c>
      <c r="G126" s="71">
        <v>447.465259</v>
      </c>
      <c r="H126" s="72">
        <v>2.68</v>
      </c>
      <c r="I126" s="72">
        <v>-4.0579051198460281E-2</v>
      </c>
      <c r="J126" s="71">
        <v>250965000</v>
      </c>
      <c r="K126" s="72">
        <v>13.839692307692308</v>
      </c>
      <c r="L126" s="72">
        <v>36.737625390107659</v>
      </c>
      <c r="M126" s="72">
        <v>41.09</v>
      </c>
      <c r="N126" s="73">
        <v>0</v>
      </c>
      <c r="O126" s="74">
        <v>766.50461094241814</v>
      </c>
      <c r="P126" s="73">
        <v>25.550153698080603</v>
      </c>
    </row>
    <row r="127" spans="1:16" x14ac:dyDescent="0.25">
      <c r="A127" s="70" t="s">
        <v>736</v>
      </c>
      <c r="B127" s="70" t="s">
        <v>699</v>
      </c>
      <c r="C127" s="71">
        <v>7078013000</v>
      </c>
      <c r="D127" s="71">
        <v>2500000000</v>
      </c>
      <c r="E127" s="72">
        <v>67.358778111765062</v>
      </c>
      <c r="F127" s="72">
        <v>0.73979986943179643</v>
      </c>
      <c r="G127" s="71">
        <v>14.975438</v>
      </c>
      <c r="H127" s="72">
        <v>40.26</v>
      </c>
      <c r="I127" s="72">
        <v>-1.1508339150257498</v>
      </c>
      <c r="J127" s="71">
        <v>562601000</v>
      </c>
      <c r="K127" s="72">
        <v>161.83760782508386</v>
      </c>
      <c r="L127" s="72">
        <v>16</v>
      </c>
      <c r="M127" s="72">
        <v>0.59</v>
      </c>
      <c r="N127" s="73">
        <v>0</v>
      </c>
      <c r="O127" s="74">
        <v>83.374020091308253</v>
      </c>
      <c r="P127" s="73">
        <v>2.7791340030436085</v>
      </c>
    </row>
    <row r="128" spans="1:16" x14ac:dyDescent="0.25">
      <c r="A128" s="70" t="s">
        <v>755</v>
      </c>
      <c r="B128" s="70" t="s">
        <v>699</v>
      </c>
      <c r="C128" s="71">
        <v>7859832000</v>
      </c>
      <c r="D128" s="71">
        <v>5000000000</v>
      </c>
      <c r="E128" s="72">
        <v>18.448652787130221</v>
      </c>
      <c r="F128" s="72">
        <v>2.2094194954646973</v>
      </c>
      <c r="G128" s="71">
        <v>1822.4706020000001</v>
      </c>
      <c r="H128" s="72">
        <v>1.19</v>
      </c>
      <c r="I128" s="72">
        <v>-2.1529842995224202E-2</v>
      </c>
      <c r="J128" s="71">
        <v>410655000</v>
      </c>
      <c r="K128" s="72">
        <v>20.333369860345059</v>
      </c>
      <c r="L128" s="72">
        <v>8</v>
      </c>
      <c r="M128" s="72">
        <v>36.44</v>
      </c>
      <c r="N128" s="73">
        <v>0</v>
      </c>
      <c r="O128" s="74">
        <v>807.41583650268194</v>
      </c>
      <c r="P128" s="73">
        <v>26.913861216756064</v>
      </c>
    </row>
    <row r="129" spans="1:16" x14ac:dyDescent="0.25">
      <c r="A129" s="80" t="s">
        <v>465</v>
      </c>
      <c r="B129" s="80" t="s">
        <v>618</v>
      </c>
      <c r="C129" s="81">
        <v>15819301983</v>
      </c>
      <c r="D129" s="81">
        <v>2070000000</v>
      </c>
      <c r="E129" s="82">
        <v>1.1749998478375199</v>
      </c>
      <c r="F129" s="82">
        <v>3.1835825952501481E-3</v>
      </c>
      <c r="G129" s="81">
        <v>515.12446699999998</v>
      </c>
      <c r="H129" s="82">
        <v>66.099999999999994</v>
      </c>
      <c r="I129" s="82">
        <v>3.2060003353176398</v>
      </c>
      <c r="J129" s="81">
        <v>3353158441</v>
      </c>
      <c r="K129" s="82">
        <v>110.06965715879812</v>
      </c>
      <c r="L129" s="82">
        <v>19.323671497584542</v>
      </c>
      <c r="M129" s="82">
        <v>24.88</v>
      </c>
      <c r="N129" s="83">
        <v>0</v>
      </c>
      <c r="O129" s="84">
        <v>2300.5892054215728</v>
      </c>
      <c r="P129" s="83">
        <v>76.686306847385765</v>
      </c>
    </row>
    <row r="130" spans="1:16" x14ac:dyDescent="0.25">
      <c r="A130" s="90" t="s">
        <v>422</v>
      </c>
      <c r="B130" s="90" t="s">
        <v>404</v>
      </c>
      <c r="C130" s="91">
        <v>4679410564</v>
      </c>
      <c r="D130" s="91">
        <v>74000000</v>
      </c>
      <c r="E130" s="92">
        <v>73.047400969821112</v>
      </c>
      <c r="F130" s="92">
        <v>7.2053068622826109</v>
      </c>
      <c r="G130" s="91">
        <v>3.9758849999999999</v>
      </c>
      <c r="H130" s="92">
        <v>137.80000000000001</v>
      </c>
      <c r="I130" s="92">
        <v>4.3357066328872236</v>
      </c>
      <c r="J130" s="91">
        <v>-113857279</v>
      </c>
      <c r="K130" s="92">
        <v>-89.041298800052999</v>
      </c>
      <c r="L130" s="92">
        <v>540.54054054054052</v>
      </c>
      <c r="M130" s="92">
        <v>5.37</v>
      </c>
      <c r="N130" s="93">
        <v>14.442523569404742</v>
      </c>
      <c r="O130" s="94">
        <v>1659.8973756631462</v>
      </c>
      <c r="P130" s="93">
        <v>55.329912522104877</v>
      </c>
    </row>
    <row r="131" spans="1:16" x14ac:dyDescent="0.25">
      <c r="A131" s="90" t="s">
        <v>533</v>
      </c>
      <c r="B131" s="90" t="s">
        <v>404</v>
      </c>
      <c r="C131" s="91">
        <v>149138524000</v>
      </c>
      <c r="D131" s="91">
        <v>331000000</v>
      </c>
      <c r="E131" s="92">
        <v>2.0737565183559137</v>
      </c>
      <c r="F131" s="92">
        <v>2.9413734427696889E-2</v>
      </c>
      <c r="G131" s="91">
        <v>89.976471000000004</v>
      </c>
      <c r="H131" s="92">
        <v>214.4</v>
      </c>
      <c r="I131" s="92">
        <v>3.1281370641072783</v>
      </c>
      <c r="J131" s="91">
        <v>2799410000</v>
      </c>
      <c r="K131" s="92">
        <v>25.184949685826655</v>
      </c>
      <c r="L131" s="92">
        <v>120.84592145015105</v>
      </c>
      <c r="M131" s="92">
        <v>27.18</v>
      </c>
      <c r="N131" s="93">
        <v>32.093628650565343</v>
      </c>
      <c r="O131" s="94">
        <v>2661.8906403390174</v>
      </c>
      <c r="P131" s="93">
        <v>88.729688011300581</v>
      </c>
    </row>
    <row r="132" spans="1:16" x14ac:dyDescent="0.25">
      <c r="A132" s="90" t="s">
        <v>403</v>
      </c>
      <c r="B132" s="90" t="s">
        <v>404</v>
      </c>
      <c r="C132" s="91">
        <v>2193688534</v>
      </c>
      <c r="D132" s="91">
        <v>1000000000</v>
      </c>
      <c r="E132" s="92">
        <v>33.351120597652084</v>
      </c>
      <c r="F132" s="92">
        <v>33.351120597652084</v>
      </c>
      <c r="G132" s="91">
        <v>749.65266799999995</v>
      </c>
      <c r="H132" s="92">
        <v>1.6</v>
      </c>
      <c r="I132" s="92">
        <v>-2.4449417163516562E-2</v>
      </c>
      <c r="J132" s="91">
        <v>288393147</v>
      </c>
      <c r="K132" s="92">
        <v>3.4674887749673191</v>
      </c>
      <c r="L132" s="92">
        <v>40</v>
      </c>
      <c r="M132" s="92">
        <v>74.959999999999994</v>
      </c>
      <c r="N132" s="93">
        <v>62.088599450525059</v>
      </c>
      <c r="O132" s="94">
        <v>811.7838763678111</v>
      </c>
      <c r="P132" s="93">
        <v>27.059462545593703</v>
      </c>
    </row>
    <row r="133" spans="1:16" x14ac:dyDescent="0.25">
      <c r="A133" s="90" t="s">
        <v>316</v>
      </c>
      <c r="B133" s="90" t="s">
        <v>404</v>
      </c>
      <c r="C133" s="91">
        <v>13894759000</v>
      </c>
      <c r="D133" s="91">
        <v>5040000000</v>
      </c>
      <c r="E133" s="92">
        <v>9.8259617788952642</v>
      </c>
      <c r="F133" s="92">
        <v>2.2409144724720087</v>
      </c>
      <c r="G133" s="91">
        <v>4679.5978699999996</v>
      </c>
      <c r="H133" s="92">
        <v>0.87</v>
      </c>
      <c r="I133" s="92">
        <v>-1.0640783172291335E-2</v>
      </c>
      <c r="J133" s="91">
        <v>-245597000</v>
      </c>
      <c r="K133" s="92">
        <v>-17.853638277340522</v>
      </c>
      <c r="L133" s="92">
        <v>7.9365079365079367</v>
      </c>
      <c r="M133" s="92">
        <v>92.84</v>
      </c>
      <c r="N133" s="93">
        <v>22.994381818103587</v>
      </c>
      <c r="O133" s="94">
        <v>985.98929272891155</v>
      </c>
      <c r="P133" s="93">
        <v>32.866309757630383</v>
      </c>
    </row>
    <row r="134" spans="1:16" x14ac:dyDescent="0.25">
      <c r="A134" s="70" t="s">
        <v>165</v>
      </c>
      <c r="B134" s="70" t="s">
        <v>221</v>
      </c>
      <c r="C134" s="71">
        <v>10580143341</v>
      </c>
      <c r="D134" s="71">
        <v>37264000</v>
      </c>
      <c r="E134" s="72">
        <v>44.396965796458126</v>
      </c>
      <c r="F134" s="72">
        <v>4.3963729619297718</v>
      </c>
      <c r="G134" s="71">
        <v>3.3655849999999998</v>
      </c>
      <c r="H134" s="72">
        <v>267.75</v>
      </c>
      <c r="I134" s="72">
        <v>6.2771240454401891</v>
      </c>
      <c r="J134" s="71">
        <v>25223013</v>
      </c>
      <c r="K134" s="72">
        <v>400.37024918474253</v>
      </c>
      <c r="L134" s="72">
        <v>1073.4220695577501</v>
      </c>
      <c r="M134" s="72">
        <v>9.0299999999999994</v>
      </c>
      <c r="N134" s="73">
        <v>19.320531940060764</v>
      </c>
      <c r="O134" s="74">
        <v>1745.2174164942221</v>
      </c>
      <c r="P134" s="73">
        <v>58.173913883140735</v>
      </c>
    </row>
    <row r="135" spans="1:16" x14ac:dyDescent="0.25">
      <c r="A135" s="70" t="s">
        <v>302</v>
      </c>
      <c r="B135" s="70" t="s">
        <v>221</v>
      </c>
      <c r="C135" s="71">
        <v>791053925</v>
      </c>
      <c r="D135" s="71">
        <v>47500000</v>
      </c>
      <c r="E135" s="72">
        <v>163.99770649207471</v>
      </c>
      <c r="F135" s="72">
        <v>345.25832945699938</v>
      </c>
      <c r="G135" s="71">
        <v>24.419506999999999</v>
      </c>
      <c r="H135" s="72">
        <v>9.99</v>
      </c>
      <c r="I135" s="72">
        <v>-0.26266960268687889</v>
      </c>
      <c r="J135" s="71">
        <v>-11680733</v>
      </c>
      <c r="K135" s="72">
        <v>-40.665256195822643</v>
      </c>
      <c r="L135" s="72">
        <v>842.10526315789468</v>
      </c>
      <c r="M135" s="72">
        <v>51.4</v>
      </c>
      <c r="N135" s="73">
        <v>18.32080735445652</v>
      </c>
      <c r="O135" s="74">
        <v>538.43566872466909</v>
      </c>
      <c r="P135" s="73">
        <v>17.947855624155636</v>
      </c>
    </row>
    <row r="136" spans="1:16" x14ac:dyDescent="0.25">
      <c r="A136" s="70" t="s">
        <v>27</v>
      </c>
      <c r="B136" s="70" t="s">
        <v>221</v>
      </c>
      <c r="C136" s="71">
        <v>567993172</v>
      </c>
      <c r="D136" s="71">
        <v>69000000</v>
      </c>
      <c r="E136" s="72">
        <v>39.595902433874997</v>
      </c>
      <c r="F136" s="72">
        <v>35.865853653872279</v>
      </c>
      <c r="G136" s="71">
        <v>61.979830999999997</v>
      </c>
      <c r="H136" s="72">
        <v>16.3</v>
      </c>
      <c r="I136" s="72">
        <v>2.8722846058322204E-3</v>
      </c>
      <c r="J136" s="71">
        <v>136985810</v>
      </c>
      <c r="K136" s="72">
        <v>8.0592289084540951</v>
      </c>
      <c r="L136" s="72">
        <v>579.71014492753625</v>
      </c>
      <c r="M136" s="72">
        <v>89.82</v>
      </c>
      <c r="N136" s="73">
        <v>13.03940445679757</v>
      </c>
      <c r="O136" s="74">
        <v>530.95302142212199</v>
      </c>
      <c r="P136" s="73">
        <v>17.698434047404067</v>
      </c>
    </row>
    <row r="137" spans="1:16" x14ac:dyDescent="0.25">
      <c r="A137" s="70" t="s">
        <v>25</v>
      </c>
      <c r="B137" s="70" t="s">
        <v>221</v>
      </c>
      <c r="C137" s="71">
        <v>16873295401</v>
      </c>
      <c r="D137" s="71">
        <v>87000000</v>
      </c>
      <c r="E137" s="72">
        <v>8.0264438577221018</v>
      </c>
      <c r="F137" s="72">
        <v>0.60696036431655342</v>
      </c>
      <c r="G137" s="71">
        <v>32.857968999999997</v>
      </c>
      <c r="H137" s="72">
        <v>151.69999999999999</v>
      </c>
      <c r="I137" s="72">
        <v>-1.3588547898304739</v>
      </c>
      <c r="J137" s="71">
        <v>175549475</v>
      </c>
      <c r="K137" s="72">
        <v>75.329191386075067</v>
      </c>
      <c r="L137" s="72">
        <v>459.77011494252872</v>
      </c>
      <c r="M137" s="72">
        <v>37.76</v>
      </c>
      <c r="N137" s="73">
        <v>9.1480119449217447</v>
      </c>
      <c r="O137" s="74">
        <v>1229.4393401265572</v>
      </c>
      <c r="P137" s="73">
        <v>40.981311337551908</v>
      </c>
    </row>
    <row r="138" spans="1:16" x14ac:dyDescent="0.25">
      <c r="A138" s="70" t="s">
        <v>72</v>
      </c>
      <c r="B138" s="70" t="s">
        <v>221</v>
      </c>
      <c r="C138" s="71">
        <v>2379193448</v>
      </c>
      <c r="D138" s="71">
        <v>111600000</v>
      </c>
      <c r="E138" s="72">
        <v>45.789493602158252</v>
      </c>
      <c r="F138" s="72">
        <v>27.353341458875896</v>
      </c>
      <c r="G138" s="71">
        <v>58.125256</v>
      </c>
      <c r="H138" s="72">
        <v>15.03</v>
      </c>
      <c r="I138" s="72">
        <v>0.29242793226818797</v>
      </c>
      <c r="J138" s="71">
        <v>84066155</v>
      </c>
      <c r="K138" s="72">
        <v>19.912888843316313</v>
      </c>
      <c r="L138" s="72">
        <v>358.42293906810033</v>
      </c>
      <c r="M138" s="72">
        <v>52.08</v>
      </c>
      <c r="N138" s="73">
        <v>12.560142828813397</v>
      </c>
      <c r="O138" s="74">
        <v>1269.36643409102</v>
      </c>
      <c r="P138" s="73">
        <v>42.312214469700663</v>
      </c>
    </row>
    <row r="139" spans="1:16" x14ac:dyDescent="0.25">
      <c r="A139" s="70" t="s">
        <v>300</v>
      </c>
      <c r="B139" s="70" t="s">
        <v>221</v>
      </c>
      <c r="C139" s="71">
        <v>503612621</v>
      </c>
      <c r="D139" s="71">
        <v>150000000</v>
      </c>
      <c r="E139" s="72">
        <v>115.8085973407451</v>
      </c>
      <c r="F139" s="72">
        <v>257.35243853498912</v>
      </c>
      <c r="G139" s="71">
        <v>114.763935</v>
      </c>
      <c r="H139" s="72">
        <v>3.01</v>
      </c>
      <c r="I139" s="72">
        <v>-0.29317090067432039</v>
      </c>
      <c r="J139" s="71">
        <v>-2270847</v>
      </c>
      <c r="K139" s="72">
        <v>-198.16394499497324</v>
      </c>
      <c r="L139" s="72">
        <v>266.66666666666669</v>
      </c>
      <c r="M139" s="72">
        <v>76.5</v>
      </c>
      <c r="N139" s="73">
        <v>51.27527549155068</v>
      </c>
      <c r="O139" s="74">
        <v>459.98399026198456</v>
      </c>
      <c r="P139" s="73">
        <v>15.332799675399485</v>
      </c>
    </row>
    <row r="140" spans="1:16" x14ac:dyDescent="0.25">
      <c r="A140" s="70" t="s">
        <v>520</v>
      </c>
      <c r="B140" s="70" t="s">
        <v>221</v>
      </c>
      <c r="C140" s="71">
        <v>9975791841</v>
      </c>
      <c r="D140" s="71">
        <v>167500000</v>
      </c>
      <c r="E140" s="72">
        <v>24.572459175469902</v>
      </c>
      <c r="F140" s="72">
        <v>4.4454923881447135</v>
      </c>
      <c r="G140" s="71">
        <v>49.784793999999998</v>
      </c>
      <c r="H140" s="72">
        <v>32.700000000000003</v>
      </c>
      <c r="I140" s="72">
        <v>-8.5429842129238551</v>
      </c>
      <c r="J140" s="71">
        <v>5369486</v>
      </c>
      <c r="K140" s="72">
        <v>1029.4281426564851</v>
      </c>
      <c r="L140" s="72">
        <v>238.80597014925374</v>
      </c>
      <c r="M140" s="72">
        <v>29.72</v>
      </c>
      <c r="N140" s="73">
        <v>30.059948739314372</v>
      </c>
      <c r="O140" s="74">
        <v>470</v>
      </c>
      <c r="P140" s="73">
        <v>15.666666666666666</v>
      </c>
    </row>
    <row r="141" spans="1:16" x14ac:dyDescent="0.25">
      <c r="A141" s="70" t="s">
        <v>634</v>
      </c>
      <c r="B141" s="70" t="s">
        <v>221</v>
      </c>
      <c r="C141" s="71">
        <v>2408811125</v>
      </c>
      <c r="D141" s="71">
        <v>200000000</v>
      </c>
      <c r="E141" s="72">
        <v>18.107124646548925</v>
      </c>
      <c r="F141" s="72">
        <v>2.8292382260232696</v>
      </c>
      <c r="G141" s="71">
        <v>69.12876</v>
      </c>
      <c r="H141" s="72">
        <v>31.96</v>
      </c>
      <c r="I141" s="72">
        <v>0.53401795273903829</v>
      </c>
      <c r="J141" s="71">
        <v>520774798</v>
      </c>
      <c r="K141" s="72">
        <v>12.289381177005421</v>
      </c>
      <c r="L141" s="72">
        <v>200</v>
      </c>
      <c r="M141" s="72">
        <v>34.56</v>
      </c>
      <c r="N141" s="73">
        <v>67.950097492857083</v>
      </c>
      <c r="O141" s="74">
        <v>2199.5164022456011</v>
      </c>
      <c r="P141" s="73">
        <v>73.317213408186703</v>
      </c>
    </row>
    <row r="142" spans="1:16" x14ac:dyDescent="0.25">
      <c r="A142" s="70" t="s">
        <v>475</v>
      </c>
      <c r="B142" s="70" t="s">
        <v>221</v>
      </c>
      <c r="C142" s="71">
        <v>13860116923</v>
      </c>
      <c r="D142" s="71">
        <v>200000000</v>
      </c>
      <c r="E142" s="72">
        <v>40.534142719095151</v>
      </c>
      <c r="F142" s="72">
        <v>10.133535679773788</v>
      </c>
      <c r="G142" s="71">
        <v>49.455556000000001</v>
      </c>
      <c r="H142" s="72">
        <v>19.96</v>
      </c>
      <c r="I142" s="72">
        <v>-0.24083745406441895</v>
      </c>
      <c r="J142" s="71">
        <v>-174076040</v>
      </c>
      <c r="K142" s="72">
        <v>-22.97846389428436</v>
      </c>
      <c r="L142" s="72">
        <v>200</v>
      </c>
      <c r="M142" s="72">
        <v>24.72</v>
      </c>
      <c r="N142" s="73">
        <v>27.525613905649237</v>
      </c>
      <c r="O142" s="74">
        <v>867.72610200813688</v>
      </c>
      <c r="P142" s="73">
        <v>28.924203400271228</v>
      </c>
    </row>
    <row r="143" spans="1:16" x14ac:dyDescent="0.25">
      <c r="A143" s="70" t="s">
        <v>763</v>
      </c>
      <c r="B143" s="70" t="s">
        <v>221</v>
      </c>
      <c r="C143" s="71">
        <v>3157167716</v>
      </c>
      <c r="D143" s="71">
        <v>210492225</v>
      </c>
      <c r="E143" s="72">
        <v>29.438173877144269</v>
      </c>
      <c r="F143" s="72">
        <v>4.9947847373229699</v>
      </c>
      <c r="G143" s="71">
        <v>50.002209999999998</v>
      </c>
      <c r="H143" s="72">
        <v>27.18</v>
      </c>
      <c r="I143" s="72">
        <v>17.726800000000001</v>
      </c>
      <c r="J143" s="71">
        <v>-28917987</v>
      </c>
      <c r="K143" s="72">
        <v>-203.8102548424273</v>
      </c>
      <c r="L143" s="72">
        <v>190.03077192043554</v>
      </c>
      <c r="M143" s="72">
        <v>23.75</v>
      </c>
      <c r="N143" s="73">
        <v>13.81744201004169</v>
      </c>
      <c r="O143" s="74">
        <v>0</v>
      </c>
      <c r="P143" s="73">
        <v>0</v>
      </c>
    </row>
    <row r="144" spans="1:16" x14ac:dyDescent="0.25">
      <c r="A144" s="70" t="s">
        <v>223</v>
      </c>
      <c r="B144" s="70" t="s">
        <v>221</v>
      </c>
      <c r="C144" s="71">
        <v>28485883551</v>
      </c>
      <c r="D144" s="71">
        <v>241920000</v>
      </c>
      <c r="E144" s="72">
        <v>0.89951987940775702</v>
      </c>
      <c r="F144" s="72">
        <v>1.6599345847205928E-2</v>
      </c>
      <c r="G144" s="71">
        <v>199.069242</v>
      </c>
      <c r="H144" s="72">
        <v>223.4</v>
      </c>
      <c r="I144" s="72">
        <v>-0.43208420681096976</v>
      </c>
      <c r="J144" s="71">
        <v>195144717</v>
      </c>
      <c r="K144" s="72">
        <v>277.69176041798767</v>
      </c>
      <c r="L144" s="72">
        <v>165.34391534391534</v>
      </c>
      <c r="M144" s="72">
        <v>82.28</v>
      </c>
      <c r="N144" s="73">
        <v>5.3348550683884595</v>
      </c>
      <c r="O144" s="74">
        <v>919.37572791332309</v>
      </c>
      <c r="P144" s="73">
        <v>30.645857597110769</v>
      </c>
    </row>
    <row r="145" spans="1:16" x14ac:dyDescent="0.25">
      <c r="A145" s="70" t="s">
        <v>21</v>
      </c>
      <c r="B145" s="70" t="s">
        <v>221</v>
      </c>
      <c r="C145" s="71">
        <v>6280910429</v>
      </c>
      <c r="D145" s="71">
        <v>263340000</v>
      </c>
      <c r="E145" s="72">
        <v>110.22931134260335</v>
      </c>
      <c r="F145" s="72">
        <v>59.797389221215028</v>
      </c>
      <c r="G145" s="71">
        <v>48.209040000000002</v>
      </c>
      <c r="H145" s="72">
        <v>7.53</v>
      </c>
      <c r="I145" s="72">
        <v>-4.8593857904435822E-2</v>
      </c>
      <c r="J145" s="71">
        <v>-94693699</v>
      </c>
      <c r="K145" s="72">
        <v>-19.466765154036278</v>
      </c>
      <c r="L145" s="72">
        <v>151.89488873699401</v>
      </c>
      <c r="M145" s="72">
        <v>18.3</v>
      </c>
      <c r="N145" s="73">
        <v>14.753632742616743</v>
      </c>
      <c r="O145" s="74">
        <v>766.36856062213337</v>
      </c>
      <c r="P145" s="73">
        <v>25.545618687404446</v>
      </c>
    </row>
    <row r="146" spans="1:16" x14ac:dyDescent="0.25">
      <c r="A146" s="70" t="s">
        <v>774</v>
      </c>
      <c r="B146" s="70" t="s">
        <v>221</v>
      </c>
      <c r="C146" s="71">
        <v>1994126679</v>
      </c>
      <c r="D146" s="71">
        <v>330000000</v>
      </c>
      <c r="E146" s="72">
        <v>31.680995188765671</v>
      </c>
      <c r="F146" s="72">
        <v>9.6003015723532332</v>
      </c>
      <c r="G146" s="71">
        <v>119.817104</v>
      </c>
      <c r="H146" s="72">
        <v>10.54</v>
      </c>
      <c r="I146" s="72">
        <v>-2.7972000000000001</v>
      </c>
      <c r="J146" s="71">
        <v>-76276556</v>
      </c>
      <c r="K146" s="72">
        <v>-43.263620869300915</v>
      </c>
      <c r="L146" s="72">
        <v>121.21212121212122</v>
      </c>
      <c r="M146" s="72">
        <v>36.299999999999997</v>
      </c>
      <c r="N146" s="73">
        <v>65.28167824488348</v>
      </c>
      <c r="O146" s="74">
        <v>0</v>
      </c>
      <c r="P146" s="73">
        <v>0</v>
      </c>
    </row>
    <row r="147" spans="1:16" x14ac:dyDescent="0.25">
      <c r="A147" s="70" t="s">
        <v>317</v>
      </c>
      <c r="B147" s="70" t="s">
        <v>221</v>
      </c>
      <c r="C147" s="71">
        <v>15253371409</v>
      </c>
      <c r="D147" s="71">
        <v>332007786</v>
      </c>
      <c r="E147" s="72">
        <v>65.623571422901591</v>
      </c>
      <c r="F147" s="72">
        <v>5.9895977060648224</v>
      </c>
      <c r="G147" s="71">
        <v>18.464296999999998</v>
      </c>
      <c r="H147" s="72">
        <v>33.020000000000003</v>
      </c>
      <c r="I147" s="72">
        <v>-0.87277626821752108</v>
      </c>
      <c r="J147" s="71">
        <v>85099618</v>
      </c>
      <c r="K147" s="72">
        <v>128.74625286802109</v>
      </c>
      <c r="L147" s="72">
        <v>120.4791022581621</v>
      </c>
      <c r="M147" s="72">
        <v>5.56</v>
      </c>
      <c r="N147" s="73">
        <v>29.746366599996623</v>
      </c>
      <c r="O147" s="74">
        <v>782.24957105092653</v>
      </c>
      <c r="P147" s="73">
        <v>26.07498570169755</v>
      </c>
    </row>
    <row r="148" spans="1:16" x14ac:dyDescent="0.25">
      <c r="A148" s="70" t="s">
        <v>78</v>
      </c>
      <c r="B148" s="70" t="s">
        <v>221</v>
      </c>
      <c r="C148" s="71">
        <v>6825401407</v>
      </c>
      <c r="D148" s="71">
        <v>335348000</v>
      </c>
      <c r="E148" s="72">
        <v>26.820403374310391</v>
      </c>
      <c r="F148" s="72">
        <v>8.8864249059717704</v>
      </c>
      <c r="G148" s="71">
        <v>166.28656799999999</v>
      </c>
      <c r="H148" s="72">
        <v>8.9700000000000006</v>
      </c>
      <c r="I148" s="72">
        <v>-4.0653831306581623E-2</v>
      </c>
      <c r="J148" s="71">
        <v>-244353964</v>
      </c>
      <c r="K148" s="72">
        <v>-12.351475501334614</v>
      </c>
      <c r="L148" s="72">
        <v>119.27907725705833</v>
      </c>
      <c r="M148" s="72">
        <v>49.58</v>
      </c>
      <c r="N148" s="73">
        <v>2.9868246776869745</v>
      </c>
      <c r="O148" s="74">
        <v>385.31836536561826</v>
      </c>
      <c r="P148" s="73">
        <v>12.843945512187275</v>
      </c>
    </row>
    <row r="149" spans="1:16" x14ac:dyDescent="0.25">
      <c r="A149" s="70" t="s">
        <v>523</v>
      </c>
      <c r="B149" s="70" t="s">
        <v>221</v>
      </c>
      <c r="C149" s="71">
        <v>44419666520</v>
      </c>
      <c r="D149" s="71">
        <v>400000000</v>
      </c>
      <c r="E149" s="72">
        <v>8.506312747347625</v>
      </c>
      <c r="F149" s="72">
        <v>0.38665057942489206</v>
      </c>
      <c r="G149" s="71">
        <v>86.717521000000005</v>
      </c>
      <c r="H149" s="72">
        <v>54.25</v>
      </c>
      <c r="I149" s="72">
        <v>0.13920132942627816</v>
      </c>
      <c r="J149" s="71">
        <v>157582227</v>
      </c>
      <c r="K149" s="72">
        <v>139.60965280684857</v>
      </c>
      <c r="L149" s="72">
        <v>100</v>
      </c>
      <c r="M149" s="72">
        <v>21.67</v>
      </c>
      <c r="N149" s="73">
        <v>20.376992076860382</v>
      </c>
      <c r="O149" s="74">
        <v>1446.7920273593993</v>
      </c>
      <c r="P149" s="73">
        <v>48.226400911979979</v>
      </c>
    </row>
    <row r="150" spans="1:16" x14ac:dyDescent="0.25">
      <c r="A150" s="70" t="s">
        <v>22</v>
      </c>
      <c r="B150" s="70" t="s">
        <v>221</v>
      </c>
      <c r="C150" s="71">
        <v>6246124497</v>
      </c>
      <c r="D150" s="71">
        <v>400000000</v>
      </c>
      <c r="E150" s="72">
        <v>49.878794529293813</v>
      </c>
      <c r="F150" s="72">
        <v>17.813855189033504</v>
      </c>
      <c r="G150" s="71">
        <v>112.187603</v>
      </c>
      <c r="H150" s="72">
        <v>7.15</v>
      </c>
      <c r="I150" s="72">
        <v>-0.12235008211345733</v>
      </c>
      <c r="J150" s="71">
        <v>5617957</v>
      </c>
      <c r="K150" s="72">
        <v>498.40182116025454</v>
      </c>
      <c r="L150" s="72">
        <v>100</v>
      </c>
      <c r="M150" s="72">
        <v>28.04</v>
      </c>
      <c r="N150" s="73">
        <v>18.423591177382772</v>
      </c>
      <c r="O150" s="74">
        <v>581.28047887189666</v>
      </c>
      <c r="P150" s="73">
        <v>19.376015962396554</v>
      </c>
    </row>
    <row r="151" spans="1:16" x14ac:dyDescent="0.25">
      <c r="A151" s="70" t="s">
        <v>23</v>
      </c>
      <c r="B151" s="70" t="s">
        <v>221</v>
      </c>
      <c r="C151" s="71">
        <v>5228066628</v>
      </c>
      <c r="D151" s="71">
        <v>469768118</v>
      </c>
      <c r="E151" s="72">
        <v>49.797701306878928</v>
      </c>
      <c r="F151" s="72">
        <v>21.200971031788466</v>
      </c>
      <c r="G151" s="71">
        <v>141.922583</v>
      </c>
      <c r="H151" s="72">
        <v>5.66</v>
      </c>
      <c r="I151" s="72">
        <v>-0.14594683974895162</v>
      </c>
      <c r="J151" s="71">
        <v>-49137165</v>
      </c>
      <c r="K151" s="72">
        <v>-47.801711596507452</v>
      </c>
      <c r="L151" s="72">
        <v>85.148392296813981</v>
      </c>
      <c r="M151" s="72">
        <v>30.21</v>
      </c>
      <c r="N151" s="73">
        <v>20.320273280154019</v>
      </c>
      <c r="O151" s="74">
        <v>147.18590344478125</v>
      </c>
      <c r="P151" s="73">
        <v>4.9061967814927083</v>
      </c>
    </row>
    <row r="152" spans="1:16" x14ac:dyDescent="0.25">
      <c r="A152" s="70" t="s">
        <v>478</v>
      </c>
      <c r="B152" s="70" t="s">
        <v>221</v>
      </c>
      <c r="C152" s="71">
        <v>15925799746</v>
      </c>
      <c r="D152" s="71">
        <v>545854435</v>
      </c>
      <c r="E152" s="72">
        <v>10.697089566259061</v>
      </c>
      <c r="F152" s="72">
        <v>0.32661606221870798</v>
      </c>
      <c r="G152" s="71">
        <v>65.829008000000002</v>
      </c>
      <c r="H152" s="72">
        <v>56.85</v>
      </c>
      <c r="I152" s="72">
        <v>2.2272458645077933</v>
      </c>
      <c r="J152" s="71">
        <v>-113776797</v>
      </c>
      <c r="K152" s="72">
        <v>-287.85540605436449</v>
      </c>
      <c r="L152" s="72">
        <v>73.279609791940231</v>
      </c>
      <c r="M152" s="72">
        <v>12.05</v>
      </c>
      <c r="N152" s="73">
        <v>16.606615783972916</v>
      </c>
      <c r="O152" s="74">
        <v>1713.3999206392887</v>
      </c>
      <c r="P152" s="73">
        <v>57.113330687976287</v>
      </c>
    </row>
    <row r="153" spans="1:16" x14ac:dyDescent="0.25">
      <c r="A153" s="70" t="s">
        <v>775</v>
      </c>
      <c r="B153" s="70" t="s">
        <v>221</v>
      </c>
      <c r="C153" s="71">
        <v>13661644947</v>
      </c>
      <c r="D153" s="71">
        <v>595348000</v>
      </c>
      <c r="E153" s="72">
        <v>21.236030696330559</v>
      </c>
      <c r="F153" s="72">
        <v>2.9724954559252961</v>
      </c>
      <c r="G153" s="71">
        <v>175.89696599999999</v>
      </c>
      <c r="H153" s="72">
        <v>12.61</v>
      </c>
      <c r="I153" s="72">
        <v>-7.3322000000000003</v>
      </c>
      <c r="J153" s="71">
        <v>108347048</v>
      </c>
      <c r="K153" s="72">
        <v>65.937892465699662</v>
      </c>
      <c r="L153" s="72">
        <v>67.187594482554744</v>
      </c>
      <c r="M153" s="72">
        <v>25.09</v>
      </c>
      <c r="N153" s="73">
        <v>21.430641802300539</v>
      </c>
      <c r="O153" s="74">
        <v>0</v>
      </c>
      <c r="P153" s="73">
        <v>0</v>
      </c>
    </row>
    <row r="154" spans="1:16" x14ac:dyDescent="0.25">
      <c r="A154" s="70" t="s">
        <v>678</v>
      </c>
      <c r="B154" s="70" t="s">
        <v>221</v>
      </c>
      <c r="C154" s="71">
        <v>2839775572</v>
      </c>
      <c r="D154" s="71">
        <v>626000000</v>
      </c>
      <c r="E154" s="72">
        <v>28.713256677312707</v>
      </c>
      <c r="F154" s="72">
        <v>5.0964246853590183</v>
      </c>
      <c r="G154" s="71">
        <v>148.71153100000001</v>
      </c>
      <c r="H154" s="72">
        <v>9.3699999999999992</v>
      </c>
      <c r="I154" s="72">
        <v>-0.16768383322690994</v>
      </c>
      <c r="J154" s="71">
        <v>184943299</v>
      </c>
      <c r="K154" s="72">
        <v>30.463390836344928</v>
      </c>
      <c r="L154" s="72">
        <v>63.897763578274763</v>
      </c>
      <c r="M154" s="72">
        <v>23.75</v>
      </c>
      <c r="N154" s="73">
        <v>72.868133229381698</v>
      </c>
      <c r="O154" s="74">
        <v>730.64681454998686</v>
      </c>
      <c r="P154" s="73">
        <v>24.354893818332894</v>
      </c>
    </row>
    <row r="155" spans="1:16" x14ac:dyDescent="0.25">
      <c r="A155" s="70" t="s">
        <v>225</v>
      </c>
      <c r="B155" s="70" t="s">
        <v>221</v>
      </c>
      <c r="C155" s="71">
        <v>6768948418</v>
      </c>
      <c r="D155" s="71">
        <v>650000000</v>
      </c>
      <c r="E155" s="72">
        <v>89.678236728573793</v>
      </c>
      <c r="F155" s="72">
        <v>22.994419673993281</v>
      </c>
      <c r="G155" s="71">
        <v>73.999791000000002</v>
      </c>
      <c r="H155" s="72">
        <v>6.03</v>
      </c>
      <c r="I155" s="72">
        <v>-3.2837762531396031E-2</v>
      </c>
      <c r="J155" s="71">
        <v>-57755948</v>
      </c>
      <c r="K155" s="72">
        <v>-67.525512696977984</v>
      </c>
      <c r="L155" s="72">
        <v>61.53846153846154</v>
      </c>
      <c r="M155" s="72">
        <v>11.38</v>
      </c>
      <c r="N155" s="73">
        <v>12.667407535590895</v>
      </c>
      <c r="O155" s="74">
        <v>1044.1452461431327</v>
      </c>
      <c r="P155" s="73">
        <v>34.804841538104419</v>
      </c>
    </row>
    <row r="156" spans="1:16" x14ac:dyDescent="0.25">
      <c r="A156" s="70" t="s">
        <v>473</v>
      </c>
      <c r="B156" s="70" t="s">
        <v>221</v>
      </c>
      <c r="C156" s="71">
        <v>26339017679</v>
      </c>
      <c r="D156" s="71">
        <v>659000000</v>
      </c>
      <c r="E156" s="72">
        <v>24.945659155647185</v>
      </c>
      <c r="F156" s="72">
        <v>3.4412552290863823</v>
      </c>
      <c r="G156" s="71">
        <v>145.66302899999999</v>
      </c>
      <c r="H156" s="72">
        <v>11.01</v>
      </c>
      <c r="I156" s="72">
        <v>-9.9572042881302281E-2</v>
      </c>
      <c r="J156" s="71">
        <v>4303189114</v>
      </c>
      <c r="K156" s="72">
        <v>1.6845645887177247</v>
      </c>
      <c r="L156" s="72">
        <v>60.698027314112288</v>
      </c>
      <c r="M156" s="72">
        <v>22.1</v>
      </c>
      <c r="N156" s="73">
        <v>8.0551703289758159</v>
      </c>
      <c r="O156" s="74">
        <v>590.85726511759231</v>
      </c>
      <c r="P156" s="73">
        <v>19.695242170586411</v>
      </c>
    </row>
    <row r="157" spans="1:16" x14ac:dyDescent="0.25">
      <c r="A157" s="70" t="s">
        <v>226</v>
      </c>
      <c r="B157" s="70" t="s">
        <v>221</v>
      </c>
      <c r="C157" s="71">
        <v>33519259493</v>
      </c>
      <c r="D157" s="71">
        <v>700000000</v>
      </c>
      <c r="E157" s="72">
        <v>8.4189909536258405</v>
      </c>
      <c r="F157" s="72">
        <v>0.2733438621307091</v>
      </c>
      <c r="G157" s="71">
        <v>106.98084299999999</v>
      </c>
      <c r="H157" s="72">
        <v>44.42</v>
      </c>
      <c r="I157" s="72">
        <v>-0.28630707701835689</v>
      </c>
      <c r="J157" s="71">
        <v>2068365799</v>
      </c>
      <c r="K157" s="72">
        <v>14.890983023839876</v>
      </c>
      <c r="L157" s="72">
        <v>57.142857142857146</v>
      </c>
      <c r="M157" s="72">
        <v>15.28</v>
      </c>
      <c r="N157" s="73">
        <v>50.429681266990528</v>
      </c>
      <c r="O157" s="74">
        <v>1002.1342885651625</v>
      </c>
      <c r="P157" s="73">
        <v>33.404476285505417</v>
      </c>
    </row>
    <row r="158" spans="1:16" x14ac:dyDescent="0.25">
      <c r="A158" s="70" t="s">
        <v>445</v>
      </c>
      <c r="B158" s="70" t="s">
        <v>221</v>
      </c>
      <c r="C158" s="71">
        <v>1936877995</v>
      </c>
      <c r="D158" s="71">
        <v>700000000</v>
      </c>
      <c r="E158" s="72">
        <v>58.353815522581769</v>
      </c>
      <c r="F158" s="72">
        <v>41.68129680184412</v>
      </c>
      <c r="G158" s="71">
        <v>248.370544</v>
      </c>
      <c r="H158" s="72">
        <v>2.76</v>
      </c>
      <c r="I158" s="72">
        <v>7.3240044891316192E-2</v>
      </c>
      <c r="J158" s="71">
        <v>-73334422</v>
      </c>
      <c r="K158" s="72">
        <v>-19.090625681893286</v>
      </c>
      <c r="L158" s="72">
        <v>57.142857142857146</v>
      </c>
      <c r="M158" s="72">
        <v>35.479999999999997</v>
      </c>
      <c r="N158" s="73">
        <v>41.319308031139713</v>
      </c>
      <c r="O158" s="74">
        <v>1715.9172377560167</v>
      </c>
      <c r="P158" s="73">
        <v>57.197241258533886</v>
      </c>
    </row>
    <row r="159" spans="1:16" x14ac:dyDescent="0.25">
      <c r="A159" s="70" t="s">
        <v>547</v>
      </c>
      <c r="B159" s="70" t="s">
        <v>221</v>
      </c>
      <c r="C159" s="71">
        <v>10039494449</v>
      </c>
      <c r="D159" s="71">
        <v>721500000</v>
      </c>
      <c r="E159" s="72">
        <v>19.884029826034794</v>
      </c>
      <c r="F159" s="72">
        <v>1.5310718276765067</v>
      </c>
      <c r="G159" s="71">
        <v>112.720027</v>
      </c>
      <c r="H159" s="72">
        <v>17.850000000000001</v>
      </c>
      <c r="I159" s="72">
        <v>-0.28001858090172504</v>
      </c>
      <c r="J159" s="71">
        <v>-66130209</v>
      </c>
      <c r="K159" s="72">
        <v>-196.38528588349087</v>
      </c>
      <c r="L159" s="72">
        <v>55.440055440055438</v>
      </c>
      <c r="M159" s="72">
        <v>15.62</v>
      </c>
      <c r="N159" s="73">
        <v>22.21995357494685</v>
      </c>
      <c r="O159" s="74">
        <v>525.80028321424129</v>
      </c>
      <c r="P159" s="73">
        <v>17.526676107141377</v>
      </c>
    </row>
    <row r="160" spans="1:16" x14ac:dyDescent="0.25">
      <c r="A160" s="70" t="s">
        <v>419</v>
      </c>
      <c r="B160" s="70" t="s">
        <v>221</v>
      </c>
      <c r="C160" s="71">
        <v>6754555404</v>
      </c>
      <c r="D160" s="71">
        <v>813555283</v>
      </c>
      <c r="E160" s="72">
        <v>53.158991551508997</v>
      </c>
      <c r="F160" s="72">
        <v>21.780528282185585</v>
      </c>
      <c r="G160" s="71">
        <v>202.870632</v>
      </c>
      <c r="H160" s="72">
        <v>3.71</v>
      </c>
      <c r="I160" s="72">
        <v>-0.13943595718205026</v>
      </c>
      <c r="J160" s="71">
        <v>-393754363</v>
      </c>
      <c r="K160" s="72">
        <v>-6.1984477591680678</v>
      </c>
      <c r="L160" s="72">
        <v>49.166910762965323</v>
      </c>
      <c r="M160" s="72">
        <v>24.93</v>
      </c>
      <c r="N160" s="73">
        <v>10.590985687234088</v>
      </c>
      <c r="O160" s="74">
        <v>429.35965911536857</v>
      </c>
      <c r="P160" s="73">
        <v>14.311988637178953</v>
      </c>
    </row>
    <row r="161" spans="1:16" x14ac:dyDescent="0.25">
      <c r="A161" s="70" t="s">
        <v>522</v>
      </c>
      <c r="B161" s="70" t="s">
        <v>221</v>
      </c>
      <c r="C161" s="71">
        <v>5500889819</v>
      </c>
      <c r="D161" s="71">
        <v>815000000</v>
      </c>
      <c r="E161" s="72">
        <v>39.425954747667809</v>
      </c>
      <c r="F161" s="72">
        <v>16.125134866121805</v>
      </c>
      <c r="G161" s="71">
        <v>284.200897</v>
      </c>
      <c r="H161" s="72">
        <v>3.57</v>
      </c>
      <c r="I161" s="72">
        <v>-3.1390065535940703E-2</v>
      </c>
      <c r="J161" s="71">
        <v>-223530864</v>
      </c>
      <c r="K161" s="72">
        <v>-10.938086831713763</v>
      </c>
      <c r="L161" s="72">
        <v>49.079754601226995</v>
      </c>
      <c r="M161" s="72">
        <v>34.869999999999997</v>
      </c>
      <c r="N161" s="73">
        <v>1.8249728518080817</v>
      </c>
      <c r="O161" s="74">
        <v>637.2344162191672</v>
      </c>
      <c r="P161" s="73">
        <v>21.241147207305573</v>
      </c>
    </row>
    <row r="162" spans="1:16" x14ac:dyDescent="0.25">
      <c r="A162" s="70" t="s">
        <v>511</v>
      </c>
      <c r="B162" s="70" t="s">
        <v>221</v>
      </c>
      <c r="C162" s="71">
        <v>4887672096</v>
      </c>
      <c r="D162" s="71">
        <v>820000000</v>
      </c>
      <c r="E162" s="72">
        <v>37.562603948637275</v>
      </c>
      <c r="F162" s="72">
        <v>45.808053595899118</v>
      </c>
      <c r="G162" s="71">
        <v>594.91427499999998</v>
      </c>
      <c r="H162" s="72">
        <v>1.79</v>
      </c>
      <c r="I162" s="72">
        <v>-2.7631051736565441E-2</v>
      </c>
      <c r="J162" s="71">
        <v>-492287088</v>
      </c>
      <c r="K162" s="72">
        <v>-1.6656947134879962</v>
      </c>
      <c r="L162" s="72">
        <v>48.780487804878049</v>
      </c>
      <c r="M162" s="72">
        <v>72.55</v>
      </c>
      <c r="N162" s="73">
        <v>38.606751960873375</v>
      </c>
      <c r="O162" s="74">
        <v>709.83206390314649</v>
      </c>
      <c r="P162" s="73">
        <v>23.661068796771549</v>
      </c>
    </row>
    <row r="163" spans="1:16" x14ac:dyDescent="0.25">
      <c r="A163" s="70" t="s">
        <v>228</v>
      </c>
      <c r="B163" s="70" t="s">
        <v>221</v>
      </c>
      <c r="C163" s="71">
        <v>54593744694</v>
      </c>
      <c r="D163" s="71">
        <v>958750000</v>
      </c>
      <c r="E163" s="72">
        <v>3.8585816140486435</v>
      </c>
      <c r="F163" s="72">
        <v>0.14373557884330951</v>
      </c>
      <c r="G163" s="71">
        <v>373.44712099999998</v>
      </c>
      <c r="H163" s="72">
        <v>27.76</v>
      </c>
      <c r="I163" s="72">
        <v>0.55405731369890532</v>
      </c>
      <c r="J163" s="71">
        <v>-611029605</v>
      </c>
      <c r="K163" s="72">
        <v>-43.934041461051628</v>
      </c>
      <c r="L163" s="72">
        <v>41.720990873533246</v>
      </c>
      <c r="M163" s="72">
        <v>38.950000000000003</v>
      </c>
      <c r="N163" s="73">
        <v>16.806199459896121</v>
      </c>
      <c r="O163" s="74">
        <v>2475.7095536797569</v>
      </c>
      <c r="P163" s="73">
        <v>82.523651789325228</v>
      </c>
    </row>
    <row r="164" spans="1:16" x14ac:dyDescent="0.25">
      <c r="A164" s="70" t="s">
        <v>77</v>
      </c>
      <c r="B164" s="70" t="s">
        <v>221</v>
      </c>
      <c r="C164" s="71">
        <v>2595983504</v>
      </c>
      <c r="D164" s="71">
        <v>990000000</v>
      </c>
      <c r="E164" s="72">
        <v>49.596930703862768</v>
      </c>
      <c r="F164" s="72">
        <v>16.69930326729386</v>
      </c>
      <c r="G164" s="71">
        <v>255.32031000000001</v>
      </c>
      <c r="H164" s="72">
        <v>3.16</v>
      </c>
      <c r="I164" s="72">
        <v>0.14255030218863984</v>
      </c>
      <c r="J164" s="71">
        <v>-53669125</v>
      </c>
      <c r="K164" s="72">
        <v>-55.339079964504734</v>
      </c>
      <c r="L164" s="72">
        <v>40.404040404040401</v>
      </c>
      <c r="M164" s="72">
        <v>25.78</v>
      </c>
      <c r="N164" s="73">
        <v>14.487175620352568</v>
      </c>
      <c r="O164" s="74">
        <v>2598.4173509010852</v>
      </c>
      <c r="P164" s="73">
        <v>86.613911696702843</v>
      </c>
    </row>
    <row r="165" spans="1:16" x14ac:dyDescent="0.25">
      <c r="A165" s="70" t="s">
        <v>107</v>
      </c>
      <c r="B165" s="70" t="s">
        <v>221</v>
      </c>
      <c r="C165" s="71">
        <v>1367528517</v>
      </c>
      <c r="D165" s="71">
        <v>1000000000</v>
      </c>
      <c r="E165" s="72">
        <v>10.567844637888841</v>
      </c>
      <c r="F165" s="72">
        <v>0.81291112599144932</v>
      </c>
      <c r="G165" s="71">
        <v>294.12620600000002</v>
      </c>
      <c r="H165" s="72">
        <v>12.87</v>
      </c>
      <c r="I165" s="72">
        <v>0.73398129109063248</v>
      </c>
      <c r="J165" s="71">
        <v>32367219</v>
      </c>
      <c r="K165" s="72">
        <v>401.64093183291402</v>
      </c>
      <c r="L165" s="72">
        <v>40</v>
      </c>
      <c r="M165" s="72">
        <v>29.41</v>
      </c>
      <c r="N165" s="73">
        <v>84.668967591995113</v>
      </c>
      <c r="O165" s="74">
        <v>2164.4841694523457</v>
      </c>
      <c r="P165" s="73">
        <v>72.149472315078185</v>
      </c>
    </row>
    <row r="166" spans="1:16" x14ac:dyDescent="0.25">
      <c r="A166" s="70" t="s">
        <v>24</v>
      </c>
      <c r="B166" s="70" t="s">
        <v>221</v>
      </c>
      <c r="C166" s="71">
        <v>6655755186</v>
      </c>
      <c r="D166" s="71">
        <v>1000000000</v>
      </c>
      <c r="E166" s="72">
        <v>56.220835441614653</v>
      </c>
      <c r="F166" s="72">
        <v>28.110417720807327</v>
      </c>
      <c r="G166" s="71">
        <v>338.83675399999998</v>
      </c>
      <c r="H166" s="72">
        <v>2.1</v>
      </c>
      <c r="I166" s="72">
        <v>-1.3218826151028651E-2</v>
      </c>
      <c r="J166" s="71">
        <v>-17216026</v>
      </c>
      <c r="K166" s="72">
        <v>-116.17082827360971</v>
      </c>
      <c r="L166" s="72">
        <v>40</v>
      </c>
      <c r="M166" s="72">
        <v>33.880000000000003</v>
      </c>
      <c r="N166" s="73">
        <v>6.2607413714538058</v>
      </c>
      <c r="O166" s="74">
        <v>1237.5607912041714</v>
      </c>
      <c r="P166" s="73">
        <v>41.252026373472383</v>
      </c>
    </row>
    <row r="167" spans="1:16" x14ac:dyDescent="0.25">
      <c r="A167" s="70" t="s">
        <v>229</v>
      </c>
      <c r="B167" s="70" t="s">
        <v>221</v>
      </c>
      <c r="C167" s="71">
        <v>145847856000</v>
      </c>
      <c r="D167" s="71">
        <v>1000000000</v>
      </c>
      <c r="E167" s="72">
        <v>1.9819150253932862</v>
      </c>
      <c r="F167" s="72">
        <v>2.0432113663848311E-2</v>
      </c>
      <c r="G167" s="71">
        <v>207.02247700000001</v>
      </c>
      <c r="H167" s="72">
        <v>97.5</v>
      </c>
      <c r="I167" s="72">
        <v>0.44300591008926915</v>
      </c>
      <c r="J167" s="71">
        <v>1709697000</v>
      </c>
      <c r="K167" s="72">
        <v>56.735199278000721</v>
      </c>
      <c r="L167" s="72">
        <v>40</v>
      </c>
      <c r="M167" s="72">
        <v>20.7</v>
      </c>
      <c r="N167" s="73">
        <v>22.268741509760424</v>
      </c>
      <c r="O167" s="74">
        <v>2108.3144091159015</v>
      </c>
      <c r="P167" s="73">
        <v>70.277146970530055</v>
      </c>
    </row>
    <row r="168" spans="1:16" x14ac:dyDescent="0.25">
      <c r="A168" s="70" t="s">
        <v>772</v>
      </c>
      <c r="B168" s="70" t="s">
        <v>221</v>
      </c>
      <c r="C168" s="71">
        <v>4233251169</v>
      </c>
      <c r="D168" s="71">
        <v>1083000000</v>
      </c>
      <c r="E168" s="72">
        <v>7.5919186655645694</v>
      </c>
      <c r="F168" s="72">
        <v>0.41235775707808209</v>
      </c>
      <c r="G168" s="71">
        <v>295.34477800000002</v>
      </c>
      <c r="H168" s="72">
        <v>17.84</v>
      </c>
      <c r="I168" s="72">
        <v>8.2909000000000006</v>
      </c>
      <c r="J168" s="71">
        <v>56068529</v>
      </c>
      <c r="K168" s="72">
        <v>328.36602508334045</v>
      </c>
      <c r="L168" s="72">
        <v>36.934441366574333</v>
      </c>
      <c r="M168" s="72">
        <v>27.27</v>
      </c>
      <c r="N168" s="73">
        <v>24.245269193079842</v>
      </c>
      <c r="O168" s="74">
        <v>0</v>
      </c>
      <c r="P168" s="73">
        <v>0</v>
      </c>
    </row>
    <row r="169" spans="1:16" x14ac:dyDescent="0.25">
      <c r="A169" s="70" t="s">
        <v>731</v>
      </c>
      <c r="B169" s="70" t="s">
        <v>221</v>
      </c>
      <c r="C169" s="71">
        <v>8948062095</v>
      </c>
      <c r="D169" s="71">
        <v>1240500000</v>
      </c>
      <c r="E169" s="72">
        <v>46.849573821256456</v>
      </c>
      <c r="F169" s="72">
        <v>12.588895289871411</v>
      </c>
      <c r="G169" s="71">
        <v>259.57994600000001</v>
      </c>
      <c r="H169" s="72">
        <v>3.29</v>
      </c>
      <c r="I169" s="72">
        <v>-6.2033188762755209E-2</v>
      </c>
      <c r="J169" s="71">
        <v>-82420523</v>
      </c>
      <c r="K169" s="72">
        <v>-45.152588997766976</v>
      </c>
      <c r="L169" s="72">
        <v>32.245062474808542</v>
      </c>
      <c r="M169" s="72">
        <v>20.92</v>
      </c>
      <c r="N169" s="73">
        <v>20.064725677726244</v>
      </c>
      <c r="O169" s="74">
        <v>381.6030225397966</v>
      </c>
      <c r="P169" s="73">
        <v>12.720100751326553</v>
      </c>
    </row>
    <row r="170" spans="1:16" x14ac:dyDescent="0.25">
      <c r="A170" s="70" t="s">
        <v>471</v>
      </c>
      <c r="B170" s="70" t="s">
        <v>221</v>
      </c>
      <c r="C170" s="71">
        <v>4477591418</v>
      </c>
      <c r="D170" s="71">
        <v>1250000000</v>
      </c>
      <c r="E170" s="72">
        <v>10.365265477122888</v>
      </c>
      <c r="F170" s="72">
        <v>0.92135693129981222</v>
      </c>
      <c r="G170" s="71">
        <v>398.33480200000002</v>
      </c>
      <c r="H170" s="72">
        <v>9.69</v>
      </c>
      <c r="I170" s="72">
        <v>-0.66512541513998791</v>
      </c>
      <c r="J170" s="71">
        <v>-26535988</v>
      </c>
      <c r="K170" s="72">
        <v>-423.95255831439175</v>
      </c>
      <c r="L170" s="72">
        <v>32</v>
      </c>
      <c r="M170" s="72">
        <v>31.86</v>
      </c>
      <c r="N170" s="73">
        <v>69.736044483809337</v>
      </c>
      <c r="O170" s="74">
        <v>563.4533749187799</v>
      </c>
      <c r="P170" s="73">
        <v>18.781779163959332</v>
      </c>
    </row>
    <row r="171" spans="1:16" x14ac:dyDescent="0.25">
      <c r="A171" s="70" t="s">
        <v>76</v>
      </c>
      <c r="B171" s="70" t="s">
        <v>221</v>
      </c>
      <c r="C171" s="71">
        <v>25510366000</v>
      </c>
      <c r="D171" s="71">
        <v>1395000000</v>
      </c>
      <c r="E171" s="72">
        <v>13.210729310465457</v>
      </c>
      <c r="F171" s="72">
        <v>1.8940113706760511</v>
      </c>
      <c r="G171" s="71">
        <v>610.57306400000004</v>
      </c>
      <c r="H171" s="72">
        <v>4.96</v>
      </c>
      <c r="I171" s="72">
        <v>7.2956949957029948E-2</v>
      </c>
      <c r="J171" s="71">
        <v>-526924000</v>
      </c>
      <c r="K171" s="72">
        <v>-13.237203088111379</v>
      </c>
      <c r="L171" s="72">
        <v>28.673835125448029</v>
      </c>
      <c r="M171" s="72">
        <v>43.76</v>
      </c>
      <c r="N171" s="73">
        <v>31.580387760644541</v>
      </c>
      <c r="O171" s="74">
        <v>1874.3440397612089</v>
      </c>
      <c r="P171" s="73">
        <v>62.478134658706963</v>
      </c>
    </row>
    <row r="172" spans="1:16" x14ac:dyDescent="0.25">
      <c r="A172" s="70" t="s">
        <v>227</v>
      </c>
      <c r="B172" s="70" t="s">
        <v>221</v>
      </c>
      <c r="C172" s="71">
        <v>71398402340</v>
      </c>
      <c r="D172" s="71">
        <v>1456000000</v>
      </c>
      <c r="E172" s="72">
        <v>10.262683903498356</v>
      </c>
      <c r="F172" s="72">
        <v>0.54219589515523858</v>
      </c>
      <c r="G172" s="71">
        <v>282.07432799999998</v>
      </c>
      <c r="H172" s="72">
        <v>13.82</v>
      </c>
      <c r="I172" s="72">
        <v>0.13549772168752128</v>
      </c>
      <c r="J172" s="71">
        <v>-549932498</v>
      </c>
      <c r="K172" s="72">
        <v>-34.418769701440702</v>
      </c>
      <c r="L172" s="72">
        <v>27.472527472527471</v>
      </c>
      <c r="M172" s="72">
        <v>19.37</v>
      </c>
      <c r="N172" s="73">
        <v>18.619236983349644</v>
      </c>
      <c r="O172" s="74">
        <v>1775.7840931792148</v>
      </c>
      <c r="P172" s="73">
        <v>59.192803105973823</v>
      </c>
    </row>
    <row r="173" spans="1:16" x14ac:dyDescent="0.25">
      <c r="A173" s="70" t="s">
        <v>106</v>
      </c>
      <c r="B173" s="70" t="s">
        <v>221</v>
      </c>
      <c r="C173" s="71">
        <v>95458865905</v>
      </c>
      <c r="D173" s="71">
        <v>2000000000</v>
      </c>
      <c r="E173" s="72">
        <v>1.40305349337871</v>
      </c>
      <c r="F173" s="72">
        <v>1.5250581449768586E-2</v>
      </c>
      <c r="G173" s="71">
        <v>580.533368</v>
      </c>
      <c r="H173" s="72">
        <v>49.12</v>
      </c>
      <c r="I173" s="72">
        <v>2.8155059528009829</v>
      </c>
      <c r="J173" s="71">
        <v>618250934</v>
      </c>
      <c r="K173" s="72">
        <v>148.80689205719824</v>
      </c>
      <c r="L173" s="72">
        <v>20</v>
      </c>
      <c r="M173" s="72">
        <v>29.02</v>
      </c>
      <c r="N173" s="73">
        <v>16.053427253348495</v>
      </c>
      <c r="O173" s="74">
        <v>3000</v>
      </c>
      <c r="P173" s="73">
        <v>100</v>
      </c>
    </row>
    <row r="174" spans="1:16" x14ac:dyDescent="0.25">
      <c r="A174" s="70" t="s">
        <v>222</v>
      </c>
      <c r="B174" s="70" t="s">
        <v>221</v>
      </c>
      <c r="C174" s="71">
        <v>17584122383</v>
      </c>
      <c r="D174" s="71">
        <v>2028600000</v>
      </c>
      <c r="E174" s="72">
        <v>12.061773294570552</v>
      </c>
      <c r="F174" s="72">
        <v>1.9819536124372394</v>
      </c>
      <c r="G174" s="71">
        <v>886.89157399999999</v>
      </c>
      <c r="H174" s="72">
        <v>3.74</v>
      </c>
      <c r="I174" s="72">
        <v>-7.5950811113836281E-3</v>
      </c>
      <c r="J174" s="71">
        <v>57488849</v>
      </c>
      <c r="K174" s="72">
        <v>105.86052957852748</v>
      </c>
      <c r="L174" s="72">
        <v>19.718032140392388</v>
      </c>
      <c r="M174" s="72">
        <v>43.71</v>
      </c>
      <c r="N174" s="73">
        <v>39.090749986156084</v>
      </c>
      <c r="O174" s="74">
        <v>1021.3558904743601</v>
      </c>
      <c r="P174" s="73">
        <v>34.045196349145336</v>
      </c>
    </row>
    <row r="175" spans="1:16" x14ac:dyDescent="0.25">
      <c r="A175" s="70" t="s">
        <v>174</v>
      </c>
      <c r="B175" s="70" t="s">
        <v>221</v>
      </c>
      <c r="C175" s="71">
        <v>14150616391</v>
      </c>
      <c r="D175" s="71">
        <v>2400156000</v>
      </c>
      <c r="E175" s="72">
        <v>15.809199089089446</v>
      </c>
      <c r="F175" s="72">
        <v>6.5867381491409089</v>
      </c>
      <c r="G175" s="71">
        <v>1653.7573420000001</v>
      </c>
      <c r="H175" s="72">
        <v>1.53</v>
      </c>
      <c r="I175" s="72">
        <v>2.0911041337701608E-2</v>
      </c>
      <c r="J175" s="71">
        <v>13770039</v>
      </c>
      <c r="K175" s="72">
        <v>174.30277430586798</v>
      </c>
      <c r="L175" s="72">
        <v>16.665583403745423</v>
      </c>
      <c r="M175" s="72">
        <v>68.900000000000006</v>
      </c>
      <c r="N175" s="73">
        <v>29.912930970065197</v>
      </c>
      <c r="O175" s="74">
        <v>1979.8908224240145</v>
      </c>
      <c r="P175" s="73">
        <v>65.996360747467151</v>
      </c>
    </row>
    <row r="176" spans="1:16" x14ac:dyDescent="0.25">
      <c r="A176" s="70" t="s">
        <v>433</v>
      </c>
      <c r="B176" s="70" t="s">
        <v>221</v>
      </c>
      <c r="C176" s="71">
        <v>49231975000</v>
      </c>
      <c r="D176" s="71">
        <v>2415000000</v>
      </c>
      <c r="E176" s="72">
        <v>3.0801518579549163</v>
      </c>
      <c r="F176" s="72">
        <v>0.12754251999813318</v>
      </c>
      <c r="G176" s="71">
        <v>1289.753751</v>
      </c>
      <c r="H176" s="72">
        <v>10.07</v>
      </c>
      <c r="I176" s="72">
        <v>0.16609811498166671</v>
      </c>
      <c r="J176" s="71">
        <v>164632000</v>
      </c>
      <c r="K176" s="72">
        <v>146.69080130229847</v>
      </c>
      <c r="L176" s="72">
        <v>16.563146997929607</v>
      </c>
      <c r="M176" s="72">
        <v>53.4</v>
      </c>
      <c r="N176" s="73">
        <v>17.414725653682858</v>
      </c>
      <c r="O176" s="74">
        <v>2419.9659009152479</v>
      </c>
      <c r="P176" s="73">
        <v>80.665530030508265</v>
      </c>
    </row>
    <row r="177" spans="1:16" x14ac:dyDescent="0.25">
      <c r="A177" s="70" t="s">
        <v>318</v>
      </c>
      <c r="B177" s="70" t="s">
        <v>221</v>
      </c>
      <c r="C177" s="71">
        <v>30085753929</v>
      </c>
      <c r="D177" s="71">
        <v>3250000000</v>
      </c>
      <c r="E177" s="72">
        <v>19.591248197605168</v>
      </c>
      <c r="F177" s="72">
        <v>3.014038184246949</v>
      </c>
      <c r="G177" s="71">
        <v>797.71454900000003</v>
      </c>
      <c r="H177" s="72">
        <v>2.56</v>
      </c>
      <c r="I177" s="72">
        <v>-9.4209420909683317E-3</v>
      </c>
      <c r="J177" s="71">
        <v>-805930697</v>
      </c>
      <c r="K177" s="72">
        <v>-8.0652096069744328</v>
      </c>
      <c r="L177" s="72">
        <v>12.307692307692308</v>
      </c>
      <c r="M177" s="72">
        <v>24.54</v>
      </c>
      <c r="N177" s="73">
        <v>24.534759882572583</v>
      </c>
      <c r="O177" s="74">
        <v>924.54930168959481</v>
      </c>
      <c r="P177" s="73">
        <v>30.818310056319827</v>
      </c>
    </row>
    <row r="178" spans="1:16" x14ac:dyDescent="0.25">
      <c r="A178" s="70" t="s">
        <v>28</v>
      </c>
      <c r="B178" s="70" t="s">
        <v>221</v>
      </c>
      <c r="C178" s="71">
        <v>27193874502</v>
      </c>
      <c r="D178" s="71">
        <v>3450000000</v>
      </c>
      <c r="E178" s="72">
        <v>22.684093040622333</v>
      </c>
      <c r="F178" s="72">
        <v>6.5750994320644445</v>
      </c>
      <c r="G178" s="71">
        <v>923.53386499999999</v>
      </c>
      <c r="H178" s="72">
        <v>1.91</v>
      </c>
      <c r="I178" s="72">
        <v>-3.1455704949459706E-2</v>
      </c>
      <c r="J178" s="71">
        <v>171341389</v>
      </c>
      <c r="K178" s="72">
        <v>20.135240061582554</v>
      </c>
      <c r="L178" s="72">
        <v>11.594202898550725</v>
      </c>
      <c r="M178" s="72">
        <v>26.76</v>
      </c>
      <c r="N178" s="73">
        <v>20.565682265413518</v>
      </c>
      <c r="O178" s="74">
        <v>792.05868473264525</v>
      </c>
      <c r="P178" s="73">
        <v>26.401956157754842</v>
      </c>
    </row>
    <row r="179" spans="1:16" x14ac:dyDescent="0.25">
      <c r="A179" s="70" t="s">
        <v>232</v>
      </c>
      <c r="B179" s="70" t="s">
        <v>221</v>
      </c>
      <c r="C179" s="71">
        <v>145246137000</v>
      </c>
      <c r="D179" s="71">
        <v>3800000000</v>
      </c>
      <c r="E179" s="72">
        <v>1.0548002482577865</v>
      </c>
      <c r="F179" s="72">
        <v>1.3878950634970875E-2</v>
      </c>
      <c r="G179" s="71">
        <v>1837.418021</v>
      </c>
      <c r="H179" s="72">
        <v>20.64</v>
      </c>
      <c r="I179" s="72">
        <v>0.33388549796529787</v>
      </c>
      <c r="J179" s="71">
        <v>1670697000</v>
      </c>
      <c r="K179" s="72">
        <v>45.489996091451651</v>
      </c>
      <c r="L179" s="72">
        <v>10.526315789473685</v>
      </c>
      <c r="M179" s="72">
        <v>48.35</v>
      </c>
      <c r="N179" s="73">
        <v>58.815192354201898</v>
      </c>
      <c r="O179" s="74">
        <v>1729.7732143034852</v>
      </c>
      <c r="P179" s="73">
        <v>57.659107143449511</v>
      </c>
    </row>
    <row r="180" spans="1:16" x14ac:dyDescent="0.25">
      <c r="A180" s="70" t="s">
        <v>231</v>
      </c>
      <c r="B180" s="70" t="s">
        <v>221</v>
      </c>
      <c r="C180" s="71">
        <v>63039967565</v>
      </c>
      <c r="D180" s="71">
        <v>3840000000</v>
      </c>
      <c r="E180" s="72">
        <v>11.586536037278611</v>
      </c>
      <c r="F180" s="72">
        <v>0.75433177326032619</v>
      </c>
      <c r="G180" s="71">
        <v>792.09881199999995</v>
      </c>
      <c r="H180" s="72">
        <v>4.3600000000000003</v>
      </c>
      <c r="I180" s="72">
        <v>-0.19207123077961352</v>
      </c>
      <c r="J180" s="71">
        <v>1583012802</v>
      </c>
      <c r="K180" s="72">
        <v>9.7030169184948889</v>
      </c>
      <c r="L180" s="72">
        <v>10.416666666666666</v>
      </c>
      <c r="M180" s="72">
        <v>20.62</v>
      </c>
      <c r="N180" s="73">
        <v>29.52643017938497</v>
      </c>
      <c r="O180" s="74">
        <v>1112.1952914794915</v>
      </c>
      <c r="P180" s="73">
        <v>37.07317638264972</v>
      </c>
    </row>
    <row r="181" spans="1:16" x14ac:dyDescent="0.25">
      <c r="A181" s="70" t="s">
        <v>230</v>
      </c>
      <c r="B181" s="70" t="s">
        <v>221</v>
      </c>
      <c r="C181" s="71">
        <v>35563376411</v>
      </c>
      <c r="D181" s="71">
        <v>3900000000</v>
      </c>
      <c r="E181" s="72">
        <v>8.9838481639821808</v>
      </c>
      <c r="F181" s="72">
        <v>1.151775405638741</v>
      </c>
      <c r="G181" s="71">
        <v>1726.023676</v>
      </c>
      <c r="H181" s="72">
        <v>2.58</v>
      </c>
      <c r="I181" s="72">
        <v>-2.7100561896817862E-2</v>
      </c>
      <c r="J181" s="71">
        <v>86736503</v>
      </c>
      <c r="K181" s="72">
        <v>89.92753604557933</v>
      </c>
      <c r="L181" s="72">
        <v>10.256410256410257</v>
      </c>
      <c r="M181" s="72">
        <v>44.25</v>
      </c>
      <c r="N181" s="73">
        <v>27.065497326170942</v>
      </c>
      <c r="O181" s="74">
        <v>354.47687967040247</v>
      </c>
      <c r="P181" s="73">
        <v>11.815895989013416</v>
      </c>
    </row>
    <row r="182" spans="1:16" x14ac:dyDescent="0.25">
      <c r="A182" s="70" t="s">
        <v>124</v>
      </c>
      <c r="B182" s="70" t="s">
        <v>221</v>
      </c>
      <c r="C182" s="71">
        <v>25119375153</v>
      </c>
      <c r="D182" s="71">
        <v>4000000000</v>
      </c>
      <c r="E182" s="72">
        <v>14.599200839746031</v>
      </c>
      <c r="F182" s="72">
        <v>1.8249001049682538</v>
      </c>
      <c r="G182" s="71">
        <v>1390.9996160000001</v>
      </c>
      <c r="H182" s="72">
        <v>1.97</v>
      </c>
      <c r="I182" s="72">
        <v>-7.4164639015431799E-2</v>
      </c>
      <c r="J182" s="71">
        <v>72975866</v>
      </c>
      <c r="K182" s="72">
        <v>109.6252835149637</v>
      </c>
      <c r="L182" s="72">
        <v>10</v>
      </c>
      <c r="M182" s="72">
        <v>34.770000000000003</v>
      </c>
      <c r="N182" s="73">
        <v>36.852657403320535</v>
      </c>
      <c r="O182" s="74">
        <v>643.22607692894405</v>
      </c>
      <c r="P182" s="73">
        <v>21.4408692309648</v>
      </c>
    </row>
    <row r="183" spans="1:16" x14ac:dyDescent="0.25">
      <c r="A183" s="70" t="s">
        <v>137</v>
      </c>
      <c r="B183" s="70" t="s">
        <v>221</v>
      </c>
      <c r="C183" s="71">
        <v>52477720474</v>
      </c>
      <c r="D183" s="71">
        <v>4000000000</v>
      </c>
      <c r="E183" s="72">
        <v>4.8020775708402486</v>
      </c>
      <c r="F183" s="72">
        <v>0.40017313090335405</v>
      </c>
      <c r="G183" s="71">
        <v>2366.5207919999998</v>
      </c>
      <c r="H183" s="72">
        <v>3.52</v>
      </c>
      <c r="I183" s="72">
        <v>6.0347138615357565E-4</v>
      </c>
      <c r="J183" s="71">
        <v>557366146</v>
      </c>
      <c r="K183" s="72">
        <v>21.529832922432284</v>
      </c>
      <c r="L183" s="72">
        <v>10</v>
      </c>
      <c r="M183" s="72">
        <v>59.16</v>
      </c>
      <c r="N183" s="73">
        <v>25.984572626139563</v>
      </c>
      <c r="O183" s="74">
        <v>1638.245856672683</v>
      </c>
      <c r="P183" s="73">
        <v>54.608195222422765</v>
      </c>
    </row>
    <row r="184" spans="1:16" x14ac:dyDescent="0.25">
      <c r="A184" s="70" t="s">
        <v>339</v>
      </c>
      <c r="B184" s="70" t="s">
        <v>221</v>
      </c>
      <c r="C184" s="71">
        <v>87699773164</v>
      </c>
      <c r="D184" s="71">
        <v>4693620000</v>
      </c>
      <c r="E184" s="72">
        <v>7.9206419079466697</v>
      </c>
      <c r="F184" s="72">
        <v>8.8817562966735694E-2</v>
      </c>
      <c r="G184" s="71">
        <v>256.94425699999999</v>
      </c>
      <c r="H184" s="72">
        <v>19.670000000000002</v>
      </c>
      <c r="I184" s="72">
        <v>0.41472368137965177</v>
      </c>
      <c r="J184" s="71">
        <v>378526912</v>
      </c>
      <c r="K184" s="72">
        <v>235.59429243435142</v>
      </c>
      <c r="L184" s="72">
        <v>8.5222067402133117</v>
      </c>
      <c r="M184" s="72">
        <v>5.47</v>
      </c>
      <c r="N184" s="73">
        <v>17.722282723905966</v>
      </c>
      <c r="O184" s="74">
        <v>1773.5325765802104</v>
      </c>
      <c r="P184" s="73">
        <v>59.117752552673679</v>
      </c>
    </row>
    <row r="185" spans="1:16" x14ac:dyDescent="0.25">
      <c r="A185" s="70" t="s">
        <v>26</v>
      </c>
      <c r="B185" s="70" t="s">
        <v>221</v>
      </c>
      <c r="C185" s="71">
        <v>8135775636</v>
      </c>
      <c r="D185" s="71">
        <v>5000000000</v>
      </c>
      <c r="E185" s="72">
        <v>0.77630522380637002</v>
      </c>
      <c r="F185" s="72">
        <v>1.0350736317418266E-2</v>
      </c>
      <c r="G185" s="71">
        <v>3271.9011879999998</v>
      </c>
      <c r="H185" s="72">
        <v>15.75</v>
      </c>
      <c r="I185" s="72">
        <v>0.33087607541254016</v>
      </c>
      <c r="J185" s="71">
        <v>1715491599</v>
      </c>
      <c r="K185" s="72">
        <v>43.719246450241577</v>
      </c>
      <c r="L185" s="72">
        <v>8</v>
      </c>
      <c r="M185" s="72">
        <v>65.430000000000007</v>
      </c>
      <c r="N185" s="73">
        <v>40.280426802602889</v>
      </c>
      <c r="O185" s="74">
        <v>2564.0426484466784</v>
      </c>
      <c r="P185" s="73">
        <v>85.46808828155595</v>
      </c>
    </row>
    <row r="186" spans="1:16" x14ac:dyDescent="0.25">
      <c r="A186" s="70" t="s">
        <v>224</v>
      </c>
      <c r="B186" s="70" t="s">
        <v>221</v>
      </c>
      <c r="C186" s="71">
        <v>40618634332</v>
      </c>
      <c r="D186" s="71">
        <v>6900847276</v>
      </c>
      <c r="E186" s="72">
        <v>4.3498804460533762</v>
      </c>
      <c r="F186" s="72">
        <v>0.21011335140355578</v>
      </c>
      <c r="G186" s="71">
        <v>2787.1569650000001</v>
      </c>
      <c r="H186" s="72">
        <v>3.3</v>
      </c>
      <c r="I186" s="72">
        <v>-4.5655267849449288E-2</v>
      </c>
      <c r="J186" s="71">
        <v>1633229917</v>
      </c>
      <c r="K186" s="72">
        <v>12.67582819326962</v>
      </c>
      <c r="L186" s="72">
        <v>5.7963896895839664</v>
      </c>
      <c r="M186" s="72">
        <v>40.380000000000003</v>
      </c>
      <c r="N186" s="73">
        <v>53.064254765514917</v>
      </c>
      <c r="O186" s="74">
        <v>1279.8071683658361</v>
      </c>
      <c r="P186" s="73">
        <v>42.660238945527873</v>
      </c>
    </row>
    <row r="187" spans="1:16" x14ac:dyDescent="0.25">
      <c r="A187" s="55" t="s">
        <v>554</v>
      </c>
      <c r="B187" s="55" t="s">
        <v>233</v>
      </c>
      <c r="C187" s="56">
        <v>3279541734</v>
      </c>
      <c r="D187" s="56">
        <v>1891070</v>
      </c>
      <c r="E187" s="57">
        <v>5.4027656153413712</v>
      </c>
      <c r="F187" s="57">
        <v>0.23208681535790671</v>
      </c>
      <c r="G187" s="56">
        <v>6.0773900000000004E-4</v>
      </c>
      <c r="H187" s="57">
        <v>12185</v>
      </c>
      <c r="I187" s="57">
        <v>-248.25421263021781</v>
      </c>
      <c r="J187" s="56">
        <v>-614132063</v>
      </c>
      <c r="K187" s="57">
        <v>-37.905644571434792</v>
      </c>
      <c r="L187" s="57">
        <v>21152.046196068892</v>
      </c>
      <c r="M187" s="57">
        <v>32.130000000000003</v>
      </c>
      <c r="N187" s="58">
        <v>23.985322030848558</v>
      </c>
      <c r="O187" s="59">
        <v>33.636424618480603</v>
      </c>
      <c r="P187" s="58">
        <v>1.1212141539493534</v>
      </c>
    </row>
    <row r="188" spans="1:16" x14ac:dyDescent="0.25">
      <c r="A188" s="55" t="s">
        <v>436</v>
      </c>
      <c r="B188" s="55" t="s">
        <v>233</v>
      </c>
      <c r="C188" s="56">
        <v>358892796</v>
      </c>
      <c r="D188" s="56">
        <v>9284470</v>
      </c>
      <c r="E188" s="57">
        <v>109.99252250380283</v>
      </c>
      <c r="F188" s="57">
        <v>191.07961398008968</v>
      </c>
      <c r="G188" s="56">
        <v>5.8189539999999997</v>
      </c>
      <c r="H188" s="57">
        <v>62.5</v>
      </c>
      <c r="I188" s="57">
        <v>-2.726052899337148</v>
      </c>
      <c r="J188" s="56">
        <v>-3381110</v>
      </c>
      <c r="K188" s="57">
        <v>-170.25093534371848</v>
      </c>
      <c r="L188" s="57">
        <v>4308.2696158208273</v>
      </c>
      <c r="M188" s="57">
        <v>62.67</v>
      </c>
      <c r="N188" s="58">
        <v>22.042094139091056</v>
      </c>
      <c r="O188" s="59">
        <v>565.21782085252266</v>
      </c>
      <c r="P188" s="58">
        <v>18.840594028417421</v>
      </c>
    </row>
    <row r="189" spans="1:16" x14ac:dyDescent="0.25">
      <c r="A189" s="55" t="s">
        <v>33</v>
      </c>
      <c r="B189" s="55" t="s">
        <v>233</v>
      </c>
      <c r="C189" s="56">
        <v>519583617</v>
      </c>
      <c r="D189" s="56">
        <v>25000000</v>
      </c>
      <c r="E189" s="57">
        <v>17.92877993868133</v>
      </c>
      <c r="F189" s="57">
        <v>7.2439514903762952</v>
      </c>
      <c r="G189" s="56">
        <v>22.966707</v>
      </c>
      <c r="H189" s="57">
        <v>97.15</v>
      </c>
      <c r="I189" s="57">
        <v>2.4842421287003305</v>
      </c>
      <c r="J189" s="56">
        <v>1543645</v>
      </c>
      <c r="K189" s="57">
        <v>1603.3479200204711</v>
      </c>
      <c r="L189" s="57">
        <v>1600</v>
      </c>
      <c r="M189" s="57">
        <v>91.86</v>
      </c>
      <c r="N189" s="58">
        <v>19.349633158093827</v>
      </c>
      <c r="O189" s="59">
        <v>2111.5157583705886</v>
      </c>
      <c r="P189" s="58">
        <v>70.383858612352952</v>
      </c>
    </row>
    <row r="190" spans="1:16" x14ac:dyDescent="0.25">
      <c r="A190" s="55" t="s">
        <v>29</v>
      </c>
      <c r="B190" s="55" t="s">
        <v>233</v>
      </c>
      <c r="C190" s="56">
        <v>453946752</v>
      </c>
      <c r="D190" s="56">
        <v>36000000</v>
      </c>
      <c r="E190" s="57">
        <v>67.356722820619353</v>
      </c>
      <c r="F190" s="57">
        <v>71.962310705789903</v>
      </c>
      <c r="G190" s="56">
        <v>23.567941000000001</v>
      </c>
      <c r="H190" s="57">
        <v>25.2</v>
      </c>
      <c r="I190" s="57">
        <v>0.48791607044280028</v>
      </c>
      <c r="J190" s="56">
        <v>-15955475</v>
      </c>
      <c r="K190" s="57">
        <v>-58.663248822112784</v>
      </c>
      <c r="L190" s="57">
        <v>1111.1111111111111</v>
      </c>
      <c r="M190" s="57">
        <v>65.459999999999994</v>
      </c>
      <c r="N190" s="58">
        <v>39.925299861183376</v>
      </c>
      <c r="O190" s="59">
        <v>1595.6993765617935</v>
      </c>
      <c r="P190" s="58">
        <v>53.18997921872645</v>
      </c>
    </row>
    <row r="191" spans="1:16" x14ac:dyDescent="0.25">
      <c r="A191" s="55" t="s">
        <v>550</v>
      </c>
      <c r="B191" s="55" t="s">
        <v>233</v>
      </c>
      <c r="C191" s="56">
        <v>832617284</v>
      </c>
      <c r="D191" s="56">
        <v>39000000</v>
      </c>
      <c r="E191" s="57">
        <v>2.3195091630991747</v>
      </c>
      <c r="F191" s="57">
        <v>3.4985055250364626E-2</v>
      </c>
      <c r="G191" s="56">
        <v>10.211128</v>
      </c>
      <c r="H191" s="57">
        <v>1689</v>
      </c>
      <c r="I191" s="57">
        <v>3.9338341240179493</v>
      </c>
      <c r="J191" s="56">
        <v>-34585163</v>
      </c>
      <c r="K191" s="57">
        <v>-1917.0070125157426</v>
      </c>
      <c r="L191" s="57">
        <v>1025.6410256410256</v>
      </c>
      <c r="M191" s="57">
        <v>26.18</v>
      </c>
      <c r="N191" s="58">
        <v>15.489860437091497</v>
      </c>
      <c r="O191" s="59">
        <v>1404.4518651607068</v>
      </c>
      <c r="P191" s="58">
        <v>46.815062172023559</v>
      </c>
    </row>
    <row r="192" spans="1:16" x14ac:dyDescent="0.25">
      <c r="A192" s="55" t="s">
        <v>79</v>
      </c>
      <c r="B192" s="55" t="s">
        <v>233</v>
      </c>
      <c r="C192" s="56">
        <v>6239033292</v>
      </c>
      <c r="D192" s="56">
        <v>46000000</v>
      </c>
      <c r="E192" s="57">
        <v>33.665297858099287</v>
      </c>
      <c r="F192" s="57">
        <v>8.8175217019641927</v>
      </c>
      <c r="G192" s="56">
        <v>14.636780999999999</v>
      </c>
      <c r="H192" s="57">
        <v>81.2</v>
      </c>
      <c r="I192" s="57">
        <v>-3.1887559741087586</v>
      </c>
      <c r="J192" s="56">
        <v>-47850125</v>
      </c>
      <c r="K192" s="57">
        <v>-79.790805144187189</v>
      </c>
      <c r="L192" s="57">
        <v>869.56521739130437</v>
      </c>
      <c r="M192" s="57">
        <v>31.81</v>
      </c>
      <c r="N192" s="58">
        <v>18.951677649315446</v>
      </c>
      <c r="O192" s="59">
        <v>501.98688312681702</v>
      </c>
      <c r="P192" s="58">
        <v>16.732896104227233</v>
      </c>
    </row>
    <row r="193" spans="1:16" x14ac:dyDescent="0.25">
      <c r="A193" s="55" t="s">
        <v>30</v>
      </c>
      <c r="B193" s="55" t="s">
        <v>233</v>
      </c>
      <c r="C193" s="56">
        <v>2031267319</v>
      </c>
      <c r="D193" s="56">
        <v>83895000</v>
      </c>
      <c r="E193" s="57">
        <v>58.483896755395548</v>
      </c>
      <c r="F193" s="57">
        <v>43.569265715623359</v>
      </c>
      <c r="G193" s="56">
        <v>41.711512999999997</v>
      </c>
      <c r="H193" s="57">
        <v>16.399999999999999</v>
      </c>
      <c r="I193" s="57">
        <v>-1.9611243651921129E-2</v>
      </c>
      <c r="J193" s="56">
        <v>41940809</v>
      </c>
      <c r="K193" s="57">
        <v>32.005105099427148</v>
      </c>
      <c r="L193" s="57">
        <v>476.78645926455687</v>
      </c>
      <c r="M193" s="57">
        <v>49.71</v>
      </c>
      <c r="N193" s="58">
        <v>22.517969335342844</v>
      </c>
      <c r="O193" s="59">
        <v>1583.7145309298598</v>
      </c>
      <c r="P193" s="58">
        <v>52.790484364328663</v>
      </c>
    </row>
    <row r="194" spans="1:16" x14ac:dyDescent="0.25">
      <c r="A194" s="55" t="s">
        <v>301</v>
      </c>
      <c r="B194" s="55" t="s">
        <v>233</v>
      </c>
      <c r="C194" s="56">
        <v>1140720033</v>
      </c>
      <c r="D194" s="56">
        <v>85000000</v>
      </c>
      <c r="E194" s="57">
        <v>84.37049277008154</v>
      </c>
      <c r="F194" s="57">
        <v>141.79914751274208</v>
      </c>
      <c r="G194" s="56">
        <v>66.222807000000003</v>
      </c>
      <c r="H194" s="57">
        <v>7.16</v>
      </c>
      <c r="I194" s="57">
        <v>-0.18011374186007867</v>
      </c>
      <c r="J194" s="56">
        <v>-28264429</v>
      </c>
      <c r="K194" s="57">
        <v>-21.051194772057841</v>
      </c>
      <c r="L194" s="57">
        <v>470.58823529411762</v>
      </c>
      <c r="M194" s="57">
        <v>77.900000000000006</v>
      </c>
      <c r="N194" s="58">
        <v>29.477841937279432</v>
      </c>
      <c r="O194" s="59">
        <v>246.68392233590697</v>
      </c>
      <c r="P194" s="58">
        <v>8.2227974111968987</v>
      </c>
    </row>
    <row r="195" spans="1:16" x14ac:dyDescent="0.25">
      <c r="A195" s="55" t="s">
        <v>161</v>
      </c>
      <c r="B195" s="55" t="s">
        <v>233</v>
      </c>
      <c r="C195" s="56">
        <v>11386108733</v>
      </c>
      <c r="D195" s="56">
        <v>100023579</v>
      </c>
      <c r="E195" s="57">
        <v>30.863423100199906</v>
      </c>
      <c r="F195" s="57">
        <v>1.965359715234013</v>
      </c>
      <c r="G195" s="56">
        <v>8.2922969999999996</v>
      </c>
      <c r="H195" s="57">
        <v>156.30000000000001</v>
      </c>
      <c r="I195" s="57">
        <v>-1.0104168962812423</v>
      </c>
      <c r="J195" s="56">
        <v>-796663172</v>
      </c>
      <c r="K195" s="57">
        <v>-19.711846179077547</v>
      </c>
      <c r="L195" s="57">
        <v>399.90570623352721</v>
      </c>
      <c r="M195" s="57">
        <v>8.2899999999999991</v>
      </c>
      <c r="N195" s="58">
        <v>54.512083255061555</v>
      </c>
      <c r="O195" s="59">
        <v>542.67242408164657</v>
      </c>
      <c r="P195" s="58">
        <v>18.089080802721551</v>
      </c>
    </row>
    <row r="196" spans="1:16" x14ac:dyDescent="0.25">
      <c r="A196" s="55" t="s">
        <v>540</v>
      </c>
      <c r="B196" s="55" t="s">
        <v>233</v>
      </c>
      <c r="C196" s="56">
        <v>2863294706</v>
      </c>
      <c r="D196" s="56">
        <v>112000000</v>
      </c>
      <c r="E196" s="57">
        <v>2.0973430166541829</v>
      </c>
      <c r="F196" s="57">
        <v>4.3855449495110881E-2</v>
      </c>
      <c r="G196" s="56">
        <v>44.440303</v>
      </c>
      <c r="H196" s="57">
        <v>429.25</v>
      </c>
      <c r="I196" s="57">
        <v>8.8741773555397572</v>
      </c>
      <c r="J196" s="56">
        <v>-54281567</v>
      </c>
      <c r="K196" s="57">
        <v>-881.03572986387815</v>
      </c>
      <c r="L196" s="57">
        <v>357.14285714285717</v>
      </c>
      <c r="M196" s="57">
        <v>39.67</v>
      </c>
      <c r="N196" s="58">
        <v>58.752858873116907</v>
      </c>
      <c r="O196" s="59">
        <v>2794.8433220946399</v>
      </c>
      <c r="P196" s="58">
        <v>93.161444069821329</v>
      </c>
    </row>
    <row r="197" spans="1:16" x14ac:dyDescent="0.25">
      <c r="A197" s="55" t="s">
        <v>175</v>
      </c>
      <c r="B197" s="55" t="s">
        <v>233</v>
      </c>
      <c r="C197" s="56">
        <v>2503213131</v>
      </c>
      <c r="D197" s="56">
        <v>129600000</v>
      </c>
      <c r="E197" s="57">
        <v>35.598433156323686</v>
      </c>
      <c r="F197" s="57">
        <v>9.8099738636253537</v>
      </c>
      <c r="G197" s="56">
        <v>40.565173999999999</v>
      </c>
      <c r="H197" s="57">
        <v>27.7</v>
      </c>
      <c r="I197" s="57">
        <v>-0.87656575316548313</v>
      </c>
      <c r="J197" s="56">
        <v>21111327</v>
      </c>
      <c r="K197" s="57">
        <v>171.88876852696185</v>
      </c>
      <c r="L197" s="57">
        <v>308.64197530864197</v>
      </c>
      <c r="M197" s="57">
        <v>31.3</v>
      </c>
      <c r="N197" s="58">
        <v>20.592447511611123</v>
      </c>
      <c r="O197" s="59">
        <v>482.86772594802068</v>
      </c>
      <c r="P197" s="58">
        <v>16.095590864934021</v>
      </c>
    </row>
    <row r="198" spans="1:16" x14ac:dyDescent="0.25">
      <c r="A198" s="55" t="s">
        <v>552</v>
      </c>
      <c r="B198" s="55" t="s">
        <v>233</v>
      </c>
      <c r="C198" s="56">
        <v>2574862803</v>
      </c>
      <c r="D198" s="56">
        <v>132500000</v>
      </c>
      <c r="E198" s="57">
        <v>41.656426996205667</v>
      </c>
      <c r="F198" s="57">
        <v>14.290369466965924</v>
      </c>
      <c r="G198" s="56">
        <v>42.424709</v>
      </c>
      <c r="H198" s="57">
        <v>22.64</v>
      </c>
      <c r="I198" s="57">
        <v>0.76293108609245763</v>
      </c>
      <c r="J198" s="56">
        <v>-36817958</v>
      </c>
      <c r="K198" s="57">
        <v>-79.173320801767446</v>
      </c>
      <c r="L198" s="57">
        <v>301.88679245283021</v>
      </c>
      <c r="M198" s="57">
        <v>32.01</v>
      </c>
      <c r="N198" s="58">
        <v>38.835087006455971</v>
      </c>
      <c r="O198" s="59">
        <v>2474.9851803705137</v>
      </c>
      <c r="P198" s="58">
        <v>82.499506012350452</v>
      </c>
    </row>
    <row r="199" spans="1:16" x14ac:dyDescent="0.25">
      <c r="A199" s="55" t="s">
        <v>470</v>
      </c>
      <c r="B199" s="55" t="s">
        <v>233</v>
      </c>
      <c r="C199" s="56">
        <v>6806959890</v>
      </c>
      <c r="D199" s="56">
        <v>138768000</v>
      </c>
      <c r="E199" s="57">
        <v>32.420161012447288</v>
      </c>
      <c r="F199" s="57">
        <v>5.1917446565406191</v>
      </c>
      <c r="G199" s="56">
        <v>27.728836000000001</v>
      </c>
      <c r="H199" s="57">
        <v>44.5</v>
      </c>
      <c r="I199" s="57">
        <v>-1.5593182024808314</v>
      </c>
      <c r="J199" s="56">
        <v>-104220162</v>
      </c>
      <c r="K199" s="57">
        <v>-59.91700531035444</v>
      </c>
      <c r="L199" s="57">
        <v>288.25089357777011</v>
      </c>
      <c r="M199" s="57">
        <v>19.98</v>
      </c>
      <c r="N199" s="58">
        <v>10.508051024319821</v>
      </c>
      <c r="O199" s="59">
        <v>315.97419591366315</v>
      </c>
      <c r="P199" s="58">
        <v>10.532473197122105</v>
      </c>
    </row>
    <row r="200" spans="1:16" x14ac:dyDescent="0.25">
      <c r="A200" s="55" t="s">
        <v>481</v>
      </c>
      <c r="B200" s="55" t="s">
        <v>233</v>
      </c>
      <c r="C200" s="56">
        <v>4515514494</v>
      </c>
      <c r="D200" s="56">
        <v>146250000</v>
      </c>
      <c r="E200" s="57">
        <v>25.977885756483545</v>
      </c>
      <c r="F200" s="57">
        <v>2.6511428250015099</v>
      </c>
      <c r="G200" s="56">
        <v>22.737297000000002</v>
      </c>
      <c r="H200" s="57">
        <v>67.75</v>
      </c>
      <c r="I200" s="57">
        <v>2.8953716219950465</v>
      </c>
      <c r="J200" s="56">
        <v>12888411</v>
      </c>
      <c r="K200" s="57">
        <v>760.27603402777891</v>
      </c>
      <c r="L200" s="57">
        <v>273.5042735042735</v>
      </c>
      <c r="M200" s="57">
        <v>15.54</v>
      </c>
      <c r="N200" s="58">
        <v>56.264483134210856</v>
      </c>
      <c r="O200" s="59">
        <v>2459.0825080271075</v>
      </c>
      <c r="P200" s="58">
        <v>81.969416934236918</v>
      </c>
    </row>
    <row r="201" spans="1:16" x14ac:dyDescent="0.25">
      <c r="A201" s="55" t="s">
        <v>101</v>
      </c>
      <c r="B201" s="55" t="s">
        <v>233</v>
      </c>
      <c r="C201" s="56">
        <v>4675184543</v>
      </c>
      <c r="D201" s="56">
        <v>175000000</v>
      </c>
      <c r="E201" s="57">
        <v>32.805023466048382</v>
      </c>
      <c r="F201" s="57">
        <v>20.828586327649766</v>
      </c>
      <c r="G201" s="56">
        <v>134.44486900000001</v>
      </c>
      <c r="H201" s="57">
        <v>9.07</v>
      </c>
      <c r="I201" s="57">
        <v>-0.32181150926816038</v>
      </c>
      <c r="J201" s="56">
        <v>-19232100</v>
      </c>
      <c r="K201" s="57">
        <v>-81.894332912162483</v>
      </c>
      <c r="L201" s="57">
        <v>228.57142857142858</v>
      </c>
      <c r="M201" s="57">
        <v>76.819999999999993</v>
      </c>
      <c r="N201" s="58">
        <v>31.497146926563769</v>
      </c>
      <c r="O201" s="59">
        <v>740.17221397224466</v>
      </c>
      <c r="P201" s="58">
        <v>24.672407132408157</v>
      </c>
    </row>
    <row r="202" spans="1:16" x14ac:dyDescent="0.25">
      <c r="A202" s="55" t="s">
        <v>544</v>
      </c>
      <c r="B202" s="55" t="s">
        <v>233</v>
      </c>
      <c r="C202" s="56">
        <v>5548282822</v>
      </c>
      <c r="D202" s="56">
        <v>179000000</v>
      </c>
      <c r="E202" s="57">
        <v>16.570921882350174</v>
      </c>
      <c r="F202" s="57">
        <v>1.8151957369208209</v>
      </c>
      <c r="G202" s="56">
        <v>47.254246999999999</v>
      </c>
      <c r="H202" s="57">
        <v>51.1</v>
      </c>
      <c r="I202" s="57">
        <v>0.67563958980552741</v>
      </c>
      <c r="J202" s="56">
        <v>16821625</v>
      </c>
      <c r="K202" s="57">
        <v>542.69429974809213</v>
      </c>
      <c r="L202" s="57">
        <v>223.46368715083798</v>
      </c>
      <c r="M202" s="57">
        <v>26.39</v>
      </c>
      <c r="N202" s="58">
        <v>11.760795198153888</v>
      </c>
      <c r="O202" s="59">
        <v>1196.8235911725221</v>
      </c>
      <c r="P202" s="58">
        <v>39.89411970575074</v>
      </c>
    </row>
    <row r="203" spans="1:16" x14ac:dyDescent="0.25">
      <c r="A203" s="55" t="s">
        <v>31</v>
      </c>
      <c r="B203" s="55" t="s">
        <v>233</v>
      </c>
      <c r="C203" s="56">
        <v>1994719643</v>
      </c>
      <c r="D203" s="56">
        <v>192000000</v>
      </c>
      <c r="E203" s="57">
        <v>25.111535395613156</v>
      </c>
      <c r="F203" s="57">
        <v>14.532138539127985</v>
      </c>
      <c r="G203" s="56">
        <v>171.666124</v>
      </c>
      <c r="H203" s="57">
        <v>9.2799999999999994</v>
      </c>
      <c r="I203" s="57">
        <v>-0.30381791623659282</v>
      </c>
      <c r="J203" s="56">
        <v>73983991</v>
      </c>
      <c r="K203" s="57">
        <v>23.356404225341127</v>
      </c>
      <c r="L203" s="57">
        <v>208.33333333333334</v>
      </c>
      <c r="M203" s="57">
        <v>89.4</v>
      </c>
      <c r="N203" s="58">
        <v>29.720679517052563</v>
      </c>
      <c r="O203" s="59">
        <v>551.98192698260118</v>
      </c>
      <c r="P203" s="58">
        <v>18.399397566086705</v>
      </c>
    </row>
    <row r="204" spans="1:16" x14ac:dyDescent="0.25">
      <c r="A204" s="55" t="s">
        <v>139</v>
      </c>
      <c r="B204" s="55" t="s">
        <v>233</v>
      </c>
      <c r="C204" s="56">
        <v>791994006</v>
      </c>
      <c r="D204" s="56">
        <v>240000000</v>
      </c>
      <c r="E204" s="57">
        <v>77.361669984708684</v>
      </c>
      <c r="F204" s="57">
        <v>107.44676386765094</v>
      </c>
      <c r="G204" s="56">
        <v>150.75718000000001</v>
      </c>
      <c r="H204" s="57">
        <v>3.43</v>
      </c>
      <c r="I204" s="57">
        <v>-0.1215714827440082</v>
      </c>
      <c r="J204" s="56">
        <v>8495887</v>
      </c>
      <c r="K204" s="57">
        <v>84.746889877419505</v>
      </c>
      <c r="L204" s="57">
        <v>166.66666666666666</v>
      </c>
      <c r="M204" s="57">
        <v>62.81</v>
      </c>
      <c r="N204" s="58">
        <v>64.998975507398299</v>
      </c>
      <c r="O204" s="59">
        <v>148.09302643032146</v>
      </c>
      <c r="P204" s="58">
        <v>4.9364342143440485</v>
      </c>
    </row>
    <row r="205" spans="1:16" x14ac:dyDescent="0.25">
      <c r="A205" s="55" t="s">
        <v>234</v>
      </c>
      <c r="B205" s="55" t="s">
        <v>233</v>
      </c>
      <c r="C205" s="56">
        <v>7583767231</v>
      </c>
      <c r="D205" s="56">
        <v>244800000</v>
      </c>
      <c r="E205" s="57">
        <v>20.919654417149633</v>
      </c>
      <c r="F205" s="57">
        <v>4.7475613691788388</v>
      </c>
      <c r="G205" s="56">
        <v>106.89830000000001</v>
      </c>
      <c r="H205" s="57">
        <v>17.89</v>
      </c>
      <c r="I205" s="57">
        <v>-0.21811007512901878</v>
      </c>
      <c r="J205" s="56">
        <v>116949644</v>
      </c>
      <c r="K205" s="57">
        <v>37.677754709539776</v>
      </c>
      <c r="L205" s="57">
        <v>163.3986928104575</v>
      </c>
      <c r="M205" s="57">
        <v>43.66</v>
      </c>
      <c r="N205" s="58">
        <v>44.477585415830973</v>
      </c>
      <c r="O205" s="59">
        <v>796.65264343079832</v>
      </c>
      <c r="P205" s="58">
        <v>26.555088114359943</v>
      </c>
    </row>
    <row r="206" spans="1:16" x14ac:dyDescent="0.25">
      <c r="A206" s="55" t="s">
        <v>629</v>
      </c>
      <c r="B206" s="55" t="s">
        <v>233</v>
      </c>
      <c r="C206" s="56">
        <v>7118953178</v>
      </c>
      <c r="D206" s="56">
        <v>263980843</v>
      </c>
      <c r="E206" s="57">
        <v>4.2933402917315346</v>
      </c>
      <c r="F206" s="57">
        <v>8.1319163976825676E-2</v>
      </c>
      <c r="G206" s="56">
        <v>46.937992000000001</v>
      </c>
      <c r="H206" s="57">
        <v>198.5</v>
      </c>
      <c r="I206" s="57">
        <v>2.8618440510610981</v>
      </c>
      <c r="J206" s="56">
        <v>576150738</v>
      </c>
      <c r="K206" s="57">
        <v>91.636033971373649</v>
      </c>
      <c r="L206" s="57">
        <v>151.52614691816859</v>
      </c>
      <c r="M206" s="57">
        <v>17.78</v>
      </c>
      <c r="N206" s="58">
        <v>57.822747615117571</v>
      </c>
      <c r="O206" s="59">
        <v>1783.7484132508439</v>
      </c>
      <c r="P206" s="58">
        <v>59.458280441694797</v>
      </c>
    </row>
    <row r="207" spans="1:16" x14ac:dyDescent="0.25">
      <c r="A207" s="55" t="s">
        <v>138</v>
      </c>
      <c r="B207" s="55" t="s">
        <v>233</v>
      </c>
      <c r="C207" s="56">
        <v>1535118620</v>
      </c>
      <c r="D207" s="56">
        <v>264000000</v>
      </c>
      <c r="E207" s="57">
        <v>52.709264080107111</v>
      </c>
      <c r="F207" s="57">
        <v>15.358177179518389</v>
      </c>
      <c r="G207" s="56">
        <v>59.070202000000002</v>
      </c>
      <c r="H207" s="57">
        <v>12.85</v>
      </c>
      <c r="I207" s="57">
        <v>0.23340034125798501</v>
      </c>
      <c r="J207" s="56">
        <v>-72765098</v>
      </c>
      <c r="K207" s="57">
        <v>-47.165469357300942</v>
      </c>
      <c r="L207" s="57">
        <v>151.5151515151515</v>
      </c>
      <c r="M207" s="57">
        <v>22.37</v>
      </c>
      <c r="N207" s="58">
        <v>52.184217437209142</v>
      </c>
      <c r="O207" s="59">
        <v>1373.7749532169453</v>
      </c>
      <c r="P207" s="58">
        <v>45.792498440564842</v>
      </c>
    </row>
    <row r="208" spans="1:16" x14ac:dyDescent="0.25">
      <c r="A208" s="55" t="s">
        <v>160</v>
      </c>
      <c r="B208" s="55" t="s">
        <v>233</v>
      </c>
      <c r="C208" s="56">
        <v>1300173375</v>
      </c>
      <c r="D208" s="56">
        <v>270000000</v>
      </c>
      <c r="E208" s="57">
        <v>40.719326446962285</v>
      </c>
      <c r="F208" s="57">
        <v>50.270773391311465</v>
      </c>
      <c r="G208" s="56">
        <v>253.18759900000001</v>
      </c>
      <c r="H208" s="57">
        <v>3.88</v>
      </c>
      <c r="I208" s="57">
        <v>-8.1314785193096206E-3</v>
      </c>
      <c r="J208" s="56">
        <v>-34355927</v>
      </c>
      <c r="K208" s="57">
        <v>-23.576717927011547</v>
      </c>
      <c r="L208" s="57">
        <v>148.14814814814815</v>
      </c>
      <c r="M208" s="57">
        <v>93.77</v>
      </c>
      <c r="N208" s="58">
        <v>48.800290493695904</v>
      </c>
      <c r="O208" s="59">
        <v>831.78592016009907</v>
      </c>
      <c r="P208" s="58">
        <v>27.726197338669969</v>
      </c>
    </row>
    <row r="209" spans="1:16" x14ac:dyDescent="0.25">
      <c r="A209" s="55" t="s">
        <v>766</v>
      </c>
      <c r="B209" s="55" t="s">
        <v>233</v>
      </c>
      <c r="C209" s="56">
        <v>5199468670</v>
      </c>
      <c r="D209" s="56">
        <v>273350000</v>
      </c>
      <c r="E209" s="57">
        <v>17.934355576557262</v>
      </c>
      <c r="F209" s="57">
        <v>1.6402373858201265</v>
      </c>
      <c r="G209" s="56">
        <v>54.497838000000002</v>
      </c>
      <c r="H209" s="57">
        <v>40.94</v>
      </c>
      <c r="I209" s="57">
        <v>15.1214</v>
      </c>
      <c r="J209" s="56">
        <v>13511423</v>
      </c>
      <c r="K209" s="57">
        <v>809.24118799330017</v>
      </c>
      <c r="L209" s="57">
        <v>146.33254069873789</v>
      </c>
      <c r="M209" s="57">
        <v>19.93</v>
      </c>
      <c r="N209" s="58">
        <v>50.381943776062975</v>
      </c>
      <c r="O209" s="59">
        <v>0</v>
      </c>
      <c r="P209" s="58">
        <v>0</v>
      </c>
    </row>
    <row r="210" spans="1:16" x14ac:dyDescent="0.25">
      <c r="A210" s="55" t="s">
        <v>32</v>
      </c>
      <c r="B210" s="55" t="s">
        <v>233</v>
      </c>
      <c r="C210" s="56">
        <v>2705096261</v>
      </c>
      <c r="D210" s="56">
        <v>284288125</v>
      </c>
      <c r="E210" s="57">
        <v>37.148098718416868</v>
      </c>
      <c r="F210" s="57">
        <v>13.067059596111116</v>
      </c>
      <c r="G210" s="56">
        <v>98.355564999999999</v>
      </c>
      <c r="H210" s="57">
        <v>10.95</v>
      </c>
      <c r="I210" s="57">
        <v>-8.4123047330681544E-2</v>
      </c>
      <c r="J210" s="56">
        <v>10367317</v>
      </c>
      <c r="K210" s="57">
        <v>274.21571559932045</v>
      </c>
      <c r="L210" s="57">
        <v>140.70232444636932</v>
      </c>
      <c r="M210" s="57">
        <v>34.590000000000003</v>
      </c>
      <c r="N210" s="58">
        <v>39.457952659903924</v>
      </c>
      <c r="O210" s="59">
        <v>1736.8082326130902</v>
      </c>
      <c r="P210" s="58">
        <v>57.893607753769672</v>
      </c>
    </row>
    <row r="211" spans="1:16" x14ac:dyDescent="0.25">
      <c r="A211" s="55" t="s">
        <v>114</v>
      </c>
      <c r="B211" s="55" t="s">
        <v>233</v>
      </c>
      <c r="C211" s="56">
        <v>1413319947</v>
      </c>
      <c r="D211" s="56">
        <v>294204950</v>
      </c>
      <c r="E211" s="57">
        <v>59.422661220509909</v>
      </c>
      <c r="F211" s="57">
        <v>100.9885476442696</v>
      </c>
      <c r="G211" s="56">
        <v>733.94965300000001</v>
      </c>
      <c r="H211" s="57">
        <v>2.65</v>
      </c>
      <c r="I211" s="57">
        <v>8.6003134850741958E-2</v>
      </c>
      <c r="J211" s="56">
        <v>-101180902</v>
      </c>
      <c r="K211" s="57">
        <v>-5.8154245353535199</v>
      </c>
      <c r="L211" s="57">
        <v>135.95964309913887</v>
      </c>
      <c r="M211" s="57">
        <v>86.34</v>
      </c>
      <c r="N211" s="58">
        <v>50.151909444614752</v>
      </c>
      <c r="O211" s="59">
        <v>1805.1968713984932</v>
      </c>
      <c r="P211" s="58">
        <v>60.173229046616441</v>
      </c>
    </row>
    <row r="212" spans="1:16" x14ac:dyDescent="0.25">
      <c r="A212" s="55" t="s">
        <v>159</v>
      </c>
      <c r="B212" s="55" t="s">
        <v>233</v>
      </c>
      <c r="C212" s="56">
        <v>10497610768</v>
      </c>
      <c r="D212" s="56">
        <v>303345000</v>
      </c>
      <c r="E212" s="57">
        <v>31.899137638214665</v>
      </c>
      <c r="F212" s="57">
        <v>9.5598134252223055</v>
      </c>
      <c r="G212" s="56">
        <v>100.333235</v>
      </c>
      <c r="H212" s="57">
        <v>12.5</v>
      </c>
      <c r="I212" s="57">
        <v>0.10005403407009794</v>
      </c>
      <c r="J212" s="56">
        <v>128453668</v>
      </c>
      <c r="K212" s="57">
        <v>25.976642410865214</v>
      </c>
      <c r="L212" s="57">
        <v>131.86306021196987</v>
      </c>
      <c r="M212" s="57">
        <v>33.07</v>
      </c>
      <c r="N212" s="58">
        <v>42.655630642885299</v>
      </c>
      <c r="O212" s="59">
        <v>2194.2454421496686</v>
      </c>
      <c r="P212" s="58">
        <v>73.141514738322286</v>
      </c>
    </row>
    <row r="213" spans="1:16" x14ac:dyDescent="0.25">
      <c r="A213" s="55" t="s">
        <v>162</v>
      </c>
      <c r="B213" s="55" t="s">
        <v>233</v>
      </c>
      <c r="C213" s="56">
        <v>11759814183</v>
      </c>
      <c r="D213" s="56">
        <v>314657359</v>
      </c>
      <c r="E213" s="57">
        <v>27.723236150854579</v>
      </c>
      <c r="F213" s="57">
        <v>8.0096464406295187</v>
      </c>
      <c r="G213" s="56">
        <v>118.75529</v>
      </c>
      <c r="H213" s="57">
        <v>12.15</v>
      </c>
      <c r="I213" s="57">
        <v>-1.5121494881784159E-2</v>
      </c>
      <c r="J213" s="56">
        <v>49521257</v>
      </c>
      <c r="K213" s="57">
        <v>69.893842739088797</v>
      </c>
      <c r="L213" s="57">
        <v>127.12240427849011</v>
      </c>
      <c r="M213" s="57">
        <v>37.74</v>
      </c>
      <c r="N213" s="58">
        <v>46.025382095931761</v>
      </c>
      <c r="O213" s="59">
        <v>1903.3129201168738</v>
      </c>
      <c r="P213" s="58">
        <v>63.443764003895794</v>
      </c>
    </row>
    <row r="214" spans="1:16" x14ac:dyDescent="0.25">
      <c r="A214" s="55" t="s">
        <v>744</v>
      </c>
      <c r="B214" s="55" t="s">
        <v>233</v>
      </c>
      <c r="C214" s="56">
        <v>25145763000</v>
      </c>
      <c r="D214" s="56">
        <v>322508000</v>
      </c>
      <c r="E214" s="57">
        <v>15.357366048310512</v>
      </c>
      <c r="F214" s="57">
        <v>0.29576744378338715</v>
      </c>
      <c r="G214" s="56">
        <v>16.157962000000001</v>
      </c>
      <c r="H214" s="57">
        <v>161.19999999999999</v>
      </c>
      <c r="I214" s="57">
        <v>7.9482559704393907</v>
      </c>
      <c r="J214" s="56">
        <v>-820079000</v>
      </c>
      <c r="K214" s="57">
        <v>-63.315592766062785</v>
      </c>
      <c r="L214" s="57">
        <v>124.02793109008148</v>
      </c>
      <c r="M214" s="57">
        <v>5.01</v>
      </c>
      <c r="N214" s="58">
        <v>43.228944814451651</v>
      </c>
      <c r="O214" s="59">
        <v>2624.426793939715</v>
      </c>
      <c r="P214" s="58">
        <v>87.480893131323839</v>
      </c>
    </row>
    <row r="215" spans="1:16" x14ac:dyDescent="0.25">
      <c r="A215" s="55" t="s">
        <v>406</v>
      </c>
      <c r="B215" s="55" t="s">
        <v>233</v>
      </c>
      <c r="C215" s="56">
        <v>7271413193</v>
      </c>
      <c r="D215" s="56">
        <v>330000000</v>
      </c>
      <c r="E215" s="57">
        <v>61.355362976410014</v>
      </c>
      <c r="F215" s="57">
        <v>0.47429934273662655</v>
      </c>
      <c r="G215" s="56">
        <v>1.7811269999999999</v>
      </c>
      <c r="H215" s="57">
        <v>372.75</v>
      </c>
      <c r="I215" s="57">
        <v>6.0524782791390521</v>
      </c>
      <c r="J215" s="56">
        <v>-339048262</v>
      </c>
      <c r="K215" s="57">
        <v>-381.5386023126112</v>
      </c>
      <c r="L215" s="57">
        <v>121.21212121212122</v>
      </c>
      <c r="M215" s="57">
        <v>0.53</v>
      </c>
      <c r="N215" s="58">
        <v>45.498581235768057</v>
      </c>
      <c r="O215" s="59">
        <v>804.41393671741821</v>
      </c>
      <c r="P215" s="58">
        <v>26.813797890580606</v>
      </c>
    </row>
    <row r="216" spans="1:16" x14ac:dyDescent="0.25">
      <c r="A216" s="55" t="s">
        <v>456</v>
      </c>
      <c r="B216" s="55" t="s">
        <v>233</v>
      </c>
      <c r="C216" s="56">
        <v>10885731681</v>
      </c>
      <c r="D216" s="56">
        <v>350000000</v>
      </c>
      <c r="E216" s="57">
        <v>12.009090881797523</v>
      </c>
      <c r="F216" s="57">
        <v>1.9062049018726226</v>
      </c>
      <c r="G216" s="56">
        <v>185.064885</v>
      </c>
      <c r="H216" s="57">
        <v>18</v>
      </c>
      <c r="I216" s="57">
        <v>-1.4824070500405355</v>
      </c>
      <c r="J216" s="56">
        <v>260197818</v>
      </c>
      <c r="K216" s="57">
        <v>24.212347545512468</v>
      </c>
      <c r="L216" s="57">
        <v>114.28571428571429</v>
      </c>
      <c r="M216" s="57">
        <v>52.87</v>
      </c>
      <c r="N216" s="58">
        <v>39.128424600098072</v>
      </c>
      <c r="O216" s="59">
        <v>221.76753814677951</v>
      </c>
      <c r="P216" s="58">
        <v>7.3922512715593172</v>
      </c>
    </row>
    <row r="217" spans="1:16" x14ac:dyDescent="0.25">
      <c r="A217" s="55" t="s">
        <v>237</v>
      </c>
      <c r="B217" s="55" t="s">
        <v>233</v>
      </c>
      <c r="C217" s="56">
        <v>49023532000</v>
      </c>
      <c r="D217" s="56">
        <v>369276000</v>
      </c>
      <c r="E217" s="57">
        <v>2.6935862031741116</v>
      </c>
      <c r="F217" s="57">
        <v>7.9285171265033288E-2</v>
      </c>
      <c r="G217" s="56">
        <v>164.20942500000001</v>
      </c>
      <c r="H217" s="57">
        <v>90.45</v>
      </c>
      <c r="I217" s="57">
        <v>-0.69761192405810846</v>
      </c>
      <c r="J217" s="56">
        <v>1835127000</v>
      </c>
      <c r="K217" s="57">
        <v>18.512828812392822</v>
      </c>
      <c r="L217" s="57">
        <v>108.32006412547796</v>
      </c>
      <c r="M217" s="57">
        <v>44.46</v>
      </c>
      <c r="N217" s="58">
        <v>61.504934906907543</v>
      </c>
      <c r="O217" s="59">
        <v>618.5293510847481</v>
      </c>
      <c r="P217" s="58">
        <v>20.617645036158269</v>
      </c>
    </row>
    <row r="218" spans="1:16" x14ac:dyDescent="0.25">
      <c r="A218" s="55" t="s">
        <v>451</v>
      </c>
      <c r="B218" s="55" t="s">
        <v>233</v>
      </c>
      <c r="C218" s="56">
        <v>4310209139</v>
      </c>
      <c r="D218" s="56">
        <v>386500000</v>
      </c>
      <c r="E218" s="57">
        <v>33.093726233766361</v>
      </c>
      <c r="F218" s="57">
        <v>6.1160092836382116</v>
      </c>
      <c r="G218" s="56">
        <v>94.595506999999998</v>
      </c>
      <c r="H218" s="57">
        <v>12.78</v>
      </c>
      <c r="I218" s="57">
        <v>-0.723690696628843</v>
      </c>
      <c r="J218" s="56">
        <v>-57974808</v>
      </c>
      <c r="K218" s="57">
        <v>-93.333642433106462</v>
      </c>
      <c r="L218" s="57">
        <v>103.49288486416559</v>
      </c>
      <c r="M218" s="57">
        <v>24.47</v>
      </c>
      <c r="N218" s="58">
        <v>43.902153588705914</v>
      </c>
      <c r="O218" s="59">
        <v>611.85403802508529</v>
      </c>
      <c r="P218" s="58">
        <v>20.395134600836176</v>
      </c>
    </row>
    <row r="219" spans="1:16" x14ac:dyDescent="0.25">
      <c r="A219" s="55" t="s">
        <v>549</v>
      </c>
      <c r="B219" s="55" t="s">
        <v>233</v>
      </c>
      <c r="C219" s="56">
        <v>4405616240</v>
      </c>
      <c r="D219" s="56">
        <v>402000000</v>
      </c>
      <c r="E219" s="57">
        <v>34.14054696324478</v>
      </c>
      <c r="F219" s="57">
        <v>5.3079208587134294</v>
      </c>
      <c r="G219" s="56">
        <v>416.05720400000001</v>
      </c>
      <c r="H219" s="57">
        <v>16.12</v>
      </c>
      <c r="I219" s="57">
        <v>0.9628234588050989</v>
      </c>
      <c r="J219" s="56">
        <v>82863015</v>
      </c>
      <c r="K219" s="57">
        <v>77.622085076194736</v>
      </c>
      <c r="L219" s="57">
        <v>99.50248756218906</v>
      </c>
      <c r="M219" s="57">
        <v>18.079999999999998</v>
      </c>
      <c r="N219" s="58">
        <v>26.173369447757011</v>
      </c>
      <c r="O219" s="59">
        <v>2617.3626175587315</v>
      </c>
      <c r="P219" s="58">
        <v>87.245420585291043</v>
      </c>
    </row>
    <row r="220" spans="1:16" ht="12" customHeight="1" x14ac:dyDescent="0.25">
      <c r="A220" s="55" t="s">
        <v>455</v>
      </c>
      <c r="B220" s="55" t="s">
        <v>233</v>
      </c>
      <c r="C220" s="56">
        <v>2527222364</v>
      </c>
      <c r="D220" s="56">
        <v>600000000</v>
      </c>
      <c r="E220" s="57">
        <v>38.286121759438728</v>
      </c>
      <c r="F220" s="57">
        <v>10.635033822066314</v>
      </c>
      <c r="G220" s="56">
        <v>163.504896</v>
      </c>
      <c r="H220" s="57">
        <v>6.39</v>
      </c>
      <c r="I220" s="57">
        <v>-1.3851460050736009E-2</v>
      </c>
      <c r="J220" s="56">
        <v>-2865114</v>
      </c>
      <c r="K220" s="57">
        <v>-1256.4945059777726</v>
      </c>
      <c r="L220" s="57">
        <v>66.666666666666671</v>
      </c>
      <c r="M220" s="57">
        <v>27.25</v>
      </c>
      <c r="N220" s="58">
        <v>58.888931555108307</v>
      </c>
      <c r="O220" s="59">
        <v>1243.2850047154841</v>
      </c>
      <c r="P220" s="58">
        <v>41.442833490516136</v>
      </c>
    </row>
    <row r="221" spans="1:16" x14ac:dyDescent="0.25">
      <c r="A221" s="55" t="s">
        <v>667</v>
      </c>
      <c r="B221" s="55" t="s">
        <v>233</v>
      </c>
      <c r="C221" s="56">
        <v>18538498598</v>
      </c>
      <c r="D221" s="56">
        <v>662000000</v>
      </c>
      <c r="E221" s="57">
        <v>19.437936194152218</v>
      </c>
      <c r="F221" s="57">
        <v>2.2586493369918914</v>
      </c>
      <c r="G221" s="56">
        <v>158.43219300000001</v>
      </c>
      <c r="H221" s="57">
        <v>12.99</v>
      </c>
      <c r="I221" s="57">
        <v>-8.7660230277677442E-3</v>
      </c>
      <c r="J221" s="56">
        <v>30638765</v>
      </c>
      <c r="K221" s="57">
        <v>280.88599524164891</v>
      </c>
      <c r="L221" s="57">
        <v>60.422960725075527</v>
      </c>
      <c r="M221" s="57">
        <v>23.93</v>
      </c>
      <c r="N221" s="58">
        <v>54.874947621289614</v>
      </c>
      <c r="O221" s="59">
        <v>394.74169818993118</v>
      </c>
      <c r="P221" s="58">
        <v>13.158056606331039</v>
      </c>
    </row>
    <row r="222" spans="1:16" x14ac:dyDescent="0.25">
      <c r="A222" s="55" t="s">
        <v>108</v>
      </c>
      <c r="B222" s="55" t="s">
        <v>233</v>
      </c>
      <c r="C222" s="56">
        <v>15078182984</v>
      </c>
      <c r="D222" s="56">
        <v>750000000</v>
      </c>
      <c r="E222" s="57">
        <v>15.8404863029295</v>
      </c>
      <c r="F222" s="57">
        <v>2.346738711545111</v>
      </c>
      <c r="G222" s="56">
        <v>290.32257499999997</v>
      </c>
      <c r="H222" s="57">
        <v>8.6999999999999993</v>
      </c>
      <c r="I222" s="57">
        <v>3.155385468913785E-2</v>
      </c>
      <c r="J222" s="56">
        <v>110116171</v>
      </c>
      <c r="K222" s="57">
        <v>61.298898596828252</v>
      </c>
      <c r="L222" s="57">
        <v>53.333333333333336</v>
      </c>
      <c r="M222" s="57">
        <v>38.700000000000003</v>
      </c>
      <c r="N222" s="58">
        <v>65.349826723510702</v>
      </c>
      <c r="O222" s="59">
        <v>1797.6022619609989</v>
      </c>
      <c r="P222" s="58">
        <v>59.920075398699964</v>
      </c>
    </row>
    <row r="223" spans="1:16" x14ac:dyDescent="0.25">
      <c r="A223" s="55" t="s">
        <v>176</v>
      </c>
      <c r="B223" s="55" t="s">
        <v>233</v>
      </c>
      <c r="C223" s="56">
        <v>2007242303</v>
      </c>
      <c r="D223" s="56">
        <v>850000000</v>
      </c>
      <c r="E223" s="57">
        <v>44.033790209593136</v>
      </c>
      <c r="F223" s="57">
        <v>30.653526076987912</v>
      </c>
      <c r="G223" s="56">
        <v>693.49307699999997</v>
      </c>
      <c r="H223" s="57">
        <v>1.31</v>
      </c>
      <c r="I223" s="57">
        <v>-6.6534299671082042E-2</v>
      </c>
      <c r="J223" s="56">
        <v>254788867</v>
      </c>
      <c r="K223" s="57">
        <v>5.6380014437600998</v>
      </c>
      <c r="L223" s="57">
        <v>47.058823529411768</v>
      </c>
      <c r="M223" s="57">
        <v>81.58</v>
      </c>
      <c r="N223" s="58">
        <v>0.1546630731356351</v>
      </c>
      <c r="O223" s="59">
        <v>623.23076076620396</v>
      </c>
      <c r="P223" s="58">
        <v>20.7743586922068</v>
      </c>
    </row>
    <row r="224" spans="1:16" x14ac:dyDescent="0.25">
      <c r="A224" s="55" t="s">
        <v>762</v>
      </c>
      <c r="B224" s="55" t="s">
        <v>233</v>
      </c>
      <c r="C224" s="56">
        <v>4581844648</v>
      </c>
      <c r="D224" s="56">
        <v>870000000</v>
      </c>
      <c r="E224" s="57">
        <v>19.205822898209568</v>
      </c>
      <c r="F224" s="57">
        <v>1.8396382086407632</v>
      </c>
      <c r="G224" s="56">
        <v>174.93409199999999</v>
      </c>
      <c r="H224" s="57">
        <v>11.91</v>
      </c>
      <c r="I224" s="57">
        <v>-11.037100000000001</v>
      </c>
      <c r="J224" s="56">
        <v>4586945</v>
      </c>
      <c r="K224" s="57">
        <v>2276.0246743747743</v>
      </c>
      <c r="L224" s="57">
        <v>45.977011494252871</v>
      </c>
      <c r="M224" s="57">
        <v>20.100000000000001</v>
      </c>
      <c r="N224" s="58">
        <v>31.112677480950666</v>
      </c>
      <c r="O224" s="59">
        <v>0</v>
      </c>
      <c r="P224" s="58">
        <v>0</v>
      </c>
    </row>
    <row r="225" spans="1:16" x14ac:dyDescent="0.25">
      <c r="A225" s="55" t="s">
        <v>524</v>
      </c>
      <c r="B225" s="55" t="s">
        <v>233</v>
      </c>
      <c r="C225" s="56">
        <v>7797972597</v>
      </c>
      <c r="D225" s="56">
        <v>960000000</v>
      </c>
      <c r="E225" s="57">
        <v>23.137196541785038</v>
      </c>
      <c r="F225" s="57">
        <v>4.0168743996154577</v>
      </c>
      <c r="G225" s="56">
        <v>279.81076200000001</v>
      </c>
      <c r="H225" s="57">
        <v>6.18</v>
      </c>
      <c r="I225" s="57">
        <v>7.7602874931640642E-2</v>
      </c>
      <c r="J225" s="56">
        <v>-282199228</v>
      </c>
      <c r="K225" s="57">
        <v>-20.411111826287492</v>
      </c>
      <c r="L225" s="57">
        <v>41.666666666666664</v>
      </c>
      <c r="M225" s="57">
        <v>29.14</v>
      </c>
      <c r="N225" s="58">
        <v>17.080467598135666</v>
      </c>
      <c r="O225" s="59">
        <v>1331.8449682255573</v>
      </c>
      <c r="P225" s="58">
        <v>44.394832274185241</v>
      </c>
    </row>
    <row r="226" spans="1:16" x14ac:dyDescent="0.25">
      <c r="A226" s="55" t="s">
        <v>80</v>
      </c>
      <c r="B226" s="55" t="s">
        <v>233</v>
      </c>
      <c r="C226" s="56">
        <v>2545549000</v>
      </c>
      <c r="D226" s="56">
        <v>1053000000</v>
      </c>
      <c r="E226" s="57">
        <v>30.926620982403371</v>
      </c>
      <c r="F226" s="57">
        <v>29.370010429632831</v>
      </c>
      <c r="G226" s="56">
        <v>774.54246000000001</v>
      </c>
      <c r="H226" s="57">
        <v>1.67</v>
      </c>
      <c r="I226" s="57">
        <v>-4.3499972739247106E-2</v>
      </c>
      <c r="J226" s="56">
        <v>-222180000</v>
      </c>
      <c r="K226" s="57">
        <v>-4.7394004860923573</v>
      </c>
      <c r="L226" s="57">
        <v>37.986704653371319</v>
      </c>
      <c r="M226" s="57">
        <v>73.55</v>
      </c>
      <c r="N226" s="58">
        <v>46.504648888745052</v>
      </c>
      <c r="O226" s="59">
        <v>387.4241172121923</v>
      </c>
      <c r="P226" s="58">
        <v>12.91413724040641</v>
      </c>
    </row>
    <row r="227" spans="1:16" x14ac:dyDescent="0.25">
      <c r="A227" s="55" t="s">
        <v>340</v>
      </c>
      <c r="B227" s="55" t="s">
        <v>233</v>
      </c>
      <c r="C227" s="56">
        <v>15777601159</v>
      </c>
      <c r="D227" s="56">
        <v>1086980000</v>
      </c>
      <c r="E227" s="57">
        <v>14.74848289225962</v>
      </c>
      <c r="F227" s="57">
        <v>1.3568311185357247</v>
      </c>
      <c r="G227" s="56">
        <v>266.47241100000002</v>
      </c>
      <c r="H227" s="57">
        <v>10.18</v>
      </c>
      <c r="I227" s="57">
        <v>-8.5343555545584593E-2</v>
      </c>
      <c r="J227" s="56">
        <v>896857779</v>
      </c>
      <c r="K227" s="57">
        <v>12.119870345686103</v>
      </c>
      <c r="L227" s="57">
        <v>36.799205137169039</v>
      </c>
      <c r="M227" s="57">
        <v>24.51</v>
      </c>
      <c r="N227" s="58">
        <v>59.472122772864125</v>
      </c>
      <c r="O227" s="59">
        <v>367.22145756332026</v>
      </c>
      <c r="P227" s="58">
        <v>12.240715252110675</v>
      </c>
    </row>
    <row r="228" spans="1:16" x14ac:dyDescent="0.25">
      <c r="A228" s="55" t="s">
        <v>648</v>
      </c>
      <c r="B228" s="55" t="s">
        <v>233</v>
      </c>
      <c r="C228" s="56">
        <v>4399219392</v>
      </c>
      <c r="D228" s="56">
        <v>1112000000</v>
      </c>
      <c r="E228" s="57">
        <v>14.125855650045194</v>
      </c>
      <c r="F228" s="57">
        <v>0.68040212099418884</v>
      </c>
      <c r="G228" s="56">
        <v>277.98263300000002</v>
      </c>
      <c r="H228" s="57">
        <v>10.19</v>
      </c>
      <c r="I228" s="57">
        <v>-1.1246909569363854</v>
      </c>
      <c r="J228" s="56">
        <v>-160816500</v>
      </c>
      <c r="K228" s="57">
        <v>-129.09769830832036</v>
      </c>
      <c r="L228" s="57">
        <v>35.97122302158273</v>
      </c>
      <c r="M228" s="57">
        <v>24.99</v>
      </c>
      <c r="N228" s="58">
        <v>52.822499176123891</v>
      </c>
      <c r="O228" s="59">
        <v>331.35234923652183</v>
      </c>
      <c r="P228" s="58">
        <v>11.045078307884062</v>
      </c>
    </row>
    <row r="229" spans="1:16" x14ac:dyDescent="0.25">
      <c r="A229" s="55" t="s">
        <v>485</v>
      </c>
      <c r="B229" s="55" t="s">
        <v>233</v>
      </c>
      <c r="C229" s="56">
        <v>1973820337</v>
      </c>
      <c r="D229" s="56">
        <v>1482400000</v>
      </c>
      <c r="E229" s="57">
        <v>4.7323014213018126</v>
      </c>
      <c r="F229" s="57">
        <v>0.26602701819694485</v>
      </c>
      <c r="G229" s="56">
        <v>727.55648099999996</v>
      </c>
      <c r="H229" s="57">
        <v>11.62</v>
      </c>
      <c r="I229" s="57">
        <v>2.8153072407476998E-2</v>
      </c>
      <c r="J229" s="56">
        <v>80169598</v>
      </c>
      <c r="K229" s="57">
        <v>221.88959959609628</v>
      </c>
      <c r="L229" s="57">
        <v>26.98327037236913</v>
      </c>
      <c r="M229" s="57">
        <v>49.07</v>
      </c>
      <c r="N229" s="58">
        <v>27.257322878498496</v>
      </c>
      <c r="O229" s="59">
        <v>2177.5790276724151</v>
      </c>
      <c r="P229" s="58">
        <v>72.585967589080511</v>
      </c>
    </row>
    <row r="230" spans="1:16" x14ac:dyDescent="0.25">
      <c r="A230" s="55" t="s">
        <v>8</v>
      </c>
      <c r="B230" s="55" t="s">
        <v>233</v>
      </c>
      <c r="C230" s="56">
        <v>7531082000</v>
      </c>
      <c r="D230" s="56">
        <v>2160000000</v>
      </c>
      <c r="E230" s="57">
        <v>29.589908136946594</v>
      </c>
      <c r="F230" s="57">
        <v>6.8495157724413414</v>
      </c>
      <c r="G230" s="56">
        <v>595.52635199999997</v>
      </c>
      <c r="H230" s="57">
        <v>2.27</v>
      </c>
      <c r="I230" s="57">
        <v>-9.2280182903633268E-2</v>
      </c>
      <c r="J230" s="56">
        <v>255518000</v>
      </c>
      <c r="K230" s="57">
        <v>16.906832395369406</v>
      </c>
      <c r="L230" s="57">
        <v>18.518518518518519</v>
      </c>
      <c r="M230" s="57">
        <v>27.57</v>
      </c>
      <c r="N230" s="58">
        <v>53.472121406965769</v>
      </c>
      <c r="O230" s="59">
        <v>632.58130471219215</v>
      </c>
      <c r="P230" s="58">
        <v>21.086043490406404</v>
      </c>
    </row>
    <row r="231" spans="1:16" x14ac:dyDescent="0.25">
      <c r="A231" s="55" t="s">
        <v>674</v>
      </c>
      <c r="B231" s="55" t="s">
        <v>233</v>
      </c>
      <c r="C231" s="56">
        <v>5220479890</v>
      </c>
      <c r="D231" s="56">
        <v>2178000000</v>
      </c>
      <c r="E231" s="57">
        <v>3.2887996577027838</v>
      </c>
      <c r="F231" s="57">
        <v>7.9474159240799952E-2</v>
      </c>
      <c r="G231" s="56">
        <v>656.11429699999997</v>
      </c>
      <c r="H231" s="57">
        <v>18.54</v>
      </c>
      <c r="I231" s="57">
        <v>0.26020751137502174</v>
      </c>
      <c r="J231" s="56">
        <v>116330745</v>
      </c>
      <c r="K231" s="57">
        <v>355.72711238116801</v>
      </c>
      <c r="L231" s="57">
        <v>18.365472910927455</v>
      </c>
      <c r="M231" s="57">
        <v>30.12</v>
      </c>
      <c r="N231" s="58">
        <v>60.536588139495571</v>
      </c>
      <c r="O231" s="59">
        <v>1616.3885431302774</v>
      </c>
      <c r="P231" s="58">
        <v>53.879618104342583</v>
      </c>
    </row>
    <row r="232" spans="1:16" x14ac:dyDescent="0.25">
      <c r="A232" s="55" t="s">
        <v>238</v>
      </c>
      <c r="B232" s="55" t="s">
        <v>233</v>
      </c>
      <c r="C232" s="56">
        <v>7606887578</v>
      </c>
      <c r="D232" s="56">
        <v>2344397132</v>
      </c>
      <c r="E232" s="57">
        <v>32.764700554198157</v>
      </c>
      <c r="F232" s="57">
        <v>13.975746731206186</v>
      </c>
      <c r="G232" s="56">
        <v>735.54148399999997</v>
      </c>
      <c r="H232" s="57">
        <v>1.66</v>
      </c>
      <c r="I232" s="57">
        <v>-4.4695860919740982E-2</v>
      </c>
      <c r="J232" s="56">
        <v>-222958515</v>
      </c>
      <c r="K232" s="57">
        <v>-10.514947733662471</v>
      </c>
      <c r="L232" s="57">
        <v>17.061955695994257</v>
      </c>
      <c r="M232" s="57">
        <v>31.37</v>
      </c>
      <c r="N232" s="58">
        <v>51.785969540941842</v>
      </c>
      <c r="O232" s="59">
        <v>597.95084810776507</v>
      </c>
      <c r="P232" s="58">
        <v>19.931694936925503</v>
      </c>
    </row>
    <row r="233" spans="1:16" x14ac:dyDescent="0.25">
      <c r="A233" s="55" t="s">
        <v>235</v>
      </c>
      <c r="B233" s="55" t="s">
        <v>233</v>
      </c>
      <c r="C233" s="56">
        <v>83438856000</v>
      </c>
      <c r="D233" s="56">
        <v>2798079000</v>
      </c>
      <c r="E233" s="57">
        <v>0.6288839218109159</v>
      </c>
      <c r="F233" s="57">
        <v>2.9189038836580469E-3</v>
      </c>
      <c r="G233" s="56">
        <v>821.38268200000005</v>
      </c>
      <c r="H233" s="57">
        <v>77.45</v>
      </c>
      <c r="I233" s="57">
        <v>-2.324346413885749</v>
      </c>
      <c r="J233" s="56">
        <v>5300546000</v>
      </c>
      <c r="K233" s="57">
        <v>40.647148991820842</v>
      </c>
      <c r="L233" s="57">
        <v>14.295522034938971</v>
      </c>
      <c r="M233" s="57">
        <v>29.35</v>
      </c>
      <c r="N233" s="58">
        <v>55.277235208106767</v>
      </c>
      <c r="O233" s="59">
        <v>999.02274255253963</v>
      </c>
      <c r="P233" s="58">
        <v>33.300758085084652</v>
      </c>
    </row>
    <row r="234" spans="1:16" x14ac:dyDescent="0.25">
      <c r="A234" s="55" t="s">
        <v>529</v>
      </c>
      <c r="B234" s="55" t="s">
        <v>233</v>
      </c>
      <c r="C234" s="56">
        <v>11202226165</v>
      </c>
      <c r="D234" s="56">
        <v>2876530554</v>
      </c>
      <c r="E234" s="57">
        <v>9.2177017987404017</v>
      </c>
      <c r="F234" s="57">
        <v>0.64089024091349189</v>
      </c>
      <c r="G234" s="56">
        <v>750.95738100000005</v>
      </c>
      <c r="H234" s="57">
        <v>5.78</v>
      </c>
      <c r="I234" s="57">
        <v>3.1572527285049112E-2</v>
      </c>
      <c r="J234" s="56">
        <v>-880002369</v>
      </c>
      <c r="K234" s="57">
        <v>-16.343879603805931</v>
      </c>
      <c r="L234" s="57">
        <v>13.905640579543798</v>
      </c>
      <c r="M234" s="57">
        <v>26.1</v>
      </c>
      <c r="N234" s="58">
        <v>16.513505940247303</v>
      </c>
      <c r="O234" s="59">
        <v>1792.8483003963668</v>
      </c>
      <c r="P234" s="58">
        <v>59.761610013212227</v>
      </c>
    </row>
    <row r="235" spans="1:16" x14ac:dyDescent="0.25">
      <c r="A235" s="55" t="s">
        <v>463</v>
      </c>
      <c r="B235" s="55" t="s">
        <v>233</v>
      </c>
      <c r="C235" s="56">
        <v>40334782642</v>
      </c>
      <c r="D235" s="56">
        <v>3000000000</v>
      </c>
      <c r="E235" s="57">
        <v>12.042019422573127</v>
      </c>
      <c r="F235" s="57">
        <v>0.9185369506157991</v>
      </c>
      <c r="G235" s="56">
        <v>808.37745500000005</v>
      </c>
      <c r="H235" s="57">
        <v>4.1100000000000003</v>
      </c>
      <c r="I235" s="57">
        <v>2.4083050569007725E-2</v>
      </c>
      <c r="J235" s="56">
        <v>-4574215000</v>
      </c>
      <c r="K235" s="57">
        <v>-2.8660655434866968</v>
      </c>
      <c r="L235" s="57">
        <v>13.333333333333334</v>
      </c>
      <c r="M235" s="57">
        <v>26.94</v>
      </c>
      <c r="N235" s="58">
        <v>34.170746035762861</v>
      </c>
      <c r="O235" s="59">
        <v>1703.282828853168</v>
      </c>
      <c r="P235" s="58">
        <v>56.776094295105601</v>
      </c>
    </row>
    <row r="236" spans="1:16" x14ac:dyDescent="0.25">
      <c r="A236" s="55" t="s">
        <v>236</v>
      </c>
      <c r="B236" s="55" t="s">
        <v>233</v>
      </c>
      <c r="C236" s="56">
        <v>19322859634</v>
      </c>
      <c r="D236" s="56">
        <v>4500000000</v>
      </c>
      <c r="E236" s="57">
        <v>7.7188635517192798</v>
      </c>
      <c r="F236" s="57">
        <v>0.85765150574658666</v>
      </c>
      <c r="G236" s="56">
        <v>2540.2949250000001</v>
      </c>
      <c r="H236" s="57">
        <v>2.04</v>
      </c>
      <c r="I236" s="57">
        <v>-2.1716746315435742E-2</v>
      </c>
      <c r="J236" s="56">
        <v>132915830</v>
      </c>
      <c r="K236" s="57">
        <v>67.712024970991038</v>
      </c>
      <c r="L236" s="57">
        <v>8.8888888888888893</v>
      </c>
      <c r="M236" s="57">
        <v>56.45</v>
      </c>
      <c r="N236" s="58">
        <v>33.770406908755142</v>
      </c>
      <c r="O236" s="59">
        <v>702.04351684122116</v>
      </c>
      <c r="P236" s="58">
        <v>23.401450561374038</v>
      </c>
    </row>
    <row r="237" spans="1:16" x14ac:dyDescent="0.25">
      <c r="A237" s="55" t="s">
        <v>681</v>
      </c>
      <c r="B237" s="55" t="s">
        <v>233</v>
      </c>
      <c r="C237" s="56">
        <v>119321530000</v>
      </c>
      <c r="D237" s="56">
        <v>5921052000</v>
      </c>
      <c r="E237" s="57">
        <v>1.1366553144226443</v>
      </c>
      <c r="F237" s="57">
        <v>1.0664915198840457E-2</v>
      </c>
      <c r="G237" s="56">
        <v>1931.812445</v>
      </c>
      <c r="H237" s="57">
        <v>18.22</v>
      </c>
      <c r="I237" s="57">
        <v>-0.65358883098638287</v>
      </c>
      <c r="J237" s="56">
        <v>4524638000</v>
      </c>
      <c r="K237" s="57">
        <v>23.555240441334753</v>
      </c>
      <c r="L237" s="57">
        <v>6.7555562761482246</v>
      </c>
      <c r="M237" s="57">
        <v>32.619999999999997</v>
      </c>
      <c r="N237" s="58">
        <v>47.07702098723442</v>
      </c>
      <c r="O237" s="59">
        <v>879.35925270550945</v>
      </c>
      <c r="P237" s="58">
        <v>29.311975090183648</v>
      </c>
    </row>
    <row r="238" spans="1:16" x14ac:dyDescent="0.25">
      <c r="A238" s="101" t="s">
        <v>91</v>
      </c>
      <c r="B238" s="101" t="s">
        <v>696</v>
      </c>
      <c r="C238" s="102">
        <v>4663031329</v>
      </c>
      <c r="D238" s="102">
        <v>52000000</v>
      </c>
      <c r="E238" s="103">
        <v>60.360002507113073</v>
      </c>
      <c r="F238" s="103">
        <v>33.164836542369819</v>
      </c>
      <c r="G238" s="102">
        <v>18.913271000000002</v>
      </c>
      <c r="H238" s="103">
        <v>35.04</v>
      </c>
      <c r="I238" s="103">
        <v>-0.44459448244727184</v>
      </c>
      <c r="J238" s="102">
        <v>-394278669</v>
      </c>
      <c r="K238" s="103">
        <v>-4.6160245103191215</v>
      </c>
      <c r="L238" s="103">
        <v>769.23076923076928</v>
      </c>
      <c r="M238" s="103">
        <v>36.369999999999997</v>
      </c>
      <c r="N238" s="104">
        <v>1.08233001750768</v>
      </c>
      <c r="O238" s="105">
        <v>256.2902404885628</v>
      </c>
      <c r="P238" s="104">
        <v>8.5430080162854267</v>
      </c>
    </row>
    <row r="239" spans="1:16" x14ac:dyDescent="0.25">
      <c r="A239" s="101" t="s">
        <v>338</v>
      </c>
      <c r="B239" s="101" t="s">
        <v>696</v>
      </c>
      <c r="C239" s="102">
        <v>11840467894</v>
      </c>
      <c r="D239" s="102">
        <v>85048841</v>
      </c>
      <c r="E239" s="103">
        <v>78.483651490637115</v>
      </c>
      <c r="F239" s="103">
        <v>57.675426972189072</v>
      </c>
      <c r="G239" s="102">
        <v>31.079121000000001</v>
      </c>
      <c r="H239" s="103">
        <v>16.399999999999999</v>
      </c>
      <c r="I239" s="103">
        <v>-0.50556333769117145</v>
      </c>
      <c r="J239" s="102">
        <v>31544883</v>
      </c>
      <c r="K239" s="103">
        <v>43.13794589125596</v>
      </c>
      <c r="L239" s="103">
        <v>470.31799057673226</v>
      </c>
      <c r="M239" s="103">
        <v>36.54</v>
      </c>
      <c r="N239" s="104">
        <v>23.687258279991955</v>
      </c>
      <c r="O239" s="105">
        <v>363.02202917637049</v>
      </c>
      <c r="P239" s="104">
        <v>12.100734305879017</v>
      </c>
    </row>
    <row r="240" spans="1:16" x14ac:dyDescent="0.25">
      <c r="A240" s="101" t="s">
        <v>418</v>
      </c>
      <c r="B240" s="101" t="s">
        <v>696</v>
      </c>
      <c r="C240" s="102">
        <v>2439015994</v>
      </c>
      <c r="D240" s="102">
        <v>196000000</v>
      </c>
      <c r="E240" s="103">
        <v>45.18279150129765</v>
      </c>
      <c r="F240" s="103">
        <v>28.815555804399011</v>
      </c>
      <c r="G240" s="102">
        <v>110.663554</v>
      </c>
      <c r="H240" s="103">
        <v>8</v>
      </c>
      <c r="I240" s="103">
        <v>0.15434653019861955</v>
      </c>
      <c r="J240" s="102">
        <v>-61738437</v>
      </c>
      <c r="K240" s="103">
        <v>-25.397468355086474</v>
      </c>
      <c r="L240" s="103">
        <v>204.08163265306123</v>
      </c>
      <c r="M240" s="103">
        <v>56.46</v>
      </c>
      <c r="N240" s="104">
        <v>5.9223515962456015E-2</v>
      </c>
      <c r="O240" s="105">
        <v>2293.5768945280638</v>
      </c>
      <c r="P240" s="104">
        <v>76.452563150935461</v>
      </c>
    </row>
    <row r="241" spans="1:16" x14ac:dyDescent="0.25">
      <c r="A241" s="101" t="s">
        <v>650</v>
      </c>
      <c r="B241" s="101" t="s">
        <v>696</v>
      </c>
      <c r="C241" s="102">
        <v>8057302670</v>
      </c>
      <c r="D241" s="102">
        <v>268000000</v>
      </c>
      <c r="E241" s="103">
        <v>17.412424558929359</v>
      </c>
      <c r="F241" s="103">
        <v>2.0303666696512779</v>
      </c>
      <c r="G241" s="102">
        <v>72.488142999999994</v>
      </c>
      <c r="H241" s="103">
        <v>31.7</v>
      </c>
      <c r="I241" s="103">
        <v>-1.7581562797373564</v>
      </c>
      <c r="J241" s="102">
        <v>-178534898</v>
      </c>
      <c r="K241" s="103">
        <v>-48.035426664875345</v>
      </c>
      <c r="L241" s="103">
        <v>149.25373134328359</v>
      </c>
      <c r="M241" s="103">
        <v>27.04</v>
      </c>
      <c r="N241" s="104">
        <v>0.22537048400226301</v>
      </c>
      <c r="O241" s="105">
        <v>333.63905449462749</v>
      </c>
      <c r="P241" s="104">
        <v>11.121301816487582</v>
      </c>
    </row>
    <row r="242" spans="1:16" x14ac:dyDescent="0.25">
      <c r="A242" s="101" t="s">
        <v>90</v>
      </c>
      <c r="B242" s="101" t="s">
        <v>696</v>
      </c>
      <c r="C242" s="102">
        <v>580181807</v>
      </c>
      <c r="D242" s="102">
        <v>280000000</v>
      </c>
      <c r="E242" s="103">
        <v>67.944512706031546</v>
      </c>
      <c r="F242" s="103">
        <v>121.32948697505633</v>
      </c>
      <c r="G242" s="102">
        <v>236.45923999999999</v>
      </c>
      <c r="H242" s="103">
        <v>2.4900000000000002</v>
      </c>
      <c r="I242" s="103">
        <v>-0.1047874315992159</v>
      </c>
      <c r="J242" s="102">
        <v>1475420</v>
      </c>
      <c r="K242" s="103">
        <v>379.55294085751854</v>
      </c>
      <c r="L242" s="103">
        <v>142.85714285714286</v>
      </c>
      <c r="M242" s="103">
        <v>84.44</v>
      </c>
      <c r="N242" s="104">
        <v>5.6473695175796479</v>
      </c>
      <c r="O242" s="105">
        <v>280.91361270953485</v>
      </c>
      <c r="P242" s="104">
        <v>9.3637870903178282</v>
      </c>
    </row>
    <row r="243" spans="1:16" x14ac:dyDescent="0.25">
      <c r="A243" s="101" t="s">
        <v>469</v>
      </c>
      <c r="B243" s="101" t="s">
        <v>696</v>
      </c>
      <c r="C243" s="102">
        <v>443218015</v>
      </c>
      <c r="D243" s="102">
        <v>347500000</v>
      </c>
      <c r="E243" s="103">
        <v>23.130550758435941</v>
      </c>
      <c r="F243" s="103">
        <v>13.312547199099821</v>
      </c>
      <c r="G243" s="102">
        <v>335.80419000000001</v>
      </c>
      <c r="H243" s="103">
        <v>5.15</v>
      </c>
      <c r="I243" s="103">
        <v>-6.5496040128572908E-2</v>
      </c>
      <c r="J243" s="102">
        <v>-20352695</v>
      </c>
      <c r="K243" s="103">
        <v>-85.369529686363407</v>
      </c>
      <c r="L243" s="103">
        <v>115.10791366906474</v>
      </c>
      <c r="M243" s="103">
        <v>96.63</v>
      </c>
      <c r="N243" s="104">
        <v>15.606924946468032</v>
      </c>
      <c r="O243" s="105">
        <v>1039.4991086757734</v>
      </c>
      <c r="P243" s="104">
        <v>34.649970289192446</v>
      </c>
    </row>
    <row r="244" spans="1:16" x14ac:dyDescent="0.25">
      <c r="A244" s="101" t="s">
        <v>437</v>
      </c>
      <c r="B244" s="101" t="s">
        <v>696</v>
      </c>
      <c r="C244" s="102">
        <v>26585946865</v>
      </c>
      <c r="D244" s="102">
        <v>385000000</v>
      </c>
      <c r="E244" s="103">
        <v>15.055660777895882</v>
      </c>
      <c r="F244" s="103">
        <v>1.7775278368235989</v>
      </c>
      <c r="G244" s="102">
        <v>117.04502599999999</v>
      </c>
      <c r="H244" s="103">
        <v>22.7</v>
      </c>
      <c r="I244" s="103">
        <v>-0.28167318097167282</v>
      </c>
      <c r="J244" s="102">
        <v>-1360985632</v>
      </c>
      <c r="K244" s="103">
        <v>-6.2234308730747863</v>
      </c>
      <c r="L244" s="103">
        <v>103.8961038961039</v>
      </c>
      <c r="M244" s="103">
        <v>30.4</v>
      </c>
      <c r="N244" s="104">
        <v>4.7881423273020793</v>
      </c>
      <c r="O244" s="105">
        <v>764.72978822567813</v>
      </c>
      <c r="P244" s="104">
        <v>25.490992940855939</v>
      </c>
    </row>
    <row r="245" spans="1:16" x14ac:dyDescent="0.25">
      <c r="A245" s="101" t="s">
        <v>186</v>
      </c>
      <c r="B245" s="101" t="s">
        <v>696</v>
      </c>
      <c r="C245" s="102">
        <v>4100200245</v>
      </c>
      <c r="D245" s="102">
        <v>1130000000</v>
      </c>
      <c r="E245" s="103">
        <v>18.433889895481688</v>
      </c>
      <c r="F245" s="103">
        <v>8.1565884493281811</v>
      </c>
      <c r="G245" s="102">
        <v>889.34080200000005</v>
      </c>
      <c r="H245" s="103">
        <v>2.44</v>
      </c>
      <c r="I245" s="103">
        <v>-3.8416107054112469E-2</v>
      </c>
      <c r="J245" s="102">
        <v>-21599676</v>
      </c>
      <c r="K245" s="103">
        <v>-104.63119909761609</v>
      </c>
      <c r="L245" s="103">
        <v>35.398230088495573</v>
      </c>
      <c r="M245" s="103">
        <v>78.7</v>
      </c>
      <c r="N245" s="104">
        <v>0.13580124881339725</v>
      </c>
      <c r="O245" s="105">
        <v>277.08331436547127</v>
      </c>
      <c r="P245" s="104">
        <v>9.2361104788490422</v>
      </c>
    </row>
    <row r="246" spans="1:16" x14ac:dyDescent="0.25">
      <c r="A246" s="65" t="s">
        <v>765</v>
      </c>
      <c r="B246" s="65" t="s">
        <v>743</v>
      </c>
      <c r="C246" s="66">
        <v>311457358</v>
      </c>
      <c r="D246" s="66">
        <v>11320341</v>
      </c>
      <c r="E246" s="67">
        <v>16.829898637157008</v>
      </c>
      <c r="F246" s="67">
        <v>5.0396453476772054</v>
      </c>
      <c r="G246" s="66">
        <v>8.0576760000000007</v>
      </c>
      <c r="H246" s="67">
        <v>295</v>
      </c>
      <c r="I246" s="67">
        <v>-3.1550694083648523E-3</v>
      </c>
      <c r="J246" s="66">
        <v>16005244</v>
      </c>
      <c r="K246" s="67">
        <v>208.65040201823851</v>
      </c>
      <c r="L246" s="67">
        <v>3533.46246371907</v>
      </c>
      <c r="M246" s="67">
        <v>71.17</v>
      </c>
      <c r="N246" s="68">
        <v>63.902350149513119</v>
      </c>
      <c r="O246" s="69">
        <v>1207.7713479646709</v>
      </c>
      <c r="P246" s="68">
        <v>40.259044932155696</v>
      </c>
    </row>
    <row r="247" spans="1:16" x14ac:dyDescent="0.25">
      <c r="A247" s="30" t="s">
        <v>388</v>
      </c>
      <c r="B247" s="30" t="s">
        <v>349</v>
      </c>
      <c r="C247" s="31">
        <v>162494773</v>
      </c>
      <c r="D247" s="31">
        <v>6917538</v>
      </c>
      <c r="E247" s="32">
        <v>67.835948505303975</v>
      </c>
      <c r="F247" s="32">
        <v>74.857798826608487</v>
      </c>
      <c r="G247" s="31">
        <v>4.5362669999999996</v>
      </c>
      <c r="H247" s="32">
        <v>130</v>
      </c>
      <c r="I247" s="32">
        <v>0.92849903000649192</v>
      </c>
      <c r="J247" s="31">
        <v>-22534642</v>
      </c>
      <c r="K247" s="32">
        <v>-40.213528930257688</v>
      </c>
      <c r="L247" s="32">
        <v>5782.4040865406159</v>
      </c>
      <c r="M247" s="32">
        <v>65.569999999999993</v>
      </c>
      <c r="N247" s="33">
        <v>55.537223898139715</v>
      </c>
      <c r="O247" s="34">
        <v>1509.2946684133065</v>
      </c>
      <c r="P247" s="33">
        <v>50.309822280443548</v>
      </c>
    </row>
    <row r="248" spans="1:16" x14ac:dyDescent="0.25">
      <c r="A248" s="30" t="s">
        <v>417</v>
      </c>
      <c r="B248" s="30" t="s">
        <v>349</v>
      </c>
      <c r="C248" s="31">
        <v>651050782</v>
      </c>
      <c r="D248" s="31">
        <v>7635461</v>
      </c>
      <c r="E248" s="32">
        <v>46.725008175478713</v>
      </c>
      <c r="F248" s="32">
        <v>39.73684679898372</v>
      </c>
      <c r="G248" s="31">
        <v>5.6142630000000002</v>
      </c>
      <c r="H248" s="32">
        <v>152.5</v>
      </c>
      <c r="I248" s="32">
        <v>-7.1287882761033918</v>
      </c>
      <c r="J248" s="31">
        <v>5770573</v>
      </c>
      <c r="K248" s="32">
        <v>203.76849820633063</v>
      </c>
      <c r="L248" s="32">
        <v>5238.7144666183221</v>
      </c>
      <c r="M248" s="32">
        <v>73.52</v>
      </c>
      <c r="N248" s="33">
        <v>30.090616389035471</v>
      </c>
      <c r="O248" s="34">
        <v>63.868132677235536</v>
      </c>
      <c r="P248" s="33">
        <v>2.1289377559078511</v>
      </c>
    </row>
    <row r="249" spans="1:16" x14ac:dyDescent="0.25">
      <c r="A249" s="30" t="s">
        <v>377</v>
      </c>
      <c r="B249" s="30" t="s">
        <v>349</v>
      </c>
      <c r="C249" s="31">
        <v>124002509</v>
      </c>
      <c r="D249" s="31">
        <v>8000000</v>
      </c>
      <c r="E249" s="32">
        <v>41.730629288708933</v>
      </c>
      <c r="F249" s="32">
        <v>43.834694630996779</v>
      </c>
      <c r="G249" s="31">
        <v>7.9945810000000002</v>
      </c>
      <c r="H249" s="32">
        <v>119.9</v>
      </c>
      <c r="I249" s="32">
        <v>2.4062112808402532</v>
      </c>
      <c r="J249" s="31">
        <v>-631248</v>
      </c>
      <c r="K249" s="32">
        <v>-1508.1235900945428</v>
      </c>
      <c r="L249" s="32">
        <v>5000</v>
      </c>
      <c r="M249" s="32">
        <v>99.93</v>
      </c>
      <c r="N249" s="33">
        <v>29.700334105349686</v>
      </c>
      <c r="O249" s="34">
        <v>1885.8512315541391</v>
      </c>
      <c r="P249" s="33">
        <v>62.861707718471301</v>
      </c>
    </row>
    <row r="250" spans="1:16" x14ac:dyDescent="0.25">
      <c r="A250" s="30" t="s">
        <v>414</v>
      </c>
      <c r="B250" s="30" t="s">
        <v>349</v>
      </c>
      <c r="C250" s="31">
        <v>-2879838</v>
      </c>
      <c r="D250" s="31">
        <v>13336879</v>
      </c>
      <c r="E250" s="32">
        <v>65.357265620278255</v>
      </c>
      <c r="F250" s="32">
        <v>98.009835165001135</v>
      </c>
      <c r="G250" s="31">
        <v>12.119565</v>
      </c>
      <c r="H250" s="32">
        <v>50.5</v>
      </c>
      <c r="I250" s="32">
        <v>-2.9782309979736823</v>
      </c>
      <c r="J250" s="31">
        <v>-1648253</v>
      </c>
      <c r="K250" s="32">
        <v>-404.57620887084687</v>
      </c>
      <c r="L250" s="32">
        <v>2999.2024370919162</v>
      </c>
      <c r="M250" s="32">
        <v>90.87</v>
      </c>
      <c r="N250" s="33">
        <v>160.96520977022445</v>
      </c>
      <c r="O250" s="34">
        <v>317.57455924772705</v>
      </c>
      <c r="P250" s="33">
        <v>10.585818641590901</v>
      </c>
    </row>
    <row r="251" spans="1:16" x14ac:dyDescent="0.25">
      <c r="A251" s="30" t="s">
        <v>304</v>
      </c>
      <c r="B251" s="30" t="s">
        <v>349</v>
      </c>
      <c r="C251" s="31">
        <v>206308208</v>
      </c>
      <c r="D251" s="31">
        <v>20990000</v>
      </c>
      <c r="E251" s="32">
        <v>23.363014778014819</v>
      </c>
      <c r="F251" s="32">
        <v>13.410295653130762</v>
      </c>
      <c r="G251" s="31">
        <v>20.765463</v>
      </c>
      <c r="H251" s="32">
        <v>82.45</v>
      </c>
      <c r="I251" s="32">
        <v>0.96419003494320055</v>
      </c>
      <c r="J251" s="31">
        <v>2866179</v>
      </c>
      <c r="K251" s="32">
        <v>607.83712392003429</v>
      </c>
      <c r="L251" s="32">
        <v>1905.6693663649357</v>
      </c>
      <c r="M251" s="32">
        <v>98.93</v>
      </c>
      <c r="N251" s="33">
        <v>43.190922374501532</v>
      </c>
      <c r="O251" s="34">
        <v>1356.9214771032173</v>
      </c>
      <c r="P251" s="33">
        <v>45.230715903440576</v>
      </c>
    </row>
    <row r="252" spans="1:16" x14ac:dyDescent="0.25">
      <c r="A252" s="30" t="s">
        <v>140</v>
      </c>
      <c r="B252" s="30" t="s">
        <v>349</v>
      </c>
      <c r="C252" s="31">
        <v>35696366730</v>
      </c>
      <c r="D252" s="31">
        <v>28125000</v>
      </c>
      <c r="E252" s="32">
        <v>5.436683324154683</v>
      </c>
      <c r="F252" s="32">
        <v>0.11324211831865512</v>
      </c>
      <c r="G252" s="31">
        <v>4.3228220000000004</v>
      </c>
      <c r="H252" s="32">
        <v>1702</v>
      </c>
      <c r="I252" s="32">
        <v>-24.820678698785514</v>
      </c>
      <c r="J252" s="31">
        <v>162266865</v>
      </c>
      <c r="K252" s="32">
        <v>295.8667809352205</v>
      </c>
      <c r="L252" s="32">
        <v>1422.2222222222222</v>
      </c>
      <c r="M252" s="32">
        <v>15.37</v>
      </c>
      <c r="N252" s="33">
        <v>5.1148354266213447</v>
      </c>
      <c r="O252" s="34">
        <v>269.65118020419681</v>
      </c>
      <c r="P252" s="33">
        <v>8.9883726734732274</v>
      </c>
    </row>
    <row r="253" spans="1:16" x14ac:dyDescent="0.25">
      <c r="A253" s="30" t="s">
        <v>669</v>
      </c>
      <c r="B253" s="30" t="s">
        <v>349</v>
      </c>
      <c r="C253" s="31">
        <v>204500139</v>
      </c>
      <c r="D253" s="31">
        <v>30000000</v>
      </c>
      <c r="E253" s="32">
        <v>1.3717234135782956</v>
      </c>
      <c r="F253" s="32">
        <v>1.4749714124497803E-2</v>
      </c>
      <c r="G253" s="31">
        <v>9.3998380000000008</v>
      </c>
      <c r="H253" s="32">
        <v>3102.5</v>
      </c>
      <c r="I253" s="32">
        <v>290.59975244004772</v>
      </c>
      <c r="J253" s="31">
        <v>30988843</v>
      </c>
      <c r="K253" s="32">
        <v>3001.0800984083207</v>
      </c>
      <c r="L253" s="32">
        <v>1333.3333333333333</v>
      </c>
      <c r="M253" s="32">
        <v>31.33</v>
      </c>
      <c r="N253" s="33">
        <v>66.191165879989086</v>
      </c>
      <c r="O253" s="34">
        <v>2600.9313902588065</v>
      </c>
      <c r="P253" s="33">
        <v>86.697713008626877</v>
      </c>
    </row>
    <row r="254" spans="1:16" x14ac:dyDescent="0.25">
      <c r="A254" s="30" t="s">
        <v>405</v>
      </c>
      <c r="B254" s="30" t="s">
        <v>349</v>
      </c>
      <c r="C254" s="31">
        <v>7204572126</v>
      </c>
      <c r="D254" s="31">
        <v>32387040</v>
      </c>
      <c r="E254" s="32">
        <v>37.113689186333524</v>
      </c>
      <c r="F254" s="32">
        <v>16.027169387280736</v>
      </c>
      <c r="G254" s="31">
        <v>14.567467000000001</v>
      </c>
      <c r="H254" s="32">
        <v>74</v>
      </c>
      <c r="I254" s="32">
        <v>0.98957584440253754</v>
      </c>
      <c r="J254" s="31">
        <v>-327345700</v>
      </c>
      <c r="K254" s="32">
        <v>-7.0740912741484001</v>
      </c>
      <c r="L254" s="32">
        <v>1235.0619260049698</v>
      </c>
      <c r="M254" s="32">
        <v>44.97</v>
      </c>
      <c r="N254" s="33">
        <v>368.74689757873256</v>
      </c>
      <c r="O254" s="34">
        <v>951.74637411309163</v>
      </c>
      <c r="P254" s="33">
        <v>31.724879137103056</v>
      </c>
    </row>
    <row r="255" spans="1:16" x14ac:dyDescent="0.25">
      <c r="A255" s="30" t="s">
        <v>673</v>
      </c>
      <c r="B255" s="30" t="s">
        <v>349</v>
      </c>
      <c r="C255" s="31">
        <v>1474864054</v>
      </c>
      <c r="D255" s="31">
        <v>36732300</v>
      </c>
      <c r="E255" s="32">
        <v>12.718312543236882</v>
      </c>
      <c r="F255" s="32">
        <v>2.1505794649999226</v>
      </c>
      <c r="G255" s="31">
        <v>21.706330999999999</v>
      </c>
      <c r="H255" s="32">
        <v>144.9</v>
      </c>
      <c r="I255" s="32">
        <v>2.8558405367331545</v>
      </c>
      <c r="J255" s="31">
        <v>-253569202</v>
      </c>
      <c r="K255" s="32">
        <v>-23.322628510697445</v>
      </c>
      <c r="L255" s="32">
        <v>1088.959852772628</v>
      </c>
      <c r="M255" s="32">
        <v>59.09</v>
      </c>
      <c r="N255" s="33">
        <v>15.272355791452421</v>
      </c>
      <c r="O255" s="34">
        <v>2557.0910582300821</v>
      </c>
      <c r="P255" s="33">
        <v>85.236368607669405</v>
      </c>
    </row>
    <row r="256" spans="1:16" x14ac:dyDescent="0.25">
      <c r="A256" s="30" t="s">
        <v>81</v>
      </c>
      <c r="B256" s="30" t="s">
        <v>349</v>
      </c>
      <c r="C256" s="31">
        <v>886453369</v>
      </c>
      <c r="D256" s="31">
        <v>37250000</v>
      </c>
      <c r="E256" s="32">
        <v>41.471595040292094</v>
      </c>
      <c r="F256" s="32">
        <v>30.92587251326778</v>
      </c>
      <c r="G256" s="31">
        <v>26.585895000000001</v>
      </c>
      <c r="H256" s="32">
        <v>36.28</v>
      </c>
      <c r="I256" s="32">
        <v>-0.94105941686176919</v>
      </c>
      <c r="J256" s="31">
        <v>-336099310</v>
      </c>
      <c r="K256" s="32">
        <v>-3.9898921541969248</v>
      </c>
      <c r="L256" s="32">
        <v>1073.8255033557048</v>
      </c>
      <c r="M256" s="32">
        <v>71.37</v>
      </c>
      <c r="N256" s="33">
        <v>38.787078004221968</v>
      </c>
      <c r="O256" s="34">
        <v>277.76106951965596</v>
      </c>
      <c r="P256" s="33">
        <v>9.2587023173218661</v>
      </c>
    </row>
    <row r="257" spans="1:16" x14ac:dyDescent="0.25">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x14ac:dyDescent="0.25">
      <c r="A258" s="30" t="s">
        <v>303</v>
      </c>
      <c r="B258" s="30" t="s">
        <v>349</v>
      </c>
      <c r="C258" s="31">
        <v>2686991410</v>
      </c>
      <c r="D258" s="31">
        <v>46846881</v>
      </c>
      <c r="E258" s="32">
        <v>1.3893833396142239</v>
      </c>
      <c r="F258" s="32">
        <v>1.7445864056993072E-2</v>
      </c>
      <c r="G258" s="31">
        <v>16.937048000000001</v>
      </c>
      <c r="H258" s="32">
        <v>1700</v>
      </c>
      <c r="I258" s="32">
        <v>14.578594271257996</v>
      </c>
      <c r="J258" s="31">
        <v>-10386136</v>
      </c>
      <c r="K258" s="32">
        <v>-7667.8851210883431</v>
      </c>
      <c r="L258" s="32">
        <v>853.84553135992132</v>
      </c>
      <c r="M258" s="32">
        <v>36.15</v>
      </c>
      <c r="N258" s="33">
        <v>12.119447882095669</v>
      </c>
      <c r="O258" s="34">
        <v>1327.0219832590185</v>
      </c>
      <c r="P258" s="33">
        <v>44.234066108633947</v>
      </c>
    </row>
    <row r="259" spans="1:16" x14ac:dyDescent="0.25">
      <c r="A259" s="30" t="s">
        <v>240</v>
      </c>
      <c r="B259" s="30" t="s">
        <v>349</v>
      </c>
      <c r="C259" s="31">
        <v>4697773484</v>
      </c>
      <c r="D259" s="31">
        <v>70000000</v>
      </c>
      <c r="E259" s="32">
        <v>4.2858889356884147</v>
      </c>
      <c r="F259" s="32">
        <v>8.809638100078962E-2</v>
      </c>
      <c r="G259" s="31">
        <v>14.69279</v>
      </c>
      <c r="H259" s="32">
        <v>635.5</v>
      </c>
      <c r="I259" s="32">
        <v>46.084823350274519</v>
      </c>
      <c r="J259" s="31">
        <v>-580466284</v>
      </c>
      <c r="K259" s="32">
        <v>-83.811930754620718</v>
      </c>
      <c r="L259" s="32">
        <v>571.42857142857144</v>
      </c>
      <c r="M259" s="32">
        <v>20.98</v>
      </c>
      <c r="N259" s="33">
        <v>17.415546928552576</v>
      </c>
      <c r="O259" s="34">
        <v>2206.0760779594457</v>
      </c>
      <c r="P259" s="33">
        <v>73.535869265314858</v>
      </c>
    </row>
    <row r="260" spans="1:16" x14ac:dyDescent="0.25">
      <c r="A260" s="30" t="s">
        <v>141</v>
      </c>
      <c r="B260" s="30" t="s">
        <v>349</v>
      </c>
      <c r="C260" s="31">
        <v>30199553337</v>
      </c>
      <c r="D260" s="31">
        <v>105000000</v>
      </c>
      <c r="E260" s="32">
        <v>6.4759680266887596</v>
      </c>
      <c r="F260" s="32">
        <v>0.19154001853560365</v>
      </c>
      <c r="G260" s="31">
        <v>19.260493</v>
      </c>
      <c r="H260" s="32">
        <v>320.75</v>
      </c>
      <c r="I260" s="32">
        <v>-0.80586650409196636</v>
      </c>
      <c r="J260" s="31">
        <v>-367159109</v>
      </c>
      <c r="K260" s="32">
        <v>-92.085417932529083</v>
      </c>
      <c r="L260" s="32">
        <v>380.95238095238096</v>
      </c>
      <c r="M260" s="32">
        <v>18.34</v>
      </c>
      <c r="N260" s="33">
        <v>2.3430278880361248</v>
      </c>
      <c r="O260" s="34">
        <v>697.67411270383491</v>
      </c>
      <c r="P260" s="33">
        <v>23.255803756794496</v>
      </c>
    </row>
    <row r="261" spans="1:16" x14ac:dyDescent="0.25">
      <c r="A261" s="30" t="s">
        <v>168</v>
      </c>
      <c r="B261" s="30" t="s">
        <v>349</v>
      </c>
      <c r="C261" s="31">
        <v>44654191</v>
      </c>
      <c r="D261" s="31">
        <v>108559000</v>
      </c>
      <c r="E261" s="32">
        <v>102.16342788073865</v>
      </c>
      <c r="F261" s="32">
        <v>188.21733413303116</v>
      </c>
      <c r="G261" s="31">
        <v>72.105159999999998</v>
      </c>
      <c r="H261" s="32">
        <v>5.43</v>
      </c>
      <c r="I261" s="32">
        <v>-1.2705397854680278E-2</v>
      </c>
      <c r="J261" s="31">
        <v>-63594848</v>
      </c>
      <c r="K261" s="32">
        <v>-8.535203983819569</v>
      </c>
      <c r="L261" s="32">
        <v>368.4632319752393</v>
      </c>
      <c r="M261" s="32">
        <v>66.42</v>
      </c>
      <c r="N261" s="33">
        <v>30.627989662274974</v>
      </c>
      <c r="O261" s="34">
        <v>879.24299555426444</v>
      </c>
      <c r="P261" s="33">
        <v>29.308099851808816</v>
      </c>
    </row>
    <row r="262" spans="1:16" x14ac:dyDescent="0.25">
      <c r="A262" s="30" t="s">
        <v>12</v>
      </c>
      <c r="B262" s="30" t="s">
        <v>349</v>
      </c>
      <c r="C262" s="31">
        <v>4936975181</v>
      </c>
      <c r="D262" s="31">
        <v>150000000</v>
      </c>
      <c r="E262" s="32">
        <v>29.567734505398334</v>
      </c>
      <c r="F262" s="32">
        <v>19.711823003598891</v>
      </c>
      <c r="G262" s="31">
        <v>132.63754700000001</v>
      </c>
      <c r="H262" s="32">
        <v>10.199999999999999</v>
      </c>
      <c r="I262" s="32">
        <v>4.3290446436134999E-3</v>
      </c>
      <c r="J262" s="31">
        <v>-90708270</v>
      </c>
      <c r="K262" s="32">
        <v>-16.536529690181503</v>
      </c>
      <c r="L262" s="32">
        <v>266.66666666666669</v>
      </c>
      <c r="M262" s="32">
        <v>88.42</v>
      </c>
      <c r="N262" s="33">
        <v>10.503274484386774</v>
      </c>
      <c r="O262" s="34">
        <v>289.16572584779374</v>
      </c>
      <c r="P262" s="33">
        <v>9.6388575282597913</v>
      </c>
    </row>
    <row r="263" spans="1:16" x14ac:dyDescent="0.25">
      <c r="A263" s="30" t="s">
        <v>672</v>
      </c>
      <c r="B263" s="30" t="s">
        <v>349</v>
      </c>
      <c r="C263" s="31">
        <v>620166725</v>
      </c>
      <c r="D263" s="31">
        <v>174710256</v>
      </c>
      <c r="E263" s="32">
        <v>7.5192360765315458</v>
      </c>
      <c r="F263" s="32">
        <v>1.0497151458963181</v>
      </c>
      <c r="G263" s="31">
        <v>132.143317</v>
      </c>
      <c r="H263" s="32">
        <v>40.26</v>
      </c>
      <c r="I263" s="32">
        <v>1.9744601310005334</v>
      </c>
      <c r="J263" s="31">
        <v>1111214</v>
      </c>
      <c r="K263" s="32">
        <v>6446.2115272125802</v>
      </c>
      <c r="L263" s="32">
        <v>228.95049733084932</v>
      </c>
      <c r="M263" s="32">
        <v>75.63</v>
      </c>
      <c r="N263" s="33">
        <v>19.043078759373124</v>
      </c>
      <c r="O263" s="34">
        <v>1409.4093481598595</v>
      </c>
      <c r="P263" s="33">
        <v>46.980311605328652</v>
      </c>
    </row>
    <row r="264" spans="1:16" x14ac:dyDescent="0.25">
      <c r="A264" s="30" t="s">
        <v>752</v>
      </c>
      <c r="B264" s="30" t="s">
        <v>349</v>
      </c>
      <c r="C264" s="31">
        <v>2885537108</v>
      </c>
      <c r="D264" s="31">
        <v>175740000</v>
      </c>
      <c r="E264" s="32">
        <v>59.423894929673459</v>
      </c>
      <c r="F264" s="32">
        <v>30.73957133455076</v>
      </c>
      <c r="G264" s="31">
        <v>61.770183000000003</v>
      </c>
      <c r="H264" s="32">
        <v>10.9</v>
      </c>
      <c r="I264" s="32">
        <v>-0.19989891648653035</v>
      </c>
      <c r="J264" s="31">
        <v>-201250415</v>
      </c>
      <c r="K264" s="32">
        <v>-9.6056447883598146</v>
      </c>
      <c r="L264" s="32">
        <v>227.60896779333106</v>
      </c>
      <c r="M264" s="32">
        <v>35.14</v>
      </c>
      <c r="N264" s="33">
        <v>54.136818793897994</v>
      </c>
      <c r="O264" s="34">
        <v>656.22885016125463</v>
      </c>
      <c r="P264" s="33">
        <v>21.874295005375153</v>
      </c>
    </row>
    <row r="265" spans="1:16" x14ac:dyDescent="0.25">
      <c r="A265" s="30" t="s">
        <v>242</v>
      </c>
      <c r="B265" s="30" t="s">
        <v>349</v>
      </c>
      <c r="C265" s="31">
        <v>26961819075</v>
      </c>
      <c r="D265" s="31">
        <v>187500000</v>
      </c>
      <c r="E265" s="32">
        <v>1.3490011384304921</v>
      </c>
      <c r="F265" s="32">
        <v>8.7739911442633635E-3</v>
      </c>
      <c r="G265" s="31">
        <v>37.479664</v>
      </c>
      <c r="H265" s="32">
        <v>791.5</v>
      </c>
      <c r="I265" s="32">
        <v>36.391756723309413</v>
      </c>
      <c r="J265" s="31">
        <v>1083260368</v>
      </c>
      <c r="K265" s="32">
        <v>141.93263645735075</v>
      </c>
      <c r="L265" s="32">
        <v>213.33333333333334</v>
      </c>
      <c r="M265" s="32">
        <v>19.98</v>
      </c>
      <c r="N265" s="33">
        <v>12.479133752746055</v>
      </c>
      <c r="O265" s="34">
        <v>2165.9749300498197</v>
      </c>
      <c r="P265" s="33">
        <v>72.199164334993995</v>
      </c>
    </row>
    <row r="266" spans="1:16" x14ac:dyDescent="0.25">
      <c r="A266" s="30" t="s">
        <v>15</v>
      </c>
      <c r="B266" s="30" t="s">
        <v>349</v>
      </c>
      <c r="C266" s="31">
        <v>1874835039</v>
      </c>
      <c r="D266" s="31">
        <v>197281323</v>
      </c>
      <c r="E266" s="32">
        <v>161.71743281328406</v>
      </c>
      <c r="F266" s="32">
        <v>409.86503525547641</v>
      </c>
      <c r="G266" s="31">
        <v>116.67577300000001</v>
      </c>
      <c r="H266" s="32">
        <v>2.12</v>
      </c>
      <c r="I266" s="32">
        <v>-2.2581532995354259E-2</v>
      </c>
      <c r="J266" s="31">
        <v>3624504</v>
      </c>
      <c r="K266" s="32">
        <v>108.85976288065898</v>
      </c>
      <c r="L266" s="32">
        <v>202.75614230344553</v>
      </c>
      <c r="M266" s="32">
        <v>59.14</v>
      </c>
      <c r="N266" s="33">
        <v>53.819584052075228</v>
      </c>
      <c r="O266" s="34">
        <v>363.36925466533182</v>
      </c>
      <c r="P266" s="33">
        <v>12.112308488844395</v>
      </c>
    </row>
    <row r="267" spans="1:16" x14ac:dyDescent="0.25">
      <c r="A267" s="30" t="s">
        <v>99</v>
      </c>
      <c r="B267" s="30" t="s">
        <v>349</v>
      </c>
      <c r="C267" s="31">
        <v>659872586</v>
      </c>
      <c r="D267" s="31">
        <v>252208000</v>
      </c>
      <c r="E267" s="32">
        <v>93.192316951464761</v>
      </c>
      <c r="F267" s="32">
        <v>184.75289632260825</v>
      </c>
      <c r="G267" s="31">
        <v>192.870518</v>
      </c>
      <c r="H267" s="32">
        <v>2.19</v>
      </c>
      <c r="I267" s="32">
        <v>-4.2537180452758783E-2</v>
      </c>
      <c r="J267" s="31">
        <v>-24015799</v>
      </c>
      <c r="K267" s="32">
        <v>-21.003506899770439</v>
      </c>
      <c r="L267" s="32">
        <v>158.59925141153334</v>
      </c>
      <c r="M267" s="32">
        <v>77.709999999999994</v>
      </c>
      <c r="N267" s="33">
        <v>14.838191439146849</v>
      </c>
      <c r="O267" s="34">
        <v>214.4295958720169</v>
      </c>
      <c r="P267" s="33">
        <v>7.1476531957338967</v>
      </c>
    </row>
    <row r="268" spans="1:16" x14ac:dyDescent="0.25">
      <c r="A268" s="30" t="s">
        <v>112</v>
      </c>
      <c r="B268" s="30" t="s">
        <v>349</v>
      </c>
      <c r="C268" s="31">
        <v>16362685066</v>
      </c>
      <c r="D268" s="31">
        <v>255600000</v>
      </c>
      <c r="E268" s="32">
        <v>11.851655601076864</v>
      </c>
      <c r="F268" s="32">
        <v>0.96599957624844024</v>
      </c>
      <c r="G268" s="31">
        <v>71.434415000000001</v>
      </c>
      <c r="H268" s="32">
        <v>47.26</v>
      </c>
      <c r="I268" s="32">
        <v>0.9291934547330386</v>
      </c>
      <c r="J268" s="31">
        <v>772128556</v>
      </c>
      <c r="K268" s="32">
        <v>15.88958199339023</v>
      </c>
      <c r="L268" s="32">
        <v>156.49452269170578</v>
      </c>
      <c r="M268" s="32">
        <v>27.94</v>
      </c>
      <c r="N268" s="33">
        <v>0.29037932706189135</v>
      </c>
      <c r="O268" s="34">
        <v>2103.0394084419167</v>
      </c>
      <c r="P268" s="33">
        <v>70.101313614730557</v>
      </c>
    </row>
    <row r="269" spans="1:16" x14ac:dyDescent="0.25">
      <c r="A269" s="30" t="s">
        <v>14</v>
      </c>
      <c r="B269" s="30" t="s">
        <v>349</v>
      </c>
      <c r="C269" s="31">
        <v>8079434926</v>
      </c>
      <c r="D269" s="31">
        <v>333000000</v>
      </c>
      <c r="E269" s="32">
        <v>1.2998831288077719</v>
      </c>
      <c r="F269" s="32">
        <v>1.4730388450425201E-2</v>
      </c>
      <c r="G269" s="31">
        <v>115.707533</v>
      </c>
      <c r="H269" s="32">
        <v>266</v>
      </c>
      <c r="I269" s="32">
        <v>8.5931865143527091</v>
      </c>
      <c r="J269" s="31">
        <v>1490626344</v>
      </c>
      <c r="K269" s="32">
        <v>59.199946623243093</v>
      </c>
      <c r="L269" s="32">
        <v>120.12012012012012</v>
      </c>
      <c r="M269" s="32">
        <v>34.74</v>
      </c>
      <c r="N269" s="33">
        <v>47.912031014503867</v>
      </c>
      <c r="O269" s="34">
        <v>1949.6769324063484</v>
      </c>
      <c r="P269" s="33">
        <v>64.98923108021161</v>
      </c>
    </row>
    <row r="270" spans="1:16" x14ac:dyDescent="0.25">
      <c r="A270" s="30" t="s">
        <v>729</v>
      </c>
      <c r="B270" s="30" t="s">
        <v>349</v>
      </c>
      <c r="C270" s="31">
        <v>6782904588</v>
      </c>
      <c r="D270" s="31">
        <v>351991314</v>
      </c>
      <c r="E270" s="32">
        <v>4.7828294916360825</v>
      </c>
      <c r="F270" s="32">
        <v>8.439701292174645E-2</v>
      </c>
      <c r="G270" s="31">
        <v>53.715555000000002</v>
      </c>
      <c r="H270" s="32">
        <v>155.69999999999999</v>
      </c>
      <c r="I270" s="32">
        <v>-5.197794793773113</v>
      </c>
      <c r="J270" s="31">
        <v>-557334135</v>
      </c>
      <c r="K270" s="32">
        <v>-101.68155509441388</v>
      </c>
      <c r="L270" s="32">
        <v>113.63916781196481</v>
      </c>
      <c r="M270" s="32">
        <v>15.26</v>
      </c>
      <c r="N270" s="33">
        <v>10.992719225929671</v>
      </c>
      <c r="O270" s="34">
        <v>523.2280117738411</v>
      </c>
      <c r="P270" s="33">
        <v>17.440933725794704</v>
      </c>
    </row>
    <row r="271" spans="1:16" x14ac:dyDescent="0.25">
      <c r="A271" s="30" t="s">
        <v>246</v>
      </c>
      <c r="B271" s="30" t="s">
        <v>349</v>
      </c>
      <c r="C271" s="31">
        <v>77122493000</v>
      </c>
      <c r="D271" s="31">
        <v>363281000</v>
      </c>
      <c r="E271" s="32">
        <v>0.80423419168773846</v>
      </c>
      <c r="F271" s="32">
        <v>7.8783184003267583E-3</v>
      </c>
      <c r="G271" s="31">
        <v>180.39090300000001</v>
      </c>
      <c r="H271" s="32">
        <v>275.75</v>
      </c>
      <c r="I271" s="32">
        <v>1.9957054584890557</v>
      </c>
      <c r="J271" s="31">
        <v>-2888679000</v>
      </c>
      <c r="K271" s="32">
        <v>-35.338630910530384</v>
      </c>
      <c r="L271" s="32">
        <v>110.1076026546943</v>
      </c>
      <c r="M271" s="32">
        <v>49.65</v>
      </c>
      <c r="N271" s="33">
        <v>68.397809674502398</v>
      </c>
      <c r="O271" s="34">
        <v>606.6879932198608</v>
      </c>
      <c r="P271" s="33">
        <v>20.222933107328693</v>
      </c>
    </row>
    <row r="272" spans="1:16" x14ac:dyDescent="0.25">
      <c r="A272" s="30" t="s">
        <v>247</v>
      </c>
      <c r="B272" s="30" t="s">
        <v>349</v>
      </c>
      <c r="C272" s="31">
        <v>35055157000</v>
      </c>
      <c r="D272" s="31">
        <v>370000000</v>
      </c>
      <c r="E272" s="32">
        <v>2.3420402191540717</v>
      </c>
      <c r="F272" s="32">
        <v>2.8641802851339999E-2</v>
      </c>
      <c r="G272" s="31">
        <v>79.204424000000003</v>
      </c>
      <c r="H272" s="32">
        <v>215.7</v>
      </c>
      <c r="I272" s="32">
        <v>14.565674907022583</v>
      </c>
      <c r="J272" s="31">
        <v>-539398000</v>
      </c>
      <c r="K272" s="32">
        <v>-151.59492619549943</v>
      </c>
      <c r="L272" s="32">
        <v>108.10810810810811</v>
      </c>
      <c r="M272" s="32">
        <v>21.4</v>
      </c>
      <c r="N272" s="33">
        <v>54.907104870057175</v>
      </c>
      <c r="O272" s="34">
        <v>2397.9440777722371</v>
      </c>
      <c r="P272" s="33">
        <v>79.931469259074575</v>
      </c>
    </row>
    <row r="273" spans="1:16" x14ac:dyDescent="0.25">
      <c r="A273" s="30" t="s">
        <v>348</v>
      </c>
      <c r="B273" s="30" t="s">
        <v>349</v>
      </c>
      <c r="C273" s="31">
        <v>82316348000</v>
      </c>
      <c r="D273" s="31">
        <v>435000000</v>
      </c>
      <c r="E273" s="32">
        <v>2.4602358991041267</v>
      </c>
      <c r="F273" s="32">
        <v>5.1415588278038174E-2</v>
      </c>
      <c r="G273" s="31">
        <v>143.01765399999999</v>
      </c>
      <c r="H273" s="32">
        <v>109</v>
      </c>
      <c r="I273" s="32">
        <v>1.3630920950895984</v>
      </c>
      <c r="J273" s="31">
        <v>116650000</v>
      </c>
      <c r="K273" s="32">
        <v>410.20145735105012</v>
      </c>
      <c r="L273" s="32">
        <v>91.954022988505741</v>
      </c>
      <c r="M273" s="32">
        <v>34.29</v>
      </c>
      <c r="N273" s="33">
        <v>35.71142611858204</v>
      </c>
      <c r="O273" s="34">
        <v>2253.2785137619535</v>
      </c>
      <c r="P273" s="33">
        <v>75.109283792065114</v>
      </c>
    </row>
    <row r="274" spans="1:16" x14ac:dyDescent="0.25">
      <c r="A274" s="30" t="s">
        <v>111</v>
      </c>
      <c r="B274" s="30" t="s">
        <v>349</v>
      </c>
      <c r="C274" s="31">
        <v>640246857</v>
      </c>
      <c r="D274" s="31">
        <v>450000000</v>
      </c>
      <c r="E274" s="32">
        <v>97.87024558580724</v>
      </c>
      <c r="F274" s="32">
        <v>217.4894346351272</v>
      </c>
      <c r="G274" s="31">
        <v>332.285709</v>
      </c>
      <c r="H274" s="32">
        <v>1.23</v>
      </c>
      <c r="I274" s="32">
        <v>-3.6171294971830248E-2</v>
      </c>
      <c r="J274" s="31">
        <v>-234342255</v>
      </c>
      <c r="K274" s="32">
        <v>-1.9202682845225671</v>
      </c>
      <c r="L274" s="32">
        <v>88.888888888888886</v>
      </c>
      <c r="M274" s="32">
        <v>73.84</v>
      </c>
      <c r="N274" s="33">
        <v>37.534695210672801</v>
      </c>
      <c r="O274" s="34">
        <v>598.96541741166243</v>
      </c>
      <c r="P274" s="33">
        <v>19.965513913722081</v>
      </c>
    </row>
    <row r="275" spans="1:16" x14ac:dyDescent="0.25">
      <c r="A275" s="30" t="s">
        <v>7</v>
      </c>
      <c r="B275" s="30" t="s">
        <v>349</v>
      </c>
      <c r="C275" s="31">
        <v>83965464000</v>
      </c>
      <c r="D275" s="31">
        <v>500000000</v>
      </c>
      <c r="E275" s="32">
        <v>8.2207096116536782</v>
      </c>
      <c r="F275" s="32">
        <v>0.37366861871153084</v>
      </c>
      <c r="G275" s="31">
        <v>111.62364100000001</v>
      </c>
      <c r="H275" s="32">
        <v>43.6</v>
      </c>
      <c r="I275" s="32">
        <v>-0.17627030802922405</v>
      </c>
      <c r="J275" s="31">
        <v>418795000</v>
      </c>
      <c r="K275" s="32">
        <v>52.531668238637039</v>
      </c>
      <c r="L275" s="32">
        <v>80</v>
      </c>
      <c r="M275" s="32">
        <v>22.32</v>
      </c>
      <c r="N275" s="33">
        <v>31.03054777559398</v>
      </c>
      <c r="O275" s="34">
        <v>604.39895253363647</v>
      </c>
      <c r="P275" s="33">
        <v>20.146631751121216</v>
      </c>
    </row>
    <row r="276" spans="1:16" x14ac:dyDescent="0.25">
      <c r="A276" s="30" t="s">
        <v>125</v>
      </c>
      <c r="B276" s="30" t="s">
        <v>349</v>
      </c>
      <c r="C276" s="31">
        <v>4744517178</v>
      </c>
      <c r="D276" s="31">
        <v>540000000</v>
      </c>
      <c r="E276" s="32">
        <v>14.192382340963642</v>
      </c>
      <c r="F276" s="32">
        <v>3.2852736900378798</v>
      </c>
      <c r="G276" s="31">
        <v>324.72809000000001</v>
      </c>
      <c r="H276" s="32">
        <v>8.68</v>
      </c>
      <c r="I276" s="32">
        <v>0.15211843277917403</v>
      </c>
      <c r="J276" s="31">
        <v>502484611</v>
      </c>
      <c r="K276" s="32">
        <v>8.597278215949185</v>
      </c>
      <c r="L276" s="32">
        <v>74.074074074074076</v>
      </c>
      <c r="M276" s="32">
        <v>60.13</v>
      </c>
      <c r="N276" s="33">
        <v>2.2395483807479692</v>
      </c>
      <c r="O276" s="34">
        <v>1885.6184654232293</v>
      </c>
      <c r="P276" s="33">
        <v>62.853948847440975</v>
      </c>
    </row>
    <row r="277" spans="1:16" x14ac:dyDescent="0.25">
      <c r="A277" s="30" t="s">
        <v>133</v>
      </c>
      <c r="B277" s="30" t="s">
        <v>349</v>
      </c>
      <c r="C277" s="31">
        <v>2247762700</v>
      </c>
      <c r="D277" s="31">
        <v>543595733</v>
      </c>
      <c r="E277" s="32">
        <v>0.98334335899412062</v>
      </c>
      <c r="F277" s="32">
        <v>9.2767219281688247E-3</v>
      </c>
      <c r="G277" s="31">
        <v>196.92824899999999</v>
      </c>
      <c r="H277" s="32">
        <v>206.6</v>
      </c>
      <c r="I277" s="32">
        <v>9.5328164273980178</v>
      </c>
      <c r="J277" s="31">
        <v>-298631022</v>
      </c>
      <c r="K277" s="32">
        <v>-354.95698747265448</v>
      </c>
      <c r="L277" s="32">
        <v>73.58409489207672</v>
      </c>
      <c r="M277" s="32">
        <v>36.22</v>
      </c>
      <c r="N277" s="33">
        <v>25.48034613337348</v>
      </c>
      <c r="O277" s="34">
        <v>3000</v>
      </c>
      <c r="P277" s="33">
        <v>100</v>
      </c>
    </row>
    <row r="278" spans="1:16" x14ac:dyDescent="0.25">
      <c r="A278" s="30" t="s">
        <v>407</v>
      </c>
      <c r="B278" s="30" t="s">
        <v>349</v>
      </c>
      <c r="C278" s="31">
        <v>4259374646</v>
      </c>
      <c r="D278" s="31">
        <v>588505080</v>
      </c>
      <c r="E278" s="32">
        <v>17.985453427810207</v>
      </c>
      <c r="F278" s="32">
        <v>3.0561254335833783</v>
      </c>
      <c r="G278" s="31">
        <v>218.04563899999999</v>
      </c>
      <c r="H278" s="32">
        <v>10.199999999999999</v>
      </c>
      <c r="I278" s="32">
        <v>0.74495716941481049</v>
      </c>
      <c r="J278" s="31">
        <v>1465040722</v>
      </c>
      <c r="K278" s="32">
        <v>4.0169878636315479</v>
      </c>
      <c r="L278" s="32">
        <v>67.968827049037543</v>
      </c>
      <c r="M278" s="32">
        <v>37.049999999999997</v>
      </c>
      <c r="N278" s="33">
        <v>43.626082350695022</v>
      </c>
      <c r="O278" s="34">
        <v>2140.0607897130762</v>
      </c>
      <c r="P278" s="33">
        <v>71.335359657102543</v>
      </c>
    </row>
    <row r="279" spans="1:16" x14ac:dyDescent="0.25">
      <c r="A279" s="30" t="s">
        <v>13</v>
      </c>
      <c r="B279" s="30" t="s">
        <v>349</v>
      </c>
      <c r="C279" s="31">
        <v>2897114703</v>
      </c>
      <c r="D279" s="31">
        <v>590000000</v>
      </c>
      <c r="E279" s="32">
        <v>50.982944802932437</v>
      </c>
      <c r="F279" s="32">
        <v>86.411770852427864</v>
      </c>
      <c r="G279" s="31">
        <v>499.73981700000002</v>
      </c>
      <c r="H279" s="32">
        <v>1.57</v>
      </c>
      <c r="I279" s="32">
        <v>-2.9080251297188831E-2</v>
      </c>
      <c r="J279" s="31">
        <v>-87697633</v>
      </c>
      <c r="K279" s="32">
        <v>-6.7276616234328692</v>
      </c>
      <c r="L279" s="32">
        <v>67.79661016949153</v>
      </c>
      <c r="M279" s="32">
        <v>84.7</v>
      </c>
      <c r="N279" s="33">
        <v>11.691560380710573</v>
      </c>
      <c r="O279" s="34">
        <v>332.94984794878422</v>
      </c>
      <c r="P279" s="33">
        <v>11.098328264959473</v>
      </c>
    </row>
    <row r="280" spans="1:16" x14ac:dyDescent="0.25">
      <c r="A280" s="30" t="s">
        <v>305</v>
      </c>
      <c r="B280" s="30" t="s">
        <v>349</v>
      </c>
      <c r="C280" s="31">
        <v>1496832828</v>
      </c>
      <c r="D280" s="31">
        <v>600000000</v>
      </c>
      <c r="E280" s="32">
        <v>31.981200171291309</v>
      </c>
      <c r="F280" s="32">
        <v>26.65100014274276</v>
      </c>
      <c r="G280" s="31">
        <v>523.35924</v>
      </c>
      <c r="H280" s="32">
        <v>2.39</v>
      </c>
      <c r="I280" s="32">
        <v>1.5658738654962701E-2</v>
      </c>
      <c r="J280" s="31">
        <v>-18291894</v>
      </c>
      <c r="K280" s="32">
        <v>-65.602829318822856</v>
      </c>
      <c r="L280" s="32">
        <v>66.666666666666671</v>
      </c>
      <c r="M280" s="32">
        <v>87.22</v>
      </c>
      <c r="N280" s="33">
        <v>27.829858360971983</v>
      </c>
      <c r="O280" s="34">
        <v>1564.2704053269836</v>
      </c>
      <c r="P280" s="33">
        <v>52.142346844232783</v>
      </c>
    </row>
    <row r="281" spans="1:16" x14ac:dyDescent="0.25">
      <c r="A281" s="30" t="s">
        <v>131</v>
      </c>
      <c r="B281" s="30" t="s">
        <v>349</v>
      </c>
      <c r="C281" s="31">
        <v>5420476820</v>
      </c>
      <c r="D281" s="31">
        <v>600000000</v>
      </c>
      <c r="E281" s="32">
        <v>24.838012690734207</v>
      </c>
      <c r="F281" s="32">
        <v>13.798895939296781</v>
      </c>
      <c r="G281" s="31">
        <v>476.48790200000002</v>
      </c>
      <c r="H281" s="32">
        <v>3.38</v>
      </c>
      <c r="I281" s="32">
        <v>5.470963334198542E-2</v>
      </c>
      <c r="J281" s="31">
        <v>-882648890</v>
      </c>
      <c r="K281" s="32">
        <v>-2.0393159957409566</v>
      </c>
      <c r="L281" s="32">
        <v>66.666666666666671</v>
      </c>
      <c r="M281" s="32">
        <v>79.41</v>
      </c>
      <c r="N281" s="33">
        <v>33.234709875584507</v>
      </c>
      <c r="O281" s="34">
        <v>1787.0955813048342</v>
      </c>
      <c r="P281" s="33">
        <v>59.569852710161143</v>
      </c>
    </row>
    <row r="282" spans="1:16" x14ac:dyDescent="0.25">
      <c r="A282" s="30" t="s">
        <v>82</v>
      </c>
      <c r="B282" s="30" t="s">
        <v>349</v>
      </c>
      <c r="C282" s="31">
        <v>1381899413</v>
      </c>
      <c r="D282" s="31">
        <v>645000000</v>
      </c>
      <c r="E282" s="32">
        <v>56.731840630671989</v>
      </c>
      <c r="F282" s="32">
        <v>87.956342063057349</v>
      </c>
      <c r="G282" s="31">
        <v>592.54522899999995</v>
      </c>
      <c r="H282" s="32">
        <v>1.19</v>
      </c>
      <c r="I282" s="32">
        <v>-2.0046533853060877E-2</v>
      </c>
      <c r="J282" s="31">
        <v>-92350724</v>
      </c>
      <c r="K282" s="32">
        <v>-6.9842441083623772</v>
      </c>
      <c r="L282" s="32">
        <v>62.015503875968989</v>
      </c>
      <c r="M282" s="32">
        <v>91.86</v>
      </c>
      <c r="N282" s="33">
        <v>0.43120676716063711</v>
      </c>
      <c r="O282" s="34">
        <v>224.37516275857914</v>
      </c>
      <c r="P282" s="33">
        <v>7.4791720919526377</v>
      </c>
    </row>
    <row r="283" spans="1:16" x14ac:dyDescent="0.25">
      <c r="A283" s="30" t="s">
        <v>245</v>
      </c>
      <c r="B283" s="30" t="s">
        <v>349</v>
      </c>
      <c r="C283" s="31">
        <v>32480282242</v>
      </c>
      <c r="D283" s="31">
        <v>683200000</v>
      </c>
      <c r="E283" s="32">
        <v>6.3505130985203078</v>
      </c>
      <c r="F283" s="32">
        <v>0.71501903919567511</v>
      </c>
      <c r="G283" s="31">
        <v>462.86641400000002</v>
      </c>
      <c r="H283" s="32">
        <v>13.61</v>
      </c>
      <c r="I283" s="32">
        <v>-0.12533342372930178</v>
      </c>
      <c r="J283" s="31">
        <v>103749729</v>
      </c>
      <c r="K283" s="32">
        <v>85.606006739545322</v>
      </c>
      <c r="L283" s="32">
        <v>58.548009367681502</v>
      </c>
      <c r="M283" s="32">
        <v>67.739999999999995</v>
      </c>
      <c r="N283" s="33">
        <v>19.968197369594773</v>
      </c>
      <c r="O283" s="34">
        <v>796.00631390197248</v>
      </c>
      <c r="P283" s="33">
        <v>26.533543796732417</v>
      </c>
    </row>
    <row r="284" spans="1:16" x14ac:dyDescent="0.25">
      <c r="A284" s="30" t="s">
        <v>249</v>
      </c>
      <c r="B284" s="30" t="s">
        <v>349</v>
      </c>
      <c r="C284" s="31">
        <v>66241618000</v>
      </c>
      <c r="D284" s="31">
        <v>685260000</v>
      </c>
      <c r="E284" s="32">
        <v>3.3698442943229794</v>
      </c>
      <c r="F284" s="32">
        <v>6.3046335666024189E-2</v>
      </c>
      <c r="G284" s="31">
        <v>150.89256599999999</v>
      </c>
      <c r="H284" s="32">
        <v>78.7</v>
      </c>
      <c r="I284" s="32">
        <v>1.2739327840312313</v>
      </c>
      <c r="J284" s="31">
        <v>-924269000</v>
      </c>
      <c r="K284" s="32">
        <v>-57.829787648401059</v>
      </c>
      <c r="L284" s="32">
        <v>58.372004786504391</v>
      </c>
      <c r="M284" s="32">
        <v>22.01</v>
      </c>
      <c r="N284" s="33">
        <v>19.039314033005702</v>
      </c>
      <c r="O284" s="34">
        <v>1526.4031118663743</v>
      </c>
      <c r="P284" s="33">
        <v>50.880103728879142</v>
      </c>
    </row>
    <row r="285" spans="1:16" x14ac:dyDescent="0.25">
      <c r="A285" s="30" t="s">
        <v>250</v>
      </c>
      <c r="B285" s="30" t="s">
        <v>349</v>
      </c>
      <c r="C285" s="31">
        <v>14579845739</v>
      </c>
      <c r="D285" s="31">
        <v>758500000</v>
      </c>
      <c r="E285" s="32">
        <v>11.037137243410459</v>
      </c>
      <c r="F285" s="32">
        <v>0.66142130061787374</v>
      </c>
      <c r="G285" s="31">
        <v>164.048046</v>
      </c>
      <c r="H285" s="32">
        <v>22.1</v>
      </c>
      <c r="I285" s="32">
        <v>0.29129743988772461</v>
      </c>
      <c r="J285" s="31">
        <v>-336082138</v>
      </c>
      <c r="K285" s="32">
        <v>-49.651552740360152</v>
      </c>
      <c r="L285" s="32">
        <v>52.735662491760053</v>
      </c>
      <c r="M285" s="32">
        <v>21.62</v>
      </c>
      <c r="N285" s="33">
        <v>25.330726931658571</v>
      </c>
      <c r="O285" s="34">
        <v>2184.8044436251334</v>
      </c>
      <c r="P285" s="33">
        <v>72.826814787504446</v>
      </c>
    </row>
    <row r="286" spans="1:16" x14ac:dyDescent="0.25">
      <c r="A286" s="30" t="s">
        <v>510</v>
      </c>
      <c r="B286" s="30" t="s">
        <v>349</v>
      </c>
      <c r="C286" s="31">
        <v>7188334000</v>
      </c>
      <c r="D286" s="31">
        <v>768000000</v>
      </c>
      <c r="E286" s="32">
        <v>24.81503468705105</v>
      </c>
      <c r="F286" s="32">
        <v>16.155621541048859</v>
      </c>
      <c r="G286" s="31">
        <v>642.21395900000005</v>
      </c>
      <c r="H286" s="32">
        <v>2.5099999999999998</v>
      </c>
      <c r="I286" s="32">
        <v>-0.11906935256189176</v>
      </c>
      <c r="J286" s="31">
        <v>-707475000</v>
      </c>
      <c r="K286" s="32">
        <v>-2.1711014523481396</v>
      </c>
      <c r="L286" s="32">
        <v>52.083333333333336</v>
      </c>
      <c r="M286" s="32">
        <v>83.62</v>
      </c>
      <c r="N286" s="33">
        <v>28.926657046192595</v>
      </c>
      <c r="O286" s="34">
        <v>230.26761452255869</v>
      </c>
      <c r="P286" s="33">
        <v>7.675587150751956</v>
      </c>
    </row>
    <row r="287" spans="1:16" x14ac:dyDescent="0.25">
      <c r="A287" s="30" t="s">
        <v>438</v>
      </c>
      <c r="B287" s="30" t="s">
        <v>349</v>
      </c>
      <c r="C287" s="31">
        <v>13120657000</v>
      </c>
      <c r="D287" s="31">
        <v>1000000000</v>
      </c>
      <c r="E287" s="32">
        <v>15.286032235184779</v>
      </c>
      <c r="F287" s="32">
        <v>3.8215080587961947</v>
      </c>
      <c r="G287" s="31">
        <v>554.46052299999997</v>
      </c>
      <c r="H287" s="32">
        <v>4.72</v>
      </c>
      <c r="I287" s="32">
        <v>-0.10985953046748344</v>
      </c>
      <c r="J287" s="31">
        <v>-420715000</v>
      </c>
      <c r="K287" s="32">
        <v>-9.5076239259356097</v>
      </c>
      <c r="L287" s="32">
        <v>40</v>
      </c>
      <c r="M287" s="32">
        <v>55.44</v>
      </c>
      <c r="N287" s="33">
        <v>36.360147536214136</v>
      </c>
      <c r="O287" s="34">
        <v>463.13783934184136</v>
      </c>
      <c r="P287" s="33">
        <v>15.437927978061378</v>
      </c>
    </row>
    <row r="288" spans="1:16" x14ac:dyDescent="0.25">
      <c r="A288" s="30" t="s">
        <v>185</v>
      </c>
      <c r="B288" s="30" t="s">
        <v>349</v>
      </c>
      <c r="C288" s="31">
        <v>10277253756</v>
      </c>
      <c r="D288" s="31">
        <v>1000000000</v>
      </c>
      <c r="E288" s="32">
        <v>32.925604596414402</v>
      </c>
      <c r="F288" s="32">
        <v>4.7036577994877717</v>
      </c>
      <c r="G288" s="31">
        <v>174.82693900000001</v>
      </c>
      <c r="H288" s="32">
        <v>6.95</v>
      </c>
      <c r="I288" s="32">
        <v>-0.17952151207753975</v>
      </c>
      <c r="J288" s="31">
        <v>-1076513816</v>
      </c>
      <c r="K288" s="32">
        <v>-6.5024711210952075</v>
      </c>
      <c r="L288" s="32">
        <v>40</v>
      </c>
      <c r="M288" s="32">
        <v>17.48</v>
      </c>
      <c r="N288" s="33">
        <v>30.893209658143785</v>
      </c>
      <c r="O288" s="34">
        <v>355.65455003772286</v>
      </c>
      <c r="P288" s="33">
        <v>11.855151667924096</v>
      </c>
    </row>
    <row r="289" spans="1:16" x14ac:dyDescent="0.25">
      <c r="A289" s="30" t="s">
        <v>515</v>
      </c>
      <c r="B289" s="30" t="s">
        <v>349</v>
      </c>
      <c r="C289" s="31">
        <v>13770402942</v>
      </c>
      <c r="D289" s="31">
        <v>1290150000</v>
      </c>
      <c r="E289" s="32">
        <v>7.7897184957791961</v>
      </c>
      <c r="F289" s="32">
        <v>0.60378393952479914</v>
      </c>
      <c r="G289" s="31">
        <v>488.67153000000002</v>
      </c>
      <c r="H289" s="32">
        <v>10.51</v>
      </c>
      <c r="I289" s="32">
        <v>0.25027866862947867</v>
      </c>
      <c r="J289" s="31">
        <v>-1119626416</v>
      </c>
      <c r="K289" s="32">
        <v>-11.52304002087782</v>
      </c>
      <c r="L289" s="32">
        <v>31.00414680463512</v>
      </c>
      <c r="M289" s="32">
        <v>37.869999999999997</v>
      </c>
      <c r="N289" s="33">
        <v>26.299787460961486</v>
      </c>
      <c r="O289" s="34">
        <v>1721.4253601389973</v>
      </c>
      <c r="P289" s="33">
        <v>57.380845337966576</v>
      </c>
    </row>
    <row r="290" spans="1:16" x14ac:dyDescent="0.25">
      <c r="A290" s="30" t="s">
        <v>142</v>
      </c>
      <c r="B290" s="30" t="s">
        <v>349</v>
      </c>
      <c r="C290" s="31">
        <v>3099745984</v>
      </c>
      <c r="D290" s="31">
        <v>1500000000</v>
      </c>
      <c r="E290" s="32">
        <v>29.176901376602679</v>
      </c>
      <c r="F290" s="32">
        <v>19.451267584401787</v>
      </c>
      <c r="G290" s="31">
        <v>2501.1703550000002</v>
      </c>
      <c r="H290" s="32">
        <v>1.0900000000000001</v>
      </c>
      <c r="I290" s="32">
        <v>-1.2202630327908581E-2</v>
      </c>
      <c r="J290" s="31">
        <v>-110755372</v>
      </c>
      <c r="K290" s="32">
        <v>-13.543361129246174</v>
      </c>
      <c r="L290" s="32">
        <v>26.666666666666668</v>
      </c>
      <c r="M290" s="32">
        <v>83.85</v>
      </c>
      <c r="N290" s="33">
        <v>57.770533871025435</v>
      </c>
      <c r="O290" s="34">
        <v>968.77085916297324</v>
      </c>
      <c r="P290" s="33">
        <v>32.292361972099108</v>
      </c>
    </row>
    <row r="291" spans="1:16" x14ac:dyDescent="0.25">
      <c r="A291" s="30" t="s">
        <v>342</v>
      </c>
      <c r="B291" s="30" t="s">
        <v>349</v>
      </c>
      <c r="C291" s="31">
        <v>34867255000</v>
      </c>
      <c r="D291" s="31">
        <v>1625000000</v>
      </c>
      <c r="E291" s="32">
        <v>4.0213298877238417</v>
      </c>
      <c r="F291" s="32">
        <v>3.8071762250639921E-2</v>
      </c>
      <c r="G291" s="31">
        <v>152.95793800000001</v>
      </c>
      <c r="H291" s="32">
        <v>65.05</v>
      </c>
      <c r="I291" s="32">
        <v>-4.5178253171714999</v>
      </c>
      <c r="J291" s="31">
        <v>-1935096000</v>
      </c>
      <c r="K291" s="32">
        <v>-54.583855271263026</v>
      </c>
      <c r="L291" s="32">
        <v>24.615384615384617</v>
      </c>
      <c r="M291" s="32">
        <v>9.41</v>
      </c>
      <c r="N291" s="33">
        <v>32.953772312255239</v>
      </c>
      <c r="O291" s="34">
        <v>170</v>
      </c>
      <c r="P291" s="33">
        <v>5.666666666666667</v>
      </c>
    </row>
    <row r="292" spans="1:16" x14ac:dyDescent="0.25">
      <c r="A292" s="30" t="s">
        <v>169</v>
      </c>
      <c r="B292" s="30" t="s">
        <v>349</v>
      </c>
      <c r="C292" s="31">
        <v>6092873180</v>
      </c>
      <c r="D292" s="31">
        <v>1949455899</v>
      </c>
      <c r="E292" s="32">
        <v>3.0672993629844481</v>
      </c>
      <c r="F292" s="32">
        <v>1.6918419953688799E-2</v>
      </c>
      <c r="G292" s="31">
        <v>238.33388400000001</v>
      </c>
      <c r="H292" s="32">
        <v>84.25</v>
      </c>
      <c r="I292" s="32">
        <v>-33.000019878048477</v>
      </c>
      <c r="J292" s="31">
        <v>-246395102</v>
      </c>
      <c r="K292" s="32">
        <v>-735.807640392949</v>
      </c>
      <c r="L292" s="32">
        <v>20.518545723716318</v>
      </c>
      <c r="M292" s="32">
        <v>7.94</v>
      </c>
      <c r="N292" s="33">
        <v>18.367108928461228</v>
      </c>
      <c r="O292" s="34">
        <v>1235.4430219563715</v>
      </c>
      <c r="P292" s="33">
        <v>41.181434065212379</v>
      </c>
    </row>
    <row r="293" spans="1:16" x14ac:dyDescent="0.25">
      <c r="A293" s="30" t="s">
        <v>248</v>
      </c>
      <c r="B293" s="30" t="s">
        <v>349</v>
      </c>
      <c r="C293" s="31">
        <v>15944511283</v>
      </c>
      <c r="D293" s="31">
        <v>1950000000</v>
      </c>
      <c r="E293" s="32">
        <v>1.9519955542130056</v>
      </c>
      <c r="F293" s="32">
        <v>6.2563960070929667E-2</v>
      </c>
      <c r="G293" s="31">
        <v>1199.2076440000001</v>
      </c>
      <c r="H293" s="32">
        <v>17.09</v>
      </c>
      <c r="I293" s="32">
        <v>-1.3352733490702207E-2</v>
      </c>
      <c r="J293" s="31">
        <v>1209286139</v>
      </c>
      <c r="K293" s="32">
        <v>25.800345339110844</v>
      </c>
      <c r="L293" s="32">
        <v>20.512820512820515</v>
      </c>
      <c r="M293" s="32">
        <v>61.49</v>
      </c>
      <c r="N293" s="33">
        <v>77.954537839149765</v>
      </c>
      <c r="O293" s="34">
        <v>1986.121103591506</v>
      </c>
      <c r="P293" s="33">
        <v>66.204036786383526</v>
      </c>
    </row>
    <row r="294" spans="1:16" x14ac:dyDescent="0.25">
      <c r="A294" s="30" t="s">
        <v>668</v>
      </c>
      <c r="B294" s="30" t="s">
        <v>349</v>
      </c>
      <c r="C294" s="31">
        <v>9236034572</v>
      </c>
      <c r="D294" s="31">
        <v>1995840000</v>
      </c>
      <c r="E294" s="32">
        <v>0.88432918370548697</v>
      </c>
      <c r="F294" s="32">
        <v>1.2307950310332811E-2</v>
      </c>
      <c r="G294" s="31">
        <v>1250.3727839999999</v>
      </c>
      <c r="H294" s="32">
        <v>36.18</v>
      </c>
      <c r="I294" s="32">
        <v>-1.2946268290750069</v>
      </c>
      <c r="J294" s="31">
        <v>775924109</v>
      </c>
      <c r="K294" s="32">
        <v>92.599571487216153</v>
      </c>
      <c r="L294" s="32">
        <v>20.041686708353375</v>
      </c>
      <c r="M294" s="32">
        <v>62.64</v>
      </c>
      <c r="N294" s="33">
        <v>49.128707498160907</v>
      </c>
      <c r="O294" s="34">
        <v>1277.4093146300661</v>
      </c>
      <c r="P294" s="33">
        <v>42.580310487668868</v>
      </c>
    </row>
    <row r="295" spans="1:16" x14ac:dyDescent="0.25">
      <c r="A295" s="30" t="s">
        <v>251</v>
      </c>
      <c r="B295" s="30" t="s">
        <v>349</v>
      </c>
      <c r="C295" s="31">
        <v>382411470000</v>
      </c>
      <c r="D295" s="31">
        <v>2100376000</v>
      </c>
      <c r="E295" s="32">
        <v>0.38740348792144474</v>
      </c>
      <c r="F295" s="32">
        <v>1.9832777095058819E-3</v>
      </c>
      <c r="G295" s="31">
        <v>1095.0032759999999</v>
      </c>
      <c r="H295" s="32">
        <v>94.3</v>
      </c>
      <c r="I295" s="32">
        <v>1.1685410734191635</v>
      </c>
      <c r="J295" s="31">
        <v>30614000</v>
      </c>
      <c r="K295" s="32">
        <v>6380.5764682824847</v>
      </c>
      <c r="L295" s="32">
        <v>19.044209227300254</v>
      </c>
      <c r="M295" s="32">
        <v>52.13</v>
      </c>
      <c r="N295" s="33">
        <v>85.220524625920405</v>
      </c>
      <c r="O295" s="34">
        <v>1613.980149358757</v>
      </c>
      <c r="P295" s="33">
        <v>53.799338311958564</v>
      </c>
    </row>
    <row r="296" spans="1:16" x14ac:dyDescent="0.25">
      <c r="A296" s="30" t="s">
        <v>243</v>
      </c>
      <c r="B296" s="30" t="s">
        <v>349</v>
      </c>
      <c r="C296" s="31">
        <v>126462671000</v>
      </c>
      <c r="D296" s="31">
        <v>2435345000</v>
      </c>
      <c r="E296" s="32">
        <v>1.4491861770423771</v>
      </c>
      <c r="F296" s="32">
        <v>1.9835467213644296E-2</v>
      </c>
      <c r="G296" s="31">
        <v>888.70126800000003</v>
      </c>
      <c r="H296" s="32">
        <v>31.06</v>
      </c>
      <c r="I296" s="32">
        <v>-0.92470758834925348</v>
      </c>
      <c r="J296" s="31">
        <v>6206650000</v>
      </c>
      <c r="K296" s="32">
        <v>11.771301748930583</v>
      </c>
      <c r="L296" s="32">
        <v>16.424777598245832</v>
      </c>
      <c r="M296" s="32">
        <v>36.49</v>
      </c>
      <c r="N296" s="33">
        <v>53.061316617320827</v>
      </c>
      <c r="O296" s="34">
        <v>811.37602149189695</v>
      </c>
      <c r="P296" s="33">
        <v>27.045867383063232</v>
      </c>
    </row>
    <row r="297" spans="1:16" x14ac:dyDescent="0.25">
      <c r="A297" s="30" t="s">
        <v>252</v>
      </c>
      <c r="B297" s="30" t="s">
        <v>349</v>
      </c>
      <c r="C297" s="31">
        <v>714571000000</v>
      </c>
      <c r="D297" s="31">
        <v>2536000000</v>
      </c>
      <c r="E297" s="32">
        <v>0.2775698015105455</v>
      </c>
      <c r="F297" s="32">
        <v>5.1145707698956608E-4</v>
      </c>
      <c r="G297" s="31">
        <v>667.62948400000005</v>
      </c>
      <c r="H297" s="32">
        <v>215.9</v>
      </c>
      <c r="I297" s="32">
        <v>5.2903763366730061</v>
      </c>
      <c r="J297" s="31">
        <v>2084000000</v>
      </c>
      <c r="K297" s="32">
        <v>260.41458733205377</v>
      </c>
      <c r="L297" s="32">
        <v>15.772870662460567</v>
      </c>
      <c r="M297" s="32">
        <v>26.32</v>
      </c>
      <c r="N297" s="33">
        <v>80.097979008971549</v>
      </c>
      <c r="O297" s="34">
        <v>2385.0544776979259</v>
      </c>
      <c r="P297" s="33">
        <v>79.501815923264203</v>
      </c>
    </row>
    <row r="298" spans="1:16" x14ac:dyDescent="0.25">
      <c r="A298" s="30" t="s">
        <v>253</v>
      </c>
      <c r="B298" s="30" t="s">
        <v>349</v>
      </c>
      <c r="C298" s="31">
        <v>90551503000</v>
      </c>
      <c r="D298" s="31">
        <v>2616996000</v>
      </c>
      <c r="E298" s="32">
        <v>1.9221850627469808</v>
      </c>
      <c r="F298" s="32">
        <v>3.3386389702804643E-2</v>
      </c>
      <c r="G298" s="31">
        <v>934.14203199999997</v>
      </c>
      <c r="H298" s="32">
        <v>22.28</v>
      </c>
      <c r="I298" s="32">
        <v>0.2215060708062602</v>
      </c>
      <c r="J298" s="31">
        <v>545713000</v>
      </c>
      <c r="K298" s="32">
        <v>105.5021815496424</v>
      </c>
      <c r="L298" s="32">
        <v>15.284700473367174</v>
      </c>
      <c r="M298" s="32">
        <v>35.69</v>
      </c>
      <c r="N298" s="33">
        <v>47.458381006113314</v>
      </c>
      <c r="O298" s="34">
        <v>1816.3494323399696</v>
      </c>
      <c r="P298" s="33">
        <v>60.544981077998983</v>
      </c>
    </row>
    <row r="299" spans="1:16" x14ac:dyDescent="0.25">
      <c r="A299" s="30" t="s">
        <v>254</v>
      </c>
      <c r="B299" s="30" t="s">
        <v>349</v>
      </c>
      <c r="C299" s="31">
        <v>257153289000</v>
      </c>
      <c r="D299" s="31">
        <v>3063214000</v>
      </c>
      <c r="E299" s="32">
        <v>0.68684809075830644</v>
      </c>
      <c r="F299" s="32">
        <v>5.6056162804680515E-3</v>
      </c>
      <c r="G299" s="31">
        <v>1450.4123199999999</v>
      </c>
      <c r="H299" s="32">
        <v>40.159999999999997</v>
      </c>
      <c r="I299" s="32">
        <v>-0.80620766971905056</v>
      </c>
      <c r="J299" s="31">
        <v>1446830000</v>
      </c>
      <c r="K299" s="32">
        <v>84.687599787120803</v>
      </c>
      <c r="L299" s="32">
        <v>13.058180068385688</v>
      </c>
      <c r="M299" s="32">
        <v>47.34</v>
      </c>
      <c r="N299" s="33">
        <v>46.868671924932023</v>
      </c>
      <c r="O299" s="34">
        <v>351.20863463238561</v>
      </c>
      <c r="P299" s="33">
        <v>11.706954487746186</v>
      </c>
    </row>
    <row r="300" spans="1:16" x14ac:dyDescent="0.25">
      <c r="A300" s="30" t="s">
        <v>677</v>
      </c>
      <c r="B300" s="30" t="s">
        <v>349</v>
      </c>
      <c r="C300" s="31">
        <v>43272614597</v>
      </c>
      <c r="D300" s="31">
        <v>20000000000</v>
      </c>
      <c r="E300" s="32">
        <v>7.4111129638893525</v>
      </c>
      <c r="F300" s="32">
        <v>0.37055564819446762</v>
      </c>
      <c r="G300" s="31">
        <v>3998.646272</v>
      </c>
      <c r="H300" s="32">
        <v>1.35</v>
      </c>
      <c r="I300" s="32">
        <v>-1.5529245928202817E-2</v>
      </c>
      <c r="J300" s="31">
        <v>-504124534</v>
      </c>
      <c r="K300" s="32">
        <v>-39.672736895602071</v>
      </c>
      <c r="L300" s="32">
        <v>2</v>
      </c>
      <c r="M300" s="32">
        <v>19.989999999999998</v>
      </c>
      <c r="N300" s="33">
        <v>12.16233413819895</v>
      </c>
      <c r="O300" s="34">
        <v>956.39067124225983</v>
      </c>
      <c r="P300" s="33">
        <v>31.87968904140866</v>
      </c>
    </row>
    <row r="301" spans="1:16" x14ac:dyDescent="0.25">
      <c r="A301" s="25" t="s">
        <v>314</v>
      </c>
      <c r="B301" s="25" t="s">
        <v>376</v>
      </c>
      <c r="C301" s="26">
        <v>202339880</v>
      </c>
      <c r="D301" s="26">
        <v>18255333</v>
      </c>
      <c r="E301" s="27">
        <v>45.418856439258782</v>
      </c>
      <c r="F301" s="27">
        <v>45.235953231020495</v>
      </c>
      <c r="G301" s="26">
        <v>15.26498</v>
      </c>
      <c r="H301" s="27">
        <v>57.7</v>
      </c>
      <c r="I301" s="27">
        <v>-3.217079011075171</v>
      </c>
      <c r="J301" s="26">
        <v>81750563</v>
      </c>
      <c r="K301" s="27">
        <v>12.281790829990982</v>
      </c>
      <c r="L301" s="27">
        <v>2191.1405286334684</v>
      </c>
      <c r="M301" s="27">
        <v>83.61</v>
      </c>
      <c r="N301" s="28">
        <v>44.748796694607449</v>
      </c>
      <c r="O301" s="29">
        <v>1050.0471871325622</v>
      </c>
      <c r="P301" s="28">
        <v>35.001572904418737</v>
      </c>
    </row>
    <row r="302" spans="1:16" x14ac:dyDescent="0.25">
      <c r="A302" s="25" t="s">
        <v>757</v>
      </c>
      <c r="B302" s="25" t="s">
        <v>376</v>
      </c>
      <c r="C302" s="26">
        <v>903452863</v>
      </c>
      <c r="D302" s="26">
        <v>49875000</v>
      </c>
      <c r="E302" s="27">
        <v>50.778920505864313</v>
      </c>
      <c r="F302" s="27">
        <v>48.482081876944086</v>
      </c>
      <c r="G302" s="26">
        <v>37.056989999999999</v>
      </c>
      <c r="H302" s="27">
        <v>21.26</v>
      </c>
      <c r="I302" s="27">
        <v>-0.22593459311077169</v>
      </c>
      <c r="J302" s="26">
        <v>-3766086</v>
      </c>
      <c r="K302" s="27">
        <v>-278.10703207521016</v>
      </c>
      <c r="L302" s="27">
        <v>802.00501253132836</v>
      </c>
      <c r="M302" s="27">
        <v>74.290000000000006</v>
      </c>
      <c r="N302" s="28">
        <v>9.0611392962528559</v>
      </c>
      <c r="O302" s="29">
        <v>850</v>
      </c>
      <c r="P302" s="28">
        <v>28.333333333333332</v>
      </c>
    </row>
    <row r="303" spans="1:16" x14ac:dyDescent="0.25">
      <c r="A303" s="25" t="s">
        <v>98</v>
      </c>
      <c r="B303" s="25" t="s">
        <v>376</v>
      </c>
      <c r="C303" s="26">
        <v>7603602013</v>
      </c>
      <c r="D303" s="26">
        <v>65000000</v>
      </c>
      <c r="E303" s="27">
        <v>35.050111143902427</v>
      </c>
      <c r="F303" s="27">
        <v>14.978679976026678</v>
      </c>
      <c r="G303" s="26">
        <v>31.101011</v>
      </c>
      <c r="H303" s="27">
        <v>36.700000000000003</v>
      </c>
      <c r="I303" s="27">
        <v>-0.2827160843127885</v>
      </c>
      <c r="J303" s="26">
        <v>100241054</v>
      </c>
      <c r="K303" s="27">
        <v>23.343729007478313</v>
      </c>
      <c r="L303" s="27">
        <v>615.38461538461536</v>
      </c>
      <c r="M303" s="27">
        <v>47.84</v>
      </c>
      <c r="N303" s="28">
        <v>15.291719785102396</v>
      </c>
      <c r="O303" s="29">
        <v>1210.7298036680641</v>
      </c>
      <c r="P303" s="28">
        <v>40.357660122268804</v>
      </c>
    </row>
    <row r="304" spans="1:16" x14ac:dyDescent="0.25">
      <c r="A304" s="25" t="s">
        <v>92</v>
      </c>
      <c r="B304" s="25" t="s">
        <v>376</v>
      </c>
      <c r="C304" s="26">
        <v>4540468594</v>
      </c>
      <c r="D304" s="26">
        <v>80000000</v>
      </c>
      <c r="E304" s="27">
        <v>39.115073102942425</v>
      </c>
      <c r="F304" s="27">
        <v>20.372433907782511</v>
      </c>
      <c r="G304" s="26">
        <v>41.814453999999998</v>
      </c>
      <c r="H304" s="27">
        <v>24.46</v>
      </c>
      <c r="I304" s="27">
        <v>0.76369999361745755</v>
      </c>
      <c r="J304" s="26">
        <v>269179938</v>
      </c>
      <c r="K304" s="27">
        <v>7.1327752516236931</v>
      </c>
      <c r="L304" s="27">
        <v>500</v>
      </c>
      <c r="M304" s="27">
        <v>52.26</v>
      </c>
      <c r="N304" s="28">
        <v>36.326065491562922</v>
      </c>
      <c r="O304" s="29">
        <v>2684.7627958334147</v>
      </c>
      <c r="P304" s="28">
        <v>89.49209319444715</v>
      </c>
    </row>
    <row r="305" spans="1:16" x14ac:dyDescent="0.25">
      <c r="A305" s="25" t="s">
        <v>70</v>
      </c>
      <c r="B305" s="25" t="s">
        <v>376</v>
      </c>
      <c r="C305" s="26">
        <v>2433900313</v>
      </c>
      <c r="D305" s="26">
        <v>128172525</v>
      </c>
      <c r="E305" s="27">
        <v>49.727661042787553</v>
      </c>
      <c r="F305" s="27">
        <v>14.369422961800483</v>
      </c>
      <c r="G305" s="26">
        <v>29.906797999999998</v>
      </c>
      <c r="H305" s="27">
        <v>26.9</v>
      </c>
      <c r="I305" s="27">
        <v>-4.333380717989499E-2</v>
      </c>
      <c r="J305" s="26">
        <v>-9819135</v>
      </c>
      <c r="K305" s="27">
        <v>-352.44022767789625</v>
      </c>
      <c r="L305" s="27">
        <v>312.07936334249479</v>
      </c>
      <c r="M305" s="27">
        <v>23.33</v>
      </c>
      <c r="N305" s="28">
        <v>24.135031883223597</v>
      </c>
      <c r="O305" s="29">
        <v>519.38078532579766</v>
      </c>
      <c r="P305" s="28">
        <v>17.312692844193254</v>
      </c>
    </row>
    <row r="306" spans="1:16" x14ac:dyDescent="0.25">
      <c r="A306" s="25" t="s">
        <v>764</v>
      </c>
      <c r="B306" s="25" t="s">
        <v>376</v>
      </c>
      <c r="C306" s="26">
        <v>2150114200</v>
      </c>
      <c r="D306" s="26">
        <v>225000000</v>
      </c>
      <c r="E306" s="27">
        <v>26.492597057699054</v>
      </c>
      <c r="F306" s="27">
        <v>4.528649069692146</v>
      </c>
      <c r="G306" s="26">
        <v>59.967219999999998</v>
      </c>
      <c r="H306" s="27">
        <v>25.18</v>
      </c>
      <c r="I306" s="27">
        <v>3.0844999999999998</v>
      </c>
      <c r="J306" s="26">
        <v>97725147</v>
      </c>
      <c r="K306" s="27">
        <v>59.861767207165215</v>
      </c>
      <c r="L306" s="27">
        <v>177.77777777777777</v>
      </c>
      <c r="M306" s="27">
        <v>26.65</v>
      </c>
      <c r="N306" s="28">
        <v>34.891291556059734</v>
      </c>
      <c r="O306" s="29">
        <v>0</v>
      </c>
      <c r="P306" s="28">
        <v>0</v>
      </c>
    </row>
    <row r="307" spans="1:16" x14ac:dyDescent="0.25">
      <c r="A307" s="25" t="s">
        <v>105</v>
      </c>
      <c r="B307" s="25" t="s">
        <v>376</v>
      </c>
      <c r="C307" s="26">
        <v>2277044993</v>
      </c>
      <c r="D307" s="26">
        <v>265000000</v>
      </c>
      <c r="E307" s="27">
        <v>1.8893676609520667</v>
      </c>
      <c r="F307" s="27">
        <v>3.8126680677067232E-2</v>
      </c>
      <c r="G307" s="26">
        <v>112.25637500000001</v>
      </c>
      <c r="H307" s="27">
        <v>188.6</v>
      </c>
      <c r="I307" s="27">
        <v>14.99844345134747</v>
      </c>
      <c r="J307" s="26">
        <v>-401833475</v>
      </c>
      <c r="K307" s="27">
        <v>-123.32222943845085</v>
      </c>
      <c r="L307" s="27">
        <v>150.9433962264151</v>
      </c>
      <c r="M307" s="27">
        <v>42.36</v>
      </c>
      <c r="N307" s="28">
        <v>81.649200607338003</v>
      </c>
      <c r="O307" s="29">
        <v>2776.8585570082128</v>
      </c>
      <c r="P307" s="28">
        <v>92.561951900273755</v>
      </c>
    </row>
    <row r="308" spans="1:16" x14ac:dyDescent="0.25">
      <c r="A308" s="25" t="s">
        <v>635</v>
      </c>
      <c r="B308" s="25" t="s">
        <v>376</v>
      </c>
      <c r="C308" s="26">
        <v>18936263841</v>
      </c>
      <c r="D308" s="26">
        <v>322600000</v>
      </c>
      <c r="E308" s="27">
        <v>2.6605139401351283</v>
      </c>
      <c r="F308" s="27">
        <v>4.5817213269531039E-2</v>
      </c>
      <c r="G308" s="26">
        <v>85.154841000000005</v>
      </c>
      <c r="H308" s="27">
        <v>176.6</v>
      </c>
      <c r="I308" s="27">
        <v>3.7867601699679772</v>
      </c>
      <c r="J308" s="26">
        <v>610474964</v>
      </c>
      <c r="K308" s="27">
        <v>95.119379866985014</v>
      </c>
      <c r="L308" s="27">
        <v>123.99256044637322</v>
      </c>
      <c r="M308" s="27">
        <v>26.39</v>
      </c>
      <c r="N308" s="28">
        <v>71.554226529256525</v>
      </c>
      <c r="O308" s="29">
        <v>1464.4112695409337</v>
      </c>
      <c r="P308" s="28">
        <v>48.81370898469779</v>
      </c>
    </row>
    <row r="309" spans="1:16" x14ac:dyDescent="0.25">
      <c r="A309" s="25" t="s">
        <v>69</v>
      </c>
      <c r="B309" s="25" t="s">
        <v>376</v>
      </c>
      <c r="C309" s="26">
        <v>1771741339</v>
      </c>
      <c r="D309" s="26">
        <v>400000000</v>
      </c>
      <c r="E309" s="27">
        <v>1.5345185340683065</v>
      </c>
      <c r="F309" s="27">
        <v>5.9019943618011786E-2</v>
      </c>
      <c r="G309" s="26">
        <v>398.89761299999998</v>
      </c>
      <c r="H309" s="27">
        <v>65.349999999999994</v>
      </c>
      <c r="I309" s="27">
        <v>-1.5259009752875698</v>
      </c>
      <c r="J309" s="26">
        <v>207480419</v>
      </c>
      <c r="K309" s="27">
        <v>125.31303014189498</v>
      </c>
      <c r="L309" s="27">
        <v>100</v>
      </c>
      <c r="M309" s="27">
        <v>99.72</v>
      </c>
      <c r="N309" s="28">
        <v>66.533330743728257</v>
      </c>
      <c r="O309" s="29">
        <v>758.3114728078184</v>
      </c>
      <c r="P309" s="28">
        <v>25.277049093593948</v>
      </c>
    </row>
    <row r="310" spans="1:16" x14ac:dyDescent="0.25">
      <c r="A310" s="25" t="s">
        <v>636</v>
      </c>
      <c r="B310" s="25" t="s">
        <v>376</v>
      </c>
      <c r="C310" s="26">
        <v>35674236000</v>
      </c>
      <c r="D310" s="26">
        <v>636584000</v>
      </c>
      <c r="E310" s="27">
        <v>32.431115648006745</v>
      </c>
      <c r="F310" s="27">
        <v>2.8303077788814766</v>
      </c>
      <c r="G310" s="26">
        <v>66.826561999999996</v>
      </c>
      <c r="H310" s="27">
        <v>18.47</v>
      </c>
      <c r="I310" s="27">
        <v>1.0490138597351084</v>
      </c>
      <c r="J310" s="26">
        <v>810045000</v>
      </c>
      <c r="K310" s="27">
        <v>14.1455252485973</v>
      </c>
      <c r="L310" s="27">
        <v>62.835383861360008</v>
      </c>
      <c r="M310" s="27">
        <v>10.49</v>
      </c>
      <c r="N310" s="28">
        <v>43.312089740225908</v>
      </c>
      <c r="O310" s="29">
        <v>3000</v>
      </c>
      <c r="P310" s="28">
        <v>100</v>
      </c>
    </row>
    <row r="311" spans="1:16" x14ac:dyDescent="0.25">
      <c r="A311" s="25" t="s">
        <v>123</v>
      </c>
      <c r="B311" s="25" t="s">
        <v>376</v>
      </c>
      <c r="C311" s="26">
        <v>5623639508</v>
      </c>
      <c r="D311" s="26">
        <v>1705025558</v>
      </c>
      <c r="E311" s="27">
        <v>34.35377991702105</v>
      </c>
      <c r="F311" s="27">
        <v>23.704167645728386</v>
      </c>
      <c r="G311" s="26">
        <v>1420.090837</v>
      </c>
      <c r="H311" s="27">
        <v>0.82</v>
      </c>
      <c r="I311" s="27">
        <v>-1.7308961563446745E-2</v>
      </c>
      <c r="J311" s="26">
        <v>-116222603</v>
      </c>
      <c r="K311" s="27">
        <v>-12.46979233721</v>
      </c>
      <c r="L311" s="27">
        <v>23.460058890214007</v>
      </c>
      <c r="M311" s="27">
        <v>83.28</v>
      </c>
      <c r="N311" s="28">
        <v>6.3158334581878233</v>
      </c>
      <c r="O311" s="29">
        <v>533.38044025452496</v>
      </c>
      <c r="P311" s="28">
        <v>17.779348008484167</v>
      </c>
    </row>
    <row r="312" spans="1:16" x14ac:dyDescent="0.25">
      <c r="A312" s="25" t="s">
        <v>359</v>
      </c>
      <c r="B312" s="25" t="s">
        <v>376</v>
      </c>
      <c r="C312" s="26">
        <v>10008596677</v>
      </c>
      <c r="D312" s="26">
        <v>2640000000</v>
      </c>
      <c r="E312" s="27">
        <v>9.6976399978463483</v>
      </c>
      <c r="F312" s="27">
        <v>1.2244494946775693</v>
      </c>
      <c r="G312" s="26">
        <v>1242.5161049999999</v>
      </c>
      <c r="H312" s="27">
        <v>3.32</v>
      </c>
      <c r="I312" s="27">
        <v>-4.4177629454060341E-2</v>
      </c>
      <c r="J312" s="26">
        <v>-490022606</v>
      </c>
      <c r="K312" s="27">
        <v>-16.162519653225957</v>
      </c>
      <c r="L312" s="27">
        <v>15.151515151515152</v>
      </c>
      <c r="M312" s="27">
        <v>47.06</v>
      </c>
      <c r="N312" s="28">
        <v>52.74028793581472</v>
      </c>
      <c r="O312" s="29">
        <v>310.22699248991131</v>
      </c>
      <c r="P312" s="28">
        <v>10.340899749663711</v>
      </c>
    </row>
    <row r="313" spans="1:16" x14ac:dyDescent="0.25">
      <c r="A313" s="25" t="s">
        <v>345</v>
      </c>
      <c r="B313" s="25" t="s">
        <v>376</v>
      </c>
      <c r="C313" s="26">
        <v>16202777314</v>
      </c>
      <c r="D313" s="26">
        <v>2650000000</v>
      </c>
      <c r="E313" s="27">
        <v>5.6429631741351844</v>
      </c>
      <c r="F313" s="27">
        <v>0.26617750821392377</v>
      </c>
      <c r="G313" s="26">
        <v>846.06924800000002</v>
      </c>
      <c r="H313" s="27">
        <v>8.3800000000000008</v>
      </c>
      <c r="I313" s="27">
        <v>-0.20532744428353136</v>
      </c>
      <c r="J313" s="26">
        <v>51151779</v>
      </c>
      <c r="K313" s="27">
        <v>414.45283848290006</v>
      </c>
      <c r="L313" s="27">
        <v>15.09433962264151</v>
      </c>
      <c r="M313" s="27">
        <v>31.92</v>
      </c>
      <c r="N313" s="28">
        <v>51.941410134350868</v>
      </c>
      <c r="O313" s="29">
        <v>130.28074614424935</v>
      </c>
      <c r="P313" s="28">
        <v>4.3426915381416453</v>
      </c>
    </row>
    <row r="314" spans="1:16" x14ac:dyDescent="0.25">
      <c r="A314" s="25" t="s">
        <v>395</v>
      </c>
      <c r="B314" s="25" t="s">
        <v>376</v>
      </c>
      <c r="C314" s="26">
        <v>386633607000</v>
      </c>
      <c r="D314" s="26">
        <v>6021689000</v>
      </c>
      <c r="E314" s="27">
        <v>0.91437802095321319</v>
      </c>
      <c r="F314" s="27">
        <v>1.7061509400085114E-3</v>
      </c>
      <c r="G314" s="26">
        <v>495.63727299999999</v>
      </c>
      <c r="H314" s="27">
        <v>87.95</v>
      </c>
      <c r="I314" s="27">
        <v>-0.74082596977366677</v>
      </c>
      <c r="J314" s="26">
        <v>4518370000</v>
      </c>
      <c r="K314" s="27">
        <v>118.61142867892625</v>
      </c>
      <c r="L314" s="27">
        <v>6.6426545774781793</v>
      </c>
      <c r="M314" s="27">
        <v>8.26</v>
      </c>
      <c r="N314" s="28">
        <v>22.788018269674151</v>
      </c>
      <c r="O314" s="29">
        <v>1512.8809312359122</v>
      </c>
      <c r="P314" s="28">
        <v>50.429364374530408</v>
      </c>
    </row>
    <row r="315" spans="1:16" x14ac:dyDescent="0.25">
      <c r="A315" s="65" t="s">
        <v>441</v>
      </c>
      <c r="B315" s="65" t="s">
        <v>393</v>
      </c>
      <c r="C315" s="66">
        <v>40007605000</v>
      </c>
      <c r="D315" s="66">
        <v>191012000</v>
      </c>
      <c r="E315" s="67">
        <v>1.1697516393944092</v>
      </c>
      <c r="F315" s="67">
        <v>1.411052852753924E-2</v>
      </c>
      <c r="G315" s="66">
        <v>79.717928999999998</v>
      </c>
      <c r="H315" s="67">
        <v>429</v>
      </c>
      <c r="I315" s="67">
        <v>4.8821311166527153</v>
      </c>
      <c r="J315" s="66">
        <v>1862105000</v>
      </c>
      <c r="K315" s="67">
        <v>44.519083510328365</v>
      </c>
      <c r="L315" s="67">
        <v>209.4109270621741</v>
      </c>
      <c r="M315" s="67">
        <v>41.73</v>
      </c>
      <c r="N315" s="68">
        <v>53.053771455378353</v>
      </c>
      <c r="O315" s="69">
        <v>1236.7598131828797</v>
      </c>
      <c r="P315" s="68">
        <v>41.225327106095989</v>
      </c>
    </row>
    <row r="316" spans="1:16" x14ac:dyDescent="0.25">
      <c r="A316" s="65" t="s">
        <v>412</v>
      </c>
      <c r="B316" s="65" t="s">
        <v>393</v>
      </c>
      <c r="C316" s="66">
        <v>2598430651</v>
      </c>
      <c r="D316" s="66">
        <v>216000000</v>
      </c>
      <c r="E316" s="67">
        <v>19.047494096057775</v>
      </c>
      <c r="F316" s="67">
        <v>6.7832956182541935</v>
      </c>
      <c r="G316" s="66">
        <v>154.526747</v>
      </c>
      <c r="H316" s="67">
        <v>13.59</v>
      </c>
      <c r="I316" s="67">
        <v>-0.21051801593914019</v>
      </c>
      <c r="J316" s="66">
        <v>20464961</v>
      </c>
      <c r="K316" s="67">
        <v>137.2101319909674</v>
      </c>
      <c r="L316" s="67">
        <v>185.18518518518519</v>
      </c>
      <c r="M316" s="67">
        <v>71.540000000000006</v>
      </c>
      <c r="N316" s="68">
        <v>58.401626917072825</v>
      </c>
      <c r="O316" s="69">
        <v>703.01502355774562</v>
      </c>
      <c r="P316" s="68">
        <v>23.43383411859152</v>
      </c>
    </row>
    <row r="317" spans="1:16" x14ac:dyDescent="0.25">
      <c r="A317" s="65" t="s">
        <v>444</v>
      </c>
      <c r="B317" s="65" t="s">
        <v>393</v>
      </c>
      <c r="C317" s="66">
        <v>8884541574</v>
      </c>
      <c r="D317" s="66">
        <v>400000000</v>
      </c>
      <c r="E317" s="67">
        <v>15.754839571619611</v>
      </c>
      <c r="F317" s="67">
        <v>1.230846841532782</v>
      </c>
      <c r="G317" s="66">
        <v>79.448606999999996</v>
      </c>
      <c r="H317" s="67">
        <v>31.96</v>
      </c>
      <c r="I317" s="67">
        <v>1.037804923087748</v>
      </c>
      <c r="J317" s="66">
        <v>72826471</v>
      </c>
      <c r="K317" s="67">
        <v>175.76026716988662</v>
      </c>
      <c r="L317" s="67">
        <v>100</v>
      </c>
      <c r="M317" s="67">
        <v>19.86</v>
      </c>
      <c r="N317" s="68">
        <v>20.278681507637572</v>
      </c>
      <c r="O317" s="69">
        <v>2858.6277094984239</v>
      </c>
      <c r="P317" s="68">
        <v>95.287590316614128</v>
      </c>
    </row>
    <row r="318" spans="1:16" x14ac:dyDescent="0.25">
      <c r="A318" s="65" t="s">
        <v>392</v>
      </c>
      <c r="B318" s="65" t="s">
        <v>393</v>
      </c>
      <c r="C318" s="66">
        <v>2102739086</v>
      </c>
      <c r="D318" s="66">
        <v>500000000</v>
      </c>
      <c r="E318" s="67">
        <v>22.240459398929346</v>
      </c>
      <c r="F318" s="67">
        <v>2.7800574248661682</v>
      </c>
      <c r="G318" s="66">
        <v>109.220557</v>
      </c>
      <c r="H318" s="67">
        <v>16.47</v>
      </c>
      <c r="I318" s="67">
        <v>-0.55630075985623151</v>
      </c>
      <c r="J318" s="66">
        <v>36441663</v>
      </c>
      <c r="K318" s="67">
        <v>219.52894959815637</v>
      </c>
      <c r="L318" s="67">
        <v>80</v>
      </c>
      <c r="M318" s="67">
        <v>21.84</v>
      </c>
      <c r="N318" s="68">
        <v>17.293000450887352</v>
      </c>
      <c r="O318" s="69">
        <v>998.21793063236612</v>
      </c>
      <c r="P318" s="68">
        <v>33.273931021078873</v>
      </c>
    </row>
    <row r="319" spans="1:16" x14ac:dyDescent="0.25">
      <c r="A319" s="30" t="s">
        <v>84</v>
      </c>
      <c r="B319" s="30" t="s">
        <v>605</v>
      </c>
      <c r="C319" s="31">
        <v>1981884130</v>
      </c>
      <c r="D319" s="31">
        <v>20000000</v>
      </c>
      <c r="E319" s="32">
        <v>23.815179914753564</v>
      </c>
      <c r="F319" s="32">
        <v>2.7952089101823434</v>
      </c>
      <c r="G319" s="31">
        <v>3.9666589999999999</v>
      </c>
      <c r="H319" s="32">
        <v>423.5</v>
      </c>
      <c r="I319" s="32">
        <v>-10.924095081347559</v>
      </c>
      <c r="J319" s="31">
        <v>-83036840</v>
      </c>
      <c r="K319" s="32">
        <v>-102.60506059719999</v>
      </c>
      <c r="L319" s="32">
        <v>2000</v>
      </c>
      <c r="M319" s="32">
        <v>19.829999999999998</v>
      </c>
      <c r="N319" s="33">
        <v>32.715736228460969</v>
      </c>
      <c r="O319" s="34">
        <v>795.51004829346243</v>
      </c>
      <c r="P319" s="33">
        <v>26.517001609782081</v>
      </c>
    </row>
    <row r="320" spans="1:16" x14ac:dyDescent="0.25">
      <c r="A320" s="30" t="s">
        <v>38</v>
      </c>
      <c r="B320" s="30" t="s">
        <v>605</v>
      </c>
      <c r="C320" s="31">
        <v>-97528469</v>
      </c>
      <c r="D320" s="31">
        <v>42000000</v>
      </c>
      <c r="E320" s="32">
        <v>108.28171002807746</v>
      </c>
      <c r="F320" s="32">
        <v>117.1879978658847</v>
      </c>
      <c r="G320" s="31">
        <v>17.263808999999998</v>
      </c>
      <c r="H320" s="32">
        <v>21.4</v>
      </c>
      <c r="I320" s="32">
        <v>-0.45305007304309081</v>
      </c>
      <c r="J320" s="31">
        <v>-153589240</v>
      </c>
      <c r="K320" s="32">
        <v>-6.0160464365863131</v>
      </c>
      <c r="L320" s="32">
        <v>952.38095238095241</v>
      </c>
      <c r="M320" s="32">
        <v>41.1</v>
      </c>
      <c r="N320" s="33">
        <v>102.06882631398656</v>
      </c>
      <c r="O320" s="34">
        <v>537.26485368329179</v>
      </c>
      <c r="P320" s="33">
        <v>17.908828456109728</v>
      </c>
    </row>
    <row r="321" spans="1:16" x14ac:dyDescent="0.25">
      <c r="A321" s="30" t="s">
        <v>94</v>
      </c>
      <c r="B321" s="30" t="s">
        <v>605</v>
      </c>
      <c r="C321" s="31">
        <v>3080653025</v>
      </c>
      <c r="D321" s="31">
        <v>72000000</v>
      </c>
      <c r="E321" s="32">
        <v>80.126279015728798</v>
      </c>
      <c r="F321" s="32">
        <v>28.534999649476067</v>
      </c>
      <c r="G321" s="31">
        <v>12.606714999999999</v>
      </c>
      <c r="H321" s="32">
        <v>39.619999999999997</v>
      </c>
      <c r="I321" s="32">
        <v>-2.1614300083770104</v>
      </c>
      <c r="J321" s="31">
        <v>46315316</v>
      </c>
      <c r="K321" s="32">
        <v>60.627892509682972</v>
      </c>
      <c r="L321" s="32">
        <v>555.55555555555554</v>
      </c>
      <c r="M321" s="32">
        <v>17.5</v>
      </c>
      <c r="N321" s="33">
        <v>52.822499176123891</v>
      </c>
      <c r="O321" s="34">
        <v>317.92409698872621</v>
      </c>
      <c r="P321" s="33">
        <v>10.597469899624206</v>
      </c>
    </row>
    <row r="322" spans="1:16" x14ac:dyDescent="0.25">
      <c r="A322" s="30" t="s">
        <v>440</v>
      </c>
      <c r="B322" s="30" t="s">
        <v>605</v>
      </c>
      <c r="C322" s="31">
        <v>2531212102</v>
      </c>
      <c r="D322" s="31">
        <v>75000000</v>
      </c>
      <c r="E322" s="32">
        <v>14.047538274273972</v>
      </c>
      <c r="F322" s="32">
        <v>1.170628189522831</v>
      </c>
      <c r="G322" s="31">
        <v>17.011634999999998</v>
      </c>
      <c r="H322" s="32">
        <v>167.4</v>
      </c>
      <c r="I322" s="32">
        <v>-6.0004598359524266</v>
      </c>
      <c r="J322" s="31">
        <v>-204398626</v>
      </c>
      <c r="K322" s="32">
        <v>-58.708809520079647</v>
      </c>
      <c r="L322" s="32">
        <v>533.33333333333337</v>
      </c>
      <c r="M322" s="32">
        <v>22.68</v>
      </c>
      <c r="N322" s="33">
        <v>42.61632195758196</v>
      </c>
      <c r="O322" s="34">
        <v>1098.2079236200966</v>
      </c>
      <c r="P322" s="33">
        <v>36.606930787336552</v>
      </c>
    </row>
    <row r="323" spans="1:16" x14ac:dyDescent="0.25">
      <c r="A323" s="30" t="s">
        <v>306</v>
      </c>
      <c r="B323" s="30" t="s">
        <v>605</v>
      </c>
      <c r="C323" s="31">
        <v>576980288</v>
      </c>
      <c r="D323" s="31">
        <v>77449591</v>
      </c>
      <c r="E323" s="32">
        <v>8.2436546059206801</v>
      </c>
      <c r="F323" s="32">
        <v>1.2823972153754775</v>
      </c>
      <c r="G323" s="31">
        <v>54.217528999999999</v>
      </c>
      <c r="H323" s="32">
        <v>89.5</v>
      </c>
      <c r="I323" s="32">
        <v>4.6644479171636846</v>
      </c>
      <c r="J323" s="31">
        <v>-12886865</v>
      </c>
      <c r="K323" s="32">
        <v>-498.82698802230021</v>
      </c>
      <c r="L323" s="32">
        <v>516.46496106093059</v>
      </c>
      <c r="M323" s="32">
        <v>70</v>
      </c>
      <c r="N323" s="33">
        <v>22.057903006089337</v>
      </c>
      <c r="O323" s="34">
        <v>2812.699782372636</v>
      </c>
      <c r="P323" s="33">
        <v>93.7566594124212</v>
      </c>
    </row>
    <row r="324" spans="1:16" x14ac:dyDescent="0.25">
      <c r="A324" s="30" t="s">
        <v>37</v>
      </c>
      <c r="B324" s="30" t="s">
        <v>605</v>
      </c>
      <c r="C324" s="31">
        <v>674554994</v>
      </c>
      <c r="D324" s="31">
        <v>112400000</v>
      </c>
      <c r="E324" s="32">
        <v>73.663145526322523</v>
      </c>
      <c r="F324" s="32">
        <v>131.07321268028917</v>
      </c>
      <c r="G324" s="31">
        <v>100.007176</v>
      </c>
      <c r="H324" s="32">
        <v>5.43</v>
      </c>
      <c r="I324" s="32">
        <v>-0.10790259157686767</v>
      </c>
      <c r="J324" s="31">
        <v>11423592</v>
      </c>
      <c r="K324" s="32">
        <v>49.196434886680123</v>
      </c>
      <c r="L324" s="32">
        <v>355.87188612099646</v>
      </c>
      <c r="M324" s="32">
        <v>88.97</v>
      </c>
      <c r="N324" s="33">
        <v>27.497852149847908</v>
      </c>
      <c r="O324" s="34">
        <v>428.53161892909816</v>
      </c>
      <c r="P324" s="33">
        <v>14.284387297636606</v>
      </c>
    </row>
    <row r="325" spans="1:16" x14ac:dyDescent="0.25">
      <c r="A325" s="30" t="s">
        <v>487</v>
      </c>
      <c r="B325" s="30" t="s">
        <v>605</v>
      </c>
      <c r="C325" s="31">
        <v>3548163984</v>
      </c>
      <c r="D325" s="31">
        <v>132000000</v>
      </c>
      <c r="E325" s="32">
        <v>9.014538819484299</v>
      </c>
      <c r="F325" s="32">
        <v>0.72651022078371208</v>
      </c>
      <c r="G325" s="31">
        <v>51.506743</v>
      </c>
      <c r="H325" s="32">
        <v>86.15</v>
      </c>
      <c r="I325" s="32">
        <v>7.279283607591907</v>
      </c>
      <c r="J325" s="31">
        <v>-103901230</v>
      </c>
      <c r="K325" s="32">
        <v>-119.42110791181202</v>
      </c>
      <c r="L325" s="32">
        <v>303.030303030303</v>
      </c>
      <c r="M325" s="32">
        <v>39.020000000000003</v>
      </c>
      <c r="N325" s="33">
        <v>16.988510926249347</v>
      </c>
      <c r="O325" s="34">
        <v>2270.1726534461441</v>
      </c>
      <c r="P325" s="33">
        <v>75.672421781538134</v>
      </c>
    </row>
    <row r="326" spans="1:16" x14ac:dyDescent="0.25">
      <c r="A326" s="30" t="s">
        <v>380</v>
      </c>
      <c r="B326" s="30" t="s">
        <v>605</v>
      </c>
      <c r="C326" s="31">
        <v>4751651642</v>
      </c>
      <c r="D326" s="31">
        <v>262500000</v>
      </c>
      <c r="E326" s="32">
        <v>59.656638758545348</v>
      </c>
      <c r="F326" s="32">
        <v>25.251487305204382</v>
      </c>
      <c r="G326" s="31">
        <v>75.351630999999998</v>
      </c>
      <c r="H326" s="32">
        <v>8.9</v>
      </c>
      <c r="I326" s="32">
        <v>-8.431812959238874</v>
      </c>
      <c r="J326" s="31">
        <v>-20576283</v>
      </c>
      <c r="K326" s="32">
        <v>-114.81665566127759</v>
      </c>
      <c r="L326" s="32">
        <v>152.38095238095238</v>
      </c>
      <c r="M326" s="32">
        <v>28.7</v>
      </c>
      <c r="N326" s="33">
        <v>67.709360458601765</v>
      </c>
      <c r="O326" s="34">
        <v>470</v>
      </c>
      <c r="P326" s="33">
        <v>15.666666666666666</v>
      </c>
    </row>
    <row r="327" spans="1:16" x14ac:dyDescent="0.25">
      <c r="A327" s="30" t="s">
        <v>197</v>
      </c>
      <c r="B327" s="30" t="s">
        <v>605</v>
      </c>
      <c r="C327" s="31">
        <v>8818140480</v>
      </c>
      <c r="D327" s="31">
        <v>390000000</v>
      </c>
      <c r="E327" s="32">
        <v>51.841210579360265</v>
      </c>
      <c r="F327" s="32">
        <v>12.084198270247148</v>
      </c>
      <c r="G327" s="31">
        <v>74.35284</v>
      </c>
      <c r="H327" s="32">
        <v>10.38</v>
      </c>
      <c r="I327" s="32">
        <v>-0.46802357943537848</v>
      </c>
      <c r="J327" s="31">
        <v>-173746692</v>
      </c>
      <c r="K327" s="32">
        <v>-24.691117572471537</v>
      </c>
      <c r="L327" s="32">
        <v>102.56410256410257</v>
      </c>
      <c r="M327" s="32">
        <v>19.059999999999999</v>
      </c>
      <c r="N327" s="33">
        <v>15.224085130305236</v>
      </c>
      <c r="O327" s="34">
        <v>85.280689793669794</v>
      </c>
      <c r="P327" s="33">
        <v>2.8426896597889932</v>
      </c>
    </row>
    <row r="328" spans="1:16" x14ac:dyDescent="0.25">
      <c r="A328" s="30" t="s">
        <v>109</v>
      </c>
      <c r="B328" s="30" t="s">
        <v>605</v>
      </c>
      <c r="C328" s="31">
        <v>1566155489</v>
      </c>
      <c r="D328" s="31">
        <v>500000000</v>
      </c>
      <c r="E328" s="32">
        <v>47.684784500537646</v>
      </c>
      <c r="F328" s="32">
        <v>19.07391380021506</v>
      </c>
      <c r="G328" s="31">
        <v>167.149394</v>
      </c>
      <c r="H328" s="32">
        <v>5.0199999999999996</v>
      </c>
      <c r="I328" s="32">
        <v>-3.1906781334393841E-2</v>
      </c>
      <c r="J328" s="31">
        <v>-66095130</v>
      </c>
      <c r="K328" s="32">
        <v>-37.824269352371346</v>
      </c>
      <c r="L328" s="32">
        <v>80</v>
      </c>
      <c r="M328" s="32">
        <v>33.42</v>
      </c>
      <c r="N328" s="33">
        <v>51.975341031264463</v>
      </c>
      <c r="O328" s="34">
        <v>1266.7221965665119</v>
      </c>
      <c r="P328" s="33">
        <v>42.224073218883731</v>
      </c>
    </row>
    <row r="329" spans="1:16" x14ac:dyDescent="0.25">
      <c r="A329" s="30" t="s">
        <v>198</v>
      </c>
      <c r="B329" s="30" t="s">
        <v>605</v>
      </c>
      <c r="C329" s="31">
        <v>6529421000</v>
      </c>
      <c r="D329" s="31">
        <v>500000000</v>
      </c>
      <c r="E329" s="32">
        <v>33.491412801757626</v>
      </c>
      <c r="F329" s="32">
        <v>7.4425361781683614</v>
      </c>
      <c r="G329" s="31">
        <v>124.820319</v>
      </c>
      <c r="H329" s="32">
        <v>9.57</v>
      </c>
      <c r="I329" s="32">
        <v>-0.95947199879968015</v>
      </c>
      <c r="J329" s="31">
        <v>-116951000</v>
      </c>
      <c r="K329" s="32">
        <v>-38.477653034176704</v>
      </c>
      <c r="L329" s="32">
        <v>80</v>
      </c>
      <c r="M329" s="32">
        <v>24.96</v>
      </c>
      <c r="N329" s="33">
        <v>18.927681921989098</v>
      </c>
      <c r="O329" s="34">
        <v>651.71612298742298</v>
      </c>
      <c r="P329" s="33">
        <v>21.723870766247433</v>
      </c>
    </row>
    <row r="330" spans="1:16" x14ac:dyDescent="0.25">
      <c r="A330" s="30" t="s">
        <v>534</v>
      </c>
      <c r="B330" s="30" t="s">
        <v>605</v>
      </c>
      <c r="C330" s="31">
        <v>16816639000</v>
      </c>
      <c r="D330" s="31">
        <v>590000000</v>
      </c>
      <c r="E330" s="32">
        <v>13.422147684562082</v>
      </c>
      <c r="F330" s="32">
        <v>0.75831342850633232</v>
      </c>
      <c r="G330" s="31">
        <v>100.037674</v>
      </c>
      <c r="H330" s="32">
        <v>29.8</v>
      </c>
      <c r="I330" s="32">
        <v>-0.29942630411065707</v>
      </c>
      <c r="J330" s="31">
        <v>-142397000</v>
      </c>
      <c r="K330" s="32">
        <v>-124.30037149659051</v>
      </c>
      <c r="L330" s="32">
        <v>67.79661016949153</v>
      </c>
      <c r="M330" s="32">
        <v>16.95</v>
      </c>
      <c r="N330" s="33">
        <v>20.457188238176638</v>
      </c>
      <c r="O330" s="34">
        <v>343.2679351020264</v>
      </c>
      <c r="P330" s="33">
        <v>11.44226450340088</v>
      </c>
    </row>
    <row r="331" spans="1:16" x14ac:dyDescent="0.25">
      <c r="A331" s="30" t="s">
        <v>163</v>
      </c>
      <c r="B331" s="30" t="s">
        <v>605</v>
      </c>
      <c r="C331" s="31">
        <v>2210494206</v>
      </c>
      <c r="D331" s="31">
        <v>735000000</v>
      </c>
      <c r="E331" s="32">
        <v>34.955929923078244</v>
      </c>
      <c r="F331" s="32">
        <v>5.9448860413398377</v>
      </c>
      <c r="G331" s="31">
        <v>139.25645700000001</v>
      </c>
      <c r="H331" s="32">
        <v>8.2200000000000006</v>
      </c>
      <c r="I331" s="32">
        <v>-0.12283281885039621</v>
      </c>
      <c r="J331" s="31">
        <v>-78670547</v>
      </c>
      <c r="K331" s="32">
        <v>-74.742075963956367</v>
      </c>
      <c r="L331" s="32">
        <v>54.42176870748299</v>
      </c>
      <c r="M331" s="32">
        <v>18.940000000000001</v>
      </c>
      <c r="N331" s="33">
        <v>41.98645751514745</v>
      </c>
      <c r="O331" s="34">
        <v>565.19967480142293</v>
      </c>
      <c r="P331" s="33">
        <v>18.839989160047431</v>
      </c>
    </row>
    <row r="332" spans="1:16" x14ac:dyDescent="0.25">
      <c r="A332" s="30" t="s">
        <v>415</v>
      </c>
      <c r="B332" s="30" t="s">
        <v>605</v>
      </c>
      <c r="C332" s="31">
        <v>7934593883</v>
      </c>
      <c r="D332" s="31">
        <v>1049040806</v>
      </c>
      <c r="E332" s="32">
        <v>49.612224654235057</v>
      </c>
      <c r="F332" s="32">
        <v>9.4585881446131381</v>
      </c>
      <c r="G332" s="31">
        <v>160.647257</v>
      </c>
      <c r="H332" s="32">
        <v>5.0199999999999996</v>
      </c>
      <c r="I332" s="32">
        <v>-0.11551018514256839</v>
      </c>
      <c r="J332" s="31">
        <v>-63498082</v>
      </c>
      <c r="K332" s="32">
        <v>-82.604133302798033</v>
      </c>
      <c r="L332" s="32">
        <v>38.130070604708202</v>
      </c>
      <c r="M332" s="32">
        <v>15.31</v>
      </c>
      <c r="N332" s="33">
        <v>40.922094868266967</v>
      </c>
      <c r="O332" s="34">
        <v>611.91242555806014</v>
      </c>
      <c r="P332" s="33">
        <v>20.397080851935339</v>
      </c>
    </row>
    <row r="333" spans="1:16" x14ac:dyDescent="0.25">
      <c r="A333" s="40" t="s">
        <v>71</v>
      </c>
      <c r="B333" s="40" t="s">
        <v>255</v>
      </c>
      <c r="C333" s="41">
        <v>336306420</v>
      </c>
      <c r="D333" s="41">
        <v>3750000</v>
      </c>
      <c r="E333" s="42">
        <v>12.652772341039663</v>
      </c>
      <c r="F333" s="42">
        <v>0.79018094245368697</v>
      </c>
      <c r="G333" s="41">
        <v>7.3957799999999996E-4</v>
      </c>
      <c r="H333" s="42">
        <v>4275</v>
      </c>
      <c r="I333" s="42">
        <v>-110.11978586713576</v>
      </c>
      <c r="J333" s="41">
        <v>-10342879</v>
      </c>
      <c r="K333" s="42">
        <v>-1548.166617824689</v>
      </c>
      <c r="L333" s="42">
        <v>10666.666666666666</v>
      </c>
      <c r="M333" s="42">
        <v>19.72</v>
      </c>
      <c r="N333" s="43">
        <v>43.578571089344692</v>
      </c>
      <c r="O333" s="44">
        <v>91.28766846326819</v>
      </c>
      <c r="P333" s="43">
        <v>3.0429222821089397</v>
      </c>
    </row>
    <row r="334" spans="1:16" x14ac:dyDescent="0.25">
      <c r="A334" s="40" t="s">
        <v>39</v>
      </c>
      <c r="B334" s="40" t="s">
        <v>255</v>
      </c>
      <c r="C334" s="41">
        <v>638570889</v>
      </c>
      <c r="D334" s="41">
        <v>10721700</v>
      </c>
      <c r="E334" s="42">
        <v>65.252146165255567</v>
      </c>
      <c r="F334" s="42">
        <v>50.716573370870577</v>
      </c>
      <c r="G334" s="41">
        <v>5.1827810000000003</v>
      </c>
      <c r="H334" s="42">
        <v>118.3</v>
      </c>
      <c r="I334" s="42">
        <v>-2.6458933013105934</v>
      </c>
      <c r="J334" s="41">
        <v>5814918</v>
      </c>
      <c r="K334" s="42">
        <v>221.25918198674512</v>
      </c>
      <c r="L334" s="42">
        <v>3730.7516531893261</v>
      </c>
      <c r="M334" s="42">
        <v>48.33</v>
      </c>
      <c r="N334" s="43">
        <v>36.620577973153658</v>
      </c>
      <c r="O334" s="44">
        <v>407.94618834080711</v>
      </c>
      <c r="P334" s="43">
        <v>13.598206278026904</v>
      </c>
    </row>
    <row r="335" spans="1:16" x14ac:dyDescent="0.25">
      <c r="A335" s="40" t="s">
        <v>320</v>
      </c>
      <c r="B335" s="40" t="s">
        <v>255</v>
      </c>
      <c r="C335" s="41">
        <v>1138168471</v>
      </c>
      <c r="D335" s="41">
        <v>10994134</v>
      </c>
      <c r="E335" s="42">
        <v>34.180867683528142</v>
      </c>
      <c r="F335" s="42">
        <v>1.9073678267480769</v>
      </c>
      <c r="G335" s="41">
        <v>7.01302E-4</v>
      </c>
      <c r="H335" s="42">
        <v>1671</v>
      </c>
      <c r="I335" s="42">
        <v>-21.098194890870673</v>
      </c>
      <c r="J335" s="41">
        <v>164509463</v>
      </c>
      <c r="K335" s="42">
        <v>108.93256894285771</v>
      </c>
      <c r="L335" s="42">
        <v>3638.303844577481</v>
      </c>
      <c r="M335" s="42">
        <v>6.37</v>
      </c>
      <c r="N335" s="43">
        <v>73.797606369392582</v>
      </c>
      <c r="O335" s="44">
        <v>971.83687072522366</v>
      </c>
      <c r="P335" s="43">
        <v>32.394562357507453</v>
      </c>
    </row>
    <row r="336" spans="1:16" x14ac:dyDescent="0.25">
      <c r="A336" s="40" t="s">
        <v>45</v>
      </c>
      <c r="B336" s="40" t="s">
        <v>255</v>
      </c>
      <c r="C336" s="41">
        <v>879240094</v>
      </c>
      <c r="D336" s="41">
        <v>14175000</v>
      </c>
      <c r="E336" s="42">
        <v>16.779104283425113</v>
      </c>
      <c r="F336" s="42">
        <v>2.7592332413964824</v>
      </c>
      <c r="G336" s="41">
        <v>5.5196949999999996</v>
      </c>
      <c r="H336" s="42">
        <v>432</v>
      </c>
      <c r="I336" s="42">
        <v>8.3288647779547773</v>
      </c>
      <c r="J336" s="41">
        <v>-27853019</v>
      </c>
      <c r="K336" s="42">
        <v>-218.32732028079255</v>
      </c>
      <c r="L336" s="42">
        <v>2821.8694885361551</v>
      </c>
      <c r="M336" s="42">
        <v>38.93</v>
      </c>
      <c r="N336" s="43">
        <v>61.984161215976336</v>
      </c>
      <c r="O336" s="44">
        <v>1382.4062367928384</v>
      </c>
      <c r="P336" s="43">
        <v>46.080207893094617</v>
      </c>
    </row>
    <row r="337" spans="1:16" x14ac:dyDescent="0.25">
      <c r="A337" s="40" t="s">
        <v>482</v>
      </c>
      <c r="B337" s="40" t="s">
        <v>255</v>
      </c>
      <c r="C337" s="41">
        <v>3023972122</v>
      </c>
      <c r="D337" s="41">
        <v>21000000</v>
      </c>
      <c r="E337" s="42">
        <v>14.208634221143859</v>
      </c>
      <c r="F337" s="42">
        <v>1.236931681130309</v>
      </c>
      <c r="G337" s="41">
        <v>4.9969520000000003</v>
      </c>
      <c r="H337" s="42">
        <v>563.5</v>
      </c>
      <c r="I337" s="42">
        <v>15.386418457999412</v>
      </c>
      <c r="J337" s="41">
        <v>40710262</v>
      </c>
      <c r="K337" s="42">
        <v>282.1647279007932</v>
      </c>
      <c r="L337" s="42">
        <v>1904.7619047619048</v>
      </c>
      <c r="M337" s="42">
        <v>23.79</v>
      </c>
      <c r="N337" s="43">
        <v>39.157529117534942</v>
      </c>
      <c r="O337" s="44">
        <v>2955.6183962663908</v>
      </c>
      <c r="P337" s="43">
        <v>98.520613208879695</v>
      </c>
    </row>
    <row r="338" spans="1:16" x14ac:dyDescent="0.25">
      <c r="A338" s="40" t="s">
        <v>448</v>
      </c>
      <c r="B338" s="40" t="s">
        <v>255</v>
      </c>
      <c r="C338" s="41">
        <v>447250420</v>
      </c>
      <c r="D338" s="41">
        <v>23850000</v>
      </c>
      <c r="E338" s="42">
        <v>17.509730212891569</v>
      </c>
      <c r="F338" s="42">
        <v>3.0088549013457691</v>
      </c>
      <c r="G338" s="41">
        <v>10.082440999999999</v>
      </c>
      <c r="H338" s="42">
        <v>226.6</v>
      </c>
      <c r="I338" s="42">
        <v>-1.8201787138569046</v>
      </c>
      <c r="J338" s="41">
        <v>5945065</v>
      </c>
      <c r="K338" s="42">
        <v>978.86230007577717</v>
      </c>
      <c r="L338" s="42">
        <v>1677.1488469601677</v>
      </c>
      <c r="M338" s="42">
        <v>42.27</v>
      </c>
      <c r="N338" s="43">
        <v>43.569757440233438</v>
      </c>
      <c r="O338" s="44">
        <v>599.22847042080207</v>
      </c>
      <c r="P338" s="43">
        <v>19.97428234736007</v>
      </c>
    </row>
    <row r="339" spans="1:16" x14ac:dyDescent="0.25">
      <c r="A339" s="40" t="s">
        <v>102</v>
      </c>
      <c r="B339" s="40" t="s">
        <v>255</v>
      </c>
      <c r="C339" s="41">
        <v>1186366071</v>
      </c>
      <c r="D339" s="41">
        <v>46656000</v>
      </c>
      <c r="E339" s="42">
        <v>54.872198962959409</v>
      </c>
      <c r="F339" s="42">
        <v>40.555229591610647</v>
      </c>
      <c r="G339" s="41">
        <v>24.81212</v>
      </c>
      <c r="H339" s="42">
        <v>29.38</v>
      </c>
      <c r="I339" s="42">
        <v>0.20189780170407801</v>
      </c>
      <c r="J339" s="41">
        <v>-1305327</v>
      </c>
      <c r="K339" s="42">
        <v>-1036.5402692198966</v>
      </c>
      <c r="L339" s="42">
        <v>857.33882030178324</v>
      </c>
      <c r="M339" s="42">
        <v>53.18</v>
      </c>
      <c r="N339" s="43">
        <v>25.26565196327811</v>
      </c>
      <c r="O339" s="44">
        <v>1775.253895372789</v>
      </c>
      <c r="P339" s="43">
        <v>59.175129845759635</v>
      </c>
    </row>
    <row r="340" spans="1:16" x14ac:dyDescent="0.25">
      <c r="A340" s="40" t="s">
        <v>548</v>
      </c>
      <c r="B340" s="40" t="s">
        <v>255</v>
      </c>
      <c r="C340" s="41">
        <v>1321868358</v>
      </c>
      <c r="D340" s="41">
        <v>55000000</v>
      </c>
      <c r="E340" s="42">
        <v>13.806319428528827</v>
      </c>
      <c r="F340" s="42">
        <v>1.5787672302491511</v>
      </c>
      <c r="G340" s="41">
        <v>18.044423999999999</v>
      </c>
      <c r="H340" s="42">
        <v>160.6</v>
      </c>
      <c r="I340" s="42">
        <v>7.9232945337611218</v>
      </c>
      <c r="J340" s="41">
        <v>-13999310</v>
      </c>
      <c r="K340" s="42">
        <v>-624.67364462962814</v>
      </c>
      <c r="L340" s="42">
        <v>727.27272727272725</v>
      </c>
      <c r="M340" s="42">
        <v>32.799999999999997</v>
      </c>
      <c r="N340" s="43">
        <v>13.254380886264096</v>
      </c>
      <c r="O340" s="44">
        <v>3000</v>
      </c>
      <c r="P340" s="43">
        <v>100</v>
      </c>
    </row>
    <row r="341" spans="1:16" x14ac:dyDescent="0.25">
      <c r="A341" s="40" t="s">
        <v>179</v>
      </c>
      <c r="B341" s="40" t="s">
        <v>255</v>
      </c>
      <c r="C341" s="41">
        <v>353515478</v>
      </c>
      <c r="D341" s="41">
        <v>73500000</v>
      </c>
      <c r="E341" s="42">
        <v>33.129305593778142</v>
      </c>
      <c r="F341" s="42">
        <v>16.694031541334411</v>
      </c>
      <c r="G341" s="41">
        <v>39.640771000000001</v>
      </c>
      <c r="H341" s="42">
        <v>30.46</v>
      </c>
      <c r="I341" s="42">
        <v>-0.34607586272109359</v>
      </c>
      <c r="J341" s="41">
        <v>-4041987</v>
      </c>
      <c r="K341" s="42">
        <v>-490.97139599904699</v>
      </c>
      <c r="L341" s="42">
        <v>544.21768707482988</v>
      </c>
      <c r="M341" s="42">
        <v>53.93</v>
      </c>
      <c r="N341" s="43">
        <v>24.022392231959646</v>
      </c>
      <c r="O341" s="44">
        <v>1419.0821495479659</v>
      </c>
      <c r="P341" s="43">
        <v>47.302738318265526</v>
      </c>
    </row>
    <row r="342" spans="1:16" x14ac:dyDescent="0.25">
      <c r="A342" s="40" t="s">
        <v>308</v>
      </c>
      <c r="B342" s="40" t="s">
        <v>255</v>
      </c>
      <c r="C342" s="41">
        <v>862192368</v>
      </c>
      <c r="D342" s="41">
        <v>93600000</v>
      </c>
      <c r="E342" s="42">
        <v>80.875239607050503</v>
      </c>
      <c r="F342" s="42">
        <v>108.00646315044138</v>
      </c>
      <c r="G342" s="41">
        <v>62.294471000000001</v>
      </c>
      <c r="H342" s="42">
        <v>7.94</v>
      </c>
      <c r="I342" s="42">
        <v>4.2705932753363207E-2</v>
      </c>
      <c r="J342" s="41">
        <v>-2782893</v>
      </c>
      <c r="K342" s="42">
        <v>-269.0725083573102</v>
      </c>
      <c r="L342" s="42">
        <v>427.35042735042737</v>
      </c>
      <c r="M342" s="42">
        <v>66.55</v>
      </c>
      <c r="N342" s="43">
        <v>23.058113989368483</v>
      </c>
      <c r="O342" s="44">
        <v>874.11181876724208</v>
      </c>
      <c r="P342" s="43">
        <v>29.137060625574737</v>
      </c>
    </row>
    <row r="343" spans="1:16" x14ac:dyDescent="0.25">
      <c r="A343" s="40" t="s">
        <v>10</v>
      </c>
      <c r="B343" s="40" t="s">
        <v>255</v>
      </c>
      <c r="C343" s="41">
        <v>9551963345</v>
      </c>
      <c r="D343" s="41">
        <v>100000000</v>
      </c>
      <c r="E343" s="42">
        <v>7.8491919060702902</v>
      </c>
      <c r="F343" s="42">
        <v>0.68852560579563948</v>
      </c>
      <c r="G343" s="41">
        <v>45.468504000000003</v>
      </c>
      <c r="H343" s="42">
        <v>112.1</v>
      </c>
      <c r="I343" s="42">
        <v>3.3094315853183782</v>
      </c>
      <c r="J343" s="41">
        <v>58835982</v>
      </c>
      <c r="K343" s="42">
        <v>193.75898238598279</v>
      </c>
      <c r="L343" s="42">
        <v>400</v>
      </c>
      <c r="M343" s="42">
        <v>45.46</v>
      </c>
      <c r="N343" s="43">
        <v>17.27077558124892</v>
      </c>
      <c r="O343" s="44">
        <v>1873.4829045707877</v>
      </c>
      <c r="P343" s="43">
        <v>62.449430152359589</v>
      </c>
    </row>
    <row r="344" spans="1:16" x14ac:dyDescent="0.25">
      <c r="A344" s="40" t="s">
        <v>87</v>
      </c>
      <c r="B344" s="40" t="s">
        <v>255</v>
      </c>
      <c r="C344" s="41">
        <v>3143931773</v>
      </c>
      <c r="D344" s="41">
        <v>119000000</v>
      </c>
      <c r="E344" s="42">
        <v>64.455658396921905</v>
      </c>
      <c r="F344" s="42">
        <v>21.66576752837711</v>
      </c>
      <c r="G344" s="41">
        <v>24.496238000000002</v>
      </c>
      <c r="H344" s="42">
        <v>25.34</v>
      </c>
      <c r="I344" s="42">
        <v>-0.32403958137131639</v>
      </c>
      <c r="J344" s="41">
        <v>-53375203</v>
      </c>
      <c r="K344" s="42">
        <v>-55.737492932813765</v>
      </c>
      <c r="L344" s="42">
        <v>336.1344537815126</v>
      </c>
      <c r="M344" s="42">
        <v>20.58</v>
      </c>
      <c r="N344" s="43">
        <v>16.978167674945848</v>
      </c>
      <c r="O344" s="44">
        <v>519.32083579862535</v>
      </c>
      <c r="P344" s="43">
        <v>17.310694526620846</v>
      </c>
    </row>
    <row r="345" spans="1:16" x14ac:dyDescent="0.25">
      <c r="A345" s="40" t="s">
        <v>40</v>
      </c>
      <c r="B345" s="40" t="s">
        <v>255</v>
      </c>
      <c r="C345" s="41">
        <v>1508599655</v>
      </c>
      <c r="D345" s="41">
        <v>119728125</v>
      </c>
      <c r="E345" s="42">
        <v>160.80044307848536</v>
      </c>
      <c r="F345" s="42">
        <v>335.76163303001147</v>
      </c>
      <c r="G345" s="41">
        <v>53.051453000000002</v>
      </c>
      <c r="H345" s="42">
        <v>4.6900000000000004</v>
      </c>
      <c r="I345" s="42">
        <v>4.6117982053557327E-2</v>
      </c>
      <c r="J345" s="41">
        <v>-17925929</v>
      </c>
      <c r="K345" s="42">
        <v>-26.716188600323029</v>
      </c>
      <c r="L345" s="42">
        <v>334.0902565708767</v>
      </c>
      <c r="M345" s="42">
        <v>44.3</v>
      </c>
      <c r="N345" s="43">
        <v>16.801412268278604</v>
      </c>
      <c r="O345" s="44">
        <v>838.92889372745356</v>
      </c>
      <c r="P345" s="43">
        <v>27.964296457581785</v>
      </c>
    </row>
    <row r="346" spans="1:16" x14ac:dyDescent="0.25">
      <c r="A346" s="40" t="s">
        <v>421</v>
      </c>
      <c r="B346" s="40" t="s">
        <v>255</v>
      </c>
      <c r="C346" s="41">
        <v>181919399</v>
      </c>
      <c r="D346" s="41">
        <v>120000000</v>
      </c>
      <c r="E346" s="42">
        <v>121.98483972411908</v>
      </c>
      <c r="F346" s="42">
        <v>115.64736427736675</v>
      </c>
      <c r="G346" s="41">
        <v>42.875571000000001</v>
      </c>
      <c r="H346" s="42">
        <v>7.65</v>
      </c>
      <c r="I346" s="42">
        <v>-0.18163627233210722</v>
      </c>
      <c r="J346" s="41">
        <v>-37672820</v>
      </c>
      <c r="K346" s="42">
        <v>-27.998965806116981</v>
      </c>
      <c r="L346" s="42">
        <v>333.33333333333331</v>
      </c>
      <c r="M346" s="42">
        <v>35.72</v>
      </c>
      <c r="N346" s="43">
        <v>14.244928020982345</v>
      </c>
      <c r="O346" s="44">
        <v>573.80857413024205</v>
      </c>
      <c r="P346" s="43">
        <v>19.126952471008067</v>
      </c>
    </row>
    <row r="347" spans="1:16" x14ac:dyDescent="0.25">
      <c r="A347" s="40" t="s">
        <v>166</v>
      </c>
      <c r="B347" s="40" t="s">
        <v>255</v>
      </c>
      <c r="C347" s="41">
        <v>8044975103</v>
      </c>
      <c r="D347" s="41">
        <v>135000000</v>
      </c>
      <c r="E347" s="42">
        <v>18.417555779927429</v>
      </c>
      <c r="F347" s="42">
        <v>5.2471668888682137</v>
      </c>
      <c r="G347" s="41">
        <v>82.584238999999997</v>
      </c>
      <c r="H347" s="42">
        <v>26.3</v>
      </c>
      <c r="I347" s="42">
        <v>0.45431641676293566</v>
      </c>
      <c r="J347" s="41">
        <v>-3113021</v>
      </c>
      <c r="K347" s="42">
        <v>-1127.522107945947</v>
      </c>
      <c r="L347" s="42">
        <v>296.2962962962963</v>
      </c>
      <c r="M347" s="42">
        <v>61.17</v>
      </c>
      <c r="N347" s="43">
        <v>47.132455057654646</v>
      </c>
      <c r="O347" s="44">
        <v>1590.596370774309</v>
      </c>
      <c r="P347" s="43">
        <v>53.019879025810297</v>
      </c>
    </row>
    <row r="348" spans="1:16" x14ac:dyDescent="0.25">
      <c r="A348" s="40" t="s">
        <v>761</v>
      </c>
      <c r="B348" s="40" t="s">
        <v>255</v>
      </c>
      <c r="C348" s="41">
        <v>3597943991</v>
      </c>
      <c r="D348" s="41">
        <v>160000000</v>
      </c>
      <c r="E348" s="42">
        <v>30.132534941687517</v>
      </c>
      <c r="F348" s="42">
        <v>5.7069194965317269</v>
      </c>
      <c r="G348" s="41">
        <v>39.992564999999999</v>
      </c>
      <c r="H348" s="42">
        <v>33.200000000000003</v>
      </c>
      <c r="I348" s="42">
        <v>-2.9207999999999998</v>
      </c>
      <c r="J348" s="41">
        <v>29754818</v>
      </c>
      <c r="K348" s="42">
        <v>177.45025360262665</v>
      </c>
      <c r="L348" s="42">
        <v>250</v>
      </c>
      <c r="M348" s="42">
        <v>24.99</v>
      </c>
      <c r="N348" s="43">
        <v>32.403975575786674</v>
      </c>
      <c r="O348" s="44">
        <v>0</v>
      </c>
      <c r="P348" s="43">
        <v>0</v>
      </c>
    </row>
    <row r="349" spans="1:16" x14ac:dyDescent="0.25">
      <c r="A349" s="40" t="s">
        <v>409</v>
      </c>
      <c r="B349" s="40" t="s">
        <v>255</v>
      </c>
      <c r="C349" s="41">
        <v>932814398</v>
      </c>
      <c r="D349" s="41">
        <v>174600000</v>
      </c>
      <c r="E349" s="42">
        <v>48.092440750329416</v>
      </c>
      <c r="F349" s="42">
        <v>27.544353236156596</v>
      </c>
      <c r="G349" s="41">
        <v>78.469515999999999</v>
      </c>
      <c r="H349" s="42">
        <v>10.6</v>
      </c>
      <c r="I349" s="42">
        <v>0.4030873432270603</v>
      </c>
      <c r="J349" s="41">
        <v>-20343122</v>
      </c>
      <c r="K349" s="42">
        <v>-85.827534239828083</v>
      </c>
      <c r="L349" s="42">
        <v>229.09507445589921</v>
      </c>
      <c r="M349" s="42">
        <v>44.94</v>
      </c>
      <c r="N349" s="43">
        <v>43.58537627527808</v>
      </c>
      <c r="O349" s="44">
        <v>2504.8878715868159</v>
      </c>
      <c r="P349" s="43">
        <v>83.496262386227201</v>
      </c>
    </row>
    <row r="350" spans="1:16" x14ac:dyDescent="0.25">
      <c r="A350" s="40" t="s">
        <v>307</v>
      </c>
      <c r="B350" s="40" t="s">
        <v>255</v>
      </c>
      <c r="C350" s="41">
        <v>402238316</v>
      </c>
      <c r="D350" s="41">
        <v>177187500</v>
      </c>
      <c r="E350" s="42">
        <v>5.4635874259287336</v>
      </c>
      <c r="F350" s="42">
        <v>0.48179783297431511</v>
      </c>
      <c r="G350" s="41">
        <v>124.842961</v>
      </c>
      <c r="H350" s="42">
        <v>58.65</v>
      </c>
      <c r="I350" s="42">
        <v>-1.856066429894355</v>
      </c>
      <c r="J350" s="41">
        <v>-50345394</v>
      </c>
      <c r="K350" s="42">
        <v>-225.2440411927256</v>
      </c>
      <c r="L350" s="42">
        <v>225.7495590828924</v>
      </c>
      <c r="M350" s="42">
        <v>70.45</v>
      </c>
      <c r="N350" s="43">
        <v>37.623042739957093</v>
      </c>
      <c r="O350" s="44">
        <v>637.59364325640331</v>
      </c>
      <c r="P350" s="43">
        <v>21.253121441880111</v>
      </c>
    </row>
    <row r="351" spans="1:16" x14ac:dyDescent="0.25">
      <c r="A351" s="40" t="s">
        <v>43</v>
      </c>
      <c r="B351" s="40" t="s">
        <v>255</v>
      </c>
      <c r="C351" s="41">
        <v>595998092</v>
      </c>
      <c r="D351" s="41">
        <v>187641391</v>
      </c>
      <c r="E351" s="42">
        <v>30.835721241487324</v>
      </c>
      <c r="F351" s="42">
        <v>16.433325865446886</v>
      </c>
      <c r="G351" s="41">
        <v>131.0445</v>
      </c>
      <c r="H351" s="42">
        <v>9.9</v>
      </c>
      <c r="I351" s="42">
        <v>-0.23349223494104621</v>
      </c>
      <c r="J351" s="41">
        <v>39009394</v>
      </c>
      <c r="K351" s="42">
        <v>48.101590862959831</v>
      </c>
      <c r="L351" s="42">
        <v>213.17258301501292</v>
      </c>
      <c r="M351" s="42">
        <v>69.83</v>
      </c>
      <c r="N351" s="43">
        <v>68.044045650097644</v>
      </c>
      <c r="O351" s="44">
        <v>941.83018877158486</v>
      </c>
      <c r="P351" s="43">
        <v>31.394339625719496</v>
      </c>
    </row>
    <row r="352" spans="1:16" x14ac:dyDescent="0.25">
      <c r="A352" s="40" t="s">
        <v>177</v>
      </c>
      <c r="B352" s="40" t="s">
        <v>255</v>
      </c>
      <c r="C352" s="41">
        <v>2673958636</v>
      </c>
      <c r="D352" s="41">
        <v>190370946</v>
      </c>
      <c r="E352" s="42">
        <v>30.534076700786326</v>
      </c>
      <c r="F352" s="42">
        <v>8.9106958290165199</v>
      </c>
      <c r="G352" s="41">
        <v>74.278114000000002</v>
      </c>
      <c r="H352" s="42">
        <v>17.64</v>
      </c>
      <c r="I352" s="42">
        <v>-1.0981124185531961</v>
      </c>
      <c r="J352" s="41">
        <v>34312463</v>
      </c>
      <c r="K352" s="42">
        <v>99.866833459317689</v>
      </c>
      <c r="L352" s="42">
        <v>210.11609618202979</v>
      </c>
      <c r="M352" s="42">
        <v>39.01</v>
      </c>
      <c r="N352" s="43">
        <v>43.052176938168252</v>
      </c>
      <c r="O352" s="44">
        <v>396.46975120888578</v>
      </c>
      <c r="P352" s="43">
        <v>13.215658373629527</v>
      </c>
    </row>
    <row r="353" spans="1:16" x14ac:dyDescent="0.25">
      <c r="A353" s="40" t="s">
        <v>167</v>
      </c>
      <c r="B353" s="40" t="s">
        <v>255</v>
      </c>
      <c r="C353" s="41">
        <v>3624383186</v>
      </c>
      <c r="D353" s="41">
        <v>190615223</v>
      </c>
      <c r="E353" s="42">
        <v>49.396040641090941</v>
      </c>
      <c r="F353" s="42">
        <v>43.190010276261219</v>
      </c>
      <c r="G353" s="41">
        <v>136.56980300000001</v>
      </c>
      <c r="H353" s="42">
        <v>5.93</v>
      </c>
      <c r="I353" s="42">
        <v>0.10679319778458839</v>
      </c>
      <c r="J353" s="41">
        <v>-54418198</v>
      </c>
      <c r="K353" s="42">
        <v>-21.016707278693794</v>
      </c>
      <c r="L353" s="42">
        <v>209.84682844559586</v>
      </c>
      <c r="M353" s="42">
        <v>71.64</v>
      </c>
      <c r="N353" s="43">
        <v>33.014138422437327</v>
      </c>
      <c r="O353" s="44">
        <v>1440.1195874608648</v>
      </c>
      <c r="P353" s="43">
        <v>48.00398624869549</v>
      </c>
    </row>
    <row r="354" spans="1:16" x14ac:dyDescent="0.25">
      <c r="A354" s="40" t="s">
        <v>44</v>
      </c>
      <c r="B354" s="40" t="s">
        <v>255</v>
      </c>
      <c r="C354" s="41">
        <v>573457342</v>
      </c>
      <c r="D354" s="41">
        <v>200000000</v>
      </c>
      <c r="E354" s="42">
        <v>59.256924097509632</v>
      </c>
      <c r="F354" s="42">
        <v>74.071155121887045</v>
      </c>
      <c r="G354" s="41">
        <v>150.34311</v>
      </c>
      <c r="H354" s="42">
        <v>4.49</v>
      </c>
      <c r="I354" s="42">
        <v>-8.9779611485220734E-2</v>
      </c>
      <c r="J354" s="41">
        <v>28758269</v>
      </c>
      <c r="K354" s="42">
        <v>27.818085991197872</v>
      </c>
      <c r="L354" s="42">
        <v>200</v>
      </c>
      <c r="M354" s="42">
        <v>75.17</v>
      </c>
      <c r="N354" s="43">
        <v>11.857321447998514</v>
      </c>
      <c r="O354" s="44">
        <v>164.89288821862044</v>
      </c>
      <c r="P354" s="43">
        <v>5.4964296072873484</v>
      </c>
    </row>
    <row r="355" spans="1:16" x14ac:dyDescent="0.25">
      <c r="A355" s="40" t="s">
        <v>258</v>
      </c>
      <c r="B355" s="40" t="s">
        <v>255</v>
      </c>
      <c r="C355" s="41">
        <v>28844632356</v>
      </c>
      <c r="D355" s="41">
        <v>200019288</v>
      </c>
      <c r="E355" s="42">
        <v>12.063702119673536</v>
      </c>
      <c r="F355" s="42">
        <v>0.66277685760609073</v>
      </c>
      <c r="G355" s="41">
        <v>35.457332999999998</v>
      </c>
      <c r="H355" s="42">
        <v>93.55</v>
      </c>
      <c r="I355" s="42">
        <v>5.166950140653384</v>
      </c>
      <c r="J355" s="41">
        <v>-90890793</v>
      </c>
      <c r="K355" s="42">
        <v>-200.25961494251678</v>
      </c>
      <c r="L355" s="42">
        <v>199.98071385995536</v>
      </c>
      <c r="M355" s="42">
        <v>17.72</v>
      </c>
      <c r="N355" s="43">
        <v>30.081226856197521</v>
      </c>
      <c r="O355" s="44">
        <v>3000</v>
      </c>
      <c r="P355" s="43">
        <v>100</v>
      </c>
    </row>
    <row r="356" spans="1:16" x14ac:dyDescent="0.25">
      <c r="A356" s="40" t="s">
        <v>2</v>
      </c>
      <c r="B356" s="40" t="s">
        <v>255</v>
      </c>
      <c r="C356" s="41">
        <v>71378041000</v>
      </c>
      <c r="D356" s="41">
        <v>219801000</v>
      </c>
      <c r="E356" s="42">
        <v>2.2998823856189672</v>
      </c>
      <c r="F356" s="42">
        <v>3.1900840039495913E-2</v>
      </c>
      <c r="G356" s="41">
        <v>51.918782</v>
      </c>
      <c r="H356" s="42">
        <v>335</v>
      </c>
      <c r="I356" s="42">
        <v>17.741888931596463</v>
      </c>
      <c r="J356" s="41">
        <v>134970000</v>
      </c>
      <c r="K356" s="42">
        <v>534.15372304956657</v>
      </c>
      <c r="L356" s="42">
        <v>181.98279352687203</v>
      </c>
      <c r="M356" s="42">
        <v>23.62</v>
      </c>
      <c r="N356" s="43">
        <v>13.468949484215686</v>
      </c>
      <c r="O356" s="44">
        <v>3000</v>
      </c>
      <c r="P356" s="43">
        <v>100</v>
      </c>
    </row>
    <row r="357" spans="1:16" x14ac:dyDescent="0.25">
      <c r="A357" s="40" t="s">
        <v>256</v>
      </c>
      <c r="B357" s="40" t="s">
        <v>255</v>
      </c>
      <c r="C357" s="41">
        <v>1748599456</v>
      </c>
      <c r="D357" s="41">
        <v>220000000</v>
      </c>
      <c r="E357" s="42">
        <v>56.188310853513926</v>
      </c>
      <c r="F357" s="42">
        <v>28.377934774501984</v>
      </c>
      <c r="G357" s="41">
        <v>78.150914</v>
      </c>
      <c r="H357" s="42">
        <v>9.11</v>
      </c>
      <c r="I357" s="42">
        <v>-0.17389937236157493</v>
      </c>
      <c r="J357" s="41">
        <v>-145428477</v>
      </c>
      <c r="K357" s="42">
        <v>-13.614940078070129</v>
      </c>
      <c r="L357" s="42">
        <v>181.81818181818181</v>
      </c>
      <c r="M357" s="42">
        <v>35.520000000000003</v>
      </c>
      <c r="N357" s="43">
        <v>32.802736515063131</v>
      </c>
      <c r="O357" s="44">
        <v>590.24529369165475</v>
      </c>
      <c r="P357" s="43">
        <v>19.674843123055158</v>
      </c>
    </row>
    <row r="358" spans="1:16" x14ac:dyDescent="0.25">
      <c r="A358" s="40" t="s">
        <v>382</v>
      </c>
      <c r="B358" s="40" t="s">
        <v>255</v>
      </c>
      <c r="C358" s="41">
        <v>237921423</v>
      </c>
      <c r="D358" s="41">
        <v>249999992</v>
      </c>
      <c r="E358" s="42">
        <v>49.264482870739897</v>
      </c>
      <c r="F358" s="42">
        <v>49.264484447203401</v>
      </c>
      <c r="G358" s="41">
        <v>187.95273599999999</v>
      </c>
      <c r="H358" s="42">
        <v>4.32</v>
      </c>
      <c r="I358" s="42">
        <v>-2.7576926440531224E-2</v>
      </c>
      <c r="J358" s="41">
        <v>5215990</v>
      </c>
      <c r="K358" s="42">
        <v>191.71815283388196</v>
      </c>
      <c r="L358" s="42">
        <v>160.00000512000017</v>
      </c>
      <c r="M358" s="42">
        <v>75.180000000000007</v>
      </c>
      <c r="N358" s="43">
        <v>64.053572469279288</v>
      </c>
      <c r="O358" s="44">
        <v>354.65284932178599</v>
      </c>
      <c r="P358" s="43">
        <v>11.821761644059533</v>
      </c>
    </row>
    <row r="359" spans="1:16" x14ac:dyDescent="0.25">
      <c r="A359" s="40" t="s">
        <v>260</v>
      </c>
      <c r="B359" s="40" t="s">
        <v>255</v>
      </c>
      <c r="C359" s="41">
        <v>2324346355</v>
      </c>
      <c r="D359" s="41">
        <v>270000000</v>
      </c>
      <c r="E359" s="42">
        <v>226.11133722244833</v>
      </c>
      <c r="F359" s="42">
        <v>418.72469856008951</v>
      </c>
      <c r="G359" s="41">
        <v>68.060782000000003</v>
      </c>
      <c r="H359" s="42">
        <v>2.6</v>
      </c>
      <c r="I359" s="42">
        <v>-2.5877790402843107E-2</v>
      </c>
      <c r="J359" s="41">
        <v>120604000</v>
      </c>
      <c r="K359" s="42">
        <v>4.4774634340486221</v>
      </c>
      <c r="L359" s="42">
        <v>148.14814814814815</v>
      </c>
      <c r="M359" s="42">
        <v>25.2</v>
      </c>
      <c r="N359" s="43">
        <v>86.921853000663617</v>
      </c>
      <c r="O359" s="44">
        <v>314.35896239285751</v>
      </c>
      <c r="P359" s="43">
        <v>10.478632079761917</v>
      </c>
    </row>
    <row r="360" spans="1:16" x14ac:dyDescent="0.25">
      <c r="A360" s="40" t="s">
        <v>117</v>
      </c>
      <c r="B360" s="40" t="s">
        <v>255</v>
      </c>
      <c r="C360" s="41">
        <v>2298735475</v>
      </c>
      <c r="D360" s="41">
        <v>275000000</v>
      </c>
      <c r="E360" s="42">
        <v>98.701915588271149</v>
      </c>
      <c r="F360" s="42">
        <v>358.91605668462233</v>
      </c>
      <c r="G360" s="41">
        <v>231.60181800000001</v>
      </c>
      <c r="H360" s="42">
        <v>1.75</v>
      </c>
      <c r="I360" s="42">
        <v>-5.3162691861362132E-2</v>
      </c>
      <c r="J360" s="41">
        <v>16935617</v>
      </c>
      <c r="K360" s="42">
        <v>16.237967592205234</v>
      </c>
      <c r="L360" s="42">
        <v>145.45454545454547</v>
      </c>
      <c r="M360" s="42">
        <v>84.21</v>
      </c>
      <c r="N360" s="43">
        <v>74.905061634829337</v>
      </c>
      <c r="O360" s="44">
        <v>418.61739570411487</v>
      </c>
      <c r="P360" s="43">
        <v>13.953913190137163</v>
      </c>
    </row>
    <row r="361" spans="1:16" x14ac:dyDescent="0.25">
      <c r="A361" s="40" t="s">
        <v>257</v>
      </c>
      <c r="B361" s="40" t="s">
        <v>255</v>
      </c>
      <c r="C361" s="41">
        <v>4481586649</v>
      </c>
      <c r="D361" s="41">
        <v>300000000</v>
      </c>
      <c r="E361" s="42">
        <v>18.150230181219158</v>
      </c>
      <c r="F361" s="42">
        <v>4.0333844847153681</v>
      </c>
      <c r="G361" s="41">
        <v>140.647705</v>
      </c>
      <c r="H361" s="42">
        <v>15.67</v>
      </c>
      <c r="I361" s="42">
        <v>-0.24634299272930524</v>
      </c>
      <c r="J361" s="41">
        <v>-211813709</v>
      </c>
      <c r="K361" s="42">
        <v>-21.245083810887802</v>
      </c>
      <c r="L361" s="42">
        <v>133.33333333333334</v>
      </c>
      <c r="M361" s="42">
        <v>46.88</v>
      </c>
      <c r="N361" s="43">
        <v>30.458782691895003</v>
      </c>
      <c r="O361" s="44">
        <v>681.33995778232668</v>
      </c>
      <c r="P361" s="43">
        <v>22.711331926077555</v>
      </c>
    </row>
    <row r="362" spans="1:16" x14ac:dyDescent="0.25">
      <c r="A362" s="40" t="s">
        <v>319</v>
      </c>
      <c r="B362" s="40" t="s">
        <v>255</v>
      </c>
      <c r="C362" s="41">
        <v>8232091507</v>
      </c>
      <c r="D362" s="41">
        <v>300000000</v>
      </c>
      <c r="E362" s="42">
        <v>38.82741215298001</v>
      </c>
      <c r="F362" s="42">
        <v>9.9557467058923095</v>
      </c>
      <c r="G362" s="41">
        <v>75.779038999999997</v>
      </c>
      <c r="H362" s="42">
        <v>13.6</v>
      </c>
      <c r="I362" s="42">
        <v>4.8092182840820286E-2</v>
      </c>
      <c r="J362" s="41">
        <v>46750790</v>
      </c>
      <c r="K362" s="42">
        <v>83.421050211130122</v>
      </c>
      <c r="L362" s="42">
        <v>133.33333333333334</v>
      </c>
      <c r="M362" s="42">
        <v>25.25</v>
      </c>
      <c r="N362" s="43">
        <v>59.146560517776486</v>
      </c>
      <c r="O362" s="44">
        <v>1520.7755714221282</v>
      </c>
      <c r="P362" s="43">
        <v>50.692519047404275</v>
      </c>
    </row>
    <row r="363" spans="1:16" x14ac:dyDescent="0.25">
      <c r="A363" s="40" t="s">
        <v>261</v>
      </c>
      <c r="B363" s="40" t="s">
        <v>255</v>
      </c>
      <c r="C363" s="41">
        <v>26090409000</v>
      </c>
      <c r="D363" s="41">
        <v>305117000</v>
      </c>
      <c r="E363" s="42">
        <v>16.615958145968115</v>
      </c>
      <c r="F363" s="42">
        <v>0.69817514080004939</v>
      </c>
      <c r="G363" s="41">
        <v>31.206356</v>
      </c>
      <c r="H363" s="42">
        <v>77.2</v>
      </c>
      <c r="I363" s="42">
        <v>-0.97491352910621731</v>
      </c>
      <c r="J363" s="41">
        <v>28632000</v>
      </c>
      <c r="K363" s="42">
        <v>831.20725062866723</v>
      </c>
      <c r="L363" s="42">
        <v>131.09725121838508</v>
      </c>
      <c r="M363" s="42">
        <v>10.220000000000001</v>
      </c>
      <c r="N363" s="43">
        <v>53.551947476257801</v>
      </c>
      <c r="O363" s="44">
        <v>404.84962735779106</v>
      </c>
      <c r="P363" s="43">
        <v>13.494987578593035</v>
      </c>
    </row>
    <row r="364" spans="1:16" x14ac:dyDescent="0.25">
      <c r="A364" s="40" t="s">
        <v>262</v>
      </c>
      <c r="B364" s="40" t="s">
        <v>255</v>
      </c>
      <c r="C364" s="41">
        <v>35388745864</v>
      </c>
      <c r="D364" s="41">
        <v>334000000</v>
      </c>
      <c r="E364" s="42">
        <v>1.1856721855438483</v>
      </c>
      <c r="F364" s="42">
        <v>7.1426895838735908E-3</v>
      </c>
      <c r="G364" s="41">
        <v>70.556014000000005</v>
      </c>
      <c r="H364" s="42">
        <v>478.25</v>
      </c>
      <c r="I364" s="42">
        <v>13.354432368214589</v>
      </c>
      <c r="J364" s="41">
        <v>3685710974</v>
      </c>
      <c r="K364" s="42">
        <v>45.03825752235992</v>
      </c>
      <c r="L364" s="42">
        <v>119.76047904191617</v>
      </c>
      <c r="M364" s="42">
        <v>21.12</v>
      </c>
      <c r="N364" s="43">
        <v>41.265120286241007</v>
      </c>
      <c r="O364" s="44">
        <v>1920.6072662176982</v>
      </c>
      <c r="P364" s="43">
        <v>64.020242207256601</v>
      </c>
    </row>
    <row r="365" spans="1:16" x14ac:dyDescent="0.25">
      <c r="A365" s="40" t="s">
        <v>74</v>
      </c>
      <c r="B365" s="40" t="s">
        <v>255</v>
      </c>
      <c r="C365" s="41">
        <v>633089921</v>
      </c>
      <c r="D365" s="41">
        <v>375000000</v>
      </c>
      <c r="E365" s="42">
        <v>17.539244058581076</v>
      </c>
      <c r="F365" s="42">
        <v>4.2519379535954123</v>
      </c>
      <c r="G365" s="41">
        <v>217.20958099999999</v>
      </c>
      <c r="H365" s="42">
        <v>10.5</v>
      </c>
      <c r="I365" s="42">
        <v>0.39320939173468261</v>
      </c>
      <c r="J365" s="41">
        <v>6803042</v>
      </c>
      <c r="K365" s="42">
        <v>606.34639621510496</v>
      </c>
      <c r="L365" s="42">
        <v>106.66666666666667</v>
      </c>
      <c r="M365" s="42">
        <v>57.92</v>
      </c>
      <c r="N365" s="43">
        <v>63.007723594808695</v>
      </c>
      <c r="O365" s="44">
        <v>2698.028688547392</v>
      </c>
      <c r="P365" s="43">
        <v>89.934289618246396</v>
      </c>
    </row>
    <row r="366" spans="1:16" x14ac:dyDescent="0.25">
      <c r="A366" s="40" t="s">
        <v>341</v>
      </c>
      <c r="B366" s="40" t="s">
        <v>255</v>
      </c>
      <c r="C366" s="41">
        <v>3823224810</v>
      </c>
      <c r="D366" s="41">
        <v>486200000</v>
      </c>
      <c r="E366" s="42">
        <v>18.204033200674125</v>
      </c>
      <c r="F366" s="42">
        <v>1.9706026543846074</v>
      </c>
      <c r="G366" s="41">
        <v>116.492937</v>
      </c>
      <c r="H366" s="42">
        <v>18.87</v>
      </c>
      <c r="I366" s="42">
        <v>-0.13541437444520454</v>
      </c>
      <c r="J366" s="41">
        <v>161327589</v>
      </c>
      <c r="K366" s="42">
        <v>57.261129712909799</v>
      </c>
      <c r="L366" s="42">
        <v>82.270670505964617</v>
      </c>
      <c r="M366" s="42">
        <v>23.95</v>
      </c>
      <c r="N366" s="43">
        <v>70.499041182838283</v>
      </c>
      <c r="O366" s="44">
        <v>871.93752111404513</v>
      </c>
      <c r="P366" s="43">
        <v>29.064584037134839</v>
      </c>
    </row>
    <row r="367" spans="1:16" x14ac:dyDescent="0.25">
      <c r="A367" s="40" t="s">
        <v>321</v>
      </c>
      <c r="B367" s="40" t="s">
        <v>255</v>
      </c>
      <c r="C367" s="41">
        <v>2964377336</v>
      </c>
      <c r="D367" s="41">
        <v>500000000</v>
      </c>
      <c r="E367" s="42">
        <v>32.743861958426749</v>
      </c>
      <c r="F367" s="42">
        <v>32.743861958426749</v>
      </c>
      <c r="G367" s="41">
        <v>422.728272</v>
      </c>
      <c r="H367" s="42">
        <v>2.89</v>
      </c>
      <c r="I367" s="42">
        <v>-8.9313598542812844E-2</v>
      </c>
      <c r="J367" s="41">
        <v>-298290114</v>
      </c>
      <c r="K367" s="42">
        <v>-3.3524409729515878</v>
      </c>
      <c r="L367" s="42">
        <v>80</v>
      </c>
      <c r="M367" s="42">
        <v>84.54</v>
      </c>
      <c r="N367" s="43">
        <v>15.066937885682702</v>
      </c>
      <c r="O367" s="44">
        <v>413.91746997079099</v>
      </c>
      <c r="P367" s="43">
        <v>13.797248999026367</v>
      </c>
    </row>
    <row r="368" spans="1:16" x14ac:dyDescent="0.25">
      <c r="A368" s="40" t="s">
        <v>41</v>
      </c>
      <c r="B368" s="40" t="s">
        <v>255</v>
      </c>
      <c r="C368" s="41">
        <v>10058078668</v>
      </c>
      <c r="D368" s="41">
        <v>545000000</v>
      </c>
      <c r="E368" s="42">
        <v>14.35118686037478</v>
      </c>
      <c r="F368" s="42">
        <v>0.67519110140554128</v>
      </c>
      <c r="G368" s="41">
        <v>71.523961</v>
      </c>
      <c r="H368" s="42">
        <v>38.979999999999997</v>
      </c>
      <c r="I368" s="42">
        <v>0.91378357782568287</v>
      </c>
      <c r="J368" s="41">
        <v>294689392</v>
      </c>
      <c r="K368" s="42">
        <v>72.126790366447935</v>
      </c>
      <c r="L368" s="42">
        <v>73.394495412844037</v>
      </c>
      <c r="M368" s="42">
        <v>13.12</v>
      </c>
      <c r="N368" s="43">
        <v>46.074526176296651</v>
      </c>
      <c r="O368" s="44">
        <v>2545.4816571548245</v>
      </c>
      <c r="P368" s="43">
        <v>84.849388571827475</v>
      </c>
    </row>
    <row r="369" spans="1:16" x14ac:dyDescent="0.25">
      <c r="A369" s="40" t="s">
        <v>519</v>
      </c>
      <c r="B369" s="40" t="s">
        <v>255</v>
      </c>
      <c r="C369" s="41">
        <v>5131323395</v>
      </c>
      <c r="D369" s="41">
        <v>600000000</v>
      </c>
      <c r="E369" s="42">
        <v>12.434243059858321</v>
      </c>
      <c r="F369" s="42">
        <v>0.86348910137905011</v>
      </c>
      <c r="G369" s="41">
        <v>139.029326</v>
      </c>
      <c r="H369" s="42">
        <v>23.14</v>
      </c>
      <c r="I369" s="42">
        <v>-0.53551193492255322</v>
      </c>
      <c r="J369" s="41">
        <v>229985505</v>
      </c>
      <c r="K369" s="42">
        <v>62.612641609739711</v>
      </c>
      <c r="L369" s="42">
        <v>66.666666666666671</v>
      </c>
      <c r="M369" s="42">
        <v>23.17</v>
      </c>
      <c r="N369" s="43">
        <v>63.177769907081412</v>
      </c>
      <c r="O369" s="44">
        <v>1402.4817493953963</v>
      </c>
      <c r="P369" s="43">
        <v>46.74939164651321</v>
      </c>
    </row>
    <row r="370" spans="1:16" x14ac:dyDescent="0.25">
      <c r="A370" s="40" t="s">
        <v>180</v>
      </c>
      <c r="B370" s="40" t="s">
        <v>255</v>
      </c>
      <c r="C370" s="41">
        <v>1146147548</v>
      </c>
      <c r="D370" s="41">
        <v>600000000</v>
      </c>
      <c r="E370" s="42">
        <v>47.514177042575085</v>
      </c>
      <c r="F370" s="42">
        <v>39.595147535479235</v>
      </c>
      <c r="G370" s="41">
        <v>335.41250200000002</v>
      </c>
      <c r="H370" s="42">
        <v>2.5099999999999998</v>
      </c>
      <c r="I370" s="42">
        <v>4.7351574978191646E-2</v>
      </c>
      <c r="J370" s="41">
        <v>-60642937</v>
      </c>
      <c r="K370" s="42">
        <v>-19.787959808081194</v>
      </c>
      <c r="L370" s="42">
        <v>66.666666666666671</v>
      </c>
      <c r="M370" s="42">
        <v>55.9</v>
      </c>
      <c r="N370" s="43">
        <v>58.083701333702166</v>
      </c>
      <c r="O370" s="44">
        <v>1648.6832387223035</v>
      </c>
      <c r="P370" s="43">
        <v>54.956107957410119</v>
      </c>
    </row>
    <row r="371" spans="1:16" x14ac:dyDescent="0.25">
      <c r="A371" s="40" t="s">
        <v>771</v>
      </c>
      <c r="B371" s="40" t="s">
        <v>255</v>
      </c>
      <c r="C371" s="41">
        <v>6697968298</v>
      </c>
      <c r="D371" s="41">
        <v>609000000</v>
      </c>
      <c r="E371" s="42">
        <v>31.306903378664025</v>
      </c>
      <c r="F371" s="42">
        <v>5.1407066303224997</v>
      </c>
      <c r="G371" s="41">
        <v>123.570446</v>
      </c>
      <c r="H371" s="42">
        <v>10.34</v>
      </c>
      <c r="I371" s="42">
        <v>2.6800000000000001E-5</v>
      </c>
      <c r="J371" s="41">
        <v>52028005</v>
      </c>
      <c r="K371" s="42">
        <v>117.05234517448824</v>
      </c>
      <c r="L371" s="42">
        <v>65.681444991789817</v>
      </c>
      <c r="M371" s="42">
        <v>20.29</v>
      </c>
      <c r="N371" s="43">
        <v>18.959683737432556</v>
      </c>
      <c r="O371" s="44">
        <v>0</v>
      </c>
      <c r="P371" s="43">
        <v>0</v>
      </c>
    </row>
    <row r="372" spans="1:16" x14ac:dyDescent="0.25">
      <c r="A372" s="40" t="s">
        <v>178</v>
      </c>
      <c r="B372" s="40" t="s">
        <v>255</v>
      </c>
      <c r="C372" s="41">
        <v>6095642150</v>
      </c>
      <c r="D372" s="41">
        <v>690000000</v>
      </c>
      <c r="E372" s="42">
        <v>12.972981780575738</v>
      </c>
      <c r="F372" s="42">
        <v>1.7092202609454201</v>
      </c>
      <c r="G372" s="41">
        <v>264.90403600000002</v>
      </c>
      <c r="H372" s="42">
        <v>11.64</v>
      </c>
      <c r="I372" s="42">
        <v>3.2388258086733401E-2</v>
      </c>
      <c r="J372" s="41">
        <v>555282156</v>
      </c>
      <c r="K372" s="42">
        <v>13.668726642820484</v>
      </c>
      <c r="L372" s="42">
        <v>57.971014492753625</v>
      </c>
      <c r="M372" s="42">
        <v>38.39</v>
      </c>
      <c r="N372" s="43">
        <v>27.665311560669533</v>
      </c>
      <c r="O372" s="44">
        <v>1702.3738093198156</v>
      </c>
      <c r="P372" s="43">
        <v>56.745793643993849</v>
      </c>
    </row>
    <row r="373" spans="1:16" x14ac:dyDescent="0.25">
      <c r="A373" s="40" t="s">
        <v>241</v>
      </c>
      <c r="B373" s="40" t="s">
        <v>255</v>
      </c>
      <c r="C373" s="41">
        <v>1985914418</v>
      </c>
      <c r="D373" s="41">
        <v>1037000000</v>
      </c>
      <c r="E373" s="42">
        <v>47.460087176064462</v>
      </c>
      <c r="F373" s="42">
        <v>45.766718588297458</v>
      </c>
      <c r="G373" s="41">
        <v>759.30591400000003</v>
      </c>
      <c r="H373" s="42">
        <v>1.1100000000000001</v>
      </c>
      <c r="I373" s="42">
        <v>-5.0723178628856669E-2</v>
      </c>
      <c r="J373" s="41">
        <v>207556314</v>
      </c>
      <c r="K373" s="42">
        <v>4.9962344195416764</v>
      </c>
      <c r="L373" s="42">
        <v>38.572806171648985</v>
      </c>
      <c r="M373" s="42">
        <v>73.22</v>
      </c>
      <c r="N373" s="43">
        <v>76.529364288985718</v>
      </c>
      <c r="O373" s="44">
        <v>436.38609526170103</v>
      </c>
      <c r="P373" s="43">
        <v>14.546203175390035</v>
      </c>
    </row>
    <row r="374" spans="1:16" x14ac:dyDescent="0.25">
      <c r="A374" s="40" t="s">
        <v>458</v>
      </c>
      <c r="B374" s="40" t="s">
        <v>255</v>
      </c>
      <c r="C374" s="41">
        <v>4785393051</v>
      </c>
      <c r="D374" s="41">
        <v>1296960000</v>
      </c>
      <c r="E374" s="42">
        <v>26.648756519219617</v>
      </c>
      <c r="F374" s="42">
        <v>4.1094184121668542</v>
      </c>
      <c r="G374" s="41">
        <v>266.16580599999998</v>
      </c>
      <c r="H374" s="42">
        <v>5.64</v>
      </c>
      <c r="I374" s="42">
        <v>-5.2546181168685813E-2</v>
      </c>
      <c r="J374" s="41">
        <v>18489123</v>
      </c>
      <c r="K374" s="42">
        <v>350.73594350581152</v>
      </c>
      <c r="L374" s="42">
        <v>30.8413520848754</v>
      </c>
      <c r="M374" s="42">
        <v>20.52</v>
      </c>
      <c r="N374" s="43">
        <v>49.3406751548168</v>
      </c>
      <c r="O374" s="44">
        <v>481.65020109694228</v>
      </c>
      <c r="P374" s="43">
        <v>16.05500670323141</v>
      </c>
    </row>
    <row r="375" spans="1:16" x14ac:dyDescent="0.25">
      <c r="A375" s="40" t="s">
        <v>42</v>
      </c>
      <c r="B375" s="40" t="s">
        <v>255</v>
      </c>
      <c r="C375" s="41">
        <v>3131402465</v>
      </c>
      <c r="D375" s="41">
        <v>1500000000</v>
      </c>
      <c r="E375" s="42">
        <v>9.6172618309150728</v>
      </c>
      <c r="F375" s="42">
        <v>0.80143848590958944</v>
      </c>
      <c r="G375" s="41">
        <v>466.80128100000002</v>
      </c>
      <c r="H375" s="42">
        <v>8.91</v>
      </c>
      <c r="I375" s="42">
        <v>0.13804351040902141</v>
      </c>
      <c r="J375" s="41">
        <v>138936535</v>
      </c>
      <c r="K375" s="42">
        <v>86.370370471668949</v>
      </c>
      <c r="L375" s="42">
        <v>26.666666666666668</v>
      </c>
      <c r="M375" s="42">
        <v>31.12</v>
      </c>
      <c r="N375" s="43">
        <v>43.536827041117682</v>
      </c>
      <c r="O375" s="44">
        <v>1271.758948998581</v>
      </c>
      <c r="P375" s="43">
        <v>42.391964966619369</v>
      </c>
    </row>
    <row r="376" spans="1:16" x14ac:dyDescent="0.25">
      <c r="A376" s="40" t="s">
        <v>259</v>
      </c>
      <c r="B376" s="40" t="s">
        <v>255</v>
      </c>
      <c r="C376" s="41">
        <v>353670740000</v>
      </c>
      <c r="D376" s="41">
        <v>1926796000</v>
      </c>
      <c r="E376" s="42">
        <v>0.10658950736306456</v>
      </c>
      <c r="F376" s="42">
        <v>1.3625507444552578E-4</v>
      </c>
      <c r="G376" s="41">
        <v>936.47786499999995</v>
      </c>
      <c r="H376" s="42">
        <v>400.75</v>
      </c>
      <c r="I376" s="42">
        <v>27.002287981717298</v>
      </c>
      <c r="J376" s="41">
        <v>3815100000</v>
      </c>
      <c r="K376" s="42">
        <v>205.04814447851956</v>
      </c>
      <c r="L376" s="42">
        <v>20.75985210681359</v>
      </c>
      <c r="M376" s="42">
        <v>48.6</v>
      </c>
      <c r="N376" s="43">
        <v>48.906582312579332</v>
      </c>
      <c r="O376" s="44">
        <v>3000</v>
      </c>
      <c r="P376" s="43">
        <v>100</v>
      </c>
    </row>
    <row r="377" spans="1:16" x14ac:dyDescent="0.25">
      <c r="A377" s="40" t="s">
        <v>397</v>
      </c>
      <c r="B377" s="40" t="s">
        <v>255</v>
      </c>
      <c r="C377" s="41">
        <v>11360173813</v>
      </c>
      <c r="D377" s="41">
        <v>2100000000</v>
      </c>
      <c r="E377" s="42">
        <v>9.8012586531330879</v>
      </c>
      <c r="F377" s="42">
        <v>1.1668165063253677</v>
      </c>
      <c r="G377" s="41">
        <v>1038.647878</v>
      </c>
      <c r="H377" s="42">
        <v>3.93</v>
      </c>
      <c r="I377" s="42">
        <v>-5.3163967508233601E-2</v>
      </c>
      <c r="J377" s="41">
        <v>102822055</v>
      </c>
      <c r="K377" s="42">
        <v>81.694535282338009</v>
      </c>
      <c r="L377" s="42">
        <v>19.047619047619047</v>
      </c>
      <c r="M377" s="42">
        <v>49.45</v>
      </c>
      <c r="N377" s="43">
        <v>29.377294692725268</v>
      </c>
      <c r="O377" s="44">
        <v>509.23594451787255</v>
      </c>
      <c r="P377" s="43">
        <v>16.974531483929084</v>
      </c>
    </row>
    <row r="378" spans="1:16" x14ac:dyDescent="0.25">
      <c r="A378" s="40" t="s">
        <v>264</v>
      </c>
      <c r="B378" s="40" t="s">
        <v>255</v>
      </c>
      <c r="C378" s="41">
        <v>67920029000</v>
      </c>
      <c r="D378" s="41">
        <v>2534400000</v>
      </c>
      <c r="E378" s="42">
        <v>1.645485955648889</v>
      </c>
      <c r="F378" s="42">
        <v>3.2463027849765014E-2</v>
      </c>
      <c r="G378" s="41">
        <v>1217.3403820000001</v>
      </c>
      <c r="H378" s="42">
        <v>19.97</v>
      </c>
      <c r="I378" s="42">
        <v>5.297105999278174E-2</v>
      </c>
      <c r="J378" s="41">
        <v>305660000</v>
      </c>
      <c r="K378" s="42">
        <v>165.83131584113067</v>
      </c>
      <c r="L378" s="42">
        <v>15.782828282828282</v>
      </c>
      <c r="M378" s="42">
        <v>48.03</v>
      </c>
      <c r="N378" s="43">
        <v>58.798176691493062</v>
      </c>
      <c r="O378" s="44">
        <v>1235.5801520919472</v>
      </c>
      <c r="P378" s="43">
        <v>41.186005069731571</v>
      </c>
    </row>
    <row r="379" spans="1:16" x14ac:dyDescent="0.25">
      <c r="A379" s="40" t="s">
        <v>671</v>
      </c>
      <c r="B379" s="40" t="s">
        <v>255</v>
      </c>
      <c r="C379" s="41">
        <v>4839967141</v>
      </c>
      <c r="D379" s="41">
        <v>3016276170</v>
      </c>
      <c r="E379" s="42">
        <v>18.279665027693433</v>
      </c>
      <c r="F379" s="42">
        <v>2.6697541665387621</v>
      </c>
      <c r="G379" s="41">
        <v>955.68482200000005</v>
      </c>
      <c r="H379" s="42">
        <v>2.29</v>
      </c>
      <c r="I379" s="42">
        <v>2.7006654127318619E-2</v>
      </c>
      <c r="J379" s="41">
        <v>99081839</v>
      </c>
      <c r="K379" s="42">
        <v>69.10395461069308</v>
      </c>
      <c r="L379" s="42">
        <v>13.26138514697081</v>
      </c>
      <c r="M379" s="42">
        <v>31.68</v>
      </c>
      <c r="N379" s="43">
        <v>0</v>
      </c>
      <c r="O379" s="44">
        <v>802.18987452474153</v>
      </c>
      <c r="P379" s="43">
        <v>26.73966248415805</v>
      </c>
    </row>
    <row r="380" spans="1:16" x14ac:dyDescent="0.25">
      <c r="A380" s="40" t="s">
        <v>265</v>
      </c>
      <c r="B380" s="40" t="s">
        <v>255</v>
      </c>
      <c r="C380" s="41">
        <v>33650224000</v>
      </c>
      <c r="D380" s="41">
        <v>3885000000</v>
      </c>
      <c r="E380" s="42">
        <v>3.0665083465205458</v>
      </c>
      <c r="F380" s="42">
        <v>7.175636706494784E-2</v>
      </c>
      <c r="G380" s="41">
        <v>1198.914348</v>
      </c>
      <c r="H380" s="42">
        <v>10.88</v>
      </c>
      <c r="I380" s="42">
        <v>-0.30828992451884218</v>
      </c>
      <c r="J380" s="41">
        <v>617790000</v>
      </c>
      <c r="K380" s="42">
        <v>69.173991162045354</v>
      </c>
      <c r="L380" s="42">
        <v>10.296010296010296</v>
      </c>
      <c r="M380" s="42">
        <v>30.86</v>
      </c>
      <c r="N380" s="43">
        <v>54.813732514189361</v>
      </c>
      <c r="O380" s="44">
        <v>953.35127428084627</v>
      </c>
      <c r="P380" s="43">
        <v>31.778375809361542</v>
      </c>
    </row>
    <row r="381" spans="1:16" x14ac:dyDescent="0.25">
      <c r="A381" s="40" t="s">
        <v>263</v>
      </c>
      <c r="B381" s="40" t="s">
        <v>255</v>
      </c>
      <c r="C381" s="41">
        <v>14932847381</v>
      </c>
      <c r="D381" s="41">
        <v>8430000000</v>
      </c>
      <c r="E381" s="42">
        <v>3.8272831469119208</v>
      </c>
      <c r="F381" s="42">
        <v>0.22700374536844134</v>
      </c>
      <c r="G381" s="41">
        <v>3719.4775850000001</v>
      </c>
      <c r="H381" s="42">
        <v>2.81</v>
      </c>
      <c r="I381" s="42">
        <v>-6.6173312585468214E-2</v>
      </c>
      <c r="J381" s="41">
        <v>-257856860</v>
      </c>
      <c r="K381" s="42">
        <v>-65.385113275636726</v>
      </c>
      <c r="L381" s="42">
        <v>4.7449584816132857</v>
      </c>
      <c r="M381" s="42">
        <v>44.12</v>
      </c>
      <c r="N381" s="43">
        <v>47.862944147720739</v>
      </c>
      <c r="O381" s="44">
        <v>507.11765567868019</v>
      </c>
      <c r="P381" s="43">
        <v>16.903921855956007</v>
      </c>
    </row>
    <row r="382" spans="1:16" x14ac:dyDescent="0.25">
      <c r="A382" s="40" t="s">
        <v>3</v>
      </c>
      <c r="B382" s="40" t="s">
        <v>255</v>
      </c>
      <c r="C382" s="41">
        <v>171692372000</v>
      </c>
      <c r="D382" s="41">
        <v>43815615000</v>
      </c>
      <c r="E382" s="42">
        <v>0.7639469022009695</v>
      </c>
      <c r="F382" s="42">
        <v>8.7177471114004614E-3</v>
      </c>
      <c r="G382" s="41">
        <v>23521.313182999998</v>
      </c>
      <c r="H382" s="42">
        <v>2.39</v>
      </c>
      <c r="I382" s="42">
        <v>-4.3946662373167911E-2</v>
      </c>
      <c r="J382" s="41">
        <v>1724507000</v>
      </c>
      <c r="K382" s="42">
        <v>50.815235890605258</v>
      </c>
      <c r="L382" s="42">
        <v>0.91291654813015866</v>
      </c>
      <c r="M382" s="42">
        <v>50</v>
      </c>
      <c r="N382" s="43">
        <v>51.471170747611403</v>
      </c>
      <c r="O382" s="44">
        <v>657.41226530081553</v>
      </c>
      <c r="P382" s="43">
        <v>21.913742176693852</v>
      </c>
    </row>
    <row r="383" spans="1:16" x14ac:dyDescent="0.25">
      <c r="A383" s="85" t="s">
        <v>443</v>
      </c>
      <c r="B383" s="85" t="s">
        <v>607</v>
      </c>
      <c r="C383" s="86">
        <v>9403353877</v>
      </c>
      <c r="D383" s="86">
        <v>244750000</v>
      </c>
      <c r="E383" s="87">
        <v>39.255793187173772</v>
      </c>
      <c r="F383" s="87">
        <v>7.6376853323943328</v>
      </c>
      <c r="G383" s="86">
        <v>49.484341999999998</v>
      </c>
      <c r="H383" s="87">
        <v>20.6</v>
      </c>
      <c r="I383" s="87">
        <v>-0.11215116182541962</v>
      </c>
      <c r="J383" s="86">
        <v>1286101</v>
      </c>
      <c r="K383" s="87">
        <v>3996.3813106435655</v>
      </c>
      <c r="L383" s="87">
        <v>163.43207354443311</v>
      </c>
      <c r="M383" s="87">
        <v>20.21</v>
      </c>
      <c r="N383" s="88">
        <v>38.207450650754851</v>
      </c>
      <c r="O383" s="89">
        <v>557.05248821399778</v>
      </c>
      <c r="P383" s="88">
        <v>18.568416273799926</v>
      </c>
    </row>
    <row r="384" spans="1:16" x14ac:dyDescent="0.25">
      <c r="A384" s="85" t="s">
        <v>396</v>
      </c>
      <c r="B384" s="85" t="s">
        <v>607</v>
      </c>
      <c r="C384" s="86">
        <v>6926934061</v>
      </c>
      <c r="D384" s="86">
        <v>500000000</v>
      </c>
      <c r="E384" s="87">
        <v>8.7699219740041983</v>
      </c>
      <c r="F384" s="87">
        <v>0.3813009553914869</v>
      </c>
      <c r="G384" s="86">
        <v>101.92848499999999</v>
      </c>
      <c r="H384" s="87">
        <v>44.76</v>
      </c>
      <c r="I384" s="87">
        <v>-0.1819168723058624</v>
      </c>
      <c r="J384" s="86">
        <v>852352853</v>
      </c>
      <c r="K384" s="87">
        <v>26.984129775652899</v>
      </c>
      <c r="L384" s="87">
        <v>80</v>
      </c>
      <c r="M384" s="87">
        <v>20.38</v>
      </c>
      <c r="N384" s="88">
        <v>39.736357104147906</v>
      </c>
      <c r="O384" s="89">
        <v>1011.3973935928907</v>
      </c>
      <c r="P384" s="88">
        <v>33.713246453096353</v>
      </c>
    </row>
    <row r="385" spans="1:16" x14ac:dyDescent="0.25">
      <c r="A385" s="85" t="s">
        <v>509</v>
      </c>
      <c r="B385" s="85" t="s">
        <v>607</v>
      </c>
      <c r="C385" s="86">
        <v>-1084984172</v>
      </c>
      <c r="D385" s="86">
        <v>700000000</v>
      </c>
      <c r="E385" s="87">
        <v>29.678095058048129</v>
      </c>
      <c r="F385" s="87">
        <v>10.599319663588618</v>
      </c>
      <c r="G385" s="86">
        <v>308.44022699999999</v>
      </c>
      <c r="H385" s="87">
        <v>4.37</v>
      </c>
      <c r="I385" s="87">
        <v>-0.33633811634487287</v>
      </c>
      <c r="J385" s="86">
        <v>4623415</v>
      </c>
      <c r="K385" s="87">
        <v>605.61295060036787</v>
      </c>
      <c r="L385" s="87">
        <v>57.142857142857146</v>
      </c>
      <c r="M385" s="87">
        <v>44.06</v>
      </c>
      <c r="N385" s="88">
        <v>108.25166732410941</v>
      </c>
      <c r="O385" s="89">
        <v>211.39766867199734</v>
      </c>
      <c r="P385" s="88">
        <v>7.0465889557332444</v>
      </c>
    </row>
    <row r="386" spans="1:16" x14ac:dyDescent="0.25">
      <c r="A386" s="85" t="s">
        <v>411</v>
      </c>
      <c r="B386" s="85" t="s">
        <v>607</v>
      </c>
      <c r="C386" s="86">
        <v>15071105467</v>
      </c>
      <c r="D386" s="86">
        <v>825000000</v>
      </c>
      <c r="E386" s="87">
        <v>4.8790079220451634</v>
      </c>
      <c r="F386" s="87">
        <v>0.18481090613807438</v>
      </c>
      <c r="G386" s="86">
        <v>254.99831699999999</v>
      </c>
      <c r="H386" s="87">
        <v>32.159999999999997</v>
      </c>
      <c r="I386" s="87">
        <v>-15.210780211838321</v>
      </c>
      <c r="J386" s="86">
        <v>4783118733</v>
      </c>
      <c r="K386" s="87">
        <v>5.5194113869386987</v>
      </c>
      <c r="L386" s="87">
        <v>48.484848484848484</v>
      </c>
      <c r="M386" s="87">
        <v>30.9</v>
      </c>
      <c r="N386" s="88">
        <v>29.67767813563805</v>
      </c>
      <c r="O386" s="89">
        <v>470</v>
      </c>
      <c r="P386" s="88">
        <v>15.666666666666666</v>
      </c>
    </row>
    <row r="387" spans="1:16" x14ac:dyDescent="0.25">
      <c r="A387" s="75" t="s">
        <v>630</v>
      </c>
      <c r="B387" s="75" t="s">
        <v>350</v>
      </c>
      <c r="C387" s="76">
        <v>3913562968</v>
      </c>
      <c r="D387" s="76">
        <v>117000000</v>
      </c>
      <c r="E387" s="77">
        <v>37.662804534375688</v>
      </c>
      <c r="F387" s="77">
        <v>7.153429161324917</v>
      </c>
      <c r="G387" s="76">
        <v>23.988026999999999</v>
      </c>
      <c r="H387" s="77">
        <v>44.28</v>
      </c>
      <c r="I387" s="77">
        <v>-1.7195825464449186</v>
      </c>
      <c r="J387" s="76">
        <v>-98818698</v>
      </c>
      <c r="K387" s="77">
        <v>-53.279390505630829</v>
      </c>
      <c r="L387" s="77">
        <v>341.88034188034186</v>
      </c>
      <c r="M387" s="77">
        <v>20.5</v>
      </c>
      <c r="N387" s="78">
        <v>12.447001116925401</v>
      </c>
      <c r="O387" s="79">
        <v>0</v>
      </c>
      <c r="P387" s="78">
        <v>0</v>
      </c>
    </row>
    <row r="388" spans="1:16" x14ac:dyDescent="0.25">
      <c r="A388" s="75" t="s">
        <v>126</v>
      </c>
      <c r="B388" s="75" t="s">
        <v>350</v>
      </c>
      <c r="C388" s="76">
        <v>5067606276</v>
      </c>
      <c r="D388" s="76">
        <v>148867243</v>
      </c>
      <c r="E388" s="77">
        <v>47.005340214566914</v>
      </c>
      <c r="F388" s="77">
        <v>17.541856335031085</v>
      </c>
      <c r="G388" s="76">
        <v>46.839131000000002</v>
      </c>
      <c r="H388" s="77">
        <v>18.170000000000002</v>
      </c>
      <c r="I388" s="77">
        <v>-0.13629222511271522</v>
      </c>
      <c r="J388" s="76">
        <v>-160673171</v>
      </c>
      <c r="K388" s="77">
        <v>-16.677397709415967</v>
      </c>
      <c r="L388" s="77">
        <v>268.69578017240502</v>
      </c>
      <c r="M388" s="77">
        <v>31.46</v>
      </c>
      <c r="N388" s="78">
        <v>15.462685286591615</v>
      </c>
      <c r="O388" s="79">
        <v>579.95749486391446</v>
      </c>
      <c r="P388" s="78">
        <v>19.331916495463815</v>
      </c>
    </row>
    <row r="389" spans="1:16" x14ac:dyDescent="0.25">
      <c r="A389" s="75" t="s">
        <v>746</v>
      </c>
      <c r="B389" s="75" t="s">
        <v>350</v>
      </c>
      <c r="C389" s="76">
        <v>13909963000</v>
      </c>
      <c r="D389" s="76">
        <v>259786000</v>
      </c>
      <c r="E389" s="77">
        <v>4.2758511101643633</v>
      </c>
      <c r="F389" s="77">
        <v>0.15382362917416223</v>
      </c>
      <c r="G389" s="76">
        <v>87.197725000000005</v>
      </c>
      <c r="H389" s="77">
        <v>107.3</v>
      </c>
      <c r="I389" s="77">
        <v>3.6351147954158018</v>
      </c>
      <c r="J389" s="76">
        <v>1314132000</v>
      </c>
      <c r="K389" s="77">
        <v>21.152442829183066</v>
      </c>
      <c r="L389" s="77">
        <v>153.97288537488549</v>
      </c>
      <c r="M389" s="77">
        <v>33.56</v>
      </c>
      <c r="N389" s="78">
        <v>17.409860517438041</v>
      </c>
      <c r="O389" s="79">
        <v>2327.6055141171</v>
      </c>
      <c r="P389" s="78">
        <v>77.586850470569999</v>
      </c>
    </row>
    <row r="390" spans="1:16" x14ac:dyDescent="0.25">
      <c r="A390" s="75" t="s">
        <v>665</v>
      </c>
      <c r="B390" s="75" t="s">
        <v>350</v>
      </c>
      <c r="C390" s="76">
        <v>1571604579</v>
      </c>
      <c r="D390" s="76">
        <v>275000000</v>
      </c>
      <c r="E390" s="77">
        <v>21.956778493225684</v>
      </c>
      <c r="F390" s="77">
        <v>8.8714256538285596</v>
      </c>
      <c r="G390" s="76">
        <v>204.47359800000001</v>
      </c>
      <c r="H390" s="77">
        <v>8.91</v>
      </c>
      <c r="I390" s="77">
        <v>3.3651129309950178E-2</v>
      </c>
      <c r="J390" s="76">
        <v>-81499033</v>
      </c>
      <c r="K390" s="77">
        <v>-30.368458482200641</v>
      </c>
      <c r="L390" s="77">
        <v>145.45454545454547</v>
      </c>
      <c r="M390" s="77">
        <v>74.349999999999994</v>
      </c>
      <c r="N390" s="78">
        <v>11.176025024455445</v>
      </c>
      <c r="O390" s="79">
        <v>635.39997489804318</v>
      </c>
      <c r="P390" s="78">
        <v>21.179999163268107</v>
      </c>
    </row>
    <row r="391" spans="1:16" x14ac:dyDescent="0.25">
      <c r="A391" s="75" t="s">
        <v>747</v>
      </c>
      <c r="B391" s="75" t="s">
        <v>350</v>
      </c>
      <c r="C391" s="76">
        <v>27589684000</v>
      </c>
      <c r="D391" s="76">
        <v>388080000</v>
      </c>
      <c r="E391" s="77">
        <v>1.7387279428500613</v>
      </c>
      <c r="F391" s="77">
        <v>3.1331005625868741E-2</v>
      </c>
      <c r="G391" s="76">
        <v>160.34344200000001</v>
      </c>
      <c r="H391" s="77">
        <v>143.5</v>
      </c>
      <c r="I391" s="77">
        <v>4.7688594254141492</v>
      </c>
      <c r="J391" s="76">
        <v>1392015000</v>
      </c>
      <c r="K391" s="77">
        <v>39.866984191980691</v>
      </c>
      <c r="L391" s="77">
        <v>103.07153164296021</v>
      </c>
      <c r="M391" s="77">
        <v>41.31</v>
      </c>
      <c r="N391" s="78">
        <v>17.164443081372468</v>
      </c>
      <c r="O391" s="79">
        <v>2496.0670377614988</v>
      </c>
      <c r="P391" s="78">
        <v>83.202234592049962</v>
      </c>
    </row>
    <row r="392" spans="1:16" x14ac:dyDescent="0.25">
      <c r="A392" s="75" t="s">
        <v>457</v>
      </c>
      <c r="B392" s="75" t="s">
        <v>350</v>
      </c>
      <c r="C392" s="76">
        <v>9991984451</v>
      </c>
      <c r="D392" s="76">
        <v>1400000000</v>
      </c>
      <c r="E392" s="77">
        <v>5.8742050731984703</v>
      </c>
      <c r="F392" s="77">
        <v>0.26224129791064599</v>
      </c>
      <c r="G392" s="76">
        <v>419.330781</v>
      </c>
      <c r="H392" s="77">
        <v>16.239999999999998</v>
      </c>
      <c r="I392" s="77">
        <v>-4.0350725482400449</v>
      </c>
      <c r="J392" s="76">
        <v>77681643</v>
      </c>
      <c r="K392" s="77">
        <v>288.35641388274962</v>
      </c>
      <c r="L392" s="77">
        <v>28.571428571428573</v>
      </c>
      <c r="M392" s="77">
        <v>29.95</v>
      </c>
      <c r="N392" s="78">
        <v>58.537070806255585</v>
      </c>
      <c r="O392" s="79">
        <v>588.53682323578118</v>
      </c>
      <c r="P392" s="78">
        <v>19.617894107859374</v>
      </c>
    </row>
    <row r="393" spans="1:16" x14ac:dyDescent="0.25">
      <c r="A393" s="75" t="s">
        <v>676</v>
      </c>
      <c r="B393" s="75" t="s">
        <v>350</v>
      </c>
      <c r="C393" s="76">
        <v>48672074000</v>
      </c>
      <c r="D393" s="76">
        <v>3202500000</v>
      </c>
      <c r="E393" s="77">
        <v>0.7974009954511817</v>
      </c>
      <c r="F393" s="77">
        <v>4.7883324052794196E-3</v>
      </c>
      <c r="G393" s="76">
        <v>948.26043000000004</v>
      </c>
      <c r="H393" s="77">
        <v>52.9</v>
      </c>
      <c r="I393" s="77">
        <v>1.4526644461474447</v>
      </c>
      <c r="J393" s="76">
        <v>1608957000</v>
      </c>
      <c r="K393" s="77">
        <v>103.50183379667698</v>
      </c>
      <c r="L393" s="77">
        <v>12.490241998438719</v>
      </c>
      <c r="M393" s="77">
        <v>29.61</v>
      </c>
      <c r="N393" s="78">
        <v>17.454888016732728</v>
      </c>
      <c r="O393" s="79">
        <v>1948.1238795777188</v>
      </c>
      <c r="P393" s="78">
        <v>64.937462652590625</v>
      </c>
    </row>
    <row r="394" spans="1:16" x14ac:dyDescent="0.25">
      <c r="A394" s="25" t="s">
        <v>703</v>
      </c>
      <c r="B394" s="25" t="s">
        <v>689</v>
      </c>
      <c r="C394" s="26">
        <v>69325879</v>
      </c>
      <c r="D394" s="26">
        <v>20000000</v>
      </c>
      <c r="E394" s="27">
        <v>148.17972689439077</v>
      </c>
      <c r="F394" s="27">
        <v>493.93242298130258</v>
      </c>
      <c r="G394" s="26">
        <v>52.150770999999999</v>
      </c>
      <c r="H394" s="27">
        <v>15.53</v>
      </c>
      <c r="I394" s="27">
        <v>0.49551000134137618</v>
      </c>
      <c r="J394" s="26">
        <v>-5598285</v>
      </c>
      <c r="K394" s="27">
        <v>-53.587839847381829</v>
      </c>
      <c r="L394" s="27">
        <v>2000</v>
      </c>
      <c r="M394" s="27">
        <v>86.91</v>
      </c>
      <c r="N394" s="28">
        <v>12.430338475408345</v>
      </c>
      <c r="O394" s="29">
        <v>2668.051157775456</v>
      </c>
      <c r="P394" s="28">
        <v>88.935038592515198</v>
      </c>
    </row>
    <row r="395" spans="1:16" x14ac:dyDescent="0.25">
      <c r="A395" s="25" t="s">
        <v>704</v>
      </c>
      <c r="B395" s="25" t="s">
        <v>689</v>
      </c>
      <c r="C395" s="26">
        <v>82997498</v>
      </c>
      <c r="D395" s="26">
        <v>20000000</v>
      </c>
      <c r="E395" s="27">
        <v>152.2683839901062</v>
      </c>
      <c r="F395" s="27">
        <v>585.64763073117774</v>
      </c>
      <c r="G395" s="26">
        <v>59.663963000000003</v>
      </c>
      <c r="H395" s="27">
        <v>13.21</v>
      </c>
      <c r="I395" s="27">
        <v>0.24828791234713776</v>
      </c>
      <c r="J395" s="26">
        <v>-6495135</v>
      </c>
      <c r="K395" s="27">
        <v>-40.029960886109372</v>
      </c>
      <c r="L395" s="27">
        <v>2000</v>
      </c>
      <c r="M395" s="27">
        <v>99.43</v>
      </c>
      <c r="N395" s="28">
        <v>7.7081568777782419</v>
      </c>
      <c r="O395" s="29">
        <v>2402.953099284201</v>
      </c>
      <c r="P395" s="28">
        <v>80.098436642806703</v>
      </c>
    </row>
    <row r="396" spans="1:16" x14ac:dyDescent="0.25">
      <c r="A396" s="25" t="s">
        <v>705</v>
      </c>
      <c r="B396" s="25" t="s">
        <v>689</v>
      </c>
      <c r="C396" s="26">
        <v>83633027</v>
      </c>
      <c r="D396" s="26">
        <v>20000000</v>
      </c>
      <c r="E396" s="27">
        <v>422.03575275879501</v>
      </c>
      <c r="F396" s="27">
        <v>5275.4469094849374</v>
      </c>
      <c r="G396" s="26">
        <v>58.626662000000003</v>
      </c>
      <c r="H396" s="27">
        <v>4.8499999999999996</v>
      </c>
      <c r="I396" s="27">
        <v>-0.11835670413470288</v>
      </c>
      <c r="J396" s="26">
        <v>-4821694</v>
      </c>
      <c r="K396" s="27">
        <v>-16.591679189927856</v>
      </c>
      <c r="L396" s="27">
        <v>2000</v>
      </c>
      <c r="M396" s="27">
        <v>97.71</v>
      </c>
      <c r="N396" s="28">
        <v>6.5367797316132519</v>
      </c>
      <c r="O396" s="29">
        <v>300</v>
      </c>
      <c r="P396" s="28">
        <v>10</v>
      </c>
    </row>
    <row r="397" spans="1:16" x14ac:dyDescent="0.25">
      <c r="A397" s="25" t="s">
        <v>734</v>
      </c>
      <c r="B397" s="25" t="s">
        <v>689</v>
      </c>
      <c r="C397" s="26">
        <v>162912546</v>
      </c>
      <c r="D397" s="26">
        <v>20000000</v>
      </c>
      <c r="E397" s="27">
        <v>87.882111420456141</v>
      </c>
      <c r="F397" s="27">
        <v>102.18850165169319</v>
      </c>
      <c r="G397" s="26">
        <v>10.537267999999999</v>
      </c>
      <c r="H397" s="27">
        <v>43.2</v>
      </c>
      <c r="I397" s="27">
        <v>-1.121212237282009</v>
      </c>
      <c r="J397" s="26">
        <v>-6812646</v>
      </c>
      <c r="K397" s="27">
        <v>-126.23582672576852</v>
      </c>
      <c r="L397" s="27">
        <v>2000</v>
      </c>
      <c r="M397" s="27">
        <v>52.68</v>
      </c>
      <c r="N397" s="28">
        <v>1.7431313922170328</v>
      </c>
      <c r="O397" s="29">
        <v>320.03882576628178</v>
      </c>
      <c r="P397" s="28">
        <v>10.667960858876059</v>
      </c>
    </row>
    <row r="398" spans="1:16" x14ac:dyDescent="0.25">
      <c r="A398" s="25" t="s">
        <v>756</v>
      </c>
      <c r="B398" s="25" t="s">
        <v>689</v>
      </c>
      <c r="C398" s="26">
        <v>55337978</v>
      </c>
      <c r="D398" s="26">
        <v>30000000</v>
      </c>
      <c r="E398" s="27">
        <v>117.8186027090738</v>
      </c>
      <c r="F398" s="27">
        <v>170.75159812909246</v>
      </c>
      <c r="G398" s="26">
        <v>14.484933</v>
      </c>
      <c r="H398" s="27">
        <v>23.44</v>
      </c>
      <c r="I398" s="27">
        <v>-0.51125747439970937</v>
      </c>
      <c r="J398" s="26">
        <v>-5688287</v>
      </c>
      <c r="K398" s="27">
        <v>-121.30189633539939</v>
      </c>
      <c r="L398" s="27">
        <v>1333.3333333333333</v>
      </c>
      <c r="M398" s="27">
        <v>48.28</v>
      </c>
      <c r="N398" s="28">
        <v>3.2371993996780168</v>
      </c>
      <c r="O398" s="29">
        <v>489.95806123743552</v>
      </c>
      <c r="P398" s="28">
        <v>16.331935374581185</v>
      </c>
    </row>
    <row r="399" spans="1:16" x14ac:dyDescent="0.25">
      <c r="A399" s="25" t="s">
        <v>713</v>
      </c>
      <c r="B399" s="25" t="s">
        <v>689</v>
      </c>
      <c r="C399" s="26">
        <v>91442529</v>
      </c>
      <c r="D399" s="26">
        <v>37500000</v>
      </c>
      <c r="E399" s="27">
        <v>81.649566185648666</v>
      </c>
      <c r="F399" s="27">
        <v>167.48628961158701</v>
      </c>
      <c r="G399" s="26">
        <v>36.075847000000003</v>
      </c>
      <c r="H399" s="27">
        <v>13.58</v>
      </c>
      <c r="I399" s="27">
        <v>-0.5155550880850317</v>
      </c>
      <c r="J399" s="26">
        <v>-6134544</v>
      </c>
      <c r="K399" s="27">
        <v>-79.468009358152784</v>
      </c>
      <c r="L399" s="27">
        <v>1066.6666666666667</v>
      </c>
      <c r="M399" s="27">
        <v>96.2</v>
      </c>
      <c r="N399" s="28">
        <v>4.7752863045947738</v>
      </c>
      <c r="O399" s="29">
        <v>287.89386806758375</v>
      </c>
      <c r="P399" s="28">
        <v>9.5964622689194581</v>
      </c>
    </row>
    <row r="400" spans="1:16" x14ac:dyDescent="0.25">
      <c r="A400" s="25" t="s">
        <v>732</v>
      </c>
      <c r="B400" s="25" t="s">
        <v>689</v>
      </c>
      <c r="C400" s="26">
        <v>583507211</v>
      </c>
      <c r="D400" s="26">
        <v>42000000</v>
      </c>
      <c r="E400" s="27">
        <v>110.94342382411511</v>
      </c>
      <c r="F400" s="27">
        <v>293.50112122781775</v>
      </c>
      <c r="G400" s="26">
        <v>39.884191999999999</v>
      </c>
      <c r="H400" s="27">
        <v>9.0399999999999991</v>
      </c>
      <c r="I400" s="27">
        <v>-0.14138327901532399</v>
      </c>
      <c r="J400" s="26">
        <v>83842992</v>
      </c>
      <c r="K400" s="27">
        <v>4.5084268939257317</v>
      </c>
      <c r="L400" s="27">
        <v>952.38095238095241</v>
      </c>
      <c r="M400" s="27">
        <v>94.96</v>
      </c>
      <c r="N400" s="28">
        <v>0.34872596430086666</v>
      </c>
      <c r="O400" s="29">
        <v>695.41836014495277</v>
      </c>
      <c r="P400" s="28">
        <v>23.180612004831758</v>
      </c>
    </row>
    <row r="401" spans="1:16" x14ac:dyDescent="0.25">
      <c r="A401" s="25" t="s">
        <v>688</v>
      </c>
      <c r="B401" s="25" t="s">
        <v>689</v>
      </c>
      <c r="C401" s="26">
        <v>575417363</v>
      </c>
      <c r="D401" s="26">
        <v>60000000</v>
      </c>
      <c r="E401" s="27">
        <v>111.29905812059074</v>
      </c>
      <c r="F401" s="27">
        <v>309.16405033497426</v>
      </c>
      <c r="G401" s="26">
        <v>59.507702999999999</v>
      </c>
      <c r="H401" s="27">
        <v>6.04</v>
      </c>
      <c r="I401" s="27">
        <v>-0.29702474989906325</v>
      </c>
      <c r="J401" s="26">
        <v>79178091</v>
      </c>
      <c r="K401" s="27">
        <v>4.5467122969660885</v>
      </c>
      <c r="L401" s="27">
        <v>666.66666666666663</v>
      </c>
      <c r="M401" s="27">
        <v>99.17</v>
      </c>
      <c r="N401" s="28">
        <v>0.51175372170166522</v>
      </c>
      <c r="O401" s="29">
        <v>366.0065878854769</v>
      </c>
      <c r="P401" s="28">
        <v>12.200219596182563</v>
      </c>
    </row>
    <row r="402" spans="1:16" x14ac:dyDescent="0.25">
      <c r="A402" s="25" t="s">
        <v>725</v>
      </c>
      <c r="B402" s="25" t="s">
        <v>689</v>
      </c>
      <c r="C402" s="26">
        <v>726673508</v>
      </c>
      <c r="D402" s="26">
        <v>160599284</v>
      </c>
      <c r="E402" s="27">
        <v>49.098112183981165</v>
      </c>
      <c r="F402" s="27">
        <v>43.67401803785765</v>
      </c>
      <c r="G402" s="26">
        <v>107.916184</v>
      </c>
      <c r="H402" s="27">
        <v>7.55</v>
      </c>
      <c r="I402" s="27">
        <v>-6.6346387625336511E-2</v>
      </c>
      <c r="J402" s="26">
        <v>-21257621</v>
      </c>
      <c r="K402" s="27">
        <v>-52.884327366641827</v>
      </c>
      <c r="L402" s="27">
        <v>249.06711290194792</v>
      </c>
      <c r="M402" s="27">
        <v>67.19</v>
      </c>
      <c r="N402" s="28">
        <v>0.90268602649931784</v>
      </c>
      <c r="O402" s="29">
        <v>862.74519324748326</v>
      </c>
      <c r="P402" s="28">
        <v>28.758173108249441</v>
      </c>
    </row>
    <row r="403" spans="1:16" x14ac:dyDescent="0.25">
      <c r="A403" s="95" t="s">
        <v>530</v>
      </c>
      <c r="B403" s="95" t="s">
        <v>351</v>
      </c>
      <c r="C403" s="96">
        <v>257737541</v>
      </c>
      <c r="D403" s="96">
        <v>9500000</v>
      </c>
      <c r="E403" s="97">
        <v>31.410539759500487</v>
      </c>
      <c r="F403" s="97">
        <v>13.440539049850443</v>
      </c>
      <c r="G403" s="96">
        <v>5.3107189999999997</v>
      </c>
      <c r="H403" s="97">
        <v>239.8</v>
      </c>
      <c r="I403" s="97">
        <v>-4.7678046636464444</v>
      </c>
      <c r="J403" s="96">
        <v>-5361958</v>
      </c>
      <c r="K403" s="97">
        <v>-435.84824797210274</v>
      </c>
      <c r="L403" s="97">
        <v>4210.5263157894733</v>
      </c>
      <c r="M403" s="97">
        <v>55.9</v>
      </c>
      <c r="N403" s="98">
        <v>24.761515628831699</v>
      </c>
      <c r="O403" s="99">
        <v>395.25599002535495</v>
      </c>
      <c r="P403" s="98">
        <v>13.175199667511832</v>
      </c>
    </row>
    <row r="404" spans="1:16" x14ac:dyDescent="0.25">
      <c r="A404" s="95" t="s">
        <v>189</v>
      </c>
      <c r="B404" s="95" t="s">
        <v>351</v>
      </c>
      <c r="C404" s="96">
        <v>2158486550</v>
      </c>
      <c r="D404" s="96">
        <v>118350000</v>
      </c>
      <c r="E404" s="97">
        <v>26.061051609821128</v>
      </c>
      <c r="F404" s="97">
        <v>6.4765654240466031</v>
      </c>
      <c r="G404" s="96">
        <v>44.628962999999999</v>
      </c>
      <c r="H404" s="97">
        <v>34.4</v>
      </c>
      <c r="I404" s="97">
        <v>0.7494281827345759</v>
      </c>
      <c r="J404" s="96">
        <v>144339003</v>
      </c>
      <c r="K404" s="97">
        <v>27.878119679127892</v>
      </c>
      <c r="L404" s="97">
        <v>337.98056611744823</v>
      </c>
      <c r="M404" s="97">
        <v>37.700000000000003</v>
      </c>
      <c r="N404" s="98">
        <v>54.433781331154066</v>
      </c>
      <c r="O404" s="99">
        <v>2038.9793417072351</v>
      </c>
      <c r="P404" s="98">
        <v>67.965978056907844</v>
      </c>
    </row>
    <row r="405" spans="1:16" x14ac:dyDescent="0.25">
      <c r="A405" s="95" t="s">
        <v>132</v>
      </c>
      <c r="B405" s="95" t="s">
        <v>351</v>
      </c>
      <c r="C405" s="96">
        <v>4550322502</v>
      </c>
      <c r="D405" s="96">
        <v>355000000</v>
      </c>
      <c r="E405" s="97">
        <v>8.9044613274614228</v>
      </c>
      <c r="F405" s="97">
        <v>0.71665684728059742</v>
      </c>
      <c r="G405" s="96">
        <v>128.94884099999999</v>
      </c>
      <c r="H405" s="97">
        <v>34.840000000000003</v>
      </c>
      <c r="I405" s="97">
        <v>-1.5447335213728692</v>
      </c>
      <c r="J405" s="96">
        <v>247915948</v>
      </c>
      <c r="K405" s="97">
        <v>50.117792341459214</v>
      </c>
      <c r="L405" s="97">
        <v>112.67605633802818</v>
      </c>
      <c r="M405" s="97">
        <v>36.32</v>
      </c>
      <c r="N405" s="98">
        <v>81.716508291447752</v>
      </c>
      <c r="O405" s="99">
        <v>729.44221497512785</v>
      </c>
      <c r="P405" s="98">
        <v>24.314740499170927</v>
      </c>
    </row>
    <row r="406" spans="1:16" x14ac:dyDescent="0.25">
      <c r="A406" s="95" t="s">
        <v>143</v>
      </c>
      <c r="B406" s="95" t="s">
        <v>351</v>
      </c>
      <c r="C406" s="96">
        <v>6516972751</v>
      </c>
      <c r="D406" s="96">
        <v>1300000000</v>
      </c>
      <c r="E406" s="97">
        <v>9.5035280897680448</v>
      </c>
      <c r="F406" s="97">
        <v>2.4368020742994987</v>
      </c>
      <c r="G406" s="96">
        <v>1143.8313330000001</v>
      </c>
      <c r="H406" s="97">
        <v>3.68</v>
      </c>
      <c r="I406" s="97">
        <v>-0.26494029124982754</v>
      </c>
      <c r="J406" s="96">
        <v>-8261366</v>
      </c>
      <c r="K406" s="97">
        <v>-472.07689382119133</v>
      </c>
      <c r="L406" s="97">
        <v>30.76923076923077</v>
      </c>
      <c r="M406" s="97">
        <v>87.98</v>
      </c>
      <c r="N406" s="98">
        <v>80.154866268487496</v>
      </c>
      <c r="O406" s="99">
        <v>442.55968116475657</v>
      </c>
      <c r="P406" s="98">
        <v>14.751989372158553</v>
      </c>
    </row>
    <row r="407" spans="1:16" x14ac:dyDescent="0.25">
      <c r="A407" s="45" t="s">
        <v>190</v>
      </c>
      <c r="B407" s="45" t="s">
        <v>375</v>
      </c>
      <c r="C407" s="46">
        <v>8450730000</v>
      </c>
      <c r="D407" s="46">
        <v>3150000</v>
      </c>
      <c r="E407" s="47">
        <v>6.9293629296385006</v>
      </c>
      <c r="F407" s="47">
        <v>0.42739416270464231</v>
      </c>
      <c r="G407" s="46">
        <v>1.1325970000000001</v>
      </c>
      <c r="H407" s="47">
        <v>5097.5</v>
      </c>
      <c r="I407" s="47">
        <v>-77.524299340235302</v>
      </c>
      <c r="J407" s="46">
        <v>-123597000</v>
      </c>
      <c r="K407" s="47">
        <v>-131.17672759047551</v>
      </c>
      <c r="L407" s="47">
        <v>12698.412698412698</v>
      </c>
      <c r="M407" s="47">
        <v>35.950000000000003</v>
      </c>
      <c r="N407" s="48">
        <v>21.29059238382284</v>
      </c>
      <c r="O407" s="49">
        <v>301.70789781113973</v>
      </c>
      <c r="P407" s="48">
        <v>10.056929927037991</v>
      </c>
    </row>
    <row r="408" spans="1:16" x14ac:dyDescent="0.25">
      <c r="A408" s="45" t="s">
        <v>394</v>
      </c>
      <c r="B408" s="45" t="s">
        <v>375</v>
      </c>
      <c r="C408" s="46">
        <v>227558534</v>
      </c>
      <c r="D408" s="46">
        <v>6200000</v>
      </c>
      <c r="E408" s="47">
        <v>123.14400435240168</v>
      </c>
      <c r="F408" s="47">
        <v>128.97361159656649</v>
      </c>
      <c r="G408" s="46">
        <v>2.1097030000000001</v>
      </c>
      <c r="H408" s="47">
        <v>154</v>
      </c>
      <c r="I408" s="47">
        <v>-0.90515889759544166</v>
      </c>
      <c r="J408" s="46">
        <v>1749577</v>
      </c>
      <c r="K408" s="47">
        <v>545.731911199107</v>
      </c>
      <c r="L408" s="47">
        <v>6451.6129032258068</v>
      </c>
      <c r="M408" s="47">
        <v>34.020000000000003</v>
      </c>
      <c r="N408" s="48">
        <v>47.885560001479988</v>
      </c>
      <c r="O408" s="49">
        <v>226.74539410572433</v>
      </c>
      <c r="P408" s="48">
        <v>7.5581798035241441</v>
      </c>
    </row>
    <row r="409" spans="1:16" x14ac:dyDescent="0.25">
      <c r="A409" s="45" t="s">
        <v>51</v>
      </c>
      <c r="B409" s="45" t="s">
        <v>375</v>
      </c>
      <c r="C409" s="46">
        <v>2033187111</v>
      </c>
      <c r="D409" s="46">
        <v>10800000</v>
      </c>
      <c r="E409" s="47">
        <v>33.710179429172051</v>
      </c>
      <c r="F409" s="47">
        <v>4.491097712386364</v>
      </c>
      <c r="G409" s="46">
        <v>1.717981</v>
      </c>
      <c r="H409" s="47">
        <v>691</v>
      </c>
      <c r="I409" s="47">
        <v>-22.011203116480942</v>
      </c>
      <c r="J409" s="46">
        <v>-67675452</v>
      </c>
      <c r="K409" s="47">
        <v>-110.91170842863377</v>
      </c>
      <c r="L409" s="47">
        <v>3703.7037037037039</v>
      </c>
      <c r="M409" s="47">
        <v>15.9</v>
      </c>
      <c r="N409" s="48">
        <v>65.324546238632863</v>
      </c>
      <c r="O409" s="49">
        <v>300.37554585152839</v>
      </c>
      <c r="P409" s="48">
        <v>10.012518195050946</v>
      </c>
    </row>
    <row r="410" spans="1:16" x14ac:dyDescent="0.25">
      <c r="A410" s="45" t="s">
        <v>690</v>
      </c>
      <c r="B410" s="45" t="s">
        <v>375</v>
      </c>
      <c r="C410" s="46">
        <v>52360538</v>
      </c>
      <c r="D410" s="46">
        <v>13878486</v>
      </c>
      <c r="E410" s="47">
        <v>43.794882875176057</v>
      </c>
      <c r="F410" s="47">
        <v>50.937771030914234</v>
      </c>
      <c r="G410" s="46">
        <v>13.431647</v>
      </c>
      <c r="H410" s="47">
        <v>68</v>
      </c>
      <c r="I410" s="47">
        <v>-0.73206201603065324</v>
      </c>
      <c r="J410" s="46">
        <v>-27125850</v>
      </c>
      <c r="K410" s="47">
        <v>-31.695680209099439</v>
      </c>
      <c r="L410" s="47">
        <v>2882.1587599684863</v>
      </c>
      <c r="M410" s="47">
        <v>96.78</v>
      </c>
      <c r="N410" s="48">
        <v>52.822499176123891</v>
      </c>
      <c r="O410" s="49">
        <v>203.8268851884967</v>
      </c>
      <c r="P410" s="48">
        <v>6.7942295062832239</v>
      </c>
    </row>
    <row r="411" spans="1:16" x14ac:dyDescent="0.25">
      <c r="A411" s="45" t="s">
        <v>54</v>
      </c>
      <c r="B411" s="45" t="s">
        <v>375</v>
      </c>
      <c r="C411" s="46">
        <v>646697458</v>
      </c>
      <c r="D411" s="46">
        <v>14276790</v>
      </c>
      <c r="E411" s="47">
        <v>42.531571400559372</v>
      </c>
      <c r="F411" s="47">
        <v>9.9968826298914966</v>
      </c>
      <c r="G411" s="46">
        <v>3.1674739999999999</v>
      </c>
      <c r="H411" s="47">
        <v>297</v>
      </c>
      <c r="I411" s="47">
        <v>2.4936359621703446</v>
      </c>
      <c r="J411" s="46">
        <v>43394990</v>
      </c>
      <c r="K411" s="47">
        <v>98.040889512821636</v>
      </c>
      <c r="L411" s="47">
        <v>2801.7502533832885</v>
      </c>
      <c r="M411" s="47">
        <v>22.18</v>
      </c>
      <c r="N411" s="48">
        <v>14.140957331902888</v>
      </c>
      <c r="O411" s="49">
        <v>1156.9222003910179</v>
      </c>
      <c r="P411" s="48">
        <v>38.564073346367266</v>
      </c>
    </row>
    <row r="412" spans="1:16" x14ac:dyDescent="0.25">
      <c r="A412" s="45" t="s">
        <v>453</v>
      </c>
      <c r="B412" s="45" t="s">
        <v>375</v>
      </c>
      <c r="C412" s="46">
        <v>2638457366</v>
      </c>
      <c r="D412" s="46">
        <v>37600000</v>
      </c>
      <c r="E412" s="47">
        <v>27.716517498956357</v>
      </c>
      <c r="F412" s="47">
        <v>7.0878982965825381</v>
      </c>
      <c r="G412" s="46">
        <v>13.732926000000001</v>
      </c>
      <c r="H412" s="47">
        <v>105.1</v>
      </c>
      <c r="I412" s="47">
        <v>-2.6893107507772243</v>
      </c>
      <c r="J412" s="46">
        <v>-115451486</v>
      </c>
      <c r="K412" s="47">
        <v>-33.870503840894692</v>
      </c>
      <c r="L412" s="47">
        <v>1063.8297872340424</v>
      </c>
      <c r="M412" s="47">
        <v>36.520000000000003</v>
      </c>
      <c r="N412" s="48">
        <v>45.616553430156905</v>
      </c>
      <c r="O412" s="49">
        <v>434.74750433762489</v>
      </c>
      <c r="P412" s="48">
        <v>14.49158347792083</v>
      </c>
    </row>
    <row r="413" spans="1:16" x14ac:dyDescent="0.25">
      <c r="A413" s="45" t="s">
        <v>735</v>
      </c>
      <c r="B413" s="45" t="s">
        <v>375</v>
      </c>
      <c r="C413" s="46">
        <v>4491655994</v>
      </c>
      <c r="D413" s="46">
        <v>71350000</v>
      </c>
      <c r="E413" s="47">
        <v>0.75352716884122206</v>
      </c>
      <c r="F413" s="47">
        <v>2.141321464108717E-3</v>
      </c>
      <c r="G413" s="46">
        <v>10.951673</v>
      </c>
      <c r="H413" s="47">
        <v>4850</v>
      </c>
      <c r="I413" s="47">
        <v>391.97298005003449</v>
      </c>
      <c r="J413" s="46">
        <v>-288815190</v>
      </c>
      <c r="K413" s="47">
        <v>-1218.4199868434898</v>
      </c>
      <c r="L413" s="47">
        <v>560.61667834618083</v>
      </c>
      <c r="M413" s="47">
        <v>15.34</v>
      </c>
      <c r="N413" s="48">
        <v>40.087278019552976</v>
      </c>
      <c r="O413" s="49">
        <v>2914.1624617574607</v>
      </c>
      <c r="P413" s="48">
        <v>97.138748725248689</v>
      </c>
    </row>
    <row r="414" spans="1:16" x14ac:dyDescent="0.25">
      <c r="A414" s="45" t="s">
        <v>315</v>
      </c>
      <c r="B414" s="45" t="s">
        <v>375</v>
      </c>
      <c r="C414" s="46">
        <v>1374469210</v>
      </c>
      <c r="D414" s="46">
        <v>77250000</v>
      </c>
      <c r="E414" s="47">
        <v>16.480977552702559</v>
      </c>
      <c r="F414" s="47">
        <v>3.6160336904618635</v>
      </c>
      <c r="G414" s="46">
        <v>42.211663999999999</v>
      </c>
      <c r="H414" s="47">
        <v>57.5</v>
      </c>
      <c r="I414" s="47">
        <v>2.7475490648478811</v>
      </c>
      <c r="J414" s="46">
        <v>16233628</v>
      </c>
      <c r="K414" s="47">
        <v>280.75979072576996</v>
      </c>
      <c r="L414" s="47">
        <v>517.79935275080902</v>
      </c>
      <c r="M414" s="47">
        <v>54.64</v>
      </c>
      <c r="N414" s="48">
        <v>39.879323151743748</v>
      </c>
      <c r="O414" s="49">
        <v>2212.9102962321149</v>
      </c>
      <c r="P414" s="48">
        <v>73.763676541070495</v>
      </c>
    </row>
    <row r="415" spans="1:16" x14ac:dyDescent="0.25">
      <c r="A415" s="45" t="s">
        <v>58</v>
      </c>
      <c r="B415" s="45" t="s">
        <v>375</v>
      </c>
      <c r="C415" s="46">
        <v>3984705965</v>
      </c>
      <c r="D415" s="46">
        <v>79200000</v>
      </c>
      <c r="E415" s="47">
        <v>55.880855899621132</v>
      </c>
      <c r="F415" s="47">
        <v>25.198798656034061</v>
      </c>
      <c r="G415" s="46">
        <v>25.101271000000001</v>
      </c>
      <c r="H415" s="47">
        <v>28.52</v>
      </c>
      <c r="I415" s="47">
        <v>-0.23598503818416461</v>
      </c>
      <c r="J415" s="46">
        <v>-24337127</v>
      </c>
      <c r="K415" s="47">
        <v>-91.120040586549109</v>
      </c>
      <c r="L415" s="47">
        <v>505.05050505050502</v>
      </c>
      <c r="M415" s="47">
        <v>31.69</v>
      </c>
      <c r="N415" s="48">
        <v>63.582778466647532</v>
      </c>
      <c r="O415" s="49">
        <v>479.452910505163</v>
      </c>
      <c r="P415" s="48">
        <v>15.981763683505433</v>
      </c>
    </row>
    <row r="416" spans="1:16" x14ac:dyDescent="0.25">
      <c r="A416" s="45" t="s">
        <v>424</v>
      </c>
      <c r="B416" s="45" t="s">
        <v>375</v>
      </c>
      <c r="C416" s="46">
        <v>979739005</v>
      </c>
      <c r="D416" s="46">
        <v>80000000</v>
      </c>
      <c r="E416" s="47">
        <v>31.431714600031434</v>
      </c>
      <c r="F416" s="47">
        <v>1.5468363484267438</v>
      </c>
      <c r="G416" s="46">
        <v>5.0446229999999996</v>
      </c>
      <c r="H416" s="47">
        <v>252.5</v>
      </c>
      <c r="I416" s="47">
        <v>-9.252770080843959</v>
      </c>
      <c r="J416" s="46">
        <v>801615688</v>
      </c>
      <c r="K416" s="47">
        <v>25.34880529932942</v>
      </c>
      <c r="L416" s="47">
        <v>500</v>
      </c>
      <c r="M416" s="47">
        <v>6.3</v>
      </c>
      <c r="N416" s="48">
        <v>87.96793912373316</v>
      </c>
      <c r="O416" s="49">
        <v>717.62732174902339</v>
      </c>
      <c r="P416" s="48">
        <v>23.920910724967445</v>
      </c>
    </row>
    <row r="417" spans="1:16" x14ac:dyDescent="0.25">
      <c r="A417" s="45" t="s">
        <v>194</v>
      </c>
      <c r="B417" s="45" t="s">
        <v>375</v>
      </c>
      <c r="C417" s="46">
        <v>15094360742</v>
      </c>
      <c r="D417" s="46">
        <v>86788722</v>
      </c>
      <c r="E417" s="47">
        <v>23.019791625768931</v>
      </c>
      <c r="F417" s="47">
        <v>3.6838810477665476</v>
      </c>
      <c r="G417" s="46">
        <v>24.411895999999999</v>
      </c>
      <c r="H417" s="47">
        <v>71.2</v>
      </c>
      <c r="I417" s="47">
        <v>-1.6099261148854396</v>
      </c>
      <c r="J417" s="46">
        <v>-360792995</v>
      </c>
      <c r="K417" s="47">
        <v>-17.319593425033101</v>
      </c>
      <c r="L417" s="47">
        <v>460.88937684783514</v>
      </c>
      <c r="M417" s="47">
        <v>28.12</v>
      </c>
      <c r="N417" s="48">
        <v>40.890997367862973</v>
      </c>
      <c r="O417" s="49">
        <v>438.86165990627075</v>
      </c>
      <c r="P417" s="48">
        <v>14.628721996875692</v>
      </c>
    </row>
    <row r="418" spans="1:16" x14ac:dyDescent="0.25">
      <c r="A418" s="45" t="s">
        <v>1</v>
      </c>
      <c r="B418" s="45" t="s">
        <v>375</v>
      </c>
      <c r="C418" s="46">
        <v>17091099555</v>
      </c>
      <c r="D418" s="46">
        <v>100066875</v>
      </c>
      <c r="E418" s="47">
        <v>3.7375764379990954</v>
      </c>
      <c r="F418" s="47">
        <v>8.6862293120524375E-2</v>
      </c>
      <c r="G418" s="46">
        <v>24.953838000000001</v>
      </c>
      <c r="H418" s="47">
        <v>429</v>
      </c>
      <c r="I418" s="47">
        <v>3.1565381546387243</v>
      </c>
      <c r="J418" s="46">
        <v>-1275590032</v>
      </c>
      <c r="K418" s="47">
        <v>-33.732433752665138</v>
      </c>
      <c r="L418" s="47">
        <v>399.73267877107185</v>
      </c>
      <c r="M418" s="47">
        <v>24.93</v>
      </c>
      <c r="N418" s="48">
        <v>60.686844187760158</v>
      </c>
      <c r="O418" s="49">
        <v>1350.2257952352963</v>
      </c>
      <c r="P418" s="48">
        <v>45.00752650784321</v>
      </c>
    </row>
    <row r="419" spans="1:16" x14ac:dyDescent="0.25">
      <c r="A419" s="45" t="s">
        <v>400</v>
      </c>
      <c r="B419" s="45" t="s">
        <v>375</v>
      </c>
      <c r="C419" s="46">
        <v>1053946708</v>
      </c>
      <c r="D419" s="46">
        <v>105000000</v>
      </c>
      <c r="E419" s="47">
        <v>40.97902202928752</v>
      </c>
      <c r="F419" s="47">
        <v>26.018426685261918</v>
      </c>
      <c r="G419" s="46">
        <v>69.578063</v>
      </c>
      <c r="H419" s="47">
        <v>14.03</v>
      </c>
      <c r="I419" s="47">
        <v>0.73515938007425419</v>
      </c>
      <c r="J419" s="46">
        <v>-45288475</v>
      </c>
      <c r="K419" s="47">
        <v>-34.777059726563991</v>
      </c>
      <c r="L419" s="47">
        <v>380.95238095238096</v>
      </c>
      <c r="M419" s="47">
        <v>66.260000000000005</v>
      </c>
      <c r="N419" s="48">
        <v>51.77941704870581</v>
      </c>
      <c r="O419" s="49">
        <v>2506.8443308683604</v>
      </c>
      <c r="P419" s="48">
        <v>83.561477695612012</v>
      </c>
    </row>
    <row r="420" spans="1:16" x14ac:dyDescent="0.25">
      <c r="A420" s="45" t="s">
        <v>413</v>
      </c>
      <c r="B420" s="45" t="s">
        <v>375</v>
      </c>
      <c r="C420" s="46">
        <v>1236382849</v>
      </c>
      <c r="D420" s="46">
        <v>112000000</v>
      </c>
      <c r="E420" s="47">
        <v>58.573022929112703</v>
      </c>
      <c r="F420" s="47">
        <v>32.685838688120931</v>
      </c>
      <c r="G420" s="46">
        <v>42.556854000000001</v>
      </c>
      <c r="H420" s="47">
        <v>16.05</v>
      </c>
      <c r="I420" s="47">
        <v>-0.16218513064216111</v>
      </c>
      <c r="J420" s="46">
        <v>-12325753</v>
      </c>
      <c r="K420" s="47">
        <v>-145.3866550790041</v>
      </c>
      <c r="L420" s="47">
        <v>357.14285714285717</v>
      </c>
      <c r="M420" s="47">
        <v>37.99</v>
      </c>
      <c r="N420" s="48">
        <v>39.709719523627733</v>
      </c>
      <c r="O420" s="49">
        <v>340.35660175520434</v>
      </c>
      <c r="P420" s="48">
        <v>11.345220058506811</v>
      </c>
    </row>
    <row r="421" spans="1:16" x14ac:dyDescent="0.25">
      <c r="A421" s="45" t="s">
        <v>195</v>
      </c>
      <c r="B421" s="45" t="s">
        <v>375</v>
      </c>
      <c r="C421" s="46">
        <v>15443065482</v>
      </c>
      <c r="D421" s="46">
        <v>115000000</v>
      </c>
      <c r="E421" s="47">
        <v>15.770906761689533</v>
      </c>
      <c r="F421" s="47">
        <v>1.7810171385307207</v>
      </c>
      <c r="G421" s="46">
        <v>32.987870999999998</v>
      </c>
      <c r="H421" s="47">
        <v>76.900000000000006</v>
      </c>
      <c r="I421" s="47">
        <v>-2.0820185623390444</v>
      </c>
      <c r="J421" s="46">
        <v>-862680192</v>
      </c>
      <c r="K421" s="47">
        <v>-10.264522220535696</v>
      </c>
      <c r="L421" s="47">
        <v>347.82608695652175</v>
      </c>
      <c r="M421" s="47">
        <v>28.68</v>
      </c>
      <c r="N421" s="48">
        <v>45.362761841133633</v>
      </c>
      <c r="O421" s="49">
        <v>529.04955123796549</v>
      </c>
      <c r="P421" s="48">
        <v>17.634985041265516</v>
      </c>
    </row>
    <row r="422" spans="1:16" x14ac:dyDescent="0.25">
      <c r="A422" s="45" t="s">
        <v>193</v>
      </c>
      <c r="B422" s="45" t="s">
        <v>375</v>
      </c>
      <c r="C422" s="46">
        <v>7824461000</v>
      </c>
      <c r="D422" s="46">
        <v>120000000</v>
      </c>
      <c r="E422" s="47">
        <v>3.7447082591413006</v>
      </c>
      <c r="F422" s="47">
        <v>9.3993681203345891E-2</v>
      </c>
      <c r="G422" s="46">
        <v>32.616509000000001</v>
      </c>
      <c r="H422" s="47">
        <v>327.5</v>
      </c>
      <c r="I422" s="47">
        <v>1.9502845023397981</v>
      </c>
      <c r="J422" s="46">
        <v>-1601211000</v>
      </c>
      <c r="K422" s="47">
        <v>-24.881168065920107</v>
      </c>
      <c r="L422" s="47">
        <v>333.33333333333331</v>
      </c>
      <c r="M422" s="47">
        <v>27.18</v>
      </c>
      <c r="N422" s="48">
        <v>88.863777408451952</v>
      </c>
      <c r="O422" s="49">
        <v>1211.1510037149544</v>
      </c>
      <c r="P422" s="48">
        <v>40.371700123831815</v>
      </c>
    </row>
    <row r="423" spans="1:16" x14ac:dyDescent="0.25">
      <c r="A423" s="45" t="s">
        <v>52</v>
      </c>
      <c r="B423" s="45" t="s">
        <v>375</v>
      </c>
      <c r="C423" s="46">
        <v>699845726</v>
      </c>
      <c r="D423" s="46">
        <v>122522806</v>
      </c>
      <c r="E423" s="47">
        <v>16.266923418299037</v>
      </c>
      <c r="F423" s="47">
        <v>1.0134846889316822</v>
      </c>
      <c r="G423" s="46">
        <v>18.936226999999999</v>
      </c>
      <c r="H423" s="47">
        <v>129.9</v>
      </c>
      <c r="I423" s="47">
        <v>0.12565084124585724</v>
      </c>
      <c r="J423" s="46">
        <v>62971520</v>
      </c>
      <c r="K423" s="47">
        <v>254.88486836588984</v>
      </c>
      <c r="L423" s="47">
        <v>326.46983288972342</v>
      </c>
      <c r="M423" s="47">
        <v>15.45</v>
      </c>
      <c r="N423" s="48">
        <v>46.872969068110457</v>
      </c>
      <c r="O423" s="49">
        <v>1020.6795511063783</v>
      </c>
      <c r="P423" s="48">
        <v>34.022651703545947</v>
      </c>
    </row>
    <row r="424" spans="1:16" x14ac:dyDescent="0.25">
      <c r="A424" s="45" t="s">
        <v>378</v>
      </c>
      <c r="B424" s="45" t="s">
        <v>375</v>
      </c>
      <c r="C424" s="46">
        <v>3039844844</v>
      </c>
      <c r="D424" s="46">
        <v>150000000</v>
      </c>
      <c r="E424" s="47">
        <v>14.382617168889681</v>
      </c>
      <c r="F424" s="47">
        <v>3.0114357556301679</v>
      </c>
      <c r="G424" s="46">
        <v>88.296327000000005</v>
      </c>
      <c r="H424" s="47">
        <v>31.5</v>
      </c>
      <c r="I424" s="47">
        <v>5.7055261310399168E-2</v>
      </c>
      <c r="J424" s="46">
        <v>1035049529</v>
      </c>
      <c r="K424" s="47">
        <v>4.6142719417632811</v>
      </c>
      <c r="L424" s="47">
        <v>266.66666666666669</v>
      </c>
      <c r="M424" s="47">
        <v>58.86</v>
      </c>
      <c r="N424" s="48">
        <v>30.207879709360263</v>
      </c>
      <c r="O424" s="49">
        <v>1606.1011522162744</v>
      </c>
      <c r="P424" s="48">
        <v>53.536705073875815</v>
      </c>
    </row>
    <row r="425" spans="1:16" x14ac:dyDescent="0.25">
      <c r="A425" s="45" t="s">
        <v>86</v>
      </c>
      <c r="B425" s="45" t="s">
        <v>375</v>
      </c>
      <c r="C425" s="46">
        <v>1050946163</v>
      </c>
      <c r="D425" s="46">
        <v>150000000</v>
      </c>
      <c r="E425" s="47">
        <v>23.011231321783537</v>
      </c>
      <c r="F425" s="47">
        <v>10.227213920792684</v>
      </c>
      <c r="G425" s="46">
        <v>116.820232</v>
      </c>
      <c r="H425" s="47">
        <v>14.88</v>
      </c>
      <c r="I425" s="47">
        <v>-1.1296185818550342</v>
      </c>
      <c r="J425" s="46">
        <v>-28139576</v>
      </c>
      <c r="K425" s="47">
        <v>-79.958560853937527</v>
      </c>
      <c r="L425" s="47">
        <v>266.66666666666669</v>
      </c>
      <c r="M425" s="47">
        <v>77.88</v>
      </c>
      <c r="N425" s="48">
        <v>57.399320855989679</v>
      </c>
      <c r="O425" s="49">
        <v>213.13177009592926</v>
      </c>
      <c r="P425" s="48">
        <v>7.1043923365309753</v>
      </c>
    </row>
    <row r="426" spans="1:16" x14ac:dyDescent="0.25">
      <c r="A426" s="45" t="s">
        <v>53</v>
      </c>
      <c r="B426" s="45" t="s">
        <v>375</v>
      </c>
      <c r="C426" s="46">
        <v>1141807084</v>
      </c>
      <c r="D426" s="46">
        <v>170000000</v>
      </c>
      <c r="E426" s="47">
        <v>29.295454427939823</v>
      </c>
      <c r="F426" s="47">
        <v>7.1802584382205445</v>
      </c>
      <c r="G426" s="46">
        <v>55.376739000000001</v>
      </c>
      <c r="H426" s="47">
        <v>24.66</v>
      </c>
      <c r="I426" s="47">
        <v>-0.47275313299806493</v>
      </c>
      <c r="J426" s="46">
        <v>24742161</v>
      </c>
      <c r="K426" s="47">
        <v>164.90071340171136</v>
      </c>
      <c r="L426" s="47">
        <v>235.29411764705881</v>
      </c>
      <c r="M426" s="47">
        <v>32.57</v>
      </c>
      <c r="N426" s="48">
        <v>67.602118559514665</v>
      </c>
      <c r="O426" s="49">
        <v>111.78865908000408</v>
      </c>
      <c r="P426" s="48">
        <v>3.7262886360001359</v>
      </c>
    </row>
    <row r="427" spans="1:16" x14ac:dyDescent="0.25">
      <c r="A427" s="45" t="s">
        <v>330</v>
      </c>
      <c r="B427" s="45" t="s">
        <v>375</v>
      </c>
      <c r="C427" s="46">
        <v>1864832744</v>
      </c>
      <c r="D427" s="46">
        <v>200000000</v>
      </c>
      <c r="E427" s="47">
        <v>35.278812867946996</v>
      </c>
      <c r="F427" s="47">
        <v>17.639406433973498</v>
      </c>
      <c r="G427" s="46">
        <v>104.516908</v>
      </c>
      <c r="H427" s="47">
        <v>10.85</v>
      </c>
      <c r="I427" s="47">
        <v>-0.13205861402008168</v>
      </c>
      <c r="J427" s="46">
        <v>17617918</v>
      </c>
      <c r="K427" s="47">
        <v>113.52079173032818</v>
      </c>
      <c r="L427" s="47">
        <v>200</v>
      </c>
      <c r="M427" s="47">
        <v>52.25</v>
      </c>
      <c r="N427" s="48">
        <v>29.661901014729207</v>
      </c>
      <c r="O427" s="49">
        <v>1651.9765809480432</v>
      </c>
      <c r="P427" s="48">
        <v>55.065886031601437</v>
      </c>
    </row>
    <row r="428" spans="1:16" x14ac:dyDescent="0.25">
      <c r="A428" s="45" t="s">
        <v>332</v>
      </c>
      <c r="B428" s="45" t="s">
        <v>375</v>
      </c>
      <c r="C428" s="46">
        <v>1258198522</v>
      </c>
      <c r="D428" s="46">
        <v>200000000</v>
      </c>
      <c r="E428" s="47">
        <v>15.910329383594062</v>
      </c>
      <c r="F428" s="47">
        <v>4.4195359398872398</v>
      </c>
      <c r="G428" s="46">
        <v>138.91226599999999</v>
      </c>
      <c r="H428" s="47">
        <v>18.100000000000001</v>
      </c>
      <c r="I428" s="47">
        <v>-0.63712486128812884</v>
      </c>
      <c r="J428" s="46">
        <v>-13978192</v>
      </c>
      <c r="K428" s="47">
        <v>-257.54403716875544</v>
      </c>
      <c r="L428" s="47">
        <v>200</v>
      </c>
      <c r="M428" s="47">
        <v>69.45</v>
      </c>
      <c r="N428" s="48">
        <v>31.34043562869903</v>
      </c>
      <c r="O428" s="49">
        <v>135.75033721410597</v>
      </c>
      <c r="P428" s="48">
        <v>4.5250112404701985</v>
      </c>
    </row>
    <row r="429" spans="1:16" x14ac:dyDescent="0.25">
      <c r="A429" s="45" t="s">
        <v>331</v>
      </c>
      <c r="B429" s="45" t="s">
        <v>375</v>
      </c>
      <c r="C429" s="46">
        <v>868771214</v>
      </c>
      <c r="D429" s="46">
        <v>216733652</v>
      </c>
      <c r="E429" s="47">
        <v>36.560378458706971</v>
      </c>
      <c r="F429" s="47">
        <v>5.4415501984669348</v>
      </c>
      <c r="G429" s="46">
        <v>35.091225000000001</v>
      </c>
      <c r="H429" s="47">
        <v>31.18</v>
      </c>
      <c r="I429" s="47">
        <v>-0.8802173542677636</v>
      </c>
      <c r="J429" s="46">
        <v>-129725692</v>
      </c>
      <c r="K429" s="47">
        <v>-51.791924239648687</v>
      </c>
      <c r="L429" s="47">
        <v>184.55832599544809</v>
      </c>
      <c r="M429" s="47">
        <v>16.190000000000001</v>
      </c>
      <c r="N429" s="48">
        <v>90.850054184887682</v>
      </c>
      <c r="O429" s="49">
        <v>173.6993971639416</v>
      </c>
      <c r="P429" s="48">
        <v>5.7899799054647199</v>
      </c>
    </row>
    <row r="430" spans="1:16" x14ac:dyDescent="0.25">
      <c r="A430" s="45" t="s">
        <v>483</v>
      </c>
      <c r="B430" s="45" t="s">
        <v>375</v>
      </c>
      <c r="C430" s="46">
        <v>6314823305</v>
      </c>
      <c r="D430" s="46">
        <v>221500000</v>
      </c>
      <c r="E430" s="47">
        <v>10.721688916034061</v>
      </c>
      <c r="F430" s="47">
        <v>0.55637834597099511</v>
      </c>
      <c r="G430" s="46">
        <v>44.275882000000003</v>
      </c>
      <c r="H430" s="47">
        <v>84.3</v>
      </c>
      <c r="I430" s="47">
        <v>5.7775952731826692</v>
      </c>
      <c r="J430" s="46">
        <v>-70180474</v>
      </c>
      <c r="K430" s="47">
        <v>-274.5849222961931</v>
      </c>
      <c r="L430" s="47">
        <v>180.58690744920995</v>
      </c>
      <c r="M430" s="47">
        <v>19.98</v>
      </c>
      <c r="N430" s="48">
        <v>27.47061773616468</v>
      </c>
      <c r="O430" s="49">
        <v>3000</v>
      </c>
      <c r="P430" s="48">
        <v>100</v>
      </c>
    </row>
    <row r="431" spans="1:16" x14ac:dyDescent="0.25">
      <c r="A431" s="45" t="s">
        <v>327</v>
      </c>
      <c r="B431" s="45" t="s">
        <v>375</v>
      </c>
      <c r="C431" s="46">
        <v>1614800897</v>
      </c>
      <c r="D431" s="46">
        <v>224000000</v>
      </c>
      <c r="E431" s="47">
        <v>14.205526927314979</v>
      </c>
      <c r="F431" s="47">
        <v>2.536701237020532</v>
      </c>
      <c r="G431" s="46">
        <v>107.968583</v>
      </c>
      <c r="H431" s="47">
        <v>26.08</v>
      </c>
      <c r="I431" s="47">
        <v>1.6409983387559457</v>
      </c>
      <c r="J431" s="46">
        <v>-84056857</v>
      </c>
      <c r="K431" s="47">
        <v>-66.621572586279314</v>
      </c>
      <c r="L431" s="47">
        <v>178.57142857142858</v>
      </c>
      <c r="M431" s="47">
        <v>48.2</v>
      </c>
      <c r="N431" s="48">
        <v>75.060163807761711</v>
      </c>
      <c r="O431" s="49">
        <v>2863.3771953985229</v>
      </c>
      <c r="P431" s="48">
        <v>95.4459065132841</v>
      </c>
    </row>
    <row r="432" spans="1:16" x14ac:dyDescent="0.25">
      <c r="A432" s="45" t="s">
        <v>383</v>
      </c>
      <c r="B432" s="45" t="s">
        <v>375</v>
      </c>
      <c r="C432" s="46">
        <v>1693692129</v>
      </c>
      <c r="D432" s="46">
        <v>241875000</v>
      </c>
      <c r="E432" s="47">
        <v>44.663170037330516</v>
      </c>
      <c r="F432" s="47">
        <v>30.775655495145919</v>
      </c>
      <c r="G432" s="46">
        <v>141.93746899999999</v>
      </c>
      <c r="H432" s="47">
        <v>6.31</v>
      </c>
      <c r="I432" s="47">
        <v>2.6516571911001211E-2</v>
      </c>
      <c r="J432" s="46">
        <v>81478670</v>
      </c>
      <c r="K432" s="47">
        <v>17.811410029152416</v>
      </c>
      <c r="L432" s="47">
        <v>165.37467700258398</v>
      </c>
      <c r="M432" s="47">
        <v>58.68</v>
      </c>
      <c r="N432" s="48">
        <v>11.060393314571574</v>
      </c>
      <c r="O432" s="49">
        <v>768.84442432269884</v>
      </c>
      <c r="P432" s="48">
        <v>25.628147477423294</v>
      </c>
    </row>
    <row r="433" spans="1:16" x14ac:dyDescent="0.25">
      <c r="A433" s="45" t="s">
        <v>326</v>
      </c>
      <c r="B433" s="45" t="s">
        <v>375</v>
      </c>
      <c r="C433" s="46">
        <v>15862084113</v>
      </c>
      <c r="D433" s="46">
        <v>252000000</v>
      </c>
      <c r="E433" s="47">
        <v>22.692801948516536</v>
      </c>
      <c r="F433" s="47">
        <v>1.8760583621458777</v>
      </c>
      <c r="G433" s="46">
        <v>36.397486000000001</v>
      </c>
      <c r="H433" s="47">
        <v>48.44</v>
      </c>
      <c r="I433" s="47">
        <v>-1.150077741959926</v>
      </c>
      <c r="J433" s="46">
        <v>-270919855</v>
      </c>
      <c r="K433" s="47">
        <v>-44.647890425011482</v>
      </c>
      <c r="L433" s="47">
        <v>158.73015873015873</v>
      </c>
      <c r="M433" s="47">
        <v>14.44</v>
      </c>
      <c r="N433" s="48">
        <v>61.680934576299535</v>
      </c>
      <c r="O433" s="49">
        <v>521.98665412827495</v>
      </c>
      <c r="P433" s="48">
        <v>17.399555137609166</v>
      </c>
    </row>
    <row r="434" spans="1:16" x14ac:dyDescent="0.25">
      <c r="A434" s="45" t="s">
        <v>542</v>
      </c>
      <c r="B434" s="45" t="s">
        <v>375</v>
      </c>
      <c r="C434" s="46">
        <v>7612948946</v>
      </c>
      <c r="D434" s="46">
        <v>300500000</v>
      </c>
      <c r="E434" s="47">
        <v>19.790774230564285</v>
      </c>
      <c r="F434" s="47">
        <v>2.9936128014769756</v>
      </c>
      <c r="G434" s="46">
        <v>89.692524000000006</v>
      </c>
      <c r="H434" s="47">
        <v>22.54</v>
      </c>
      <c r="I434" s="47">
        <v>2.3206445521630314E-2</v>
      </c>
      <c r="J434" s="46">
        <v>-43799995</v>
      </c>
      <c r="K434" s="47">
        <v>-150.93609028950803</v>
      </c>
      <c r="L434" s="47">
        <v>133.11148086522462</v>
      </c>
      <c r="M434" s="47">
        <v>29.84</v>
      </c>
      <c r="N434" s="48">
        <v>27.2664171710788</v>
      </c>
      <c r="O434" s="49">
        <v>1688.5993166358123</v>
      </c>
      <c r="P434" s="48">
        <v>56.286643887860414</v>
      </c>
    </row>
    <row r="435" spans="1:16" x14ac:dyDescent="0.25">
      <c r="A435" s="45" t="s">
        <v>266</v>
      </c>
      <c r="B435" s="45" t="s">
        <v>375</v>
      </c>
      <c r="C435" s="46">
        <v>26375357000</v>
      </c>
      <c r="D435" s="46">
        <v>335456000</v>
      </c>
      <c r="E435" s="47">
        <v>11.443934957969917</v>
      </c>
      <c r="F435" s="47">
        <v>1.5506619697543205</v>
      </c>
      <c r="G435" s="46">
        <v>158.330939</v>
      </c>
      <c r="H435" s="47">
        <v>22.08</v>
      </c>
      <c r="I435" s="47">
        <v>-0.51239100016255179</v>
      </c>
      <c r="J435" s="46">
        <v>-3142265000</v>
      </c>
      <c r="K435" s="47">
        <v>-2.3486345040917938</v>
      </c>
      <c r="L435" s="47">
        <v>119.24067537918535</v>
      </c>
      <c r="M435" s="47">
        <v>47.19</v>
      </c>
      <c r="N435" s="48">
        <v>82.337361774977069</v>
      </c>
      <c r="O435" s="49">
        <v>452.40477662131525</v>
      </c>
      <c r="P435" s="48">
        <v>15.080159220710508</v>
      </c>
    </row>
    <row r="436" spans="1:16" x14ac:dyDescent="0.25">
      <c r="A436" s="45" t="s">
        <v>333</v>
      </c>
      <c r="B436" s="45" t="s">
        <v>375</v>
      </c>
      <c r="C436" s="46">
        <v>1724268443</v>
      </c>
      <c r="D436" s="46">
        <v>350000000</v>
      </c>
      <c r="E436" s="47">
        <v>90.284201122503461</v>
      </c>
      <c r="F436" s="47">
        <v>128.97743017500494</v>
      </c>
      <c r="G436" s="46">
        <v>199.57396499999999</v>
      </c>
      <c r="H436" s="47">
        <v>2.2200000000000002</v>
      </c>
      <c r="I436" s="47">
        <v>-3.8223192416095397E-2</v>
      </c>
      <c r="J436" s="46">
        <v>-48944132</v>
      </c>
      <c r="K436" s="47">
        <v>-14.302020924592146</v>
      </c>
      <c r="L436" s="47">
        <v>114.28571428571429</v>
      </c>
      <c r="M436" s="47">
        <v>57.02</v>
      </c>
      <c r="N436" s="48">
        <v>43.358127615100258</v>
      </c>
      <c r="O436" s="49">
        <v>275.99097020728954</v>
      </c>
      <c r="P436" s="48">
        <v>9.1996990069096505</v>
      </c>
    </row>
    <row r="437" spans="1:16" x14ac:dyDescent="0.25">
      <c r="A437" s="45" t="s">
        <v>56</v>
      </c>
      <c r="B437" s="45" t="s">
        <v>375</v>
      </c>
      <c r="C437" s="46">
        <v>2193171314</v>
      </c>
      <c r="D437" s="46">
        <v>350500000</v>
      </c>
      <c r="E437" s="47">
        <v>79.010441624912943</v>
      </c>
      <c r="F437" s="47">
        <v>112.71104368746497</v>
      </c>
      <c r="G437" s="46">
        <v>253.16424799999999</v>
      </c>
      <c r="H437" s="47">
        <v>2</v>
      </c>
      <c r="I437" s="47">
        <v>-7.4359135741255411E-3</v>
      </c>
      <c r="J437" s="46">
        <v>-44318667</v>
      </c>
      <c r="K437" s="47">
        <v>-15.817262734910326</v>
      </c>
      <c r="L437" s="47">
        <v>114.12268188302426</v>
      </c>
      <c r="M437" s="47">
        <v>72.22</v>
      </c>
      <c r="N437" s="48">
        <v>28.747426451344154</v>
      </c>
      <c r="O437" s="49">
        <v>897.87895988459377</v>
      </c>
      <c r="P437" s="48">
        <v>29.929298662819793</v>
      </c>
    </row>
    <row r="438" spans="1:16" x14ac:dyDescent="0.25">
      <c r="A438" s="45" t="s">
        <v>55</v>
      </c>
      <c r="B438" s="45" t="s">
        <v>375</v>
      </c>
      <c r="C438" s="46">
        <v>3590822435</v>
      </c>
      <c r="D438" s="46">
        <v>372475397</v>
      </c>
      <c r="E438" s="47">
        <v>5.393466909412286</v>
      </c>
      <c r="F438" s="47">
        <v>0.38105426791820013</v>
      </c>
      <c r="G438" s="46">
        <v>194.679441</v>
      </c>
      <c r="H438" s="47">
        <v>38.1</v>
      </c>
      <c r="I438" s="47">
        <v>-0.31786523032818792</v>
      </c>
      <c r="J438" s="46">
        <v>47613264</v>
      </c>
      <c r="K438" s="47">
        <v>297.27147220992873</v>
      </c>
      <c r="L438" s="47">
        <v>107.38964324132259</v>
      </c>
      <c r="M438" s="47">
        <v>52.26</v>
      </c>
      <c r="N438" s="48">
        <v>40.345835379165877</v>
      </c>
      <c r="O438" s="49">
        <v>874.11300992276279</v>
      </c>
      <c r="P438" s="48">
        <v>29.137100330758759</v>
      </c>
    </row>
    <row r="439" spans="1:16" x14ac:dyDescent="0.25">
      <c r="A439" s="45" t="s">
        <v>196</v>
      </c>
      <c r="B439" s="45" t="s">
        <v>375</v>
      </c>
      <c r="C439" s="46">
        <v>58964771000</v>
      </c>
      <c r="D439" s="46">
        <v>500000000</v>
      </c>
      <c r="E439" s="47">
        <v>1.2226526978595935</v>
      </c>
      <c r="F439" s="47">
        <v>9.0232671428752288E-3</v>
      </c>
      <c r="G439" s="46">
        <v>120.540333</v>
      </c>
      <c r="H439" s="47">
        <v>271.5</v>
      </c>
      <c r="I439" s="47">
        <v>-2.6911525086538859</v>
      </c>
      <c r="J439" s="46">
        <v>2988567000</v>
      </c>
      <c r="K439" s="47">
        <v>45.33945533093285</v>
      </c>
      <c r="L439" s="47">
        <v>80</v>
      </c>
      <c r="M439" s="47">
        <v>24.1</v>
      </c>
      <c r="N439" s="48">
        <v>70.637518395816798</v>
      </c>
      <c r="O439" s="49">
        <v>896.30914029839698</v>
      </c>
      <c r="P439" s="48">
        <v>29.876971343279898</v>
      </c>
    </row>
    <row r="440" spans="1:16" x14ac:dyDescent="0.25">
      <c r="A440" s="45" t="s">
        <v>429</v>
      </c>
      <c r="B440" s="45" t="s">
        <v>375</v>
      </c>
      <c r="C440" s="46">
        <v>4917779893</v>
      </c>
      <c r="D440" s="46">
        <v>600000000</v>
      </c>
      <c r="E440" s="47">
        <v>37.718484320426072</v>
      </c>
      <c r="F440" s="47">
        <v>20.954713511347819</v>
      </c>
      <c r="G440" s="46">
        <v>321.37161300000002</v>
      </c>
      <c r="H440" s="47">
        <v>3.3</v>
      </c>
      <c r="I440" s="47">
        <v>-8.4032483978643047E-2</v>
      </c>
      <c r="J440" s="46">
        <v>-340452455</v>
      </c>
      <c r="K440" s="47">
        <v>-5.28708186286981</v>
      </c>
      <c r="L440" s="47">
        <v>66.666666666666671</v>
      </c>
      <c r="M440" s="47">
        <v>53.56</v>
      </c>
      <c r="N440" s="48">
        <v>42.589553783921524</v>
      </c>
      <c r="O440" s="49">
        <v>561.22071287104757</v>
      </c>
      <c r="P440" s="48">
        <v>18.707357095701585</v>
      </c>
    </row>
    <row r="441" spans="1:16" x14ac:dyDescent="0.25">
      <c r="A441" s="45" t="s">
        <v>460</v>
      </c>
      <c r="B441" s="45" t="s">
        <v>375</v>
      </c>
      <c r="C441" s="46">
        <v>12170740000</v>
      </c>
      <c r="D441" s="46">
        <v>660000000</v>
      </c>
      <c r="E441" s="47">
        <v>1.49212687832382</v>
      </c>
      <c r="F441" s="47">
        <v>2.1531412385625108E-2</v>
      </c>
      <c r="G441" s="46">
        <v>252.20048299999999</v>
      </c>
      <c r="H441" s="47">
        <v>106.3</v>
      </c>
      <c r="I441" s="47">
        <v>2.8638570750810004</v>
      </c>
      <c r="J441" s="46">
        <v>414998000</v>
      </c>
      <c r="K441" s="47">
        <v>166.98875657232082</v>
      </c>
      <c r="L441" s="47">
        <v>60.606060606060609</v>
      </c>
      <c r="M441" s="47">
        <v>38.21</v>
      </c>
      <c r="N441" s="48">
        <v>43.206535630773466</v>
      </c>
      <c r="O441" s="49">
        <v>2972.5672576386382</v>
      </c>
      <c r="P441" s="48">
        <v>99.085575254621276</v>
      </c>
    </row>
    <row r="442" spans="1:16" x14ac:dyDescent="0.25">
      <c r="A442" s="45" t="s">
        <v>267</v>
      </c>
      <c r="B442" s="45" t="s">
        <v>375</v>
      </c>
      <c r="C442" s="46">
        <v>73314458000</v>
      </c>
      <c r="D442" s="46">
        <v>675728000</v>
      </c>
      <c r="E442" s="47">
        <v>3.7195012407880021</v>
      </c>
      <c r="F442" s="47">
        <v>5.9187479278230967E-2</v>
      </c>
      <c r="G442" s="46">
        <v>116.81877299999999</v>
      </c>
      <c r="H442" s="47">
        <v>92.1</v>
      </c>
      <c r="I442" s="47">
        <v>-1.6003119848240317</v>
      </c>
      <c r="J442" s="46">
        <v>-2214344000</v>
      </c>
      <c r="K442" s="47">
        <v>-28.379828969663251</v>
      </c>
      <c r="L442" s="47">
        <v>59.19541590699216</v>
      </c>
      <c r="M442" s="47">
        <v>17.28</v>
      </c>
      <c r="N442" s="48">
        <v>86.052571819768943</v>
      </c>
      <c r="O442" s="49">
        <v>314.44773158867679</v>
      </c>
      <c r="P442" s="48">
        <v>10.481591052955894</v>
      </c>
    </row>
    <row r="443" spans="1:16" x14ac:dyDescent="0.25">
      <c r="A443" s="45" t="s">
        <v>182</v>
      </c>
      <c r="B443" s="45" t="s">
        <v>375</v>
      </c>
      <c r="C443" s="46">
        <v>7154261414</v>
      </c>
      <c r="D443" s="46">
        <v>700000000</v>
      </c>
      <c r="E443" s="47">
        <v>21.354982160047904</v>
      </c>
      <c r="F443" s="47">
        <v>2.033807824766467</v>
      </c>
      <c r="G443" s="46">
        <v>119.87214899999999</v>
      </c>
      <c r="H443" s="47">
        <v>15.63</v>
      </c>
      <c r="I443" s="47">
        <v>5.058312121158437E-2</v>
      </c>
      <c r="J443" s="46">
        <v>-117347216</v>
      </c>
      <c r="K443" s="47">
        <v>-89.47804948350884</v>
      </c>
      <c r="L443" s="47">
        <v>57.142857142857146</v>
      </c>
      <c r="M443" s="47">
        <v>17.12</v>
      </c>
      <c r="N443" s="48">
        <v>36.411995556641145</v>
      </c>
      <c r="O443" s="49">
        <v>1326.9102158378655</v>
      </c>
      <c r="P443" s="48">
        <v>44.230340527928853</v>
      </c>
    </row>
    <row r="444" spans="1:16" x14ac:dyDescent="0.25">
      <c r="A444" s="45" t="s">
        <v>503</v>
      </c>
      <c r="B444" s="45" t="s">
        <v>375</v>
      </c>
      <c r="C444" s="46">
        <v>1513644763</v>
      </c>
      <c r="D444" s="46">
        <v>800000000</v>
      </c>
      <c r="E444" s="47">
        <v>45.17936206740761</v>
      </c>
      <c r="F444" s="47">
        <v>18.824734194753169</v>
      </c>
      <c r="G444" s="46">
        <v>295.12339900000001</v>
      </c>
      <c r="H444" s="47">
        <v>3</v>
      </c>
      <c r="I444" s="47">
        <v>-5.8019419281942756E-2</v>
      </c>
      <c r="J444" s="46">
        <v>-44498491</v>
      </c>
      <c r="K444" s="47">
        <v>-53.934413191674295</v>
      </c>
      <c r="L444" s="47">
        <v>50</v>
      </c>
      <c r="M444" s="47">
        <v>36.89</v>
      </c>
      <c r="N444" s="48">
        <v>46.763872835832537</v>
      </c>
      <c r="O444" s="49">
        <v>764.73954230320169</v>
      </c>
      <c r="P444" s="48">
        <v>25.491318076773389</v>
      </c>
    </row>
    <row r="445" spans="1:16" x14ac:dyDescent="0.25">
      <c r="A445" s="45" t="s">
        <v>192</v>
      </c>
      <c r="B445" s="45" t="s">
        <v>375</v>
      </c>
      <c r="C445" s="46">
        <v>7997260000</v>
      </c>
      <c r="D445" s="46">
        <v>900000000</v>
      </c>
      <c r="E445" s="47">
        <v>11.719950837150229</v>
      </c>
      <c r="F445" s="47">
        <v>1.4469075107592875</v>
      </c>
      <c r="G445" s="46">
        <v>354.86250699999999</v>
      </c>
      <c r="H445" s="47">
        <v>9.6199999999999992</v>
      </c>
      <c r="I445" s="47">
        <v>-0.4049787834079428</v>
      </c>
      <c r="J445" s="46">
        <v>65458000</v>
      </c>
      <c r="K445" s="47">
        <v>123.74346909468667</v>
      </c>
      <c r="L445" s="47">
        <v>44.444444444444443</v>
      </c>
      <c r="M445" s="47">
        <v>39.42</v>
      </c>
      <c r="N445" s="48">
        <v>65.77616697572104</v>
      </c>
      <c r="O445" s="49">
        <v>323.74761229235884</v>
      </c>
      <c r="P445" s="48">
        <v>10.791587076411961</v>
      </c>
    </row>
    <row r="446" spans="1:16" x14ac:dyDescent="0.25">
      <c r="A446" s="45" t="s">
        <v>329</v>
      </c>
      <c r="B446" s="45" t="s">
        <v>375</v>
      </c>
      <c r="C446" s="46">
        <v>3219973000</v>
      </c>
      <c r="D446" s="46">
        <v>925000000</v>
      </c>
      <c r="E446" s="47">
        <v>26.914926358742864</v>
      </c>
      <c r="F446" s="47">
        <v>14.548608842563711</v>
      </c>
      <c r="G446" s="46">
        <v>648.99339299999997</v>
      </c>
      <c r="H446" s="47">
        <v>2.29</v>
      </c>
      <c r="I446" s="47">
        <v>-0.10840314996937161</v>
      </c>
      <c r="J446" s="46">
        <v>-158895000</v>
      </c>
      <c r="K446" s="47">
        <v>-11.642908839170522</v>
      </c>
      <c r="L446" s="47">
        <v>43.243243243243242</v>
      </c>
      <c r="M446" s="47">
        <v>70.16</v>
      </c>
      <c r="N446" s="48">
        <v>43.148856298897599</v>
      </c>
      <c r="O446" s="49">
        <v>0</v>
      </c>
      <c r="P446" s="48">
        <v>0</v>
      </c>
    </row>
    <row r="447" spans="1:16" x14ac:dyDescent="0.25">
      <c r="A447" s="45" t="s">
        <v>447</v>
      </c>
      <c r="B447" s="45" t="s">
        <v>375</v>
      </c>
      <c r="C447" s="46">
        <v>38403565895</v>
      </c>
      <c r="D447" s="46">
        <v>998000000</v>
      </c>
      <c r="E447" s="47">
        <v>0.28004931112471027</v>
      </c>
      <c r="F447" s="47">
        <v>8.040416395102821E-4</v>
      </c>
      <c r="G447" s="46">
        <v>426.09840800000001</v>
      </c>
      <c r="H447" s="47">
        <v>335.25</v>
      </c>
      <c r="I447" s="47">
        <v>9.8150657727843509</v>
      </c>
      <c r="J447" s="46">
        <v>1811756765</v>
      </c>
      <c r="K447" s="47">
        <v>192.24545299269244</v>
      </c>
      <c r="L447" s="47">
        <v>40.080160320641284</v>
      </c>
      <c r="M447" s="47">
        <v>42.69</v>
      </c>
      <c r="N447" s="48">
        <v>34.499222916579853</v>
      </c>
      <c r="O447" s="49">
        <v>2158.3176833294237</v>
      </c>
      <c r="P447" s="48">
        <v>71.943922777647458</v>
      </c>
    </row>
    <row r="448" spans="1:16" x14ac:dyDescent="0.25">
      <c r="A448" s="45" t="s">
        <v>328</v>
      </c>
      <c r="B448" s="45" t="s">
        <v>375</v>
      </c>
      <c r="C448" s="46">
        <v>2224663158</v>
      </c>
      <c r="D448" s="46">
        <v>1076261904</v>
      </c>
      <c r="E448" s="47">
        <v>25.620721538456372</v>
      </c>
      <c r="F448" s="47">
        <v>23.805285166403486</v>
      </c>
      <c r="G448" s="46">
        <v>1027.688572</v>
      </c>
      <c r="H448" s="47">
        <v>1.61</v>
      </c>
      <c r="I448" s="47">
        <v>-6.9309411036532653E-2</v>
      </c>
      <c r="J448" s="46">
        <v>-96679510</v>
      </c>
      <c r="K448" s="47">
        <v>-11.132264778751981</v>
      </c>
      <c r="L448" s="47">
        <v>37.165674870900197</v>
      </c>
      <c r="M448" s="47">
        <v>90.1</v>
      </c>
      <c r="N448" s="48">
        <v>26.008766075929824</v>
      </c>
      <c r="O448" s="49">
        <v>633.57227083647695</v>
      </c>
      <c r="P448" s="48">
        <v>21.119075694549231</v>
      </c>
    </row>
    <row r="449" spans="1:16" x14ac:dyDescent="0.25">
      <c r="A449" s="45" t="s">
        <v>514</v>
      </c>
      <c r="B449" s="45" t="s">
        <v>375</v>
      </c>
      <c r="C449" s="46">
        <v>3318993196</v>
      </c>
      <c r="D449" s="46">
        <v>1120000000</v>
      </c>
      <c r="E449" s="47">
        <v>23.881263123948152</v>
      </c>
      <c r="F449" s="47">
        <v>4.2645112721335989</v>
      </c>
      <c r="G449" s="46">
        <v>306.82462600000002</v>
      </c>
      <c r="H449" s="47">
        <v>5.46</v>
      </c>
      <c r="I449" s="47">
        <v>-0.12918782662723771</v>
      </c>
      <c r="J449" s="46">
        <v>-136181024</v>
      </c>
      <c r="K449" s="47">
        <v>-41.12173513983857</v>
      </c>
      <c r="L449" s="47">
        <v>35.714285714285715</v>
      </c>
      <c r="M449" s="47">
        <v>27.39</v>
      </c>
      <c r="N449" s="48">
        <v>39.733697962154444</v>
      </c>
      <c r="O449" s="49">
        <v>595.2983639544907</v>
      </c>
      <c r="P449" s="48">
        <v>19.843278798483023</v>
      </c>
    </row>
    <row r="450" spans="1:16" x14ac:dyDescent="0.25">
      <c r="A450" s="45" t="s">
        <v>527</v>
      </c>
      <c r="B450" s="45" t="s">
        <v>375</v>
      </c>
      <c r="C450" s="46">
        <v>3004671884</v>
      </c>
      <c r="D450" s="46">
        <v>1600000000</v>
      </c>
      <c r="E450" s="47">
        <v>20.298303873728312</v>
      </c>
      <c r="F450" s="47">
        <v>12.686439921080195</v>
      </c>
      <c r="G450" s="46">
        <v>1359.1032560000001</v>
      </c>
      <c r="H450" s="47">
        <v>1.45</v>
      </c>
      <c r="I450" s="47">
        <v>-0.17130423044108301</v>
      </c>
      <c r="J450" s="46">
        <v>11183518</v>
      </c>
      <c r="K450" s="47">
        <v>143.06768228029856</v>
      </c>
      <c r="L450" s="47">
        <v>25</v>
      </c>
      <c r="M450" s="47">
        <v>84.94</v>
      </c>
      <c r="N450" s="48">
        <v>67.212998324053274</v>
      </c>
      <c r="O450" s="49">
        <v>324.40943128681585</v>
      </c>
      <c r="P450" s="48">
        <v>10.813647709560529</v>
      </c>
    </row>
    <row r="451" spans="1:16" x14ac:dyDescent="0.25">
      <c r="A451" s="45" t="s">
        <v>268</v>
      </c>
      <c r="B451" s="45" t="s">
        <v>375</v>
      </c>
      <c r="C451" s="46">
        <v>39031208000</v>
      </c>
      <c r="D451" s="46">
        <v>1600000000</v>
      </c>
      <c r="E451" s="47">
        <v>20.944075130586313</v>
      </c>
      <c r="F451" s="47">
        <v>2.6180093913232891</v>
      </c>
      <c r="G451" s="46">
        <v>362.48923500000001</v>
      </c>
      <c r="H451" s="47">
        <v>5.27</v>
      </c>
      <c r="I451" s="47">
        <v>-0.20842248232314997</v>
      </c>
      <c r="J451" s="46">
        <v>-1361636000</v>
      </c>
      <c r="K451" s="47">
        <v>-5.8752853185432814</v>
      </c>
      <c r="L451" s="47">
        <v>25</v>
      </c>
      <c r="M451" s="47">
        <v>22.65</v>
      </c>
      <c r="N451" s="48">
        <v>58.527817293605082</v>
      </c>
      <c r="O451" s="49">
        <v>317.42851911272317</v>
      </c>
      <c r="P451" s="48">
        <v>10.580950637090773</v>
      </c>
    </row>
    <row r="452" spans="1:16" x14ac:dyDescent="0.25">
      <c r="A452" s="45" t="s">
        <v>57</v>
      </c>
      <c r="B452" s="45" t="s">
        <v>375</v>
      </c>
      <c r="C452" s="46">
        <v>9936147750</v>
      </c>
      <c r="D452" s="46">
        <v>2153250000</v>
      </c>
      <c r="E452" s="47">
        <v>11.142423403114236</v>
      </c>
      <c r="F452" s="47">
        <v>2.5873501458526031</v>
      </c>
      <c r="G452" s="46">
        <v>1717.7861740000001</v>
      </c>
      <c r="H452" s="47">
        <v>2.09</v>
      </c>
      <c r="I452" s="47">
        <v>-7.903692137267937E-2</v>
      </c>
      <c r="J452" s="46">
        <v>480331723</v>
      </c>
      <c r="K452" s="47">
        <v>8.9656789126959247</v>
      </c>
      <c r="L452" s="47">
        <v>18.57657030070823</v>
      </c>
      <c r="M452" s="47">
        <v>79.77</v>
      </c>
      <c r="N452" s="48">
        <v>34.170746035762861</v>
      </c>
      <c r="O452" s="49">
        <v>640.01209180184753</v>
      </c>
      <c r="P452" s="48">
        <v>21.333736393394918</v>
      </c>
    </row>
    <row r="453" spans="1:16" x14ac:dyDescent="0.25">
      <c r="A453" s="45" t="s">
        <v>191</v>
      </c>
      <c r="B453" s="45" t="s">
        <v>375</v>
      </c>
      <c r="C453" s="46">
        <v>164435643000</v>
      </c>
      <c r="D453" s="46">
        <v>3509100000</v>
      </c>
      <c r="E453" s="47">
        <v>0.82546509709733762</v>
      </c>
      <c r="F453" s="47">
        <v>3.0158404890776201E-3</v>
      </c>
      <c r="G453" s="46">
        <v>620.28678500000001</v>
      </c>
      <c r="H453" s="47">
        <v>78.150000000000006</v>
      </c>
      <c r="I453" s="47">
        <v>-0.60994724649495424</v>
      </c>
      <c r="J453" s="46">
        <v>5498818000</v>
      </c>
      <c r="K453" s="47">
        <v>49.776115521553905</v>
      </c>
      <c r="L453" s="47">
        <v>11.398934199652333</v>
      </c>
      <c r="M453" s="47">
        <v>17.670000000000002</v>
      </c>
      <c r="N453" s="48">
        <v>64.142292396100544</v>
      </c>
      <c r="O453" s="49">
        <v>538.33793138960129</v>
      </c>
      <c r="P453" s="48">
        <v>17.94459771298671</v>
      </c>
    </row>
    <row r="454" spans="1:16" x14ac:dyDescent="0.25">
      <c r="A454" s="90" t="s">
        <v>423</v>
      </c>
      <c r="B454" s="90" t="s">
        <v>390</v>
      </c>
      <c r="C454" s="91">
        <v>471013063</v>
      </c>
      <c r="D454" s="91">
        <v>6224400</v>
      </c>
      <c r="E454" s="92">
        <v>93.813005512236245</v>
      </c>
      <c r="F454" s="92">
        <v>42.100042000968365</v>
      </c>
      <c r="G454" s="91">
        <v>1.5986990000000001</v>
      </c>
      <c r="H454" s="92">
        <v>266.75</v>
      </c>
      <c r="I454" s="92">
        <v>-13.79572393249248</v>
      </c>
      <c r="J454" s="91">
        <v>15019123</v>
      </c>
      <c r="K454" s="92">
        <v>148.36653245332633</v>
      </c>
      <c r="L454" s="92">
        <v>6426.3222157958999</v>
      </c>
      <c r="M454" s="92">
        <v>25.68</v>
      </c>
      <c r="N454" s="93">
        <v>24.534759882572583</v>
      </c>
      <c r="O454" s="94">
        <v>766.01313121574447</v>
      </c>
      <c r="P454" s="93">
        <v>25.533771040524815</v>
      </c>
    </row>
    <row r="455" spans="1:16" x14ac:dyDescent="0.25">
      <c r="A455" s="90" t="s">
        <v>427</v>
      </c>
      <c r="B455" s="90" t="s">
        <v>390</v>
      </c>
      <c r="C455" s="91">
        <v>604420825</v>
      </c>
      <c r="D455" s="91">
        <v>16800000</v>
      </c>
      <c r="E455" s="92">
        <v>151.40777587337075</v>
      </c>
      <c r="F455" s="92">
        <v>162.38500200919214</v>
      </c>
      <c r="G455" s="91">
        <v>5.7719040000000001</v>
      </c>
      <c r="H455" s="92">
        <v>45.78</v>
      </c>
      <c r="I455" s="92">
        <v>-1.297282730245378</v>
      </c>
      <c r="J455" s="91">
        <v>4772795</v>
      </c>
      <c r="K455" s="92">
        <v>195.35722778791043</v>
      </c>
      <c r="L455" s="92">
        <v>2380.9523809523807</v>
      </c>
      <c r="M455" s="92">
        <v>34.35</v>
      </c>
      <c r="N455" s="93">
        <v>52.723015007891988</v>
      </c>
      <c r="O455" s="94">
        <v>131.25900955309658</v>
      </c>
      <c r="P455" s="93">
        <v>4.3753003184365529</v>
      </c>
    </row>
    <row r="456" spans="1:16" x14ac:dyDescent="0.25">
      <c r="A456" s="90" t="s">
        <v>416</v>
      </c>
      <c r="B456" s="90" t="s">
        <v>390</v>
      </c>
      <c r="C456" s="91">
        <v>6909611026</v>
      </c>
      <c r="D456" s="91">
        <v>27200000</v>
      </c>
      <c r="E456" s="92">
        <v>67.732835686642971</v>
      </c>
      <c r="F456" s="92">
        <v>12.842587842172088</v>
      </c>
      <c r="G456" s="91">
        <v>3.6238980000000001</v>
      </c>
      <c r="H456" s="92">
        <v>163</v>
      </c>
      <c r="I456" s="92">
        <v>-3.2946586998772602</v>
      </c>
      <c r="J456" s="91">
        <v>-21429790</v>
      </c>
      <c r="K456" s="92">
        <v>-246.10973789290514</v>
      </c>
      <c r="L456" s="92">
        <v>1470.5882352941176</v>
      </c>
      <c r="M456" s="92">
        <v>13.32</v>
      </c>
      <c r="N456" s="93">
        <v>36.326065491562922</v>
      </c>
      <c r="O456" s="94">
        <v>291.21516669551022</v>
      </c>
      <c r="P456" s="93">
        <v>9.7071722231836741</v>
      </c>
    </row>
    <row r="457" spans="1:16" x14ac:dyDescent="0.25">
      <c r="A457" s="90" t="s">
        <v>389</v>
      </c>
      <c r="B457" s="90" t="s">
        <v>390</v>
      </c>
      <c r="C457" s="91">
        <v>1471327206</v>
      </c>
      <c r="D457" s="91">
        <v>350000000</v>
      </c>
      <c r="E457" s="92">
        <v>29.129810628921714</v>
      </c>
      <c r="F457" s="92">
        <v>10.40350379604347</v>
      </c>
      <c r="G457" s="91">
        <v>172.747309</v>
      </c>
      <c r="H457" s="92">
        <v>7.95</v>
      </c>
      <c r="I457" s="92">
        <v>-2.12492715104311E-2</v>
      </c>
      <c r="J457" s="91">
        <v>171355700</v>
      </c>
      <c r="K457" s="92">
        <v>16.340279313731614</v>
      </c>
      <c r="L457" s="92">
        <v>114.28571428571429</v>
      </c>
      <c r="M457" s="92">
        <v>49.35</v>
      </c>
      <c r="N457" s="93">
        <v>88.73511689090617</v>
      </c>
      <c r="O457" s="94">
        <v>1099.7698653009174</v>
      </c>
      <c r="P457" s="93">
        <v>36.658995510030579</v>
      </c>
    </row>
    <row r="458" spans="1:16" x14ac:dyDescent="0.25">
      <c r="A458" s="90" t="s">
        <v>408</v>
      </c>
      <c r="B458" s="90" t="s">
        <v>390</v>
      </c>
      <c r="C458" s="91">
        <v>3803390886</v>
      </c>
      <c r="D458" s="91">
        <v>431419816</v>
      </c>
      <c r="E458" s="92">
        <v>24.554391814399565</v>
      </c>
      <c r="F458" s="92">
        <v>3.7943538835807771</v>
      </c>
      <c r="G458" s="91">
        <v>107.825118</v>
      </c>
      <c r="H458" s="92">
        <v>15.11</v>
      </c>
      <c r="I458" s="92">
        <v>0.47490059494690939</v>
      </c>
      <c r="J458" s="91">
        <v>30120129</v>
      </c>
      <c r="K458" s="92">
        <v>214.84958580356678</v>
      </c>
      <c r="L458" s="92">
        <v>92.717113392862785</v>
      </c>
      <c r="M458" s="92">
        <v>24.99</v>
      </c>
      <c r="N458" s="93">
        <v>36.937959851473011</v>
      </c>
      <c r="O458" s="94">
        <v>2112.5017174622722</v>
      </c>
      <c r="P458" s="93">
        <v>70.416723915409065</v>
      </c>
    </row>
    <row r="459" spans="1:16" x14ac:dyDescent="0.25">
      <c r="A459" s="90" t="s">
        <v>399</v>
      </c>
      <c r="B459" s="90" t="s">
        <v>390</v>
      </c>
      <c r="C459" s="91">
        <v>4113425775</v>
      </c>
      <c r="D459" s="91">
        <v>750000000</v>
      </c>
      <c r="E459" s="92">
        <v>18.808747948670927</v>
      </c>
      <c r="F459" s="92">
        <v>5.015666119645581</v>
      </c>
      <c r="G459" s="91">
        <v>408.98116599999997</v>
      </c>
      <c r="H459" s="92">
        <v>5.2</v>
      </c>
      <c r="I459" s="92">
        <v>-0.14504946053759138</v>
      </c>
      <c r="J459" s="91">
        <v>274798301</v>
      </c>
      <c r="K459" s="92">
        <v>13.646372580738772</v>
      </c>
      <c r="L459" s="92">
        <v>53.333333333333336</v>
      </c>
      <c r="M459" s="92">
        <v>54.53</v>
      </c>
      <c r="N459" s="93">
        <v>33.293836134016303</v>
      </c>
      <c r="O459" s="94">
        <v>532.13159933567226</v>
      </c>
      <c r="P459" s="93">
        <v>17.737719977855743</v>
      </c>
    </row>
    <row r="460" spans="1:16" x14ac:dyDescent="0.25">
      <c r="A460" s="90" t="s">
        <v>410</v>
      </c>
      <c r="B460" s="90" t="s">
        <v>609</v>
      </c>
      <c r="C460" s="91">
        <v>849237071</v>
      </c>
      <c r="D460" s="91">
        <v>4244586</v>
      </c>
      <c r="E460" s="92">
        <v>30.646404811448775</v>
      </c>
      <c r="F460" s="92">
        <v>2.5557930218724136</v>
      </c>
      <c r="G460" s="91">
        <v>5.2214700000000004E-4</v>
      </c>
      <c r="H460" s="92">
        <v>2500</v>
      </c>
      <c r="I460" s="92">
        <v>-59.995041805330864</v>
      </c>
      <c r="J460" s="91">
        <v>84300833</v>
      </c>
      <c r="K460" s="92">
        <v>142.2400799882962</v>
      </c>
      <c r="L460" s="92">
        <v>9423.7694795204989</v>
      </c>
      <c r="M460" s="92">
        <v>12.3</v>
      </c>
      <c r="N460" s="93">
        <v>53.472121406965769</v>
      </c>
      <c r="O460" s="94">
        <v>614.96539746700159</v>
      </c>
      <c r="P460" s="93">
        <v>20.498846582233387</v>
      </c>
    </row>
    <row r="461" spans="1:16" x14ac:dyDescent="0.25">
      <c r="A461" s="90" t="s">
        <v>46</v>
      </c>
      <c r="B461" s="90" t="s">
        <v>609</v>
      </c>
      <c r="C461" s="91">
        <v>5369083553</v>
      </c>
      <c r="D461" s="91">
        <v>8640048</v>
      </c>
      <c r="E461" s="92">
        <v>23.200975775246548</v>
      </c>
      <c r="F461" s="92">
        <v>2.3269351853509495</v>
      </c>
      <c r="G461" s="91">
        <v>1.6379030000000001</v>
      </c>
      <c r="H461" s="92">
        <v>1053</v>
      </c>
      <c r="I461" s="92">
        <v>-11.390641606526515</v>
      </c>
      <c r="J461" s="91">
        <v>-26123952</v>
      </c>
      <c r="K461" s="92">
        <v>-381.66566038706549</v>
      </c>
      <c r="L461" s="92">
        <v>4629.6039096079094</v>
      </c>
      <c r="M461" s="92">
        <v>18.95</v>
      </c>
      <c r="N461" s="93">
        <v>12.391752669405619</v>
      </c>
      <c r="O461" s="94">
        <v>1393.5095599316542</v>
      </c>
      <c r="P461" s="93">
        <v>46.450318664388469</v>
      </c>
    </row>
    <row r="462" spans="1:16" x14ac:dyDescent="0.25">
      <c r="A462" s="90" t="s">
        <v>442</v>
      </c>
      <c r="B462" s="90" t="s">
        <v>609</v>
      </c>
      <c r="C462" s="91">
        <v>1596724578</v>
      </c>
      <c r="D462" s="91">
        <v>24883200</v>
      </c>
      <c r="E462" s="92">
        <v>38.925670196853517</v>
      </c>
      <c r="F462" s="92">
        <v>12.033349098326926</v>
      </c>
      <c r="G462" s="91">
        <v>8.1175940000000004</v>
      </c>
      <c r="H462" s="92">
        <v>126.6</v>
      </c>
      <c r="I462" s="92">
        <v>-1.933194444632903</v>
      </c>
      <c r="J462" s="91">
        <v>-139121733</v>
      </c>
      <c r="K462" s="92">
        <v>-23.251694255418741</v>
      </c>
      <c r="L462" s="92">
        <v>1607.5102880658437</v>
      </c>
      <c r="M462" s="92">
        <v>32.619999999999997</v>
      </c>
      <c r="N462" s="93">
        <v>28.734173077360648</v>
      </c>
      <c r="O462" s="94">
        <v>609.84127222961706</v>
      </c>
      <c r="P462" s="93">
        <v>20.328042407653903</v>
      </c>
    </row>
    <row r="463" spans="1:16" x14ac:dyDescent="0.25">
      <c r="A463" s="90" t="s">
        <v>309</v>
      </c>
      <c r="B463" s="90" t="s">
        <v>609</v>
      </c>
      <c r="C463" s="91">
        <v>5221598542</v>
      </c>
      <c r="D463" s="91">
        <v>25000000</v>
      </c>
      <c r="E463" s="92">
        <v>47.100625334396042</v>
      </c>
      <c r="F463" s="92">
        <v>3.9663684492122981</v>
      </c>
      <c r="G463" s="91">
        <v>1.8682810000000001</v>
      </c>
      <c r="H463" s="92">
        <v>454.75</v>
      </c>
      <c r="I463" s="92">
        <v>-16.689440443528099</v>
      </c>
      <c r="J463" s="91">
        <v>-47172595</v>
      </c>
      <c r="K463" s="92">
        <v>-251.73514410220596</v>
      </c>
      <c r="L463" s="92">
        <v>1600</v>
      </c>
      <c r="M463" s="92">
        <v>7.47</v>
      </c>
      <c r="N463" s="93">
        <v>22.602353734050737</v>
      </c>
      <c r="O463" s="94">
        <v>614.7674623909752</v>
      </c>
      <c r="P463" s="93">
        <v>20.492248746365838</v>
      </c>
    </row>
    <row r="464" spans="1:16" x14ac:dyDescent="0.25">
      <c r="A464" s="90" t="s">
        <v>312</v>
      </c>
      <c r="B464" s="90" t="s">
        <v>609</v>
      </c>
      <c r="C464" s="91">
        <v>470862105</v>
      </c>
      <c r="D464" s="91">
        <v>25382175</v>
      </c>
      <c r="E464" s="92">
        <v>86.006027205109405</v>
      </c>
      <c r="F464" s="92">
        <v>161.35437979626292</v>
      </c>
      <c r="G464" s="91">
        <v>22.044357999999999</v>
      </c>
      <c r="H464" s="92">
        <v>21.1</v>
      </c>
      <c r="I464" s="92">
        <v>-0.43342802370647604</v>
      </c>
      <c r="J464" s="91">
        <v>-15730860</v>
      </c>
      <c r="K464" s="92">
        <v>-33.88407722146151</v>
      </c>
      <c r="L464" s="92">
        <v>1575.909077925749</v>
      </c>
      <c r="M464" s="92">
        <v>86.84</v>
      </c>
      <c r="N464" s="93">
        <v>31.79525572521305</v>
      </c>
      <c r="O464" s="94">
        <v>335.91654652299798</v>
      </c>
      <c r="P464" s="93">
        <v>11.197218217433266</v>
      </c>
    </row>
    <row r="465" spans="1:16" x14ac:dyDescent="0.25">
      <c r="A465" s="90" t="s">
        <v>310</v>
      </c>
      <c r="B465" s="90" t="s">
        <v>609</v>
      </c>
      <c r="C465" s="91">
        <v>1308185749</v>
      </c>
      <c r="D465" s="91">
        <v>45000000</v>
      </c>
      <c r="E465" s="92">
        <v>105.96239818338064</v>
      </c>
      <c r="F465" s="92">
        <v>196.22666330255674</v>
      </c>
      <c r="G465" s="91">
        <v>30.943805000000001</v>
      </c>
      <c r="H465" s="92">
        <v>12.2</v>
      </c>
      <c r="I465" s="92">
        <v>-0.7084651800749544</v>
      </c>
      <c r="J465" s="91">
        <v>4012898</v>
      </c>
      <c r="K465" s="92">
        <v>134.56609163751483</v>
      </c>
      <c r="L465" s="92">
        <v>888.88888888888891</v>
      </c>
      <c r="M465" s="92">
        <v>68.760000000000005</v>
      </c>
      <c r="N465" s="93">
        <v>1.7170568074462831</v>
      </c>
      <c r="O465" s="94">
        <v>524.311886927861</v>
      </c>
      <c r="P465" s="93">
        <v>17.477062897595367</v>
      </c>
    </row>
    <row r="466" spans="1:16" x14ac:dyDescent="0.25">
      <c r="A466" s="90" t="s">
        <v>110</v>
      </c>
      <c r="B466" s="90" t="s">
        <v>609</v>
      </c>
      <c r="C466" s="91">
        <v>5800330455</v>
      </c>
      <c r="D466" s="91">
        <v>300000000</v>
      </c>
      <c r="E466" s="92">
        <v>25.892934012504995</v>
      </c>
      <c r="F466" s="92">
        <v>12.329968577383331</v>
      </c>
      <c r="G466" s="91">
        <v>195.306963</v>
      </c>
      <c r="H466" s="92">
        <v>7.91</v>
      </c>
      <c r="I466" s="92">
        <v>-0.20744514301200925</v>
      </c>
      <c r="J466" s="91">
        <v>-135829425</v>
      </c>
      <c r="K466" s="92">
        <v>-15.460567546391365</v>
      </c>
      <c r="L466" s="92">
        <v>133.33333333333334</v>
      </c>
      <c r="M466" s="92">
        <v>65.099999999999994</v>
      </c>
      <c r="N466" s="93">
        <v>21.105068641847289</v>
      </c>
      <c r="O466" s="94">
        <v>584.0499996497897</v>
      </c>
      <c r="P466" s="93">
        <v>19.468333321659657</v>
      </c>
    </row>
    <row r="467" spans="1:16" x14ac:dyDescent="0.25">
      <c r="A467" s="90" t="s">
        <v>164</v>
      </c>
      <c r="B467" s="90" t="s">
        <v>609</v>
      </c>
      <c r="C467" s="91">
        <v>19043468866</v>
      </c>
      <c r="D467" s="91">
        <v>336600000</v>
      </c>
      <c r="E467" s="92">
        <v>28.230908705703989</v>
      </c>
      <c r="F467" s="92">
        <v>5.5913861568041172</v>
      </c>
      <c r="G467" s="91">
        <v>90.484284000000002</v>
      </c>
      <c r="H467" s="92">
        <v>15.66</v>
      </c>
      <c r="I467" s="92">
        <v>-0.24726008121200493</v>
      </c>
      <c r="J467" s="91">
        <v>27939397</v>
      </c>
      <c r="K467" s="92">
        <v>180.71256154884088</v>
      </c>
      <c r="L467" s="92">
        <v>118.83541295306001</v>
      </c>
      <c r="M467" s="92">
        <v>26.88</v>
      </c>
      <c r="N467" s="93">
        <v>0.1546630731356351</v>
      </c>
      <c r="O467" s="94">
        <v>203.99730260147123</v>
      </c>
      <c r="P467" s="93">
        <v>6.7999100867157081</v>
      </c>
    </row>
    <row r="468" spans="1:16" x14ac:dyDescent="0.25">
      <c r="A468" s="90" t="s">
        <v>767</v>
      </c>
      <c r="B468" s="90" t="s">
        <v>609</v>
      </c>
      <c r="C468" s="91">
        <v>5485118988</v>
      </c>
      <c r="D468" s="91">
        <v>802845890</v>
      </c>
      <c r="E468" s="92">
        <v>9.0166761932201958</v>
      </c>
      <c r="F468" s="92">
        <v>0.74872619228913251</v>
      </c>
      <c r="G468" s="91">
        <v>279.77893499999999</v>
      </c>
      <c r="H468" s="92">
        <v>15.86</v>
      </c>
      <c r="I468" s="92">
        <v>1.5066999999999999</v>
      </c>
      <c r="J468" s="91">
        <v>8774774</v>
      </c>
      <c r="K468" s="92">
        <v>1372.4214834478928</v>
      </c>
      <c r="L468" s="92">
        <v>49.82276237348615</v>
      </c>
      <c r="M468" s="92">
        <v>34.840000000000003</v>
      </c>
      <c r="N468" s="93">
        <v>22.662192129192288</v>
      </c>
      <c r="O468" s="94">
        <v>0</v>
      </c>
      <c r="P468" s="93">
        <v>0</v>
      </c>
    </row>
    <row r="469" spans="1:16" x14ac:dyDescent="0.25">
      <c r="A469" s="90" t="s">
        <v>47</v>
      </c>
      <c r="B469" s="90" t="s">
        <v>609</v>
      </c>
      <c r="C469" s="91">
        <v>7156942527</v>
      </c>
      <c r="D469" s="91">
        <v>1500000000</v>
      </c>
      <c r="E469" s="92">
        <v>28.457193267028075</v>
      </c>
      <c r="F469" s="92">
        <v>18.971462178018715</v>
      </c>
      <c r="G469" s="91">
        <v>924.882115</v>
      </c>
      <c r="H469" s="92">
        <v>1.52</v>
      </c>
      <c r="I469" s="92">
        <v>-3.6349070667849093E-2</v>
      </c>
      <c r="J469" s="91">
        <v>-92415212</v>
      </c>
      <c r="K469" s="92">
        <v>-16.231094075724243</v>
      </c>
      <c r="L469" s="92">
        <v>26.666666666666668</v>
      </c>
      <c r="M469" s="92">
        <v>61.65</v>
      </c>
      <c r="N469" s="93">
        <v>43.190922374501532</v>
      </c>
      <c r="O469" s="94">
        <v>1371.0971879370263</v>
      </c>
      <c r="P469" s="93">
        <v>45.703239597900875</v>
      </c>
    </row>
    <row r="470" spans="1:16" x14ac:dyDescent="0.25">
      <c r="A470" s="80" t="s">
        <v>386</v>
      </c>
      <c r="B470" s="80" t="s">
        <v>352</v>
      </c>
      <c r="C470" s="81">
        <v>181056017</v>
      </c>
      <c r="D470" s="81">
        <v>4900000</v>
      </c>
      <c r="E470" s="82">
        <v>123.86299959521571</v>
      </c>
      <c r="F470" s="82">
        <v>371.73769386319242</v>
      </c>
      <c r="G470" s="81">
        <v>4.7495229999999999</v>
      </c>
      <c r="H470" s="82">
        <v>68</v>
      </c>
      <c r="I470" s="82">
        <v>-1.303401995419037</v>
      </c>
      <c r="J470" s="81">
        <v>5473469</v>
      </c>
      <c r="K470" s="82">
        <v>60.875470382676873</v>
      </c>
      <c r="L470" s="82">
        <v>8163.2653061224491</v>
      </c>
      <c r="M470" s="82">
        <v>96.92</v>
      </c>
      <c r="N470" s="83">
        <v>34.051998422297949</v>
      </c>
      <c r="O470" s="84">
        <v>316.64578168106652</v>
      </c>
      <c r="P470" s="83">
        <v>10.554859389368884</v>
      </c>
    </row>
    <row r="471" spans="1:16" x14ac:dyDescent="0.25">
      <c r="A471" s="80" t="s">
        <v>59</v>
      </c>
      <c r="B471" s="80" t="s">
        <v>352</v>
      </c>
      <c r="C471" s="81">
        <v>3075358782</v>
      </c>
      <c r="D471" s="81">
        <v>75350000</v>
      </c>
      <c r="E471" s="82">
        <v>51.088834312807379</v>
      </c>
      <c r="F471" s="82">
        <v>33.901018123959773</v>
      </c>
      <c r="G471" s="81">
        <v>38.051651</v>
      </c>
      <c r="H471" s="82">
        <v>20.58</v>
      </c>
      <c r="I471" s="82">
        <v>6.1578676333240878E-2</v>
      </c>
      <c r="J471" s="81">
        <v>26168114</v>
      </c>
      <c r="K471" s="82">
        <v>57.589171309785641</v>
      </c>
      <c r="L471" s="82">
        <v>530.85600530856004</v>
      </c>
      <c r="M471" s="82">
        <v>50.49</v>
      </c>
      <c r="N471" s="83">
        <v>12.347946587833629</v>
      </c>
      <c r="O471" s="84">
        <v>1195.3250585226197</v>
      </c>
      <c r="P471" s="83">
        <v>39.844168617420657</v>
      </c>
    </row>
    <row r="472" spans="1:16" x14ac:dyDescent="0.25">
      <c r="A472" s="80" t="s">
        <v>183</v>
      </c>
      <c r="B472" s="80" t="s">
        <v>352</v>
      </c>
      <c r="C472" s="81">
        <v>130759168</v>
      </c>
      <c r="D472" s="81">
        <v>80476074</v>
      </c>
      <c r="E472" s="82">
        <v>62.456210788296481</v>
      </c>
      <c r="F472" s="82">
        <v>32.33684232880222</v>
      </c>
      <c r="G472" s="81">
        <v>26.361856</v>
      </c>
      <c r="H472" s="82">
        <v>24.3</v>
      </c>
      <c r="I472" s="82">
        <v>-5.8638764869844089E-2</v>
      </c>
      <c r="J472" s="81">
        <v>-200662823</v>
      </c>
      <c r="K472" s="82">
        <v>-9.6252297616684075</v>
      </c>
      <c r="L472" s="82">
        <v>497.04213950596051</v>
      </c>
      <c r="M472" s="82">
        <v>32.75</v>
      </c>
      <c r="N472" s="83">
        <v>99.461073524745089</v>
      </c>
      <c r="O472" s="84">
        <v>731.98422423127897</v>
      </c>
      <c r="P472" s="83">
        <v>24.399474141042631</v>
      </c>
    </row>
    <row r="473" spans="1:16" x14ac:dyDescent="0.25">
      <c r="A473" s="80" t="s">
        <v>147</v>
      </c>
      <c r="B473" s="80" t="s">
        <v>352</v>
      </c>
      <c r="C473" s="81">
        <v>-2968515000</v>
      </c>
      <c r="D473" s="81">
        <v>127774000</v>
      </c>
      <c r="E473" s="82">
        <v>10.826243294669657</v>
      </c>
      <c r="F473" s="82">
        <v>0.31615532271034213</v>
      </c>
      <c r="G473" s="81">
        <v>13.658674</v>
      </c>
      <c r="H473" s="82">
        <v>270.75</v>
      </c>
      <c r="I473" s="82">
        <v>26.085919221733576</v>
      </c>
      <c r="J473" s="81">
        <v>-1749407000</v>
      </c>
      <c r="K473" s="82">
        <v>-19.574308322763084</v>
      </c>
      <c r="L473" s="82">
        <v>313.0527337329973</v>
      </c>
      <c r="M473" s="82">
        <v>10.68</v>
      </c>
      <c r="N473" s="83">
        <v>107.83428805511595</v>
      </c>
      <c r="O473" s="84">
        <v>2617.4242157925623</v>
      </c>
      <c r="P473" s="83">
        <v>87.247473859752077</v>
      </c>
    </row>
    <row r="474" spans="1:16" x14ac:dyDescent="0.25">
      <c r="A474" s="80" t="s">
        <v>479</v>
      </c>
      <c r="B474" s="80" t="s">
        <v>352</v>
      </c>
      <c r="C474" s="81">
        <v>5083033115</v>
      </c>
      <c r="D474" s="81">
        <v>160000000</v>
      </c>
      <c r="E474" s="82">
        <v>11.668657728630428</v>
      </c>
      <c r="F474" s="82">
        <v>0.86820370004690683</v>
      </c>
      <c r="G474" s="81">
        <v>40.501919000000001</v>
      </c>
      <c r="H474" s="82">
        <v>84.65</v>
      </c>
      <c r="I474" s="82">
        <v>0.40251896074987314</v>
      </c>
      <c r="J474" s="81">
        <v>70568097</v>
      </c>
      <c r="K474" s="82">
        <v>190.45433519342316</v>
      </c>
      <c r="L474" s="82">
        <v>250</v>
      </c>
      <c r="M474" s="82">
        <v>25.31</v>
      </c>
      <c r="N474" s="83">
        <v>69.290963055675064</v>
      </c>
      <c r="O474" s="84">
        <v>2408.7111026095454</v>
      </c>
      <c r="P474" s="83">
        <v>80.290370086984851</v>
      </c>
    </row>
    <row r="475" spans="1:16" x14ac:dyDescent="0.25">
      <c r="A475" s="80" t="s">
        <v>146</v>
      </c>
      <c r="B475" s="80" t="s">
        <v>352</v>
      </c>
      <c r="C475" s="81">
        <v>10649561720</v>
      </c>
      <c r="D475" s="81">
        <v>160000000</v>
      </c>
      <c r="E475" s="82">
        <v>28.436962363680315</v>
      </c>
      <c r="F475" s="82">
        <v>2.6928941632273027</v>
      </c>
      <c r="G475" s="81">
        <v>21.20458</v>
      </c>
      <c r="H475" s="82">
        <v>66.349999999999994</v>
      </c>
      <c r="I475" s="82">
        <v>-0.59900102108531428</v>
      </c>
      <c r="J475" s="81">
        <v>-91204945</v>
      </c>
      <c r="K475" s="82">
        <v>-115.78319574667799</v>
      </c>
      <c r="L475" s="82">
        <v>250</v>
      </c>
      <c r="M475" s="82">
        <v>13.25</v>
      </c>
      <c r="N475" s="83">
        <v>37.415970663860598</v>
      </c>
      <c r="O475" s="84">
        <v>393.53216443750154</v>
      </c>
      <c r="P475" s="83">
        <v>13.117738814583385</v>
      </c>
    </row>
    <row r="476" spans="1:16" x14ac:dyDescent="0.25">
      <c r="A476" s="80" t="s">
        <v>270</v>
      </c>
      <c r="B476" s="80" t="s">
        <v>352</v>
      </c>
      <c r="C476" s="81">
        <v>88342093000</v>
      </c>
      <c r="D476" s="81">
        <v>181054000</v>
      </c>
      <c r="E476" s="82">
        <v>0.79006754489994913</v>
      </c>
      <c r="F476" s="82">
        <v>7.820272722650649E-3</v>
      </c>
      <c r="G476" s="81">
        <v>91.899596000000003</v>
      </c>
      <c r="H476" s="82">
        <v>551</v>
      </c>
      <c r="I476" s="82">
        <v>-20.426779672842258</v>
      </c>
      <c r="J476" s="81">
        <v>1610250000</v>
      </c>
      <c r="K476" s="82">
        <v>62.740650209594783</v>
      </c>
      <c r="L476" s="82">
        <v>220.92856274923503</v>
      </c>
      <c r="M476" s="82">
        <v>50.75</v>
      </c>
      <c r="N476" s="83">
        <v>61.162598530587559</v>
      </c>
      <c r="O476" s="84">
        <v>598.32468124550519</v>
      </c>
      <c r="P476" s="83">
        <v>19.944156041516841</v>
      </c>
    </row>
    <row r="477" spans="1:16" x14ac:dyDescent="0.25">
      <c r="A477" s="80" t="s">
        <v>271</v>
      </c>
      <c r="B477" s="80" t="s">
        <v>352</v>
      </c>
      <c r="C477" s="81">
        <v>324275000</v>
      </c>
      <c r="D477" s="81">
        <v>201000000</v>
      </c>
      <c r="E477" s="82">
        <v>21.427036747674428</v>
      </c>
      <c r="F477" s="82">
        <v>5.6106406775790596</v>
      </c>
      <c r="G477" s="81">
        <v>100.424344</v>
      </c>
      <c r="H477" s="82">
        <v>18.59</v>
      </c>
      <c r="I477" s="82">
        <v>0.4636282382720936</v>
      </c>
      <c r="J477" s="81">
        <v>-476535000</v>
      </c>
      <c r="K477" s="82">
        <v>-8.0141017973496176</v>
      </c>
      <c r="L477" s="82">
        <v>199.00497512437812</v>
      </c>
      <c r="M477" s="82">
        <v>49.96</v>
      </c>
      <c r="N477" s="83">
        <v>98.567396574669615</v>
      </c>
      <c r="O477" s="84">
        <v>897.25391216222908</v>
      </c>
      <c r="P477" s="83">
        <v>29.90846373874097</v>
      </c>
    </row>
    <row r="478" spans="1:16" x14ac:dyDescent="0.25">
      <c r="A478" s="80" t="s">
        <v>148</v>
      </c>
      <c r="B478" s="80" t="s">
        <v>352</v>
      </c>
      <c r="C478" s="81">
        <v>4993766474</v>
      </c>
      <c r="D478" s="81">
        <v>240000000</v>
      </c>
      <c r="E478" s="82">
        <v>46.015524901853482</v>
      </c>
      <c r="F478" s="82">
        <v>14.748565673670988</v>
      </c>
      <c r="G478" s="81">
        <v>64.982984999999999</v>
      </c>
      <c r="H478" s="82">
        <v>13.38</v>
      </c>
      <c r="I478" s="82">
        <v>-0.33051129086442721</v>
      </c>
      <c r="J478" s="81">
        <v>176132643</v>
      </c>
      <c r="K478" s="82">
        <v>17.713922569140124</v>
      </c>
      <c r="L478" s="82">
        <v>166.66666666666666</v>
      </c>
      <c r="M478" s="82">
        <v>27.07</v>
      </c>
      <c r="N478" s="83">
        <v>51.931056841488555</v>
      </c>
      <c r="O478" s="84">
        <v>481.48878310089123</v>
      </c>
      <c r="P478" s="83">
        <v>16.049626103363043</v>
      </c>
    </row>
    <row r="479" spans="1:16" x14ac:dyDescent="0.25">
      <c r="A479" s="80" t="s">
        <v>637</v>
      </c>
      <c r="B479" s="80" t="s">
        <v>352</v>
      </c>
      <c r="C479" s="81">
        <v>5401140707</v>
      </c>
      <c r="D479" s="81">
        <v>273000000</v>
      </c>
      <c r="E479" s="82">
        <v>26.413771079463782</v>
      </c>
      <c r="F479" s="82">
        <v>3.4554907220648587</v>
      </c>
      <c r="G479" s="81">
        <v>57.282293000000003</v>
      </c>
      <c r="H479" s="82">
        <v>26.44</v>
      </c>
      <c r="I479" s="82">
        <v>-0.92085851120801021</v>
      </c>
      <c r="J479" s="81">
        <v>66358096</v>
      </c>
      <c r="K479" s="82">
        <v>115.19317853845595</v>
      </c>
      <c r="L479" s="82">
        <v>146.52014652014651</v>
      </c>
      <c r="M479" s="82">
        <v>20.98</v>
      </c>
      <c r="N479" s="83">
        <v>48.971468798409411</v>
      </c>
      <c r="O479" s="84">
        <v>470.77253633645807</v>
      </c>
      <c r="P479" s="83">
        <v>15.692417877881935</v>
      </c>
    </row>
    <row r="480" spans="1:16" x14ac:dyDescent="0.25">
      <c r="A480" s="80" t="s">
        <v>334</v>
      </c>
      <c r="B480" s="80" t="s">
        <v>352</v>
      </c>
      <c r="C480" s="81">
        <v>4344913335</v>
      </c>
      <c r="D480" s="81">
        <v>300000000</v>
      </c>
      <c r="E480" s="82">
        <v>3.4866181416586803</v>
      </c>
      <c r="F480" s="82">
        <v>0.25826801049323556</v>
      </c>
      <c r="G480" s="81">
        <v>263.25921499999998</v>
      </c>
      <c r="H480" s="82">
        <v>43.58</v>
      </c>
      <c r="I480" s="82">
        <v>-0.40526742362674639</v>
      </c>
      <c r="J480" s="81">
        <v>117445317</v>
      </c>
      <c r="K480" s="82">
        <v>114.94711193976342</v>
      </c>
      <c r="L480" s="82">
        <v>133.33333333333334</v>
      </c>
      <c r="M480" s="82">
        <v>87.75</v>
      </c>
      <c r="N480" s="83">
        <v>21.150241298793865</v>
      </c>
      <c r="O480" s="84">
        <v>1133.6208372305698</v>
      </c>
      <c r="P480" s="83">
        <v>37.787361241018992</v>
      </c>
    </row>
    <row r="481" spans="1:16" x14ac:dyDescent="0.25">
      <c r="A481" s="80" t="s">
        <v>288</v>
      </c>
      <c r="B481" s="80" t="s">
        <v>352</v>
      </c>
      <c r="C481" s="81">
        <v>1494939583</v>
      </c>
      <c r="D481" s="81">
        <v>560000000</v>
      </c>
      <c r="E481" s="82">
        <v>18.120533877316593</v>
      </c>
      <c r="F481" s="82">
        <v>5.3930160349156528</v>
      </c>
      <c r="G481" s="81">
        <v>363.678921</v>
      </c>
      <c r="H481" s="82">
        <v>6.07</v>
      </c>
      <c r="I481" s="82">
        <v>-0.14212976768521646</v>
      </c>
      <c r="J481" s="81">
        <v>-302905028</v>
      </c>
      <c r="K481" s="82">
        <v>-11.092585759256528</v>
      </c>
      <c r="L481" s="82">
        <v>71.428571428571431</v>
      </c>
      <c r="M481" s="82">
        <v>64.94</v>
      </c>
      <c r="N481" s="83">
        <v>66.291393562536285</v>
      </c>
      <c r="O481" s="84">
        <v>0</v>
      </c>
      <c r="P481" s="83">
        <v>0</v>
      </c>
    </row>
    <row r="482" spans="1:16" x14ac:dyDescent="0.25">
      <c r="A482" s="80" t="s">
        <v>4</v>
      </c>
      <c r="B482" s="80" t="s">
        <v>352</v>
      </c>
      <c r="C482" s="81">
        <v>38132118898</v>
      </c>
      <c r="D482" s="81">
        <v>593290008</v>
      </c>
      <c r="E482" s="82">
        <v>2.8061667396438277</v>
      </c>
      <c r="F482" s="82">
        <v>8.2979646999798887E-2</v>
      </c>
      <c r="G482" s="81">
        <v>248.81611699999999</v>
      </c>
      <c r="H482" s="82">
        <v>57.3</v>
      </c>
      <c r="I482" s="82">
        <v>1.8364287356133744</v>
      </c>
      <c r="J482" s="81">
        <v>-735697133</v>
      </c>
      <c r="K482" s="82">
        <v>-45.966647060455514</v>
      </c>
      <c r="L482" s="82">
        <v>67.420653408341238</v>
      </c>
      <c r="M482" s="82">
        <v>41.93</v>
      </c>
      <c r="N482" s="83">
        <v>67.064058422197348</v>
      </c>
      <c r="O482" s="84">
        <v>1922.2627557570415</v>
      </c>
      <c r="P482" s="83">
        <v>64.075425191901388</v>
      </c>
    </row>
    <row r="483" spans="1:16" x14ac:dyDescent="0.25">
      <c r="A483" s="80" t="s">
        <v>272</v>
      </c>
      <c r="B483" s="80" t="s">
        <v>352</v>
      </c>
      <c r="C483" s="81">
        <v>188976717000</v>
      </c>
      <c r="D483" s="81">
        <v>600000000</v>
      </c>
      <c r="E483" s="82">
        <v>0.23554654040429915</v>
      </c>
      <c r="F483" s="82">
        <v>9.4597004178433388E-4</v>
      </c>
      <c r="G483" s="81">
        <v>825.45875799999999</v>
      </c>
      <c r="H483" s="82">
        <v>411.5</v>
      </c>
      <c r="I483" s="82">
        <v>8.878866701080085</v>
      </c>
      <c r="J483" s="81">
        <v>6551167000</v>
      </c>
      <c r="K483" s="82">
        <v>38.008495280306548</v>
      </c>
      <c r="L483" s="82">
        <v>66.666666666666671</v>
      </c>
      <c r="M483" s="82">
        <v>68.78</v>
      </c>
      <c r="N483" s="83">
        <v>52.098128192978109</v>
      </c>
      <c r="O483" s="84">
        <v>2264.9656945619549</v>
      </c>
      <c r="P483" s="83">
        <v>75.498856485398491</v>
      </c>
    </row>
    <row r="484" spans="1:16" x14ac:dyDescent="0.25">
      <c r="A484" s="80" t="s">
        <v>269</v>
      </c>
      <c r="B484" s="80" t="s">
        <v>352</v>
      </c>
      <c r="C484" s="81">
        <v>15648837000</v>
      </c>
      <c r="D484" s="81">
        <v>794512000</v>
      </c>
      <c r="E484" s="82">
        <v>1.8411599238153382</v>
      </c>
      <c r="F484" s="82">
        <v>6.0982813277217843E-2</v>
      </c>
      <c r="G484" s="81">
        <v>576.62533099999996</v>
      </c>
      <c r="H484" s="82">
        <v>37.68</v>
      </c>
      <c r="I484" s="82">
        <v>-0.41327975506803233</v>
      </c>
      <c r="J484" s="81">
        <v>542874000</v>
      </c>
      <c r="K484" s="82">
        <v>55.61411303543732</v>
      </c>
      <c r="L484" s="82">
        <v>50.345369232937955</v>
      </c>
      <c r="M484" s="82">
        <v>72.569999999999993</v>
      </c>
      <c r="N484" s="83">
        <v>49.394277753346181</v>
      </c>
      <c r="O484" s="84">
        <v>333.99592770249495</v>
      </c>
      <c r="P484" s="83">
        <v>11.133197590083165</v>
      </c>
    </row>
    <row r="485" spans="1:16" x14ac:dyDescent="0.25">
      <c r="A485" s="80" t="s">
        <v>535</v>
      </c>
      <c r="B485" s="80" t="s">
        <v>352</v>
      </c>
      <c r="C485" s="81">
        <v>6812625069</v>
      </c>
      <c r="D485" s="81">
        <v>829650000</v>
      </c>
      <c r="E485" s="82">
        <v>28.7567469989241</v>
      </c>
      <c r="F485" s="82">
        <v>2.8884416118166394</v>
      </c>
      <c r="G485" s="81">
        <v>109.24879199999999</v>
      </c>
      <c r="H485" s="82">
        <v>12.74</v>
      </c>
      <c r="I485" s="82">
        <v>-0.12235354824400702</v>
      </c>
      <c r="J485" s="81">
        <v>-265472500</v>
      </c>
      <c r="K485" s="82">
        <v>-37.502189492320298</v>
      </c>
      <c r="L485" s="82">
        <v>48.213101910444166</v>
      </c>
      <c r="M485" s="82">
        <v>13.16</v>
      </c>
      <c r="N485" s="83">
        <v>73.412428088980434</v>
      </c>
      <c r="O485" s="84">
        <v>380.45676458649473</v>
      </c>
      <c r="P485" s="83">
        <v>12.681892152883158</v>
      </c>
    </row>
    <row r="486" spans="1:16" x14ac:dyDescent="0.25">
      <c r="A486" s="90" t="s">
        <v>346</v>
      </c>
      <c r="B486" s="90" t="s">
        <v>715</v>
      </c>
      <c r="C486" s="91">
        <v>1352370851</v>
      </c>
      <c r="D486" s="91">
        <v>65000000</v>
      </c>
      <c r="E486" s="92">
        <v>23.370680849865462</v>
      </c>
      <c r="F486" s="92">
        <v>5.9924822691962722</v>
      </c>
      <c r="G486" s="91">
        <v>29.489985999999998</v>
      </c>
      <c r="H486" s="92">
        <v>58.05</v>
      </c>
      <c r="I486" s="92">
        <v>-1.0303591122165798</v>
      </c>
      <c r="J486" s="91">
        <v>-149675006</v>
      </c>
      <c r="K486" s="92">
        <v>-26.056454609395505</v>
      </c>
      <c r="L486" s="92">
        <v>615.38461538461536</v>
      </c>
      <c r="M486" s="92">
        <v>45.36</v>
      </c>
      <c r="N486" s="93">
        <v>69.050759590759228</v>
      </c>
      <c r="O486" s="94">
        <v>336.72850693310846</v>
      </c>
      <c r="P486" s="93">
        <v>11.224283564436949</v>
      </c>
    </row>
    <row r="487" spans="1:16" x14ac:dyDescent="0.25">
      <c r="A487" s="85" t="s">
        <v>682</v>
      </c>
      <c r="B487" s="85" t="s">
        <v>683</v>
      </c>
      <c r="C487" s="86">
        <v>10363411307</v>
      </c>
      <c r="D487" s="86">
        <v>0</v>
      </c>
      <c r="E487" s="87">
        <v>0</v>
      </c>
      <c r="F487" s="87">
        <v>0</v>
      </c>
      <c r="G487" s="86">
        <v>35.803426999999999</v>
      </c>
      <c r="H487" s="87">
        <v>262.5</v>
      </c>
      <c r="I487" s="87">
        <v>3.6191927193603135</v>
      </c>
      <c r="J487" s="86">
        <v>2089864424</v>
      </c>
      <c r="K487" s="87">
        <v>21.532497267870617</v>
      </c>
      <c r="L487" s="87">
        <v>0</v>
      </c>
      <c r="M487" s="87">
        <v>19.89</v>
      </c>
      <c r="N487" s="88">
        <v>42.089484594348342</v>
      </c>
      <c r="O487" s="89">
        <v>2551.1543198521181</v>
      </c>
      <c r="P487" s="88">
        <v>85.038477328403943</v>
      </c>
    </row>
    <row r="488" spans="1:16" x14ac:dyDescent="0.25">
      <c r="A488" s="85" t="s">
        <v>685</v>
      </c>
      <c r="B488" s="85" t="s">
        <v>683</v>
      </c>
      <c r="C488" s="86">
        <v>7810665698</v>
      </c>
      <c r="D488" s="86">
        <v>0</v>
      </c>
      <c r="E488" s="87">
        <v>0</v>
      </c>
      <c r="F488" s="87">
        <v>0</v>
      </c>
      <c r="G488" s="86">
        <v>451.23490800000002</v>
      </c>
      <c r="H488" s="87">
        <v>6.33</v>
      </c>
      <c r="I488" s="87">
        <v>-0.15860361744512996</v>
      </c>
      <c r="J488" s="86">
        <v>3157815002</v>
      </c>
      <c r="K488" s="87">
        <v>3.6346144383793133</v>
      </c>
      <c r="L488" s="87">
        <v>0</v>
      </c>
      <c r="M488" s="87">
        <v>27.99</v>
      </c>
      <c r="N488" s="88">
        <v>63.426380347460125</v>
      </c>
      <c r="O488" s="89">
        <v>720.48236774333111</v>
      </c>
      <c r="P488" s="88">
        <v>24.016078924777705</v>
      </c>
    </row>
    <row r="489" spans="1:16" x14ac:dyDescent="0.25">
      <c r="A489" s="85" t="s">
        <v>435</v>
      </c>
      <c r="B489" s="85" t="s">
        <v>683</v>
      </c>
      <c r="C489" s="86">
        <v>11342832137</v>
      </c>
      <c r="D489" s="86">
        <v>0</v>
      </c>
      <c r="E489" s="87">
        <v>0</v>
      </c>
      <c r="F489" s="87">
        <v>0</v>
      </c>
      <c r="G489" s="86">
        <v>64.744270999999998</v>
      </c>
      <c r="H489" s="87">
        <v>105.4</v>
      </c>
      <c r="I489" s="87">
        <v>-0.67613469236117396</v>
      </c>
      <c r="J489" s="86">
        <v>1459724461</v>
      </c>
      <c r="K489" s="87">
        <v>30.135139319282807</v>
      </c>
      <c r="L489" s="87">
        <v>0</v>
      </c>
      <c r="M489" s="87">
        <v>15.05</v>
      </c>
      <c r="N489" s="88">
        <v>86.723233805975028</v>
      </c>
      <c r="O489" s="89">
        <v>854.39448897042666</v>
      </c>
      <c r="P489" s="88">
        <v>28.479816299014221</v>
      </c>
    </row>
    <row r="490" spans="1:16" x14ac:dyDescent="0.25">
      <c r="A490" s="85" t="s">
        <v>686</v>
      </c>
      <c r="B490" s="85" t="s">
        <v>683</v>
      </c>
      <c r="C490" s="86">
        <v>35288102843</v>
      </c>
      <c r="D490" s="86">
        <v>0</v>
      </c>
      <c r="E490" s="87">
        <v>0</v>
      </c>
      <c r="F490" s="87">
        <v>0</v>
      </c>
      <c r="G490" s="86">
        <v>694.73875399999997</v>
      </c>
      <c r="H490" s="87">
        <v>27.1</v>
      </c>
      <c r="I490" s="87">
        <v>-8.1007860849684477E-2</v>
      </c>
      <c r="J490" s="86">
        <v>9395308662</v>
      </c>
      <c r="K490" s="87">
        <v>6.0455704057634287</v>
      </c>
      <c r="L490" s="87">
        <v>0</v>
      </c>
      <c r="M490" s="87">
        <v>34.729999999999997</v>
      </c>
      <c r="N490" s="88">
        <v>37.409960967555847</v>
      </c>
      <c r="O490" s="89">
        <v>929.58518237881037</v>
      </c>
      <c r="P490" s="88">
        <v>30.986172745960346</v>
      </c>
    </row>
    <row r="491" spans="1:16" x14ac:dyDescent="0.25">
      <c r="A491" s="85" t="s">
        <v>738</v>
      </c>
      <c r="B491" s="85" t="s">
        <v>683</v>
      </c>
      <c r="C491" s="86">
        <v>9346162322</v>
      </c>
      <c r="D491" s="86">
        <v>0</v>
      </c>
      <c r="E491" s="87">
        <v>0</v>
      </c>
      <c r="F491" s="87">
        <v>0</v>
      </c>
      <c r="G491" s="86">
        <v>8.9703370000000007</v>
      </c>
      <c r="H491" s="87">
        <v>159.1</v>
      </c>
      <c r="I491" s="87">
        <v>-2.7625498165699582</v>
      </c>
      <c r="J491" s="86">
        <v>2238951517</v>
      </c>
      <c r="K491" s="87">
        <v>13.765462337164132</v>
      </c>
      <c r="L491" s="87">
        <v>0</v>
      </c>
      <c r="M491" s="87">
        <v>5.5</v>
      </c>
      <c r="N491" s="88">
        <v>23.516401948437789</v>
      </c>
      <c r="O491" s="89">
        <v>280.20183211345739</v>
      </c>
      <c r="P491" s="88">
        <v>9.3400610704485789</v>
      </c>
    </row>
    <row r="492" spans="1:16" x14ac:dyDescent="0.25">
      <c r="A492" s="85" t="s">
        <v>750</v>
      </c>
      <c r="B492" s="85" t="s">
        <v>683</v>
      </c>
      <c r="C492" s="86">
        <v>54752015449</v>
      </c>
      <c r="D492" s="86">
        <v>0</v>
      </c>
      <c r="E492" s="87">
        <v>0</v>
      </c>
      <c r="F492" s="87">
        <v>0</v>
      </c>
      <c r="G492" s="86">
        <v>4648.4724200000001</v>
      </c>
      <c r="H492" s="87">
        <v>6.22</v>
      </c>
      <c r="I492" s="87">
        <v>-3.4373639769679443E-2</v>
      </c>
      <c r="J492" s="86">
        <v>8018316367</v>
      </c>
      <c r="K492" s="87">
        <v>15.863679378317052</v>
      </c>
      <c r="L492" s="87">
        <v>0</v>
      </c>
      <c r="M492" s="87">
        <v>23.24</v>
      </c>
      <c r="N492" s="88">
        <v>304.66968663870136</v>
      </c>
      <c r="O492" s="89">
        <v>630.62338455261568</v>
      </c>
      <c r="P492" s="88">
        <v>21.020779485087189</v>
      </c>
    </row>
    <row r="493" spans="1:16" x14ac:dyDescent="0.25">
      <c r="A493" s="106" t="s">
        <v>730</v>
      </c>
      <c r="B493" s="106" t="s">
        <v>693</v>
      </c>
      <c r="C493" s="107">
        <v>818057024</v>
      </c>
      <c r="D493" s="107">
        <v>100000000</v>
      </c>
      <c r="E493" s="108">
        <v>37.094753726075275</v>
      </c>
      <c r="F493" s="108">
        <v>10.304098257243131</v>
      </c>
      <c r="G493" s="107">
        <v>30.53511</v>
      </c>
      <c r="H493" s="108">
        <v>35.32</v>
      </c>
      <c r="I493" s="108">
        <v>0.54884171266667181</v>
      </c>
      <c r="J493" s="107">
        <v>56374948</v>
      </c>
      <c r="K493" s="108">
        <v>63.858152028805421</v>
      </c>
      <c r="L493" s="108">
        <v>400</v>
      </c>
      <c r="M493" s="108">
        <v>30.53</v>
      </c>
      <c r="N493" s="109">
        <v>18.965056441490265</v>
      </c>
      <c r="O493" s="110">
        <v>1157.0416419605522</v>
      </c>
      <c r="P493" s="109">
        <v>38.568054732018403</v>
      </c>
    </row>
    <row r="494" spans="1:16" x14ac:dyDescent="0.25">
      <c r="A494" s="106" t="s">
        <v>692</v>
      </c>
      <c r="B494" s="106" t="s">
        <v>693</v>
      </c>
      <c r="C494" s="107">
        <v>3482014185</v>
      </c>
      <c r="D494" s="107">
        <v>4364569202</v>
      </c>
      <c r="E494" s="108">
        <v>12.969616980233267</v>
      </c>
      <c r="F494" s="108">
        <v>1.8807396474201314</v>
      </c>
      <c r="G494" s="107">
        <v>1335.1741139999999</v>
      </c>
      <c r="H494" s="108">
        <v>2.31</v>
      </c>
      <c r="I494" s="108">
        <v>0.22530943757690647</v>
      </c>
      <c r="J494" s="107">
        <v>-146085600</v>
      </c>
      <c r="K494" s="108">
        <v>-47.2053326200529</v>
      </c>
      <c r="L494" s="108">
        <v>9.164707477125253</v>
      </c>
      <c r="M494" s="108">
        <v>30.59</v>
      </c>
      <c r="N494" s="109">
        <v>99.461073524745089</v>
      </c>
      <c r="O494" s="110">
        <v>2302.9502874825157</v>
      </c>
      <c r="P494" s="109">
        <v>76.765009582750523</v>
      </c>
    </row>
    <row r="495" spans="1:16" x14ac:dyDescent="0.25">
      <c r="A495" s="106" t="s">
        <v>706</v>
      </c>
      <c r="B495" s="106" t="s">
        <v>693</v>
      </c>
      <c r="C495" s="107">
        <v>8960111644</v>
      </c>
      <c r="D495" s="107">
        <v>6250000000</v>
      </c>
      <c r="E495" s="108">
        <v>5.2833004778084875</v>
      </c>
      <c r="F495" s="108">
        <v>0.27806844620044674</v>
      </c>
      <c r="G495" s="107">
        <v>2351.6406480000001</v>
      </c>
      <c r="H495" s="108">
        <v>3.22</v>
      </c>
      <c r="I495" s="108">
        <v>2.8042108005721822E-2</v>
      </c>
      <c r="J495" s="107">
        <v>-1191006000</v>
      </c>
      <c r="K495" s="108">
        <v>-15.952900321241035</v>
      </c>
      <c r="L495" s="108">
        <v>6.4</v>
      </c>
      <c r="M495" s="108">
        <v>37.619999999999997</v>
      </c>
      <c r="N495" s="109">
        <v>22.517969335342844</v>
      </c>
      <c r="O495" s="110">
        <v>1668.2858039064113</v>
      </c>
      <c r="P495" s="109">
        <v>55.609526796880374</v>
      </c>
    </row>
    <row r="496" spans="1:16" x14ac:dyDescent="0.25">
      <c r="A496" s="106" t="s">
        <v>749</v>
      </c>
      <c r="B496" s="106" t="s">
        <v>693</v>
      </c>
      <c r="C496" s="107">
        <v>13101802922</v>
      </c>
      <c r="D496" s="107">
        <v>7500000000</v>
      </c>
      <c r="E496" s="108">
        <v>9.911048341138283</v>
      </c>
      <c r="F496" s="108">
        <v>1.4521682551118364</v>
      </c>
      <c r="G496" s="107">
        <v>3669.4808480000002</v>
      </c>
      <c r="H496" s="108">
        <v>1.1000000000000001</v>
      </c>
      <c r="I496" s="108">
        <v>5.8612515998835546E-2</v>
      </c>
      <c r="J496" s="107">
        <v>-684262200</v>
      </c>
      <c r="K496" s="108">
        <v>-9.9742467141981539</v>
      </c>
      <c r="L496" s="108">
        <v>5.333333333333333</v>
      </c>
      <c r="M496" s="108">
        <v>48.92</v>
      </c>
      <c r="N496" s="109">
        <v>0</v>
      </c>
      <c r="O496" s="110">
        <v>1890.1571169521712</v>
      </c>
      <c r="P496" s="109">
        <v>63.005237231739038</v>
      </c>
    </row>
    <row r="497" spans="1:16" x14ac:dyDescent="0.25">
      <c r="A497" s="106" t="s">
        <v>714</v>
      </c>
      <c r="B497" s="106" t="s">
        <v>693</v>
      </c>
      <c r="C497" s="107">
        <v>15945776654</v>
      </c>
      <c r="D497" s="107">
        <v>13500000000</v>
      </c>
      <c r="E497" s="108">
        <v>6.7407474814882216</v>
      </c>
      <c r="F497" s="108">
        <v>0.48477148374600659</v>
      </c>
      <c r="G497" s="107">
        <v>5395.399598</v>
      </c>
      <c r="H497" s="108">
        <v>1.1000000000000001</v>
      </c>
      <c r="I497" s="108">
        <v>3.1389611310886467E-2</v>
      </c>
      <c r="J497" s="107">
        <v>734210566</v>
      </c>
      <c r="K497" s="108">
        <v>18.938708653778757</v>
      </c>
      <c r="L497" s="108">
        <v>2.9629629629629628</v>
      </c>
      <c r="M497" s="108">
        <v>39.96</v>
      </c>
      <c r="N497" s="109">
        <v>36.360147536214136</v>
      </c>
      <c r="O497" s="110">
        <v>1732.6523604765259</v>
      </c>
      <c r="P497" s="109">
        <v>57.755078682550867</v>
      </c>
    </row>
    <row r="498" spans="1:16" x14ac:dyDescent="0.25">
      <c r="A498" s="45" t="s">
        <v>297</v>
      </c>
      <c r="B498" s="45" t="s">
        <v>426</v>
      </c>
      <c r="C498" s="46">
        <v>367547592</v>
      </c>
      <c r="D498" s="46">
        <v>17512456</v>
      </c>
      <c r="E498" s="47">
        <v>60.999990833090223</v>
      </c>
      <c r="F498" s="47">
        <v>65.721405567891409</v>
      </c>
      <c r="G498" s="46">
        <v>12.279838</v>
      </c>
      <c r="H498" s="47">
        <v>53.4</v>
      </c>
      <c r="I498" s="47">
        <v>-1.4574205829703004</v>
      </c>
      <c r="J498" s="46">
        <v>-25349652</v>
      </c>
      <c r="K498" s="47">
        <v>-36.61431596773005</v>
      </c>
      <c r="L498" s="47">
        <v>2284.088536753497</v>
      </c>
      <c r="M498" s="47">
        <v>70.12</v>
      </c>
      <c r="N498" s="48">
        <v>33.33316440542422</v>
      </c>
      <c r="O498" s="49">
        <v>119.02316072950228</v>
      </c>
      <c r="P498" s="48">
        <v>3.9674386909834092</v>
      </c>
    </row>
    <row r="499" spans="1:16" x14ac:dyDescent="0.25">
      <c r="A499" s="45" t="s">
        <v>449</v>
      </c>
      <c r="B499" s="45" t="s">
        <v>426</v>
      </c>
      <c r="C499" s="46">
        <v>1225783772</v>
      </c>
      <c r="D499" s="46">
        <v>120000000</v>
      </c>
      <c r="E499" s="47">
        <v>21.469601063037242</v>
      </c>
      <c r="F499" s="47">
        <v>4.0662123225449323</v>
      </c>
      <c r="G499" s="46">
        <v>42.238092000000002</v>
      </c>
      <c r="H499" s="47">
        <v>44.12</v>
      </c>
      <c r="I499" s="47">
        <v>2.4655763650258962</v>
      </c>
      <c r="J499" s="46">
        <v>33866409</v>
      </c>
      <c r="K499" s="47">
        <v>155.90669799092075</v>
      </c>
      <c r="L499" s="47">
        <v>333.33333333333331</v>
      </c>
      <c r="M499" s="47">
        <v>35.19</v>
      </c>
      <c r="N499" s="48">
        <v>66.675866194064966</v>
      </c>
      <c r="O499" s="49">
        <v>2711.252533983607</v>
      </c>
      <c r="P499" s="48">
        <v>90.375084466120228</v>
      </c>
    </row>
    <row r="500" spans="1:16" x14ac:dyDescent="0.25">
      <c r="A500" s="45" t="s">
        <v>130</v>
      </c>
      <c r="B500" s="45" t="s">
        <v>426</v>
      </c>
      <c r="C500" s="46">
        <v>753453064</v>
      </c>
      <c r="D500" s="46">
        <v>298200000</v>
      </c>
      <c r="E500" s="47">
        <v>43.404958311764219</v>
      </c>
      <c r="F500" s="47">
        <v>14.555653357399134</v>
      </c>
      <c r="G500" s="46">
        <v>83.863085999999996</v>
      </c>
      <c r="H500" s="47">
        <v>10.99</v>
      </c>
      <c r="I500" s="47">
        <v>-6.8218427698173656E-2</v>
      </c>
      <c r="J500" s="46">
        <v>-7762713</v>
      </c>
      <c r="K500" s="47">
        <v>-384.14404860774835</v>
      </c>
      <c r="L500" s="47">
        <v>134.1381623071764</v>
      </c>
      <c r="M500" s="47">
        <v>28.12</v>
      </c>
      <c r="N500" s="48">
        <v>24.993520669107358</v>
      </c>
      <c r="O500" s="49">
        <v>276.1981426044639</v>
      </c>
      <c r="P500" s="48">
        <v>9.2066047534821305</v>
      </c>
    </row>
    <row r="501" spans="1:16" x14ac:dyDescent="0.25">
      <c r="A501" s="45" t="s">
        <v>516</v>
      </c>
      <c r="B501" s="45" t="s">
        <v>426</v>
      </c>
      <c r="C501" s="46">
        <v>7942743158</v>
      </c>
      <c r="D501" s="46">
        <v>2400000000</v>
      </c>
      <c r="E501" s="47">
        <v>20.159063071257453</v>
      </c>
      <c r="F501" s="47">
        <v>4.1998048065119695</v>
      </c>
      <c r="G501" s="46">
        <v>958.66017199999999</v>
      </c>
      <c r="H501" s="47">
        <v>2.0699999999999998</v>
      </c>
      <c r="I501" s="47">
        <v>-8.2574488248672306E-2</v>
      </c>
      <c r="J501" s="46">
        <v>-166416272</v>
      </c>
      <c r="K501" s="47">
        <v>-28.843333300964705</v>
      </c>
      <c r="L501" s="47">
        <v>16.666666666666668</v>
      </c>
      <c r="M501" s="47">
        <v>39.94</v>
      </c>
      <c r="N501" s="48">
        <v>23.96871921754645</v>
      </c>
      <c r="O501" s="49">
        <v>249.88992076367919</v>
      </c>
      <c r="P501" s="48">
        <v>8.3296640254559726</v>
      </c>
    </row>
    <row r="502" spans="1:16" x14ac:dyDescent="0.25">
      <c r="A502" s="25" t="s">
        <v>16</v>
      </c>
      <c r="B502" s="25" t="s">
        <v>353</v>
      </c>
      <c r="C502" s="26">
        <v>238701401</v>
      </c>
      <c r="D502" s="26">
        <v>1770000</v>
      </c>
      <c r="E502" s="27">
        <v>29.378560452006781</v>
      </c>
      <c r="F502" s="27">
        <v>10.667131589039977</v>
      </c>
      <c r="G502" s="26">
        <v>8.7624699999999992E-4</v>
      </c>
      <c r="H502" s="27">
        <v>1554</v>
      </c>
      <c r="I502" s="27">
        <v>-6.547041570302099</v>
      </c>
      <c r="J502" s="26">
        <v>-188709133</v>
      </c>
      <c r="K502" s="27">
        <v>-14.594524155860544</v>
      </c>
      <c r="L502" s="27">
        <v>22598.870056497177</v>
      </c>
      <c r="M502" s="27">
        <v>49.5</v>
      </c>
      <c r="N502" s="28">
        <v>91.202804858681304</v>
      </c>
      <c r="O502" s="29">
        <v>544.28892137538264</v>
      </c>
      <c r="P502" s="28">
        <v>18.142964045846089</v>
      </c>
    </row>
    <row r="503" spans="1:16" x14ac:dyDescent="0.25">
      <c r="A503" s="25" t="s">
        <v>11</v>
      </c>
      <c r="B503" s="25" t="s">
        <v>353</v>
      </c>
      <c r="C503" s="26">
        <v>4795702538</v>
      </c>
      <c r="D503" s="26">
        <v>4873440</v>
      </c>
      <c r="E503" s="27">
        <v>13.524120113574247</v>
      </c>
      <c r="F503" s="27">
        <v>0.73278756432999748</v>
      </c>
      <c r="G503" s="26">
        <v>7.7739300000000003E-4</v>
      </c>
      <c r="H503" s="27">
        <v>3805</v>
      </c>
      <c r="I503" s="27">
        <v>23.536308898922925</v>
      </c>
      <c r="J503" s="26">
        <v>-148778729</v>
      </c>
      <c r="K503" s="27">
        <v>-124.04809077243831</v>
      </c>
      <c r="L503" s="27">
        <v>8207.7546866279263</v>
      </c>
      <c r="M503" s="27">
        <v>15.95</v>
      </c>
      <c r="N503" s="28">
        <v>27.742498663634347</v>
      </c>
      <c r="O503" s="29">
        <v>1126.5808608153834</v>
      </c>
      <c r="P503" s="28">
        <v>37.552695360512779</v>
      </c>
    </row>
    <row r="504" spans="1:16" x14ac:dyDescent="0.25">
      <c r="A504" s="25" t="s">
        <v>113</v>
      </c>
      <c r="B504" s="25" t="s">
        <v>353</v>
      </c>
      <c r="C504" s="26">
        <v>10527575581</v>
      </c>
      <c r="D504" s="26">
        <v>18000000</v>
      </c>
      <c r="E504" s="27">
        <v>10.706579080425842</v>
      </c>
      <c r="F504" s="27">
        <v>1.9438233624593031</v>
      </c>
      <c r="G504" s="26">
        <v>12.229931000000001</v>
      </c>
      <c r="H504" s="27">
        <v>305.5</v>
      </c>
      <c r="I504" s="27">
        <v>1.1267023476185045</v>
      </c>
      <c r="J504" s="26">
        <v>62342924</v>
      </c>
      <c r="K504" s="27">
        <v>88.350042741017404</v>
      </c>
      <c r="L504" s="27">
        <v>2222.2222222222222</v>
      </c>
      <c r="M504" s="27">
        <v>67.94</v>
      </c>
      <c r="N504" s="28">
        <v>26.71039890836218</v>
      </c>
      <c r="O504" s="29">
        <v>995.30051865699727</v>
      </c>
      <c r="P504" s="28">
        <v>33.176683955233244</v>
      </c>
    </row>
    <row r="505" spans="1:16" x14ac:dyDescent="0.25">
      <c r="A505" s="25" t="s">
        <v>171</v>
      </c>
      <c r="B505" s="25" t="s">
        <v>353</v>
      </c>
      <c r="C505" s="26">
        <v>58292296</v>
      </c>
      <c r="D505" s="26">
        <v>39000000</v>
      </c>
      <c r="E505" s="27">
        <v>37.009115715291827</v>
      </c>
      <c r="F505" s="27">
        <v>14.599256692422811</v>
      </c>
      <c r="G505" s="26">
        <v>17.102171999999999</v>
      </c>
      <c r="H505" s="27">
        <v>63.2</v>
      </c>
      <c r="I505" s="27">
        <v>-4.345337713037452</v>
      </c>
      <c r="J505" s="26">
        <v>-7099673</v>
      </c>
      <c r="K505" s="27">
        <v>-357.0586983372333</v>
      </c>
      <c r="L505" s="27">
        <v>1025.6410256410256</v>
      </c>
      <c r="M505" s="27">
        <v>43.85</v>
      </c>
      <c r="N505" s="28">
        <v>69.007396190071745</v>
      </c>
      <c r="O505" s="29">
        <v>302.4965809586044</v>
      </c>
      <c r="P505" s="28">
        <v>10.083219365286814</v>
      </c>
    </row>
    <row r="506" spans="1:16" x14ac:dyDescent="0.25">
      <c r="A506" s="25" t="s">
        <v>150</v>
      </c>
      <c r="B506" s="25" t="s">
        <v>353</v>
      </c>
      <c r="C506" s="26">
        <v>4808797069</v>
      </c>
      <c r="D506" s="26">
        <v>39916800</v>
      </c>
      <c r="E506" s="27">
        <v>48.279167674453738</v>
      </c>
      <c r="F506" s="27">
        <v>14.932036312831226</v>
      </c>
      <c r="G506" s="26">
        <v>10.270289999999999</v>
      </c>
      <c r="H506" s="27">
        <v>80.7</v>
      </c>
      <c r="I506" s="27">
        <v>-0.79203294768041133</v>
      </c>
      <c r="J506" s="26">
        <v>25018829</v>
      </c>
      <c r="K506" s="27">
        <v>129.23309879930832</v>
      </c>
      <c r="L506" s="27">
        <v>1002.0843354176687</v>
      </c>
      <c r="M506" s="27">
        <v>25.72</v>
      </c>
      <c r="N506" s="28">
        <v>22.005448192975141</v>
      </c>
      <c r="O506" s="29">
        <v>852.5439944872852</v>
      </c>
      <c r="P506" s="28">
        <v>28.418133149576175</v>
      </c>
    </row>
    <row r="507" spans="1:16" x14ac:dyDescent="0.25">
      <c r="A507" s="25" t="s">
        <v>387</v>
      </c>
      <c r="B507" s="25" t="s">
        <v>353</v>
      </c>
      <c r="C507" s="26">
        <v>16771427000</v>
      </c>
      <c r="D507" s="26">
        <v>87112000</v>
      </c>
      <c r="E507" s="27">
        <v>64.663989292988376</v>
      </c>
      <c r="F507" s="27">
        <v>2.8224662701165082</v>
      </c>
      <c r="G507" s="26">
        <v>2.3602780000000001</v>
      </c>
      <c r="H507" s="27">
        <v>263</v>
      </c>
      <c r="I507" s="27">
        <v>-5.4551599309585868</v>
      </c>
      <c r="J507" s="26">
        <v>-942067000</v>
      </c>
      <c r="K507" s="27">
        <v>-24.319348836123122</v>
      </c>
      <c r="L507" s="27">
        <v>459.1789879695105</v>
      </c>
      <c r="M507" s="27">
        <v>2.7</v>
      </c>
      <c r="N507" s="28">
        <v>24.844937467379367</v>
      </c>
      <c r="O507" s="29">
        <v>468.50444758395997</v>
      </c>
      <c r="P507" s="28">
        <v>15.616814919465332</v>
      </c>
    </row>
    <row r="508" spans="1:16" x14ac:dyDescent="0.25">
      <c r="A508" s="25" t="s">
        <v>151</v>
      </c>
      <c r="B508" s="25" t="s">
        <v>353</v>
      </c>
      <c r="C508" s="26">
        <v>22759617000</v>
      </c>
      <c r="D508" s="26">
        <v>150214000</v>
      </c>
      <c r="E508" s="27">
        <v>7.1121018097735922</v>
      </c>
      <c r="F508" s="27">
        <v>0.21718561670895675</v>
      </c>
      <c r="G508" s="26">
        <v>25.942046000000001</v>
      </c>
      <c r="H508" s="27">
        <v>216.8</v>
      </c>
      <c r="I508" s="27">
        <v>-0.54818031056660743</v>
      </c>
      <c r="J508" s="26">
        <v>-859532000</v>
      </c>
      <c r="K508" s="27">
        <v>-38.098234853385328</v>
      </c>
      <c r="L508" s="27">
        <v>266.2867642163846</v>
      </c>
      <c r="M508" s="27">
        <v>17.27</v>
      </c>
      <c r="N508" s="28">
        <v>19.083491350124977</v>
      </c>
      <c r="O508" s="29">
        <v>352.37987558542557</v>
      </c>
      <c r="P508" s="28">
        <v>11.745995852847519</v>
      </c>
    </row>
    <row r="509" spans="1:16" x14ac:dyDescent="0.25">
      <c r="A509" s="25" t="s">
        <v>604</v>
      </c>
      <c r="B509" s="25" t="s">
        <v>353</v>
      </c>
      <c r="C509" s="26">
        <v>5111720579</v>
      </c>
      <c r="D509" s="26">
        <v>168000000</v>
      </c>
      <c r="E509" s="27">
        <v>26.098669423020223</v>
      </c>
      <c r="F509" s="27">
        <v>4.3152561876686875</v>
      </c>
      <c r="G509" s="26">
        <v>42.916003000000003</v>
      </c>
      <c r="H509" s="27">
        <v>35.72</v>
      </c>
      <c r="I509" s="27">
        <v>-1.3194531273034045</v>
      </c>
      <c r="J509" s="26">
        <v>29451851</v>
      </c>
      <c r="K509" s="27">
        <v>205.35211861556681</v>
      </c>
      <c r="L509" s="27">
        <v>238.0952380952381</v>
      </c>
      <c r="M509" s="27">
        <v>25.54</v>
      </c>
      <c r="N509" s="28">
        <v>26.445393349074514</v>
      </c>
      <c r="O509" s="29">
        <v>473.32279249303969</v>
      </c>
      <c r="P509" s="28">
        <v>15.777426416434656</v>
      </c>
    </row>
    <row r="510" spans="1:16" x14ac:dyDescent="0.25">
      <c r="A510" s="25" t="s">
        <v>275</v>
      </c>
      <c r="B510" s="25" t="s">
        <v>353</v>
      </c>
      <c r="C510" s="26">
        <v>27204728000</v>
      </c>
      <c r="D510" s="26">
        <v>191447000</v>
      </c>
      <c r="E510" s="27">
        <v>4.1981463341255063</v>
      </c>
      <c r="F510" s="27">
        <v>9.0613653514996645E-2</v>
      </c>
      <c r="G510" s="26">
        <v>39.326844000000001</v>
      </c>
      <c r="H510" s="27">
        <v>242.3</v>
      </c>
      <c r="I510" s="27">
        <v>2.8184636106826702</v>
      </c>
      <c r="J510" s="26">
        <v>-324227000</v>
      </c>
      <c r="K510" s="27">
        <v>-142.89425001619236</v>
      </c>
      <c r="L510" s="27">
        <v>208.93510997821852</v>
      </c>
      <c r="M510" s="27">
        <v>20.54</v>
      </c>
      <c r="N510" s="28">
        <v>28.748870296216207</v>
      </c>
      <c r="O510" s="29">
        <v>1833.0813119471457</v>
      </c>
      <c r="P510" s="28">
        <v>61.102710398238187</v>
      </c>
    </row>
    <row r="511" spans="1:16" x14ac:dyDescent="0.25">
      <c r="A511" s="25" t="s">
        <v>513</v>
      </c>
      <c r="B511" s="25" t="s">
        <v>353</v>
      </c>
      <c r="C511" s="26">
        <v>2452293810</v>
      </c>
      <c r="D511" s="26">
        <v>228600000</v>
      </c>
      <c r="E511" s="27">
        <v>51.804112083186268</v>
      </c>
      <c r="F511" s="27">
        <v>18.884555294249878</v>
      </c>
      <c r="G511" s="26">
        <v>61.006332999999998</v>
      </c>
      <c r="H511" s="27">
        <v>12.66</v>
      </c>
      <c r="I511" s="27">
        <v>1.8923485408011587E-2</v>
      </c>
      <c r="J511" s="26">
        <v>-12902172</v>
      </c>
      <c r="K511" s="27">
        <v>-212.61536429680211</v>
      </c>
      <c r="L511" s="27">
        <v>174.97812773403325</v>
      </c>
      <c r="M511" s="27">
        <v>26.68</v>
      </c>
      <c r="N511" s="28">
        <v>45.152623224898072</v>
      </c>
      <c r="O511" s="29">
        <v>1487.8406196374053</v>
      </c>
      <c r="P511" s="28">
        <v>49.594687321246845</v>
      </c>
    </row>
    <row r="512" spans="1:16" x14ac:dyDescent="0.25">
      <c r="A512" s="25" t="s">
        <v>758</v>
      </c>
      <c r="B512" s="25" t="s">
        <v>353</v>
      </c>
      <c r="C512" s="26">
        <v>1633923073</v>
      </c>
      <c r="D512" s="26">
        <v>300000000</v>
      </c>
      <c r="E512" s="27">
        <v>98.252119359622171</v>
      </c>
      <c r="F512" s="27">
        <v>20.807310326052981</v>
      </c>
      <c r="G512" s="26">
        <v>29.313393000000001</v>
      </c>
      <c r="H512" s="27">
        <v>13.89</v>
      </c>
      <c r="I512" s="27">
        <v>-0.23322893503234532</v>
      </c>
      <c r="J512" s="26">
        <v>-70757340</v>
      </c>
      <c r="K512" s="27">
        <v>-66.735125995409092</v>
      </c>
      <c r="L512" s="27">
        <v>133.33333333333334</v>
      </c>
      <c r="M512" s="27">
        <v>9.77</v>
      </c>
      <c r="N512" s="28">
        <v>9.0611392962528559</v>
      </c>
      <c r="O512" s="29">
        <v>313.70513216748554</v>
      </c>
      <c r="P512" s="28">
        <v>10.456837738916185</v>
      </c>
    </row>
    <row r="513" spans="1:16" x14ac:dyDescent="0.25">
      <c r="A513" s="25" t="s">
        <v>172</v>
      </c>
      <c r="B513" s="25" t="s">
        <v>353</v>
      </c>
      <c r="C513" s="26">
        <v>446326737</v>
      </c>
      <c r="D513" s="26">
        <v>324000000</v>
      </c>
      <c r="E513" s="27">
        <v>35.855570877716659</v>
      </c>
      <c r="F513" s="27">
        <v>27.666335553793719</v>
      </c>
      <c r="G513" s="26">
        <v>267.548676</v>
      </c>
      <c r="H513" s="27">
        <v>4.17</v>
      </c>
      <c r="I513" s="27">
        <v>5.944976988736262E-2</v>
      </c>
      <c r="J513" s="26">
        <v>-12403957</v>
      </c>
      <c r="K513" s="27">
        <v>-104.48278722668903</v>
      </c>
      <c r="L513" s="27">
        <v>123.45679012345678</v>
      </c>
      <c r="M513" s="27">
        <v>82.57</v>
      </c>
      <c r="N513" s="28">
        <v>35.789087952675509</v>
      </c>
      <c r="O513" s="29">
        <v>1757.0661733111585</v>
      </c>
      <c r="P513" s="28">
        <v>58.568872443705281</v>
      </c>
    </row>
    <row r="514" spans="1:16" x14ac:dyDescent="0.25">
      <c r="A514" s="25" t="s">
        <v>462</v>
      </c>
      <c r="B514" s="25" t="s">
        <v>353</v>
      </c>
      <c r="C514" s="26">
        <v>13842631067</v>
      </c>
      <c r="D514" s="26">
        <v>361000000</v>
      </c>
      <c r="E514" s="27">
        <v>21.818549956624722</v>
      </c>
      <c r="F514" s="27">
        <v>2.7472362070794158</v>
      </c>
      <c r="G514" s="26">
        <v>83.034749000000005</v>
      </c>
      <c r="H514" s="27">
        <v>22.08</v>
      </c>
      <c r="I514" s="27">
        <v>0.20500666221178321</v>
      </c>
      <c r="J514" s="26">
        <v>-428282693</v>
      </c>
      <c r="K514" s="27">
        <v>-18.543826612204477</v>
      </c>
      <c r="L514" s="27">
        <v>110.80332409972299</v>
      </c>
      <c r="M514" s="27">
        <v>23</v>
      </c>
      <c r="N514" s="28">
        <v>49.621464949248171</v>
      </c>
      <c r="O514" s="29">
        <v>1680.9160493758413</v>
      </c>
      <c r="P514" s="28">
        <v>56.030534979194712</v>
      </c>
    </row>
    <row r="515" spans="1:16" x14ac:dyDescent="0.25">
      <c r="A515" s="25" t="s">
        <v>170</v>
      </c>
      <c r="B515" s="25" t="s">
        <v>353</v>
      </c>
      <c r="C515" s="26">
        <v>6815590152</v>
      </c>
      <c r="D515" s="26">
        <v>380000000</v>
      </c>
      <c r="E515" s="27">
        <v>17.071701899131234</v>
      </c>
      <c r="F515" s="27">
        <v>2.2462765656751622</v>
      </c>
      <c r="G515" s="26">
        <v>113.969858</v>
      </c>
      <c r="H515" s="27">
        <v>20.56</v>
      </c>
      <c r="I515" s="27">
        <v>0.556831776490192</v>
      </c>
      <c r="J515" s="26">
        <v>-422832425</v>
      </c>
      <c r="K515" s="27">
        <v>-17.974023633594324</v>
      </c>
      <c r="L515" s="27">
        <v>105.26315789473684</v>
      </c>
      <c r="M515" s="27">
        <v>29.99</v>
      </c>
      <c r="N515" s="28">
        <v>56.972341440900088</v>
      </c>
      <c r="O515" s="29">
        <v>2192.1486273983978</v>
      </c>
      <c r="P515" s="28">
        <v>73.071620913279929</v>
      </c>
    </row>
    <row r="516" spans="1:16" x14ac:dyDescent="0.25">
      <c r="A516" s="25" t="s">
        <v>158</v>
      </c>
      <c r="B516" s="25" t="s">
        <v>353</v>
      </c>
      <c r="C516" s="26">
        <v>7665218313</v>
      </c>
      <c r="D516" s="26">
        <v>400000000</v>
      </c>
      <c r="E516" s="27">
        <v>16.379348327971552</v>
      </c>
      <c r="F516" s="27">
        <v>3.4123642349940733</v>
      </c>
      <c r="G516" s="26">
        <v>194.30446800000001</v>
      </c>
      <c r="H516" s="27">
        <v>12.57</v>
      </c>
      <c r="I516" s="27">
        <v>-1.4288374783047786E-2</v>
      </c>
      <c r="J516" s="26">
        <v>-73365961</v>
      </c>
      <c r="K516" s="27">
        <v>-65.425436191042323</v>
      </c>
      <c r="L516" s="27">
        <v>100</v>
      </c>
      <c r="M516" s="27">
        <v>48.57</v>
      </c>
      <c r="N516" s="28">
        <v>16.911376383396806</v>
      </c>
      <c r="O516" s="29">
        <v>671.82345420726983</v>
      </c>
      <c r="P516" s="28">
        <v>22.394115140242327</v>
      </c>
    </row>
    <row r="517" spans="1:16" x14ac:dyDescent="0.25">
      <c r="A517" s="25" t="s">
        <v>638</v>
      </c>
      <c r="B517" s="25" t="s">
        <v>353</v>
      </c>
      <c r="C517" s="26">
        <v>4561332204</v>
      </c>
      <c r="D517" s="26">
        <v>413000000</v>
      </c>
      <c r="E517" s="27">
        <v>44.213004496577511</v>
      </c>
      <c r="F517" s="27">
        <v>15.293325664675722</v>
      </c>
      <c r="G517" s="26">
        <v>112.701047</v>
      </c>
      <c r="H517" s="27">
        <v>8.0299999999999994</v>
      </c>
      <c r="I517" s="27">
        <v>-0.20839911979244174</v>
      </c>
      <c r="J517" s="26">
        <v>-320710072</v>
      </c>
      <c r="K517" s="27">
        <v>-9.0143723331520444</v>
      </c>
      <c r="L517" s="27">
        <v>96.852300242130752</v>
      </c>
      <c r="M517" s="27">
        <v>27.28</v>
      </c>
      <c r="N517" s="28">
        <v>66.311507968125198</v>
      </c>
      <c r="O517" s="29">
        <v>650.25019748815475</v>
      </c>
      <c r="P517" s="28">
        <v>21.67500658293849</v>
      </c>
    </row>
    <row r="518" spans="1:16" x14ac:dyDescent="0.25">
      <c r="A518" s="25" t="s">
        <v>273</v>
      </c>
      <c r="B518" s="25" t="s">
        <v>353</v>
      </c>
      <c r="C518" s="26">
        <v>7127430217</v>
      </c>
      <c r="D518" s="26">
        <v>460000000</v>
      </c>
      <c r="E518" s="27">
        <v>12.346405163879021</v>
      </c>
      <c r="F518" s="27">
        <v>0.99407448984533187</v>
      </c>
      <c r="G518" s="26">
        <v>119.470669</v>
      </c>
      <c r="H518" s="27">
        <v>27.12</v>
      </c>
      <c r="I518" s="27">
        <v>0.26829596934236122</v>
      </c>
      <c r="J518" s="26">
        <v>6350791</v>
      </c>
      <c r="K518" s="27">
        <v>1955.6619010135903</v>
      </c>
      <c r="L518" s="27">
        <v>86.956521739130437</v>
      </c>
      <c r="M518" s="27">
        <v>25.97</v>
      </c>
      <c r="N518" s="28">
        <v>26.686013538602005</v>
      </c>
      <c r="O518" s="29">
        <v>513.19977324315187</v>
      </c>
      <c r="P518" s="28">
        <v>17.106659108105063</v>
      </c>
    </row>
    <row r="519" spans="1:16" x14ac:dyDescent="0.25">
      <c r="A519" s="25" t="s">
        <v>472</v>
      </c>
      <c r="B519" s="25" t="s">
        <v>353</v>
      </c>
      <c r="C519" s="26">
        <v>6438662624</v>
      </c>
      <c r="D519" s="26">
        <v>514778661</v>
      </c>
      <c r="E519" s="27">
        <v>15.005526623986919</v>
      </c>
      <c r="F519" s="27">
        <v>1.2145613704827889</v>
      </c>
      <c r="G519" s="26">
        <v>109.374763</v>
      </c>
      <c r="H519" s="27">
        <v>24.38</v>
      </c>
      <c r="I519" s="27">
        <v>-0.22266060320023584</v>
      </c>
      <c r="J519" s="26">
        <v>-133038799</v>
      </c>
      <c r="K519" s="27">
        <v>-92.865299122250789</v>
      </c>
      <c r="L519" s="27">
        <v>77.703298583310939</v>
      </c>
      <c r="M519" s="27">
        <v>21.24</v>
      </c>
      <c r="N519" s="28">
        <v>68.970846194431985</v>
      </c>
      <c r="O519" s="29">
        <v>588.10082593514358</v>
      </c>
      <c r="P519" s="28">
        <v>19.603360864504786</v>
      </c>
    </row>
    <row r="520" spans="1:16" x14ac:dyDescent="0.25">
      <c r="A520" s="25" t="s">
        <v>526</v>
      </c>
      <c r="B520" s="25" t="s">
        <v>353</v>
      </c>
      <c r="C520" s="26">
        <v>8353028000</v>
      </c>
      <c r="D520" s="26">
        <v>516180000</v>
      </c>
      <c r="E520" s="27">
        <v>12.13785637613206</v>
      </c>
      <c r="F520" s="27">
        <v>0.97978227686498731</v>
      </c>
      <c r="G520" s="26">
        <v>138.27239</v>
      </c>
      <c r="H520" s="27">
        <v>23.84</v>
      </c>
      <c r="I520" s="27">
        <v>-0.15279382326765756</v>
      </c>
      <c r="J520" s="26">
        <v>9266000</v>
      </c>
      <c r="K520" s="27">
        <v>1336.9652492985106</v>
      </c>
      <c r="L520" s="27">
        <v>77.492347630671475</v>
      </c>
      <c r="M520" s="27">
        <v>26.78</v>
      </c>
      <c r="N520" s="28">
        <v>19.880042034781134</v>
      </c>
      <c r="O520" s="29">
        <v>162.06956903563739</v>
      </c>
      <c r="P520" s="28">
        <v>5.4023189678545798</v>
      </c>
    </row>
    <row r="521" spans="1:16" x14ac:dyDescent="0.25">
      <c r="A521" s="25" t="s">
        <v>381</v>
      </c>
      <c r="B521" s="25" t="s">
        <v>353</v>
      </c>
      <c r="C521" s="26">
        <v>7835710127</v>
      </c>
      <c r="D521" s="26">
        <v>660000000</v>
      </c>
      <c r="E521" s="27">
        <v>56.88840344117952</v>
      </c>
      <c r="F521" s="27">
        <v>6.0360329599757572</v>
      </c>
      <c r="G521" s="26">
        <v>49.182918000000001</v>
      </c>
      <c r="H521" s="27">
        <v>14.3</v>
      </c>
      <c r="I521" s="27">
        <v>0.16558040283596753</v>
      </c>
      <c r="J521" s="26">
        <v>392044758</v>
      </c>
      <c r="K521" s="27">
        <v>24.040112277180352</v>
      </c>
      <c r="L521" s="27">
        <v>60.606060606060609</v>
      </c>
      <c r="M521" s="27">
        <v>7.45</v>
      </c>
      <c r="N521" s="28">
        <v>67.709360458601765</v>
      </c>
      <c r="O521" s="29">
        <v>1440.40410844186</v>
      </c>
      <c r="P521" s="28">
        <v>48.013470281395335</v>
      </c>
    </row>
    <row r="522" spans="1:16" x14ac:dyDescent="0.25">
      <c r="A522" s="25" t="s">
        <v>157</v>
      </c>
      <c r="B522" s="25" t="s">
        <v>353</v>
      </c>
      <c r="C522" s="26">
        <v>2077382264</v>
      </c>
      <c r="D522" s="26">
        <v>720000000</v>
      </c>
      <c r="E522" s="27">
        <v>55.247495520533064</v>
      </c>
      <c r="F522" s="27">
        <v>38.366316333703516</v>
      </c>
      <c r="G522" s="26">
        <v>247.17509200000001</v>
      </c>
      <c r="H522" s="27">
        <v>2.93</v>
      </c>
      <c r="I522" s="27">
        <v>8.9514418110043792E-3</v>
      </c>
      <c r="J522" s="26">
        <v>-115858447</v>
      </c>
      <c r="K522" s="27">
        <v>-12.428959970437027</v>
      </c>
      <c r="L522" s="27">
        <v>55.555555555555557</v>
      </c>
      <c r="M522" s="27">
        <v>34.32</v>
      </c>
      <c r="N522" s="28">
        <v>72.640640206856915</v>
      </c>
      <c r="O522" s="29">
        <v>816.97061729891493</v>
      </c>
      <c r="P522" s="28">
        <v>27.23235390996383</v>
      </c>
    </row>
    <row r="523" spans="1:16" x14ac:dyDescent="0.25">
      <c r="A523" s="25" t="s">
        <v>274</v>
      </c>
      <c r="B523" s="25" t="s">
        <v>353</v>
      </c>
      <c r="C523" s="26">
        <v>34760766000</v>
      </c>
      <c r="D523" s="26">
        <v>945591000</v>
      </c>
      <c r="E523" s="27">
        <v>2.0564751573408033</v>
      </c>
      <c r="F523" s="27">
        <v>4.7278349393471183E-2</v>
      </c>
      <c r="G523" s="26">
        <v>426.23041999999998</v>
      </c>
      <c r="H523" s="27">
        <v>45.64</v>
      </c>
      <c r="I523" s="27">
        <v>-0.35502523667332042</v>
      </c>
      <c r="J523" s="26">
        <v>704762000</v>
      </c>
      <c r="K523" s="27">
        <v>61.718971794733541</v>
      </c>
      <c r="L523" s="27">
        <v>42.30158704979214</v>
      </c>
      <c r="M523" s="27">
        <v>45.07</v>
      </c>
      <c r="N523" s="28">
        <v>51.396510871973511</v>
      </c>
      <c r="O523" s="29">
        <v>598.63047433401084</v>
      </c>
      <c r="P523" s="28">
        <v>19.954349144467027</v>
      </c>
    </row>
    <row r="524" spans="1:16" x14ac:dyDescent="0.25">
      <c r="A524" s="25" t="s">
        <v>276</v>
      </c>
      <c r="B524" s="25" t="s">
        <v>353</v>
      </c>
      <c r="C524" s="26">
        <v>17087095351</v>
      </c>
      <c r="D524" s="26">
        <v>1500000000</v>
      </c>
      <c r="E524" s="27">
        <v>12.598024440797317</v>
      </c>
      <c r="F524" s="27">
        <v>1.679736592106309</v>
      </c>
      <c r="G524" s="26">
        <v>545.59110899999996</v>
      </c>
      <c r="H524" s="27">
        <v>5.82</v>
      </c>
      <c r="I524" s="27">
        <v>0.10222170397917907</v>
      </c>
      <c r="J524" s="26">
        <v>-292614183</v>
      </c>
      <c r="K524" s="27">
        <v>-25.631020079433402</v>
      </c>
      <c r="L524" s="27">
        <v>26.666666666666668</v>
      </c>
      <c r="M524" s="27">
        <v>36.369999999999997</v>
      </c>
      <c r="N524" s="28">
        <v>34.090190118006674</v>
      </c>
      <c r="O524" s="29">
        <v>2044.4332500294645</v>
      </c>
      <c r="P524" s="28">
        <v>68.147775000982151</v>
      </c>
    </row>
    <row r="525" spans="1:16" x14ac:dyDescent="0.25">
      <c r="A525" s="25" t="s">
        <v>149</v>
      </c>
      <c r="B525" s="25" t="s">
        <v>353</v>
      </c>
      <c r="C525" s="26">
        <v>13453377967</v>
      </c>
      <c r="D525" s="26">
        <v>1600000000</v>
      </c>
      <c r="E525" s="27">
        <v>3.7542272598946411</v>
      </c>
      <c r="F525" s="27">
        <v>8.0910070256350025E-2</v>
      </c>
      <c r="G525" s="26">
        <v>405.15482900000001</v>
      </c>
      <c r="H525" s="27">
        <v>26.3</v>
      </c>
      <c r="I525" s="27">
        <v>-1.4730379728387462</v>
      </c>
      <c r="J525" s="26">
        <v>-433674414</v>
      </c>
      <c r="K525" s="27">
        <v>-106.99270812872996</v>
      </c>
      <c r="L525" s="27">
        <v>25</v>
      </c>
      <c r="M525" s="27">
        <v>25.32</v>
      </c>
      <c r="N525" s="28">
        <v>29.110551719318927</v>
      </c>
      <c r="O525" s="29">
        <v>371.41201484429229</v>
      </c>
      <c r="P525" s="28">
        <v>12.380400494809743</v>
      </c>
    </row>
    <row r="526" spans="1:16" x14ac:dyDescent="0.25">
      <c r="A526" s="25" t="s">
        <v>173</v>
      </c>
      <c r="B526" s="25" t="s">
        <v>353</v>
      </c>
      <c r="C526" s="26">
        <v>6576271825</v>
      </c>
      <c r="D526" s="26">
        <v>2450000000</v>
      </c>
      <c r="E526" s="27">
        <v>17.96011041516681</v>
      </c>
      <c r="F526" s="27">
        <v>7.3306573123129839</v>
      </c>
      <c r="G526" s="26">
        <v>1796.201816</v>
      </c>
      <c r="H526" s="27">
        <v>1.24</v>
      </c>
      <c r="I526" s="27">
        <v>-3.5774368848093374E-2</v>
      </c>
      <c r="J526" s="26">
        <v>-129905290</v>
      </c>
      <c r="K526" s="27">
        <v>-18.85989400431653</v>
      </c>
      <c r="L526" s="27">
        <v>16.326530612244898</v>
      </c>
      <c r="M526" s="27">
        <v>73.31</v>
      </c>
      <c r="N526" s="28">
        <v>47.580953396127846</v>
      </c>
      <c r="O526" s="29">
        <v>489.13114161501983</v>
      </c>
      <c r="P526" s="28">
        <v>16.304371387167329</v>
      </c>
    </row>
    <row r="527" spans="1:16" x14ac:dyDescent="0.25">
      <c r="A527" s="25" t="s">
        <v>6</v>
      </c>
      <c r="B527" s="25" t="s">
        <v>353</v>
      </c>
      <c r="C527" s="26">
        <v>69393865000</v>
      </c>
      <c r="D527" s="26">
        <v>4861656000</v>
      </c>
      <c r="E527" s="27">
        <v>1.8317270930002023</v>
      </c>
      <c r="F527" s="27">
        <v>1.6381312950013976E-2</v>
      </c>
      <c r="G527" s="26">
        <v>961.42923199999996</v>
      </c>
      <c r="H527" s="27">
        <v>22.72</v>
      </c>
      <c r="I527" s="27">
        <v>0.55016323376051091</v>
      </c>
      <c r="J527" s="26">
        <v>102523000</v>
      </c>
      <c r="K527" s="27">
        <v>1090.6634413741306</v>
      </c>
      <c r="L527" s="27">
        <v>8.2276491796210998</v>
      </c>
      <c r="M527" s="27">
        <v>19.77</v>
      </c>
      <c r="N527" s="28">
        <v>18.70120916399916</v>
      </c>
      <c r="O527" s="29">
        <v>1834.1340102670811</v>
      </c>
      <c r="P527" s="28">
        <v>61.137800342236034</v>
      </c>
    </row>
    <row r="528" spans="1:16" x14ac:dyDescent="0.25">
      <c r="A528" s="25" t="s">
        <v>93</v>
      </c>
      <c r="B528" s="25" t="s">
        <v>353</v>
      </c>
      <c r="C528" s="26">
        <v>23667886165</v>
      </c>
      <c r="D528" s="26">
        <v>5580000000</v>
      </c>
      <c r="E528" s="27">
        <v>2.6941213364519734</v>
      </c>
      <c r="F528" s="27">
        <v>0.12070436095214934</v>
      </c>
      <c r="G528" s="26">
        <v>3586.7231099999999</v>
      </c>
      <c r="H528" s="27">
        <v>4.1399999999999997</v>
      </c>
      <c r="I528" s="27">
        <v>-0.21719634035865365</v>
      </c>
      <c r="J528" s="26">
        <v>-429118472</v>
      </c>
      <c r="K528" s="27">
        <v>-52.013608027575188</v>
      </c>
      <c r="L528" s="27">
        <v>7.1684587813620073</v>
      </c>
      <c r="M528" s="27">
        <v>64.27</v>
      </c>
      <c r="N528" s="28">
        <v>30.394596676317178</v>
      </c>
      <c r="O528" s="29">
        <v>330.99022923599802</v>
      </c>
      <c r="P528" s="28">
        <v>11.033007641199934</v>
      </c>
    </row>
    <row r="529" spans="1:16" x14ac:dyDescent="0.25">
      <c r="A529" s="50" t="s">
        <v>63</v>
      </c>
      <c r="B529" s="50" t="s">
        <v>355</v>
      </c>
      <c r="C529" s="51">
        <v>549820175</v>
      </c>
      <c r="D529" s="51">
        <v>22750000</v>
      </c>
      <c r="E529" s="52">
        <v>40.713442208100865</v>
      </c>
      <c r="F529" s="52">
        <v>13.5575898128874</v>
      </c>
      <c r="G529" s="51">
        <v>7.6577849999999996</v>
      </c>
      <c r="H529" s="52">
        <v>128.30000000000001</v>
      </c>
      <c r="I529" s="52">
        <v>1.1971875471077453</v>
      </c>
      <c r="J529" s="51">
        <v>17853471</v>
      </c>
      <c r="K529" s="52">
        <v>168.20258648864413</v>
      </c>
      <c r="L529" s="52">
        <v>1758.2417582417581</v>
      </c>
      <c r="M529" s="52">
        <v>33.659999999999997</v>
      </c>
      <c r="N529" s="53">
        <v>36.10957121615575</v>
      </c>
      <c r="O529" s="54">
        <v>1499.2325443370078</v>
      </c>
      <c r="P529" s="53">
        <v>49.974418144566926</v>
      </c>
    </row>
    <row r="530" spans="1:16" x14ac:dyDescent="0.25">
      <c r="A530" s="50" t="s">
        <v>95</v>
      </c>
      <c r="B530" s="50" t="s">
        <v>355</v>
      </c>
      <c r="C530" s="51">
        <v>418442261</v>
      </c>
      <c r="D530" s="51">
        <v>23000000</v>
      </c>
      <c r="E530" s="52">
        <v>83.662398462084326</v>
      </c>
      <c r="F530" s="52">
        <v>88.719404519707666</v>
      </c>
      <c r="G530" s="51">
        <v>11.696857</v>
      </c>
      <c r="H530" s="52">
        <v>40.880000000000003</v>
      </c>
      <c r="I530" s="52">
        <v>-0.40294590432773703</v>
      </c>
      <c r="J530" s="51">
        <v>-26354647</v>
      </c>
      <c r="K530" s="52">
        <v>-35.781166031174692</v>
      </c>
      <c r="L530" s="52">
        <v>1739.1304347826087</v>
      </c>
      <c r="M530" s="52">
        <v>50.85</v>
      </c>
      <c r="N530" s="53">
        <v>77.610472899512956</v>
      </c>
      <c r="O530" s="54">
        <v>767.40542562197379</v>
      </c>
      <c r="P530" s="53">
        <v>25.580180854065794</v>
      </c>
    </row>
    <row r="531" spans="1:16" x14ac:dyDescent="0.25">
      <c r="A531" s="50" t="s">
        <v>464</v>
      </c>
      <c r="B531" s="50" t="s">
        <v>355</v>
      </c>
      <c r="C531" s="51">
        <v>2001882616</v>
      </c>
      <c r="D531" s="51">
        <v>24000000</v>
      </c>
      <c r="E531" s="52">
        <v>51.402253474792332</v>
      </c>
      <c r="F531" s="52">
        <v>5.4359405112936052</v>
      </c>
      <c r="G531" s="51">
        <v>2.016016</v>
      </c>
      <c r="H531" s="52">
        <v>386</v>
      </c>
      <c r="I531" s="52">
        <v>-2.6093373845362748</v>
      </c>
      <c r="J531" s="51">
        <v>3056816</v>
      </c>
      <c r="K531" s="52">
        <v>3093.4148473444266</v>
      </c>
      <c r="L531" s="52">
        <v>1666.6666666666667</v>
      </c>
      <c r="M531" s="52">
        <v>8.4</v>
      </c>
      <c r="N531" s="53">
        <v>86.727216051470165</v>
      </c>
      <c r="O531" s="54">
        <v>184.66403428082253</v>
      </c>
      <c r="P531" s="53">
        <v>6.1554678093607516</v>
      </c>
    </row>
    <row r="532" spans="1:16" x14ac:dyDescent="0.25">
      <c r="A532" s="50" t="s">
        <v>60</v>
      </c>
      <c r="B532" s="50" t="s">
        <v>355</v>
      </c>
      <c r="C532" s="51">
        <v>385874216</v>
      </c>
      <c r="D532" s="51">
        <v>30000000</v>
      </c>
      <c r="E532" s="52">
        <v>33.158933920379098</v>
      </c>
      <c r="F532" s="52">
        <v>11.052977973459699</v>
      </c>
      <c r="G532" s="51">
        <v>12.224814</v>
      </c>
      <c r="H532" s="52">
        <v>98.7</v>
      </c>
      <c r="I532" s="52">
        <v>-2.1489099440971131</v>
      </c>
      <c r="J532" s="51">
        <v>11913466</v>
      </c>
      <c r="K532" s="52">
        <v>251.81588632560835</v>
      </c>
      <c r="L532" s="52">
        <v>1333.3333333333333</v>
      </c>
      <c r="M532" s="52">
        <v>40.74</v>
      </c>
      <c r="N532" s="53">
        <v>89.311552722303588</v>
      </c>
      <c r="O532" s="54">
        <v>845.88270323523284</v>
      </c>
      <c r="P532" s="53">
        <v>28.196090107841094</v>
      </c>
    </row>
    <row r="533" spans="1:16" x14ac:dyDescent="0.25">
      <c r="A533" s="50" t="s">
        <v>335</v>
      </c>
      <c r="B533" s="50" t="s">
        <v>355</v>
      </c>
      <c r="C533" s="51">
        <v>447890029</v>
      </c>
      <c r="D533" s="51">
        <v>31862500</v>
      </c>
      <c r="E533" s="52">
        <v>56.034300980449977</v>
      </c>
      <c r="F533" s="52">
        <v>73.276188022034759</v>
      </c>
      <c r="G533" s="51">
        <v>29.645479000000002</v>
      </c>
      <c r="H533" s="52">
        <v>24.08</v>
      </c>
      <c r="I533" s="52">
        <v>-0.39649941991200777</v>
      </c>
      <c r="J533" s="51">
        <v>-12400268</v>
      </c>
      <c r="K533" s="52">
        <v>-61.668022013717767</v>
      </c>
      <c r="L533" s="52">
        <v>1255.3942722636327</v>
      </c>
      <c r="M533" s="52">
        <v>93.04</v>
      </c>
      <c r="N533" s="53">
        <v>40.883360709649878</v>
      </c>
      <c r="O533" s="54">
        <v>460.9483555981268</v>
      </c>
      <c r="P533" s="53">
        <v>15.364945186604226</v>
      </c>
    </row>
    <row r="534" spans="1:16" x14ac:dyDescent="0.25">
      <c r="A534" s="50" t="s">
        <v>278</v>
      </c>
      <c r="B534" s="50" t="s">
        <v>355</v>
      </c>
      <c r="C534" s="51">
        <v>3337733172</v>
      </c>
      <c r="D534" s="51">
        <v>38700772</v>
      </c>
      <c r="E534" s="52">
        <v>25.153988847788376</v>
      </c>
      <c r="F534" s="52">
        <v>5.4163408867288174</v>
      </c>
      <c r="G534" s="51">
        <v>13.534167</v>
      </c>
      <c r="H534" s="52">
        <v>117.5</v>
      </c>
      <c r="I534" s="52">
        <v>-11.064727535768668</v>
      </c>
      <c r="J534" s="51">
        <v>-6595639</v>
      </c>
      <c r="K534" s="52">
        <v>-704.1156497497816</v>
      </c>
      <c r="L534" s="52">
        <v>1033.5711132584124</v>
      </c>
      <c r="M534" s="52">
        <v>34.97</v>
      </c>
      <c r="N534" s="53">
        <v>45.16276237742197</v>
      </c>
      <c r="O534" s="54">
        <v>600</v>
      </c>
      <c r="P534" s="53">
        <v>20</v>
      </c>
    </row>
    <row r="535" spans="1:16" x14ac:dyDescent="0.25">
      <c r="A535" s="50" t="s">
        <v>347</v>
      </c>
      <c r="B535" s="50" t="s">
        <v>355</v>
      </c>
      <c r="C535" s="51">
        <v>765978559</v>
      </c>
      <c r="D535" s="51">
        <v>45500000</v>
      </c>
      <c r="E535" s="52">
        <v>69.384706139811016</v>
      </c>
      <c r="F535" s="52">
        <v>41.214556661604405</v>
      </c>
      <c r="G535" s="51">
        <v>15.667655999999999</v>
      </c>
      <c r="H535" s="52">
        <v>36.799999999999997</v>
      </c>
      <c r="I535" s="52">
        <v>-1.1193227824219036</v>
      </c>
      <c r="J535" s="51">
        <v>-12773903</v>
      </c>
      <c r="K535" s="52">
        <v>-131.79213901968726</v>
      </c>
      <c r="L535" s="52">
        <v>879.12087912087907</v>
      </c>
      <c r="M535" s="52">
        <v>34.43</v>
      </c>
      <c r="N535" s="53">
        <v>45.463593429918454</v>
      </c>
      <c r="O535" s="54">
        <v>731.19972546407746</v>
      </c>
      <c r="P535" s="53">
        <v>24.373324182135914</v>
      </c>
    </row>
    <row r="536" spans="1:16" x14ac:dyDescent="0.25">
      <c r="A536" s="50" t="s">
        <v>280</v>
      </c>
      <c r="B536" s="50" t="s">
        <v>355</v>
      </c>
      <c r="C536" s="51">
        <v>-355894230</v>
      </c>
      <c r="D536" s="51">
        <v>64864800</v>
      </c>
      <c r="E536" s="52">
        <v>18.284300324786667</v>
      </c>
      <c r="F536" s="52">
        <v>3.0310026368140468</v>
      </c>
      <c r="G536" s="51">
        <v>23.936191999999998</v>
      </c>
      <c r="H536" s="52">
        <v>91.4</v>
      </c>
      <c r="I536" s="52">
        <v>8.6255635155949477</v>
      </c>
      <c r="J536" s="51">
        <v>-73662719</v>
      </c>
      <c r="K536" s="52">
        <v>-81.89252965261845</v>
      </c>
      <c r="L536" s="52">
        <v>616.66728333394997</v>
      </c>
      <c r="M536" s="52">
        <v>36.9</v>
      </c>
      <c r="N536" s="53">
        <v>103.30335731704494</v>
      </c>
      <c r="O536" s="54">
        <v>2943.9331242674966</v>
      </c>
      <c r="P536" s="53">
        <v>98.131104142249882</v>
      </c>
    </row>
    <row r="537" spans="1:16" x14ac:dyDescent="0.25">
      <c r="A537" s="50" t="s">
        <v>467</v>
      </c>
      <c r="B537" s="50" t="s">
        <v>355</v>
      </c>
      <c r="C537" s="51">
        <v>2725996326</v>
      </c>
      <c r="D537" s="51">
        <v>67000000</v>
      </c>
      <c r="E537" s="52">
        <v>14.530227237170322</v>
      </c>
      <c r="F537" s="52">
        <v>1.8072421936779008</v>
      </c>
      <c r="G537" s="51">
        <v>23.711504000000001</v>
      </c>
      <c r="H537" s="52">
        <v>116.1</v>
      </c>
      <c r="I537" s="52">
        <v>4.2496508055198632</v>
      </c>
      <c r="J537" s="51">
        <v>9762773</v>
      </c>
      <c r="K537" s="52">
        <v>823.53650955522573</v>
      </c>
      <c r="L537" s="52">
        <v>597.01492537313436</v>
      </c>
      <c r="M537" s="52">
        <v>35.39</v>
      </c>
      <c r="N537" s="53">
        <v>59.562529766186529</v>
      </c>
      <c r="O537" s="54">
        <v>1697.7386262341502</v>
      </c>
      <c r="P537" s="53">
        <v>56.591287541138335</v>
      </c>
    </row>
    <row r="538" spans="1:16" x14ac:dyDescent="0.25">
      <c r="A538" s="50" t="s">
        <v>773</v>
      </c>
      <c r="B538" s="50" t="s">
        <v>355</v>
      </c>
      <c r="C538" s="51">
        <v>2885058804</v>
      </c>
      <c r="D538" s="51">
        <v>92600000</v>
      </c>
      <c r="E538" s="52">
        <v>13.275722010098312</v>
      </c>
      <c r="F538" s="52">
        <v>0.85337100239755681</v>
      </c>
      <c r="G538" s="51">
        <v>18.897796</v>
      </c>
      <c r="H538" s="52">
        <v>159.5</v>
      </c>
      <c r="I538" s="52">
        <v>-40.239600000000003</v>
      </c>
      <c r="J538" s="51">
        <v>153759371</v>
      </c>
      <c r="K538" s="52">
        <v>101.17627237171776</v>
      </c>
      <c r="L538" s="52">
        <v>431.96544276457882</v>
      </c>
      <c r="M538" s="52">
        <v>20.399999999999999</v>
      </c>
      <c r="N538" s="53">
        <v>66.431714470543696</v>
      </c>
      <c r="O538" s="54">
        <v>0</v>
      </c>
      <c r="P538" s="53">
        <v>0</v>
      </c>
    </row>
    <row r="539" spans="1:16" x14ac:dyDescent="0.25">
      <c r="A539" s="50" t="s">
        <v>119</v>
      </c>
      <c r="B539" s="50" t="s">
        <v>355</v>
      </c>
      <c r="C539" s="51">
        <v>5256723777</v>
      </c>
      <c r="D539" s="51">
        <v>93750000</v>
      </c>
      <c r="E539" s="52">
        <v>6.8005389958446312</v>
      </c>
      <c r="F539" s="52">
        <v>0.23175425757936977</v>
      </c>
      <c r="G539" s="51">
        <v>18.316268000000001</v>
      </c>
      <c r="H539" s="52">
        <v>321.25</v>
      </c>
      <c r="I539" s="52">
        <v>22.51224450867403</v>
      </c>
      <c r="J539" s="51">
        <v>771275247</v>
      </c>
      <c r="K539" s="52">
        <v>38.045756186442219</v>
      </c>
      <c r="L539" s="52">
        <v>426.66666666666669</v>
      </c>
      <c r="M539" s="52">
        <v>19.53</v>
      </c>
      <c r="N539" s="53">
        <v>8.3273159889042656</v>
      </c>
      <c r="O539" s="54">
        <v>2737.5224123220733</v>
      </c>
      <c r="P539" s="53">
        <v>91.250747077402437</v>
      </c>
    </row>
    <row r="540" spans="1:16" x14ac:dyDescent="0.25">
      <c r="A540" s="50" t="s">
        <v>281</v>
      </c>
      <c r="B540" s="50" t="s">
        <v>355</v>
      </c>
      <c r="C540" s="51">
        <v>4102311000</v>
      </c>
      <c r="D540" s="51">
        <v>95000000</v>
      </c>
      <c r="E540" s="52">
        <v>4.8549981963681699</v>
      </c>
      <c r="F540" s="52">
        <v>0.3757738542080627</v>
      </c>
      <c r="G540" s="51">
        <v>61.261921000000001</v>
      </c>
      <c r="H540" s="52">
        <v>134.5</v>
      </c>
      <c r="I540" s="52">
        <v>-0.17323211961860352</v>
      </c>
      <c r="J540" s="51">
        <v>130778000</v>
      </c>
      <c r="K540" s="52">
        <v>98.793375032497821</v>
      </c>
      <c r="L540" s="52">
        <v>421.05263157894734</v>
      </c>
      <c r="M540" s="52">
        <v>64.48</v>
      </c>
      <c r="N540" s="53">
        <v>49.065910816726173</v>
      </c>
      <c r="O540" s="54">
        <v>344.87608608766186</v>
      </c>
      <c r="P540" s="53">
        <v>11.495869536255395</v>
      </c>
    </row>
    <row r="541" spans="1:16" x14ac:dyDescent="0.25">
      <c r="A541" s="50" t="s">
        <v>282</v>
      </c>
      <c r="B541" s="50" t="s">
        <v>355</v>
      </c>
      <c r="C541" s="51">
        <v>1869476072</v>
      </c>
      <c r="D541" s="51">
        <v>100000000</v>
      </c>
      <c r="E541" s="52">
        <v>36.741175320805567</v>
      </c>
      <c r="F541" s="52">
        <v>16.700534236729805</v>
      </c>
      <c r="G541" s="51">
        <v>50.595194999999997</v>
      </c>
      <c r="H541" s="52">
        <v>21.52</v>
      </c>
      <c r="I541" s="52">
        <v>-0.63643483109819954</v>
      </c>
      <c r="J541" s="51">
        <v>-304722758</v>
      </c>
      <c r="K541" s="52">
        <v>-7.2196773698143017</v>
      </c>
      <c r="L541" s="52">
        <v>400</v>
      </c>
      <c r="M541" s="52">
        <v>50.59</v>
      </c>
      <c r="N541" s="53">
        <v>84.422832912542091</v>
      </c>
      <c r="O541" s="54">
        <v>696.27056083117043</v>
      </c>
      <c r="P541" s="53">
        <v>23.209018694372347</v>
      </c>
    </row>
    <row r="542" spans="1:16" x14ac:dyDescent="0.25">
      <c r="A542" s="50" t="s">
        <v>154</v>
      </c>
      <c r="B542" s="50" t="s">
        <v>355</v>
      </c>
      <c r="C542" s="51">
        <v>1139133952</v>
      </c>
      <c r="D542" s="51">
        <v>100500000</v>
      </c>
      <c r="E542" s="52">
        <v>31.906625770189553</v>
      </c>
      <c r="F542" s="52">
        <v>9.6205716177263838</v>
      </c>
      <c r="G542" s="51">
        <v>40.319831000000001</v>
      </c>
      <c r="H542" s="52">
        <v>31.1</v>
      </c>
      <c r="I542" s="52">
        <v>1.4249120781985596</v>
      </c>
      <c r="J542" s="51">
        <v>60728696</v>
      </c>
      <c r="K542" s="52">
        <v>54.611744009784104</v>
      </c>
      <c r="L542" s="52">
        <v>398.00995024875624</v>
      </c>
      <c r="M542" s="52">
        <v>40.11</v>
      </c>
      <c r="N542" s="53">
        <v>17.080824958736908</v>
      </c>
      <c r="O542" s="54">
        <v>2078.3332368375477</v>
      </c>
      <c r="P542" s="53">
        <v>69.27777456125159</v>
      </c>
    </row>
    <row r="543" spans="1:16" x14ac:dyDescent="0.25">
      <c r="A543" s="50" t="s">
        <v>733</v>
      </c>
      <c r="B543" s="50" t="s">
        <v>355</v>
      </c>
      <c r="C543" s="51">
        <v>2222618346</v>
      </c>
      <c r="D543" s="51">
        <v>110500000</v>
      </c>
      <c r="E543" s="52">
        <v>0.43506854330872413</v>
      </c>
      <c r="F543" s="52">
        <v>2.2409060245570998E-3</v>
      </c>
      <c r="G543" s="51">
        <v>47.739924000000002</v>
      </c>
      <c r="H543" s="52">
        <v>1926</v>
      </c>
      <c r="I543" s="52">
        <v>-125.04735906252563</v>
      </c>
      <c r="J543" s="51">
        <v>27078608</v>
      </c>
      <c r="K543" s="52">
        <v>7169.8109444916818</v>
      </c>
      <c r="L543" s="52">
        <v>361.99095022624437</v>
      </c>
      <c r="M543" s="52">
        <v>43.2</v>
      </c>
      <c r="N543" s="53">
        <v>29.211658890183301</v>
      </c>
      <c r="O543" s="54">
        <v>1353.9834028344806</v>
      </c>
      <c r="P543" s="53">
        <v>45.132780094482683</v>
      </c>
    </row>
    <row r="544" spans="1:16" x14ac:dyDescent="0.25">
      <c r="A544" s="50" t="s">
        <v>555</v>
      </c>
      <c r="B544" s="50" t="s">
        <v>355</v>
      </c>
      <c r="C544" s="51">
        <v>1784851552</v>
      </c>
      <c r="D544" s="51">
        <v>112000000</v>
      </c>
      <c r="E544" s="52">
        <v>13.240223842401935</v>
      </c>
      <c r="F544" s="52">
        <v>0.65312864258099523</v>
      </c>
      <c r="G544" s="51">
        <v>16.937535</v>
      </c>
      <c r="H544" s="52">
        <v>178.4</v>
      </c>
      <c r="I544" s="52">
        <v>1.6088191365904265</v>
      </c>
      <c r="J544" s="51">
        <v>-293057834</v>
      </c>
      <c r="K544" s="52">
        <v>-69.17405934283947</v>
      </c>
      <c r="L544" s="52">
        <v>357.14285714285717</v>
      </c>
      <c r="M544" s="52">
        <v>15.12</v>
      </c>
      <c r="N544" s="53">
        <v>15.607867892503615</v>
      </c>
      <c r="O544" s="54">
        <v>1756.3715588528692</v>
      </c>
      <c r="P544" s="53">
        <v>58.545718628428972</v>
      </c>
    </row>
    <row r="545" spans="1:16" x14ac:dyDescent="0.25">
      <c r="A545" s="50" t="s">
        <v>89</v>
      </c>
      <c r="B545" s="50" t="s">
        <v>355</v>
      </c>
      <c r="C545" s="51">
        <v>1056734129</v>
      </c>
      <c r="D545" s="51">
        <v>117000000</v>
      </c>
      <c r="E545" s="52">
        <v>19.442517690941273</v>
      </c>
      <c r="F545" s="52">
        <v>4.2609067917907675</v>
      </c>
      <c r="G545" s="51">
        <v>53.028322000000003</v>
      </c>
      <c r="H545" s="52">
        <v>38.799999999999997</v>
      </c>
      <c r="I545" s="52">
        <v>2.1331459784367652</v>
      </c>
      <c r="J545" s="51">
        <v>51520744</v>
      </c>
      <c r="K545" s="52">
        <v>88.566267598930636</v>
      </c>
      <c r="L545" s="52">
        <v>341.88034188034186</v>
      </c>
      <c r="M545" s="52">
        <v>45.32</v>
      </c>
      <c r="N545" s="53">
        <v>56.930557551510638</v>
      </c>
      <c r="O545" s="54">
        <v>3000</v>
      </c>
      <c r="P545" s="53">
        <v>100</v>
      </c>
    </row>
    <row r="546" spans="1:16" x14ac:dyDescent="0.25">
      <c r="A546" s="50" t="s">
        <v>769</v>
      </c>
      <c r="B546" s="50" t="s">
        <v>355</v>
      </c>
      <c r="C546" s="51">
        <v>3756403776</v>
      </c>
      <c r="D546" s="51">
        <v>137000000</v>
      </c>
      <c r="E546" s="52">
        <v>8.069236632462248</v>
      </c>
      <c r="F546" s="52">
        <v>0.46015263643146942</v>
      </c>
      <c r="G546" s="51">
        <v>39.979588999999997</v>
      </c>
      <c r="H546" s="52">
        <v>124</v>
      </c>
      <c r="I546" s="52">
        <v>-4.8891</v>
      </c>
      <c r="J546" s="51">
        <v>233879775</v>
      </c>
      <c r="K546" s="52">
        <v>74.978693647195442</v>
      </c>
      <c r="L546" s="52">
        <v>291.97080291970804</v>
      </c>
      <c r="M546" s="52">
        <v>29.18</v>
      </c>
      <c r="N546" s="53">
        <v>6.0472135242900276</v>
      </c>
      <c r="O546" s="54">
        <v>0</v>
      </c>
      <c r="P546" s="53">
        <v>0</v>
      </c>
    </row>
    <row r="547" spans="1:16" x14ac:dyDescent="0.25">
      <c r="A547" s="50" t="s">
        <v>670</v>
      </c>
      <c r="B547" s="50" t="s">
        <v>355</v>
      </c>
      <c r="C547" s="51">
        <v>2142280161</v>
      </c>
      <c r="D547" s="51">
        <v>155000000</v>
      </c>
      <c r="E547" s="52">
        <v>6.5339041591583262</v>
      </c>
      <c r="F547" s="52">
        <v>0.30110157415476158</v>
      </c>
      <c r="G547" s="51">
        <v>44.987780999999998</v>
      </c>
      <c r="H547" s="52">
        <v>136.1</v>
      </c>
      <c r="I547" s="52">
        <v>-4.0812397239175198</v>
      </c>
      <c r="J547" s="51">
        <v>5825744</v>
      </c>
      <c r="K547" s="52">
        <v>3724.8461312409195</v>
      </c>
      <c r="L547" s="52">
        <v>258.06451612903226</v>
      </c>
      <c r="M547" s="52">
        <v>29.02</v>
      </c>
      <c r="N547" s="53">
        <v>37.162606644808648</v>
      </c>
      <c r="O547" s="54">
        <v>757.04070549667097</v>
      </c>
      <c r="P547" s="53">
        <v>25.234690183222366</v>
      </c>
    </row>
    <row r="548" spans="1:16" x14ac:dyDescent="0.25">
      <c r="A548" s="50" t="s">
        <v>770</v>
      </c>
      <c r="B548" s="50" t="s">
        <v>355</v>
      </c>
      <c r="C548" s="51">
        <v>1774061912</v>
      </c>
      <c r="D548" s="51">
        <v>170000000</v>
      </c>
      <c r="E548" s="52">
        <v>15.067830475756951</v>
      </c>
      <c r="F548" s="52">
        <v>1.2662042416602479</v>
      </c>
      <c r="G548" s="51">
        <v>37.993921</v>
      </c>
      <c r="H548" s="52">
        <v>69.900000000000006</v>
      </c>
      <c r="I548" s="52">
        <v>35.216099999999997</v>
      </c>
      <c r="J548" s="51">
        <v>-4892536</v>
      </c>
      <c r="K548" s="52">
        <v>-2432.2764308734777</v>
      </c>
      <c r="L548" s="52">
        <v>235.29411764705881</v>
      </c>
      <c r="M548" s="52">
        <v>22.34</v>
      </c>
      <c r="N548" s="53">
        <v>21.108751283267129</v>
      </c>
      <c r="O548" s="54">
        <v>0</v>
      </c>
      <c r="P548" s="53">
        <v>0</v>
      </c>
    </row>
    <row r="549" spans="1:16" x14ac:dyDescent="0.25">
      <c r="A549" s="50" t="s">
        <v>153</v>
      </c>
      <c r="B549" s="50" t="s">
        <v>355</v>
      </c>
      <c r="C549" s="51">
        <v>824789585</v>
      </c>
      <c r="D549" s="51">
        <v>171222156</v>
      </c>
      <c r="E549" s="52">
        <v>14.02678385795971</v>
      </c>
      <c r="F549" s="52">
        <v>3.2768618701331409</v>
      </c>
      <c r="G549" s="51">
        <v>111.579138</v>
      </c>
      <c r="H549" s="52">
        <v>25.56</v>
      </c>
      <c r="I549" s="52">
        <v>0.44302113757610334</v>
      </c>
      <c r="J549" s="51">
        <v>3224393</v>
      </c>
      <c r="K549" s="52">
        <v>1327.5534030746253</v>
      </c>
      <c r="L549" s="52">
        <v>233.61462636879773</v>
      </c>
      <c r="M549" s="52">
        <v>65.16</v>
      </c>
      <c r="N549" s="53">
        <v>37.268274537600654</v>
      </c>
      <c r="O549" s="54">
        <v>2242.6142721244437</v>
      </c>
      <c r="P549" s="53">
        <v>74.753809070814796</v>
      </c>
    </row>
    <row r="550" spans="1:16" x14ac:dyDescent="0.25">
      <c r="A550" s="50" t="s">
        <v>97</v>
      </c>
      <c r="B550" s="50" t="s">
        <v>355</v>
      </c>
      <c r="C550" s="51">
        <v>1396248544</v>
      </c>
      <c r="D550" s="51">
        <v>197500000</v>
      </c>
      <c r="E550" s="52">
        <v>33.25817539995866</v>
      </c>
      <c r="F550" s="52">
        <v>21.049478101239657</v>
      </c>
      <c r="G550" s="51">
        <v>147.57517300000001</v>
      </c>
      <c r="H550" s="52">
        <v>8.15</v>
      </c>
      <c r="I550" s="52">
        <v>-0.1696019376931126</v>
      </c>
      <c r="J550" s="51">
        <v>-32811409</v>
      </c>
      <c r="K550" s="52">
        <v>-48.153982049353623</v>
      </c>
      <c r="L550" s="52">
        <v>202.53164556962025</v>
      </c>
      <c r="M550" s="52">
        <v>74.72</v>
      </c>
      <c r="N550" s="53">
        <v>27.207108145118372</v>
      </c>
      <c r="O550" s="54">
        <v>102.4904642762589</v>
      </c>
      <c r="P550" s="53">
        <v>3.41634880920863</v>
      </c>
    </row>
    <row r="551" spans="1:16" x14ac:dyDescent="0.25">
      <c r="A551" s="50" t="s">
        <v>155</v>
      </c>
      <c r="B551" s="50" t="s">
        <v>355</v>
      </c>
      <c r="C551" s="51">
        <v>427961966</v>
      </c>
      <c r="D551" s="51">
        <v>206250000</v>
      </c>
      <c r="E551" s="52">
        <v>13.732135843025347</v>
      </c>
      <c r="F551" s="52">
        <v>5.1215425055572386</v>
      </c>
      <c r="G551" s="51">
        <v>206.00537199999999</v>
      </c>
      <c r="H551" s="52">
        <v>14.14</v>
      </c>
      <c r="I551" s="52">
        <v>5.4306936587755317E-2</v>
      </c>
      <c r="J551" s="51">
        <v>-116573372</v>
      </c>
      <c r="K551" s="52">
        <v>-23.000535662638292</v>
      </c>
      <c r="L551" s="52">
        <v>193.93939393939394</v>
      </c>
      <c r="M551" s="52">
        <v>99.88</v>
      </c>
      <c r="N551" s="53">
        <v>42.107297905538751</v>
      </c>
      <c r="O551" s="54">
        <v>1820.0494509267246</v>
      </c>
      <c r="P551" s="53">
        <v>60.668315030890817</v>
      </c>
    </row>
    <row r="552" spans="1:16" x14ac:dyDescent="0.25">
      <c r="A552" s="50" t="s">
        <v>401</v>
      </c>
      <c r="B552" s="50" t="s">
        <v>355</v>
      </c>
      <c r="C552" s="51">
        <v>3159865956</v>
      </c>
      <c r="D552" s="51">
        <v>300000000</v>
      </c>
      <c r="E552" s="52">
        <v>13.274083135848162</v>
      </c>
      <c r="F552" s="52">
        <v>1.2290817718377929</v>
      </c>
      <c r="G552" s="51">
        <v>82.764232000000007</v>
      </c>
      <c r="H552" s="52">
        <v>36.42</v>
      </c>
      <c r="I552" s="52">
        <v>-0.37275098292720799</v>
      </c>
      <c r="J552" s="51">
        <v>82928795</v>
      </c>
      <c r="K552" s="52">
        <v>130.23220703978637</v>
      </c>
      <c r="L552" s="52">
        <v>133.33333333333334</v>
      </c>
      <c r="M552" s="52">
        <v>27.58</v>
      </c>
      <c r="N552" s="53">
        <v>15.003075765692493</v>
      </c>
      <c r="O552" s="54">
        <v>263.48360165329723</v>
      </c>
      <c r="P552" s="53">
        <v>8.7827867217765743</v>
      </c>
    </row>
    <row r="553" spans="1:16" x14ac:dyDescent="0.25">
      <c r="A553" s="50" t="s">
        <v>283</v>
      </c>
      <c r="B553" s="50" t="s">
        <v>355</v>
      </c>
      <c r="C553" s="51">
        <v>5879015160</v>
      </c>
      <c r="D553" s="51">
        <v>322274086</v>
      </c>
      <c r="E553" s="52">
        <v>3.6365742927780795</v>
      </c>
      <c r="F553" s="52">
        <v>0.12537893298335986</v>
      </c>
      <c r="G553" s="51">
        <v>127.238255</v>
      </c>
      <c r="H553" s="52">
        <v>86.45</v>
      </c>
      <c r="I553" s="52">
        <v>5.4504031930560899</v>
      </c>
      <c r="J553" s="51">
        <v>307486341</v>
      </c>
      <c r="K553" s="52">
        <v>94.328312749345827</v>
      </c>
      <c r="L553" s="52">
        <v>124.11795343669053</v>
      </c>
      <c r="M553" s="52">
        <v>39.479999999999997</v>
      </c>
      <c r="N553" s="53">
        <v>31.807439687424072</v>
      </c>
      <c r="O553" s="54">
        <v>2486.0796852450389</v>
      </c>
      <c r="P553" s="53">
        <v>82.869322841501301</v>
      </c>
    </row>
    <row r="554" spans="1:16" x14ac:dyDescent="0.25">
      <c r="A554" s="50" t="s">
        <v>279</v>
      </c>
      <c r="B554" s="50" t="s">
        <v>355</v>
      </c>
      <c r="C554" s="51">
        <v>4414419520</v>
      </c>
      <c r="D554" s="51">
        <v>393516000</v>
      </c>
      <c r="E554" s="52">
        <v>18.615507821778888</v>
      </c>
      <c r="F554" s="52">
        <v>3.6388917861963366</v>
      </c>
      <c r="G554" s="51">
        <v>160.62860900000001</v>
      </c>
      <c r="H554" s="52">
        <v>13.38</v>
      </c>
      <c r="I554" s="52">
        <v>-2.871482137857484E-2</v>
      </c>
      <c r="J554" s="51">
        <v>14989579</v>
      </c>
      <c r="K554" s="52">
        <v>341.28430158045131</v>
      </c>
      <c r="L554" s="52">
        <v>101.64770936886937</v>
      </c>
      <c r="M554" s="52">
        <v>40.81</v>
      </c>
      <c r="N554" s="53">
        <v>70.900911805112401</v>
      </c>
      <c r="O554" s="54">
        <v>749.90570737157827</v>
      </c>
      <c r="P554" s="53">
        <v>24.996856912385944</v>
      </c>
    </row>
    <row r="555" spans="1:16" x14ac:dyDescent="0.25">
      <c r="A555" s="50" t="s">
        <v>88</v>
      </c>
      <c r="B555" s="50" t="s">
        <v>355</v>
      </c>
      <c r="C555" s="51">
        <v>919494030</v>
      </c>
      <c r="D555" s="51">
        <v>402170000</v>
      </c>
      <c r="E555" s="52">
        <v>15.05528125108377</v>
      </c>
      <c r="F555" s="52">
        <v>2.0797287563694415</v>
      </c>
      <c r="G555" s="51">
        <v>145.268338</v>
      </c>
      <c r="H555" s="52">
        <v>18.29</v>
      </c>
      <c r="I555" s="52">
        <v>0.22973604419515328</v>
      </c>
      <c r="J555" s="51">
        <v>-57888264</v>
      </c>
      <c r="K555" s="52">
        <v>-125.05229039171049</v>
      </c>
      <c r="L555" s="52">
        <v>99.460427182534744</v>
      </c>
      <c r="M555" s="52">
        <v>36.119999999999997</v>
      </c>
      <c r="N555" s="53">
        <v>28.948460304915347</v>
      </c>
      <c r="O555" s="54">
        <v>1231.2172702345817</v>
      </c>
      <c r="P555" s="53">
        <v>41.040575674486057</v>
      </c>
    </row>
    <row r="556" spans="1:16" x14ac:dyDescent="0.25">
      <c r="A556" s="50" t="s">
        <v>184</v>
      </c>
      <c r="B556" s="50" t="s">
        <v>355</v>
      </c>
      <c r="C556" s="51">
        <v>5647873743</v>
      </c>
      <c r="D556" s="51">
        <v>494000000</v>
      </c>
      <c r="E556" s="52">
        <v>4.7321147273826174</v>
      </c>
      <c r="F556" s="52">
        <v>0.33031653827883689</v>
      </c>
      <c r="G556" s="51">
        <v>292.914446</v>
      </c>
      <c r="H556" s="52">
        <v>28.86</v>
      </c>
      <c r="I556" s="52">
        <v>-1.1217565114104424</v>
      </c>
      <c r="J556" s="51">
        <v>-217874647</v>
      </c>
      <c r="K556" s="52">
        <v>-65.753405443268491</v>
      </c>
      <c r="L556" s="52">
        <v>80.97165991902834</v>
      </c>
      <c r="M556" s="52">
        <v>59.29</v>
      </c>
      <c r="N556" s="53">
        <v>27.205207999841747</v>
      </c>
      <c r="O556" s="54">
        <v>103.36875501827825</v>
      </c>
      <c r="P556" s="53">
        <v>3.4456251672759417</v>
      </c>
    </row>
    <row r="557" spans="1:16" x14ac:dyDescent="0.25">
      <c r="A557" s="50" t="s">
        <v>525</v>
      </c>
      <c r="B557" s="50" t="s">
        <v>355</v>
      </c>
      <c r="C557" s="51">
        <v>3963724062</v>
      </c>
      <c r="D557" s="51">
        <v>674934433</v>
      </c>
      <c r="E557" s="52">
        <v>6.4580832256624277</v>
      </c>
      <c r="F557" s="52">
        <v>0.45564095949834549</v>
      </c>
      <c r="G557" s="51">
        <v>292.99600400000003</v>
      </c>
      <c r="H557" s="52">
        <v>21.14</v>
      </c>
      <c r="I557" s="52">
        <v>0.23607300717295135</v>
      </c>
      <c r="J557" s="51">
        <v>-901082449</v>
      </c>
      <c r="K557" s="52">
        <v>-15.729551839267929</v>
      </c>
      <c r="L557" s="52">
        <v>59.26501604341766</v>
      </c>
      <c r="M557" s="52">
        <v>43.41</v>
      </c>
      <c r="N557" s="53">
        <v>40.540103556028505</v>
      </c>
      <c r="O557" s="54">
        <v>1354.8537999765799</v>
      </c>
      <c r="P557" s="53">
        <v>45.161793332552662</v>
      </c>
    </row>
    <row r="558" spans="1:16" x14ac:dyDescent="0.25">
      <c r="A558" s="50" t="s">
        <v>61</v>
      </c>
      <c r="B558" s="50" t="s">
        <v>355</v>
      </c>
      <c r="C558" s="51">
        <v>3787777042</v>
      </c>
      <c r="D558" s="51">
        <v>704842185</v>
      </c>
      <c r="E558" s="52">
        <v>15.40021694948066</v>
      </c>
      <c r="F558" s="52">
        <v>4.3698340641971249</v>
      </c>
      <c r="G558" s="51">
        <v>465.53517099999999</v>
      </c>
      <c r="H558" s="52">
        <v>5.58</v>
      </c>
      <c r="I558" s="52">
        <v>7.5530235696055215E-3</v>
      </c>
      <c r="J558" s="51">
        <v>132778559</v>
      </c>
      <c r="K558" s="52">
        <v>26.542018165749184</v>
      </c>
      <c r="L558" s="52">
        <v>56.750292265778619</v>
      </c>
      <c r="M558" s="52">
        <v>66.040000000000006</v>
      </c>
      <c r="N558" s="53">
        <v>2.0924501977181258</v>
      </c>
      <c r="O558" s="54">
        <v>1086.4897487524627</v>
      </c>
      <c r="P558" s="53">
        <v>36.21632495841542</v>
      </c>
    </row>
    <row r="559" spans="1:16" x14ac:dyDescent="0.25">
      <c r="A559" s="50" t="s">
        <v>285</v>
      </c>
      <c r="B559" s="50" t="s">
        <v>355</v>
      </c>
      <c r="C559" s="51">
        <v>7665829861</v>
      </c>
      <c r="D559" s="51">
        <v>750000000</v>
      </c>
      <c r="E559" s="52">
        <v>7.2756097370212665</v>
      </c>
      <c r="F559" s="52">
        <v>0.80840108189125182</v>
      </c>
      <c r="G559" s="51">
        <v>459.303876</v>
      </c>
      <c r="H559" s="52">
        <v>11.97</v>
      </c>
      <c r="I559" s="52">
        <v>0.34333969937810593</v>
      </c>
      <c r="J559" s="51">
        <v>309742404</v>
      </c>
      <c r="K559" s="52">
        <v>29.056402622871101</v>
      </c>
      <c r="L559" s="52">
        <v>53.333333333333336</v>
      </c>
      <c r="M559" s="52">
        <v>61.24</v>
      </c>
      <c r="N559" s="53">
        <v>80.257584655929321</v>
      </c>
      <c r="O559" s="54">
        <v>2713.6108155046591</v>
      </c>
      <c r="P559" s="53">
        <v>90.453693850155304</v>
      </c>
    </row>
    <row r="560" spans="1:16" x14ac:dyDescent="0.25">
      <c r="A560" s="50" t="s">
        <v>284</v>
      </c>
      <c r="B560" s="50" t="s">
        <v>355</v>
      </c>
      <c r="C560" s="51">
        <v>1104228363</v>
      </c>
      <c r="D560" s="51">
        <v>805885530</v>
      </c>
      <c r="E560" s="52">
        <v>14.92521306697563</v>
      </c>
      <c r="F560" s="52">
        <v>2.3150330461597366</v>
      </c>
      <c r="G560" s="51">
        <v>306.64052400000003</v>
      </c>
      <c r="H560" s="52">
        <v>8.74</v>
      </c>
      <c r="I560" s="52">
        <v>-0.32200266725071991</v>
      </c>
      <c r="J560" s="51">
        <v>-213403973</v>
      </c>
      <c r="K560" s="52">
        <v>-30.210703902874386</v>
      </c>
      <c r="L560" s="52">
        <v>49.634840819142141</v>
      </c>
      <c r="M560" s="52">
        <v>38.049999999999997</v>
      </c>
      <c r="N560" s="53">
        <v>88.964100026904944</v>
      </c>
      <c r="O560" s="54">
        <v>167.43770473082063</v>
      </c>
      <c r="P560" s="53">
        <v>5.5812568243606879</v>
      </c>
    </row>
    <row r="561" spans="1:16" x14ac:dyDescent="0.25">
      <c r="A561" s="50" t="s">
        <v>62</v>
      </c>
      <c r="B561" s="50" t="s">
        <v>355</v>
      </c>
      <c r="C561" s="51">
        <v>1966732279</v>
      </c>
      <c r="D561" s="51">
        <v>891754956</v>
      </c>
      <c r="E561" s="52">
        <v>12.772736216429974</v>
      </c>
      <c r="F561" s="52">
        <v>2.8646291518743126</v>
      </c>
      <c r="G561" s="51">
        <v>565.32693600000005</v>
      </c>
      <c r="H561" s="52">
        <v>5.54</v>
      </c>
      <c r="I561" s="52">
        <v>-0.19086203369503174</v>
      </c>
      <c r="J561" s="51">
        <v>179708663</v>
      </c>
      <c r="K561" s="52">
        <v>24.811128776802484</v>
      </c>
      <c r="L561" s="52">
        <v>44.855371681276083</v>
      </c>
      <c r="M561" s="52">
        <v>63.39</v>
      </c>
      <c r="N561" s="53">
        <v>21.054541648124367</v>
      </c>
      <c r="O561" s="54">
        <v>429.61763611536878</v>
      </c>
      <c r="P561" s="53">
        <v>14.320587870512293</v>
      </c>
    </row>
    <row r="562" spans="1:16" x14ac:dyDescent="0.25">
      <c r="A562" s="50" t="s">
        <v>152</v>
      </c>
      <c r="B562" s="50" t="s">
        <v>355</v>
      </c>
      <c r="C562" s="51">
        <v>1876232593</v>
      </c>
      <c r="D562" s="51">
        <v>936000000</v>
      </c>
      <c r="E562" s="52">
        <v>13.708262651474863</v>
      </c>
      <c r="F562" s="52">
        <v>2.9291159511698424</v>
      </c>
      <c r="G562" s="51">
        <v>576.74861299999998</v>
      </c>
      <c r="H562" s="52">
        <v>5.0599999999999996</v>
      </c>
      <c r="I562" s="52">
        <v>2.3357536120071742E-2</v>
      </c>
      <c r="J562" s="51">
        <v>22610716</v>
      </c>
      <c r="K562" s="52">
        <v>206.98150381438606</v>
      </c>
      <c r="L562" s="52">
        <v>42.735042735042732</v>
      </c>
      <c r="M562" s="52">
        <v>61.61</v>
      </c>
      <c r="N562" s="53">
        <v>9.119840841952179</v>
      </c>
      <c r="O562" s="54">
        <v>1052.6075481181533</v>
      </c>
      <c r="P562" s="53">
        <v>35.086918270605111</v>
      </c>
    </row>
    <row r="563" spans="1:16" x14ac:dyDescent="0.25">
      <c r="A563" s="50" t="s">
        <v>480</v>
      </c>
      <c r="B563" s="50" t="s">
        <v>355</v>
      </c>
      <c r="C563" s="51">
        <v>8578258629</v>
      </c>
      <c r="D563" s="51">
        <v>950000000</v>
      </c>
      <c r="E563" s="52">
        <v>11.6194215901315</v>
      </c>
      <c r="F563" s="52">
        <v>2.4461940189750528</v>
      </c>
      <c r="G563" s="51">
        <v>592.57757400000003</v>
      </c>
      <c r="H563" s="52">
        <v>5.81</v>
      </c>
      <c r="I563" s="52">
        <v>-0.18344947738478989</v>
      </c>
      <c r="J563" s="51">
        <v>-348120495</v>
      </c>
      <c r="K563" s="52">
        <v>-13.644700809700963</v>
      </c>
      <c r="L563" s="52">
        <v>42.10526315789474</v>
      </c>
      <c r="M563" s="52">
        <v>62.37</v>
      </c>
      <c r="N563" s="53">
        <v>21.482647373319271</v>
      </c>
      <c r="O563" s="54">
        <v>185.3793879088241</v>
      </c>
      <c r="P563" s="53">
        <v>6.1793129302941363</v>
      </c>
    </row>
    <row r="564" spans="1:16" x14ac:dyDescent="0.25">
      <c r="A564" s="50" t="s">
        <v>379</v>
      </c>
      <c r="B564" s="50" t="s">
        <v>355</v>
      </c>
      <c r="C564" s="51">
        <v>1914868068</v>
      </c>
      <c r="D564" s="51">
        <v>1000000000</v>
      </c>
      <c r="E564" s="52">
        <v>41.575546926319817</v>
      </c>
      <c r="F564" s="52">
        <v>13.858515642106605</v>
      </c>
      <c r="G564" s="51">
        <v>255.25220999999999</v>
      </c>
      <c r="H564" s="52">
        <v>3.77</v>
      </c>
      <c r="I564" s="52">
        <v>-0.19754338749570888</v>
      </c>
      <c r="J564" s="51">
        <v>-154583940</v>
      </c>
      <c r="K564" s="52">
        <v>-19.406931923199785</v>
      </c>
      <c r="L564" s="52">
        <v>40</v>
      </c>
      <c r="M564" s="52">
        <v>25.52</v>
      </c>
      <c r="N564" s="53">
        <v>65.118209216220436</v>
      </c>
      <c r="O564" s="54">
        <v>127.28188614743502</v>
      </c>
      <c r="P564" s="53">
        <v>4.2427295382478336</v>
      </c>
    </row>
    <row r="565" spans="1:16" x14ac:dyDescent="0.25">
      <c r="A565" s="50" t="s">
        <v>286</v>
      </c>
      <c r="B565" s="50" t="s">
        <v>355</v>
      </c>
      <c r="C565" s="51">
        <v>8958460788</v>
      </c>
      <c r="D565" s="51">
        <v>1025000000</v>
      </c>
      <c r="E565" s="52">
        <v>14.613096176421278</v>
      </c>
      <c r="F565" s="52">
        <v>1.0966676305006589</v>
      </c>
      <c r="G565" s="51">
        <v>206.78594200000001</v>
      </c>
      <c r="H565" s="52">
        <v>13.24</v>
      </c>
      <c r="I565" s="52">
        <v>-0.38288820467945683</v>
      </c>
      <c r="J565" s="51">
        <v>65823811</v>
      </c>
      <c r="K565" s="52">
        <v>202.43434400964722</v>
      </c>
      <c r="L565" s="52">
        <v>39.024390243902438</v>
      </c>
      <c r="M565" s="52">
        <v>20.170000000000002</v>
      </c>
      <c r="N565" s="53">
        <v>34.876457019114426</v>
      </c>
      <c r="O565" s="54">
        <v>952.26251687687443</v>
      </c>
      <c r="P565" s="53">
        <v>31.742083895895814</v>
      </c>
    </row>
    <row r="566" spans="1:16" x14ac:dyDescent="0.25">
      <c r="A566" s="55" t="s">
        <v>450</v>
      </c>
      <c r="B566" s="55" t="s">
        <v>354</v>
      </c>
      <c r="C566" s="56">
        <v>2690495427</v>
      </c>
      <c r="D566" s="56">
        <v>58000000</v>
      </c>
      <c r="E566" s="57">
        <v>127.58397417700363</v>
      </c>
      <c r="F566" s="57">
        <v>95.640160552476488</v>
      </c>
      <c r="G566" s="56">
        <v>13.776082000000001</v>
      </c>
      <c r="H566" s="57">
        <v>22.76</v>
      </c>
      <c r="I566" s="57">
        <v>0.39441308304667544</v>
      </c>
      <c r="J566" s="56">
        <v>15575892</v>
      </c>
      <c r="K566" s="57">
        <v>85.645175249032292</v>
      </c>
      <c r="L566" s="57">
        <v>689.65517241379314</v>
      </c>
      <c r="M566" s="57">
        <v>23.75</v>
      </c>
      <c r="N566" s="58">
        <v>40.460380955581336</v>
      </c>
      <c r="O566" s="59">
        <v>1513.2906579573689</v>
      </c>
      <c r="P566" s="58">
        <v>50.443021931912298</v>
      </c>
    </row>
    <row r="567" spans="1:16" x14ac:dyDescent="0.25">
      <c r="A567" s="55" t="s">
        <v>541</v>
      </c>
      <c r="B567" s="55" t="s">
        <v>354</v>
      </c>
      <c r="C567" s="56">
        <v>2818472369</v>
      </c>
      <c r="D567" s="56">
        <v>62830000</v>
      </c>
      <c r="E567" s="57">
        <v>30.50744662785706</v>
      </c>
      <c r="F567" s="57">
        <v>8.0925902243771706</v>
      </c>
      <c r="G567" s="56">
        <v>22.243836999999999</v>
      </c>
      <c r="H567" s="57">
        <v>58.95</v>
      </c>
      <c r="I567" s="57">
        <v>-0.3591982211396143</v>
      </c>
      <c r="J567" s="56">
        <v>-43176773</v>
      </c>
      <c r="K567" s="57">
        <v>-87.310832609004848</v>
      </c>
      <c r="L567" s="57">
        <v>636.63854846410948</v>
      </c>
      <c r="M567" s="57">
        <v>35.4</v>
      </c>
      <c r="N567" s="58">
        <v>26.085638104932311</v>
      </c>
      <c r="O567" s="59">
        <v>350.67921515592593</v>
      </c>
      <c r="P567" s="58">
        <v>11.689307171864197</v>
      </c>
    </row>
    <row r="568" spans="1:16" x14ac:dyDescent="0.25">
      <c r="A568" s="55" t="s">
        <v>536</v>
      </c>
      <c r="B568" s="55" t="s">
        <v>354</v>
      </c>
      <c r="C568" s="56">
        <v>5034163461</v>
      </c>
      <c r="D568" s="56">
        <v>1000000000</v>
      </c>
      <c r="E568" s="57">
        <v>5.9849777059580447</v>
      </c>
      <c r="F568" s="57">
        <v>0.3324987614421136</v>
      </c>
      <c r="G568" s="56">
        <v>371.30834199999998</v>
      </c>
      <c r="H568" s="57">
        <v>18</v>
      </c>
      <c r="I568" s="57">
        <v>0.61409034534210605</v>
      </c>
      <c r="J568" s="56">
        <v>-78845344</v>
      </c>
      <c r="K568" s="57">
        <v>-228.2950277951733</v>
      </c>
      <c r="L568" s="57">
        <v>40</v>
      </c>
      <c r="M568" s="57">
        <v>37.130000000000003</v>
      </c>
      <c r="N568" s="58">
        <v>49.203279038029883</v>
      </c>
      <c r="O568" s="59">
        <v>2089.6958645165923</v>
      </c>
      <c r="P568" s="58">
        <v>69.656528817219751</v>
      </c>
    </row>
    <row r="569" spans="1:16" x14ac:dyDescent="0.25">
      <c r="A569" s="55" t="s">
        <v>277</v>
      </c>
      <c r="B569" s="55" t="s">
        <v>354</v>
      </c>
      <c r="C569" s="56">
        <v>281073867000</v>
      </c>
      <c r="D569" s="56">
        <v>4560000000</v>
      </c>
      <c r="E569" s="57">
        <v>8.5654134241972948E-2</v>
      </c>
      <c r="F569" s="57">
        <v>4.6494557843697321E-5</v>
      </c>
      <c r="G569" s="56">
        <v>1175.783874</v>
      </c>
      <c r="H569" s="57">
        <v>397.25</v>
      </c>
      <c r="I569" s="57">
        <v>10.16494826514554</v>
      </c>
      <c r="J569" s="56">
        <v>5549453000</v>
      </c>
      <c r="K569" s="57">
        <v>331.96785340825483</v>
      </c>
      <c r="L569" s="57">
        <v>8.7719298245614041</v>
      </c>
      <c r="M569" s="57">
        <v>25.78</v>
      </c>
      <c r="N569" s="58">
        <v>41.705800860307441</v>
      </c>
      <c r="O569" s="59">
        <v>2174.163037759191</v>
      </c>
      <c r="P569" s="58">
        <v>72.472101258639697</v>
      </c>
    </row>
    <row r="570" spans="1:16" x14ac:dyDescent="0.25">
      <c r="A570" s="60" t="s">
        <v>391</v>
      </c>
      <c r="B570" s="60" t="s">
        <v>287</v>
      </c>
      <c r="C570" s="61">
        <v>16511882</v>
      </c>
      <c r="D570" s="61">
        <v>10650000</v>
      </c>
      <c r="E570" s="62">
        <v>152.20364817685333</v>
      </c>
      <c r="F570" s="62">
        <v>549.67009092399178</v>
      </c>
      <c r="G570" s="61">
        <v>10.108192000000001</v>
      </c>
      <c r="H570" s="62">
        <v>26</v>
      </c>
      <c r="I570" s="62">
        <v>0.87388262524318339</v>
      </c>
      <c r="J570" s="61">
        <v>-2418566</v>
      </c>
      <c r="K570" s="62">
        <v>-114.48932962755616</v>
      </c>
      <c r="L570" s="62">
        <v>3755.868544600939</v>
      </c>
      <c r="M570" s="62">
        <v>94.91</v>
      </c>
      <c r="N570" s="63">
        <v>49.366315461455031</v>
      </c>
      <c r="O570" s="64">
        <v>1279.8186554015595</v>
      </c>
      <c r="P570" s="63">
        <v>42.660621846718648</v>
      </c>
    </row>
    <row r="571" spans="1:16" x14ac:dyDescent="0.25">
      <c r="A571" s="60" t="s">
        <v>100</v>
      </c>
      <c r="B571" s="60" t="s">
        <v>287</v>
      </c>
      <c r="C571" s="61">
        <v>8264972237</v>
      </c>
      <c r="D571" s="61">
        <v>25200000</v>
      </c>
      <c r="E571" s="62">
        <v>74.106189226278431</v>
      </c>
      <c r="F571" s="62">
        <v>29.704260552460489</v>
      </c>
      <c r="G571" s="61">
        <v>5.4011089999999999</v>
      </c>
      <c r="H571" s="62">
        <v>99.95</v>
      </c>
      <c r="I571" s="62">
        <v>-3.5589843005142967</v>
      </c>
      <c r="J571" s="61">
        <v>78553885</v>
      </c>
      <c r="K571" s="62">
        <v>31.759091227633107</v>
      </c>
      <c r="L571" s="62">
        <v>1587.3015873015872</v>
      </c>
      <c r="M571" s="62">
        <v>21.43</v>
      </c>
      <c r="N571" s="63">
        <v>24.399331594818968</v>
      </c>
      <c r="O571" s="64">
        <v>719.62818104564587</v>
      </c>
      <c r="P571" s="63">
        <v>23.987606034854863</v>
      </c>
    </row>
    <row r="572" spans="1:16" x14ac:dyDescent="0.25">
      <c r="A572" s="60" t="s">
        <v>115</v>
      </c>
      <c r="B572" s="60" t="s">
        <v>287</v>
      </c>
      <c r="C572" s="61">
        <v>1639886673</v>
      </c>
      <c r="D572" s="61">
        <v>28000000</v>
      </c>
      <c r="E572" s="62">
        <v>100.21630687676281</v>
      </c>
      <c r="F572" s="62">
        <v>42.10769196502639</v>
      </c>
      <c r="G572" s="61">
        <v>4.7491070000000004</v>
      </c>
      <c r="H572" s="62">
        <v>84.05</v>
      </c>
      <c r="I572" s="62">
        <v>-2.7390022567798127</v>
      </c>
      <c r="J572" s="61">
        <v>3154808</v>
      </c>
      <c r="K572" s="62">
        <v>754.40407149975533</v>
      </c>
      <c r="L572" s="62">
        <v>1428.5714285714287</v>
      </c>
      <c r="M572" s="62">
        <v>16.96</v>
      </c>
      <c r="N572" s="63">
        <v>25.72990536366402</v>
      </c>
      <c r="O572" s="64">
        <v>80.105762485568761</v>
      </c>
      <c r="P572" s="63">
        <v>2.6701920828522918</v>
      </c>
    </row>
    <row r="573" spans="1:16" x14ac:dyDescent="0.25">
      <c r="A573" s="60" t="s">
        <v>313</v>
      </c>
      <c r="B573" s="60" t="s">
        <v>287</v>
      </c>
      <c r="C573" s="61">
        <v>76967995</v>
      </c>
      <c r="D573" s="61">
        <v>28340000</v>
      </c>
      <c r="E573" s="62">
        <v>98.736918856214047</v>
      </c>
      <c r="F573" s="62">
        <v>145.16719427225073</v>
      </c>
      <c r="G573" s="61">
        <v>16.64443</v>
      </c>
      <c r="H573" s="62">
        <v>24.34</v>
      </c>
      <c r="I573" s="62">
        <v>-0.20266085885919694</v>
      </c>
      <c r="J573" s="61">
        <v>-51595</v>
      </c>
      <c r="K573" s="62">
        <v>-13182.672739606551</v>
      </c>
      <c r="L573" s="62">
        <v>1411.4326040931546</v>
      </c>
      <c r="M573" s="62">
        <v>58.73</v>
      </c>
      <c r="N573" s="63">
        <v>55.438618331220148</v>
      </c>
      <c r="O573" s="64">
        <v>523.95984785501389</v>
      </c>
      <c r="P573" s="63">
        <v>17.465328261833797</v>
      </c>
    </row>
    <row r="574" spans="1:16" x14ac:dyDescent="0.25">
      <c r="A574" s="60" t="s">
        <v>17</v>
      </c>
      <c r="B574" s="60" t="s">
        <v>287</v>
      </c>
      <c r="C574" s="61">
        <v>1829648308</v>
      </c>
      <c r="D574" s="61">
        <v>35100498</v>
      </c>
      <c r="E574" s="62">
        <v>430.89385228215269</v>
      </c>
      <c r="F574" s="62">
        <v>2455.2007910665693</v>
      </c>
      <c r="G574" s="61">
        <v>17.518242999999998</v>
      </c>
      <c r="H574" s="62">
        <v>5.3</v>
      </c>
      <c r="I574" s="62">
        <v>-2.5259799369684712</v>
      </c>
      <c r="J574" s="61">
        <v>-43666649</v>
      </c>
      <c r="K574" s="62">
        <v>-4.0191426184317462</v>
      </c>
      <c r="L574" s="62">
        <v>1139.5849711306091</v>
      </c>
      <c r="M574" s="62">
        <v>49.9</v>
      </c>
      <c r="N574" s="63">
        <v>40.719618521247547</v>
      </c>
      <c r="O574" s="64">
        <v>330.62519180404848</v>
      </c>
      <c r="P574" s="63">
        <v>11.020839726801617</v>
      </c>
    </row>
    <row r="575" spans="1:16" x14ac:dyDescent="0.25">
      <c r="A575" s="60" t="s">
        <v>18</v>
      </c>
      <c r="B575" s="60" t="s">
        <v>287</v>
      </c>
      <c r="C575" s="61">
        <v>723569532</v>
      </c>
      <c r="D575" s="61">
        <v>54000000</v>
      </c>
      <c r="E575" s="62">
        <v>76.067092758008101</v>
      </c>
      <c r="F575" s="62">
        <v>39.129162941362189</v>
      </c>
      <c r="G575" s="61">
        <v>14.576017</v>
      </c>
      <c r="H575" s="62">
        <v>36.08</v>
      </c>
      <c r="I575" s="62">
        <v>0.51652066714984102</v>
      </c>
      <c r="J575" s="61">
        <v>31231591</v>
      </c>
      <c r="K575" s="62">
        <v>62.24466758673934</v>
      </c>
      <c r="L575" s="62">
        <v>740.74074074074076</v>
      </c>
      <c r="M575" s="62">
        <v>26.99</v>
      </c>
      <c r="N575" s="63">
        <v>60.410642505321476</v>
      </c>
      <c r="O575" s="64">
        <v>850.00673796630542</v>
      </c>
      <c r="P575" s="63">
        <v>28.33355793221018</v>
      </c>
    </row>
    <row r="576" spans="1:16" x14ac:dyDescent="0.25">
      <c r="A576" s="60" t="s">
        <v>716</v>
      </c>
      <c r="B576" s="60" t="s">
        <v>287</v>
      </c>
      <c r="C576" s="61">
        <v>1697139850</v>
      </c>
      <c r="D576" s="61">
        <v>63000000</v>
      </c>
      <c r="E576" s="62">
        <v>67.830669098118037</v>
      </c>
      <c r="F576" s="62">
        <v>82.821329790131912</v>
      </c>
      <c r="G576" s="61">
        <v>44.915382999999999</v>
      </c>
      <c r="H576" s="62">
        <v>13.13</v>
      </c>
      <c r="I576" s="62">
        <v>-0.31232669344420927</v>
      </c>
      <c r="J576" s="61">
        <v>-9013360</v>
      </c>
      <c r="K576" s="62">
        <v>-90.865115783681119</v>
      </c>
      <c r="L576" s="62">
        <v>634.92063492063494</v>
      </c>
      <c r="M576" s="62">
        <v>71.290000000000006</v>
      </c>
      <c r="N576" s="63">
        <v>54.420812035785445</v>
      </c>
      <c r="O576" s="64">
        <v>469.15946924271572</v>
      </c>
      <c r="P576" s="63">
        <v>15.63864897475719</v>
      </c>
    </row>
    <row r="577" spans="1:16" x14ac:dyDescent="0.25">
      <c r="A577" s="60" t="s">
        <v>528</v>
      </c>
      <c r="B577" s="60" t="s">
        <v>287</v>
      </c>
      <c r="C577" s="61">
        <v>2429481251</v>
      </c>
      <c r="D577" s="61">
        <v>70000000</v>
      </c>
      <c r="E577" s="62">
        <v>50.025893402425098</v>
      </c>
      <c r="F577" s="62">
        <v>17.866390500866107</v>
      </c>
      <c r="G577" s="61">
        <v>19.831706000000001</v>
      </c>
      <c r="H577" s="62">
        <v>40.32</v>
      </c>
      <c r="I577" s="62">
        <v>-0.44799014170786222</v>
      </c>
      <c r="J577" s="61">
        <v>13856774</v>
      </c>
      <c r="K577" s="62">
        <v>202.06723440823961</v>
      </c>
      <c r="L577" s="62">
        <v>571.42857142857144</v>
      </c>
      <c r="M577" s="62">
        <v>28.33</v>
      </c>
      <c r="N577" s="63">
        <v>27.509129606328752</v>
      </c>
      <c r="O577" s="64">
        <v>1164.9968580032919</v>
      </c>
      <c r="P577" s="63">
        <v>38.833228600109727</v>
      </c>
    </row>
    <row r="578" spans="1:16" x14ac:dyDescent="0.25">
      <c r="A578" s="60" t="s">
        <v>343</v>
      </c>
      <c r="B578" s="60" t="s">
        <v>287</v>
      </c>
      <c r="C578" s="61">
        <v>4894491923</v>
      </c>
      <c r="D578" s="61">
        <v>81950000</v>
      </c>
      <c r="E578" s="62">
        <v>25.860009193491866</v>
      </c>
      <c r="F578" s="62">
        <v>9.86119935688372</v>
      </c>
      <c r="G578" s="61">
        <v>48.191560000000003</v>
      </c>
      <c r="H578" s="62">
        <v>32.1</v>
      </c>
      <c r="I578" s="62">
        <v>2.0117524554722763</v>
      </c>
      <c r="J578" s="61">
        <v>52632181</v>
      </c>
      <c r="K578" s="62">
        <v>49.825030051481242</v>
      </c>
      <c r="L578" s="62">
        <v>488.10250152532029</v>
      </c>
      <c r="M578" s="62">
        <v>58.8</v>
      </c>
      <c r="N578" s="63">
        <v>20.919036814252596</v>
      </c>
      <c r="O578" s="64">
        <v>1923.3557890107943</v>
      </c>
      <c r="P578" s="63">
        <v>64.111859633693143</v>
      </c>
    </row>
    <row r="579" spans="1:16" x14ac:dyDescent="0.25">
      <c r="A579" s="60" t="s">
        <v>385</v>
      </c>
      <c r="B579" s="60" t="s">
        <v>287</v>
      </c>
      <c r="C579" s="61">
        <v>24898395</v>
      </c>
      <c r="D579" s="61">
        <v>89254043</v>
      </c>
      <c r="E579" s="62">
        <v>50.121901790648273</v>
      </c>
      <c r="F579" s="62">
        <v>40.111749808231792</v>
      </c>
      <c r="G579" s="61">
        <v>57.175823000000001</v>
      </c>
      <c r="H579" s="62">
        <v>13.96</v>
      </c>
      <c r="I579" s="62">
        <v>-0.75875727030795126</v>
      </c>
      <c r="J579" s="61">
        <v>-7515031</v>
      </c>
      <c r="K579" s="62">
        <v>-166.27431104409283</v>
      </c>
      <c r="L579" s="62">
        <v>448.15897023286664</v>
      </c>
      <c r="M579" s="62">
        <v>64.05</v>
      </c>
      <c r="N579" s="63">
        <v>84.854246792739289</v>
      </c>
      <c r="O579" s="64">
        <v>960.24160576117811</v>
      </c>
      <c r="P579" s="63">
        <v>32.008053525372603</v>
      </c>
    </row>
    <row r="580" spans="1:16" x14ac:dyDescent="0.25">
      <c r="A580" s="60" t="s">
        <v>289</v>
      </c>
      <c r="B580" s="60" t="s">
        <v>287</v>
      </c>
      <c r="C580" s="61">
        <v>4489506254</v>
      </c>
      <c r="D580" s="61">
        <v>100000000</v>
      </c>
      <c r="E580" s="62">
        <v>51.030978866030409</v>
      </c>
      <c r="F580" s="62">
        <v>23.195899484559277</v>
      </c>
      <c r="G580" s="61">
        <v>35.895862999999999</v>
      </c>
      <c r="H580" s="62">
        <v>21.84</v>
      </c>
      <c r="I580" s="62">
        <v>4.9816741704265866E-2</v>
      </c>
      <c r="J580" s="61">
        <v>-156863405</v>
      </c>
      <c r="K580" s="62">
        <v>-14.024940998826336</v>
      </c>
      <c r="L580" s="62">
        <v>400</v>
      </c>
      <c r="M580" s="62">
        <v>35.89</v>
      </c>
      <c r="N580" s="63">
        <v>14.665780125180868</v>
      </c>
      <c r="O580" s="64">
        <v>1579.0521301002905</v>
      </c>
      <c r="P580" s="63">
        <v>52.635071003343015</v>
      </c>
    </row>
    <row r="581" spans="1:16" x14ac:dyDescent="0.25">
      <c r="A581" s="60" t="s">
        <v>384</v>
      </c>
      <c r="B581" s="60" t="s">
        <v>287</v>
      </c>
      <c r="C581" s="61">
        <v>2347697482</v>
      </c>
      <c r="D581" s="61">
        <v>140000000</v>
      </c>
      <c r="E581" s="62">
        <v>28.100796432772498</v>
      </c>
      <c r="F581" s="62">
        <v>16.726664543316964</v>
      </c>
      <c r="G581" s="61">
        <v>116.683181</v>
      </c>
      <c r="H581" s="62">
        <v>12.2</v>
      </c>
      <c r="I581" s="62">
        <v>7.5730921089217418E-2</v>
      </c>
      <c r="J581" s="61">
        <v>9027555</v>
      </c>
      <c r="K581" s="62">
        <v>186.09689999119362</v>
      </c>
      <c r="L581" s="62">
        <v>285.71428571428572</v>
      </c>
      <c r="M581" s="62">
        <v>83.34</v>
      </c>
      <c r="N581" s="63">
        <v>19.381903561177413</v>
      </c>
      <c r="O581" s="64">
        <v>1277.2442921192223</v>
      </c>
      <c r="P581" s="63">
        <v>42.574809737307412</v>
      </c>
    </row>
    <row r="582" spans="1:16" x14ac:dyDescent="0.25">
      <c r="A582" s="60" t="s">
        <v>0</v>
      </c>
      <c r="B582" s="60" t="s">
        <v>287</v>
      </c>
      <c r="C582" s="61">
        <v>11903282434</v>
      </c>
      <c r="D582" s="61">
        <v>149798932</v>
      </c>
      <c r="E582" s="62">
        <v>14.568814320312514</v>
      </c>
      <c r="F582" s="62">
        <v>3.1372837308889867</v>
      </c>
      <c r="G582" s="61">
        <v>88.406610999999998</v>
      </c>
      <c r="H582" s="62">
        <v>31.06</v>
      </c>
      <c r="I582" s="62">
        <v>-1.1369859383813221</v>
      </c>
      <c r="J582" s="61">
        <v>21625828</v>
      </c>
      <c r="K582" s="62">
        <v>214.73244363175365</v>
      </c>
      <c r="L582" s="62">
        <v>267.02460068273382</v>
      </c>
      <c r="M582" s="62">
        <v>59.01</v>
      </c>
      <c r="N582" s="63">
        <v>53.947790459449898</v>
      </c>
      <c r="O582" s="64">
        <v>285.39555067232521</v>
      </c>
      <c r="P582" s="63">
        <v>9.5131850224108412</v>
      </c>
    </row>
    <row r="583" spans="1:16" x14ac:dyDescent="0.25">
      <c r="A583" s="60" t="s">
        <v>291</v>
      </c>
      <c r="B583" s="60" t="s">
        <v>287</v>
      </c>
      <c r="C583" s="61">
        <v>16001001473</v>
      </c>
      <c r="D583" s="61">
        <v>194529076</v>
      </c>
      <c r="E583" s="62">
        <v>8.3088611620329971</v>
      </c>
      <c r="F583" s="62">
        <v>0.4853715381924914</v>
      </c>
      <c r="G583" s="61">
        <v>55.665987999999999</v>
      </c>
      <c r="H583" s="62">
        <v>86.5</v>
      </c>
      <c r="I583" s="62">
        <v>4.1671591404698631</v>
      </c>
      <c r="J583" s="61">
        <v>133437319</v>
      </c>
      <c r="K583" s="62">
        <v>128.28913842311235</v>
      </c>
      <c r="L583" s="62">
        <v>205.6247879365859</v>
      </c>
      <c r="M583" s="62">
        <v>28.61</v>
      </c>
      <c r="N583" s="63">
        <v>61.030998319960659</v>
      </c>
      <c r="O583" s="64">
        <v>2385.9123949460727</v>
      </c>
      <c r="P583" s="63">
        <v>79.530413164869088</v>
      </c>
    </row>
    <row r="584" spans="1:16" x14ac:dyDescent="0.25">
      <c r="A584" s="60" t="s">
        <v>136</v>
      </c>
      <c r="B584" s="60" t="s">
        <v>287</v>
      </c>
      <c r="C584" s="61">
        <v>16338135196</v>
      </c>
      <c r="D584" s="61">
        <v>277292576</v>
      </c>
      <c r="E584" s="62">
        <v>24.681492251232552</v>
      </c>
      <c r="F584" s="62">
        <v>7.4174038504948863</v>
      </c>
      <c r="G584" s="61">
        <v>137.36788300000001</v>
      </c>
      <c r="H584" s="62">
        <v>11.8</v>
      </c>
      <c r="I584" s="62">
        <v>0.30035437901952022</v>
      </c>
      <c r="J584" s="61">
        <v>-114083192</v>
      </c>
      <c r="K584" s="62">
        <v>-29.167407167218812</v>
      </c>
      <c r="L584" s="62">
        <v>144.25196872201872</v>
      </c>
      <c r="M584" s="62">
        <v>49.53</v>
      </c>
      <c r="N584" s="63">
        <v>30.453477499447047</v>
      </c>
      <c r="O584" s="64">
        <v>1901.176799138909</v>
      </c>
      <c r="P584" s="63">
        <v>63.372559971296965</v>
      </c>
    </row>
    <row r="585" spans="1:16" x14ac:dyDescent="0.25">
      <c r="A585" s="60" t="s">
        <v>420</v>
      </c>
      <c r="B585" s="60" t="s">
        <v>287</v>
      </c>
      <c r="C585" s="61">
        <v>7850147630</v>
      </c>
      <c r="D585" s="61">
        <v>390000000</v>
      </c>
      <c r="E585" s="62">
        <v>123.55185641297456</v>
      </c>
      <c r="F585" s="62">
        <v>15.839981591406994</v>
      </c>
      <c r="G585" s="61">
        <v>16.107241999999999</v>
      </c>
      <c r="H585" s="62">
        <v>20.100000000000001</v>
      </c>
      <c r="I585" s="62">
        <v>4.1447260750864245E-2</v>
      </c>
      <c r="J585" s="61">
        <v>-154878371</v>
      </c>
      <c r="K585" s="62">
        <v>-50.362099947448442</v>
      </c>
      <c r="L585" s="62">
        <v>102.56410256410257</v>
      </c>
      <c r="M585" s="62">
        <v>4.13</v>
      </c>
      <c r="N585" s="63">
        <v>14.244928020982345</v>
      </c>
      <c r="O585" s="64">
        <v>723.53610772835771</v>
      </c>
      <c r="P585" s="63">
        <v>24.117870257611923</v>
      </c>
    </row>
    <row r="586" spans="1:16" x14ac:dyDescent="0.25">
      <c r="A586" s="60" t="s">
        <v>20</v>
      </c>
      <c r="B586" s="60" t="s">
        <v>287</v>
      </c>
      <c r="C586" s="61">
        <v>1735116415</v>
      </c>
      <c r="D586" s="61">
        <v>400000000</v>
      </c>
      <c r="E586" s="62">
        <v>22.075279351622555</v>
      </c>
      <c r="F586" s="62">
        <v>5.0171089435505811</v>
      </c>
      <c r="G586" s="61">
        <v>175.248232</v>
      </c>
      <c r="H586" s="62">
        <v>10.34</v>
      </c>
      <c r="I586" s="62">
        <v>0.41302371373545732</v>
      </c>
      <c r="J586" s="61">
        <v>-80036018</v>
      </c>
      <c r="K586" s="62">
        <v>-54.975248768623146</v>
      </c>
      <c r="L586" s="62">
        <v>100</v>
      </c>
      <c r="M586" s="62">
        <v>43.81</v>
      </c>
      <c r="N586" s="63">
        <v>62.669573509340381</v>
      </c>
      <c r="O586" s="64">
        <v>2277.4220178799401</v>
      </c>
      <c r="P586" s="63">
        <v>75.914067262664673</v>
      </c>
    </row>
    <row r="587" spans="1:16" x14ac:dyDescent="0.25">
      <c r="A587" s="60" t="s">
        <v>290</v>
      </c>
      <c r="B587" s="60" t="s">
        <v>287</v>
      </c>
      <c r="C587" s="61">
        <v>6286808537</v>
      </c>
      <c r="D587" s="61">
        <v>424397982</v>
      </c>
      <c r="E587" s="62">
        <v>69.932327883000397</v>
      </c>
      <c r="F587" s="62">
        <v>23.54000956280311</v>
      </c>
      <c r="G587" s="61">
        <v>82.424139999999994</v>
      </c>
      <c r="H587" s="62">
        <v>6.94</v>
      </c>
      <c r="I587" s="62">
        <v>-6.0333360339630097E-2</v>
      </c>
      <c r="J587" s="61">
        <v>-167012251</v>
      </c>
      <c r="K587" s="62">
        <v>-17.787832067481087</v>
      </c>
      <c r="L587" s="62">
        <v>94.25115503965803</v>
      </c>
      <c r="M587" s="62">
        <v>19.420000000000002</v>
      </c>
      <c r="N587" s="63">
        <v>44.429348955154651</v>
      </c>
      <c r="O587" s="64">
        <v>560.41593540126405</v>
      </c>
      <c r="P587" s="63">
        <v>18.680531180042134</v>
      </c>
    </row>
    <row r="588" spans="1:16" x14ac:dyDescent="0.25">
      <c r="A588" s="60" t="s">
        <v>360</v>
      </c>
      <c r="B588" s="60" t="s">
        <v>287</v>
      </c>
      <c r="C588" s="61">
        <v>7693162624</v>
      </c>
      <c r="D588" s="61">
        <v>474600000</v>
      </c>
      <c r="E588" s="62">
        <v>10.475487721811367</v>
      </c>
      <c r="F588" s="62">
        <v>0.63063558616647808</v>
      </c>
      <c r="G588" s="61">
        <v>113.270408</v>
      </c>
      <c r="H588" s="62">
        <v>33.72</v>
      </c>
      <c r="I588" s="62">
        <v>-0.94352401091907012</v>
      </c>
      <c r="J588" s="61">
        <v>-76940951</v>
      </c>
      <c r="K588" s="62">
        <v>-215.89283449329864</v>
      </c>
      <c r="L588" s="62">
        <v>84.281500210703754</v>
      </c>
      <c r="M588" s="62">
        <v>23.86</v>
      </c>
      <c r="N588" s="63">
        <v>41.768005346141983</v>
      </c>
      <c r="O588" s="64">
        <v>597.894115258395</v>
      </c>
      <c r="P588" s="63">
        <v>19.929803841946502</v>
      </c>
    </row>
    <row r="589" spans="1:16" x14ac:dyDescent="0.25">
      <c r="A589" s="60" t="s">
        <v>19</v>
      </c>
      <c r="B589" s="60" t="s">
        <v>287</v>
      </c>
      <c r="C589" s="61">
        <v>4880226905</v>
      </c>
      <c r="D589" s="61">
        <v>480000000</v>
      </c>
      <c r="E589" s="62">
        <v>24.323564114336705</v>
      </c>
      <c r="F589" s="62">
        <v>6.3342614881085169</v>
      </c>
      <c r="G589" s="61">
        <v>200.330117</v>
      </c>
      <c r="H589" s="62">
        <v>8.2100000000000009</v>
      </c>
      <c r="I589" s="62">
        <v>-0.21679424231177258</v>
      </c>
      <c r="J589" s="61">
        <v>35267669</v>
      </c>
      <c r="K589" s="62">
        <v>108.88159350707301</v>
      </c>
      <c r="L589" s="62">
        <v>83.333333333333329</v>
      </c>
      <c r="M589" s="62">
        <v>41.73</v>
      </c>
      <c r="N589" s="63">
        <v>25.272516359951695</v>
      </c>
      <c r="O589" s="64">
        <v>389.64093845749517</v>
      </c>
      <c r="P589" s="63">
        <v>12.988031281916506</v>
      </c>
    </row>
    <row r="590" spans="1:16" x14ac:dyDescent="0.25">
      <c r="A590" s="60" t="s">
        <v>73</v>
      </c>
      <c r="B590" s="60" t="s">
        <v>287</v>
      </c>
      <c r="C590" s="61">
        <v>4342116936</v>
      </c>
      <c r="D590" s="61">
        <v>490000000</v>
      </c>
      <c r="E590" s="62">
        <v>45.361755920911236</v>
      </c>
      <c r="F590" s="62">
        <v>9.2575012083492325</v>
      </c>
      <c r="G590" s="61">
        <v>88.016211999999996</v>
      </c>
      <c r="H590" s="62">
        <v>10.02</v>
      </c>
      <c r="I590" s="62">
        <v>-1.8975298719722034E-2</v>
      </c>
      <c r="J590" s="61">
        <v>111486274</v>
      </c>
      <c r="K590" s="62">
        <v>43.951598920598961</v>
      </c>
      <c r="L590" s="62">
        <v>81.632653061224488</v>
      </c>
      <c r="M590" s="62">
        <v>17.96</v>
      </c>
      <c r="N590" s="63">
        <v>24.591625636326011</v>
      </c>
      <c r="O590" s="64">
        <v>452.56595185644068</v>
      </c>
      <c r="P590" s="63">
        <v>15.085531728548023</v>
      </c>
    </row>
    <row r="591" spans="1:16" x14ac:dyDescent="0.25">
      <c r="A591" s="60" t="s">
        <v>96</v>
      </c>
      <c r="B591" s="60" t="s">
        <v>287</v>
      </c>
      <c r="C591" s="61">
        <v>2553702389</v>
      </c>
      <c r="D591" s="61">
        <v>500000000</v>
      </c>
      <c r="E591" s="62">
        <v>42.951198311588392</v>
      </c>
      <c r="F591" s="62">
        <v>28.634132207725596</v>
      </c>
      <c r="G591" s="61">
        <v>299.480053</v>
      </c>
      <c r="H591" s="62">
        <v>3.11</v>
      </c>
      <c r="I591" s="62">
        <v>-4.0098931359429546E-2</v>
      </c>
      <c r="J591" s="61">
        <v>75735008</v>
      </c>
      <c r="K591" s="62">
        <v>19.805900066716834</v>
      </c>
      <c r="L591" s="62">
        <v>80</v>
      </c>
      <c r="M591" s="62">
        <v>59.89</v>
      </c>
      <c r="N591" s="63">
        <v>46.058177788483142</v>
      </c>
      <c r="O591" s="64">
        <v>398.12637869537951</v>
      </c>
      <c r="P591" s="63">
        <v>13.270879289845984</v>
      </c>
    </row>
    <row r="592" spans="1:16" x14ac:dyDescent="0.25">
      <c r="A592" s="60" t="s">
        <v>199</v>
      </c>
      <c r="B592" s="60" t="s">
        <v>287</v>
      </c>
      <c r="C592" s="61">
        <v>1509446134</v>
      </c>
      <c r="D592" s="61">
        <v>546000000</v>
      </c>
      <c r="E592" s="62">
        <v>37.920116928045672</v>
      </c>
      <c r="F592" s="62">
        <v>13.89015272089585</v>
      </c>
      <c r="G592" s="61">
        <v>205.642202</v>
      </c>
      <c r="H592" s="62">
        <v>5.13</v>
      </c>
      <c r="I592" s="62">
        <v>-0.18524525626394617</v>
      </c>
      <c r="J592" s="61">
        <v>-45102815</v>
      </c>
      <c r="K592" s="62">
        <v>-60.528372785601078</v>
      </c>
      <c r="L592" s="62">
        <v>73.260073260073256</v>
      </c>
      <c r="M592" s="62">
        <v>37.659999999999997</v>
      </c>
      <c r="N592" s="63">
        <v>38.363616764463949</v>
      </c>
      <c r="O592" s="64">
        <v>200.38439729081622</v>
      </c>
      <c r="P592" s="63">
        <v>6.6794799096938737</v>
      </c>
    </row>
    <row r="593" spans="1:16" x14ac:dyDescent="0.25">
      <c r="A593" s="60" t="s">
        <v>75</v>
      </c>
      <c r="B593" s="60" t="s">
        <v>287</v>
      </c>
      <c r="C593" s="61">
        <v>11763538202</v>
      </c>
      <c r="D593" s="61">
        <v>1300000000</v>
      </c>
      <c r="E593" s="62">
        <v>38.956628514167896</v>
      </c>
      <c r="F593" s="62">
        <v>4.9944395530984478</v>
      </c>
      <c r="G593" s="61">
        <v>158.22672900000001</v>
      </c>
      <c r="H593" s="62">
        <v>6.49</v>
      </c>
      <c r="I593" s="62">
        <v>2.0888271382635715E-2</v>
      </c>
      <c r="J593" s="61">
        <v>13336188</v>
      </c>
      <c r="K593" s="62">
        <v>584.87477830996386</v>
      </c>
      <c r="L593" s="62">
        <v>30.76923076923077</v>
      </c>
      <c r="M593" s="62">
        <v>12.17</v>
      </c>
      <c r="N593" s="63">
        <v>26.240053915917031</v>
      </c>
      <c r="O593" s="64">
        <v>1079.9733612341181</v>
      </c>
      <c r="P593" s="63">
        <v>35.999112041137273</v>
      </c>
    </row>
    <row r="594" spans="1:16" x14ac:dyDescent="0.25">
      <c r="A594" s="60" t="s">
        <v>135</v>
      </c>
      <c r="B594" s="60" t="s">
        <v>287</v>
      </c>
      <c r="C594" s="61">
        <v>12175279869</v>
      </c>
      <c r="D594" s="61">
        <v>1762000000</v>
      </c>
      <c r="E594" s="62">
        <v>14.888361334693355</v>
      </c>
      <c r="F594" s="62">
        <v>2.1124235718917928</v>
      </c>
      <c r="G594" s="61">
        <v>624.90556200000003</v>
      </c>
      <c r="H594" s="62">
        <v>4.3</v>
      </c>
      <c r="I594" s="62">
        <v>0.22608362821782135</v>
      </c>
      <c r="J594" s="61">
        <v>527350742</v>
      </c>
      <c r="K594" s="62">
        <v>13.364919092121045</v>
      </c>
      <c r="L594" s="62">
        <v>22.701475595913735</v>
      </c>
      <c r="M594" s="62">
        <v>35.46</v>
      </c>
      <c r="N594" s="63">
        <v>17.813850952116347</v>
      </c>
      <c r="O594" s="64">
        <v>3000</v>
      </c>
      <c r="P594" s="63">
        <v>100</v>
      </c>
    </row>
    <row r="595" spans="1:16" x14ac:dyDescent="0.25">
      <c r="A595" s="35" t="s">
        <v>5</v>
      </c>
      <c r="B595" s="35" t="s">
        <v>745</v>
      </c>
      <c r="C595" s="36">
        <v>290909226000</v>
      </c>
      <c r="D595" s="36">
        <v>2200000000</v>
      </c>
      <c r="E595" s="37">
        <v>0.41708286322881111</v>
      </c>
      <c r="F595" s="37">
        <v>1.8406128121306756E-3</v>
      </c>
      <c r="G595" s="36">
        <v>941.18174399999998</v>
      </c>
      <c r="H595" s="37">
        <v>101.9</v>
      </c>
      <c r="I595" s="37">
        <v>-0.90674252268370015</v>
      </c>
      <c r="J595" s="36">
        <v>4634415000</v>
      </c>
      <c r="K595" s="37">
        <v>48.895060110067831</v>
      </c>
      <c r="L595" s="37">
        <v>18.181818181818183</v>
      </c>
      <c r="M595" s="37">
        <v>42.78</v>
      </c>
      <c r="N595" s="38">
        <v>52.938839616880983</v>
      </c>
      <c r="O595" s="39">
        <v>383.07167292172153</v>
      </c>
      <c r="P595" s="38">
        <v>12.769055764057384</v>
      </c>
    </row>
    <row r="596" spans="1:16" x14ac:dyDescent="0.25">
      <c r="A596" s="35" t="s">
        <v>239</v>
      </c>
      <c r="B596" s="35" t="s">
        <v>745</v>
      </c>
      <c r="C596" s="36">
        <v>243598033000</v>
      </c>
      <c r="D596" s="36">
        <v>3500000000</v>
      </c>
      <c r="E596" s="37">
        <v>1.6332737052324782</v>
      </c>
      <c r="F596" s="37">
        <v>8.8047100012532513E-3</v>
      </c>
      <c r="G596" s="36">
        <v>463.44384700000001</v>
      </c>
      <c r="H596" s="37">
        <v>52.85</v>
      </c>
      <c r="I596" s="37">
        <v>-0.7681551755725593</v>
      </c>
      <c r="J596" s="36">
        <v>10457008000</v>
      </c>
      <c r="K596" s="37">
        <v>17.739299807363636</v>
      </c>
      <c r="L596" s="37">
        <v>11.428571428571429</v>
      </c>
      <c r="M596" s="37">
        <v>13.24</v>
      </c>
      <c r="N596" s="38">
        <v>59.499713511362124</v>
      </c>
      <c r="O596" s="39">
        <v>170.55866956015291</v>
      </c>
      <c r="P596" s="38">
        <v>5.6852889853384303</v>
      </c>
    </row>
    <row r="597" spans="1:16" x14ac:dyDescent="0.25">
      <c r="A597" s="30" t="s">
        <v>64</v>
      </c>
      <c r="B597" s="30" t="s">
        <v>357</v>
      </c>
      <c r="C597" s="31">
        <v>240921520</v>
      </c>
      <c r="D597" s="31">
        <v>7425000</v>
      </c>
      <c r="E597" s="32">
        <v>39.801917003609802</v>
      </c>
      <c r="F597" s="32">
        <v>28.213302855651108</v>
      </c>
      <c r="G597" s="31">
        <v>5.4653780000000003</v>
      </c>
      <c r="H597" s="32">
        <v>183.9</v>
      </c>
      <c r="I597" s="32">
        <v>7.2691249729928122</v>
      </c>
      <c r="J597" s="31">
        <v>-3585419</v>
      </c>
      <c r="K597" s="32">
        <v>-393.46865735915384</v>
      </c>
      <c r="L597" s="32">
        <v>5387.2053872053875</v>
      </c>
      <c r="M597" s="32">
        <v>73.599999999999994</v>
      </c>
      <c r="N597" s="33">
        <v>95.206491953348859</v>
      </c>
      <c r="O597" s="34">
        <v>2888.5546071286708</v>
      </c>
      <c r="P597" s="33">
        <v>96.2851535709557</v>
      </c>
    </row>
    <row r="598" spans="1:16" x14ac:dyDescent="0.25">
      <c r="A598" s="30" t="s">
        <v>546</v>
      </c>
      <c r="B598" s="30" t="s">
        <v>357</v>
      </c>
      <c r="C598" s="31">
        <v>155992742</v>
      </c>
      <c r="D598" s="31">
        <v>8000000</v>
      </c>
      <c r="E598" s="32">
        <v>82.902241676614935</v>
      </c>
      <c r="F598" s="32">
        <v>45.055566128595075</v>
      </c>
      <c r="G598" s="31">
        <v>2.010942</v>
      </c>
      <c r="H598" s="32">
        <v>240</v>
      </c>
      <c r="I598" s="32">
        <v>-14.39124222283138</v>
      </c>
      <c r="J598" s="31">
        <v>-115395100</v>
      </c>
      <c r="K598" s="32">
        <v>-15.945217777877916</v>
      </c>
      <c r="L598" s="32">
        <v>5000</v>
      </c>
      <c r="M598" s="32">
        <v>25.13</v>
      </c>
      <c r="N598" s="33">
        <v>86.727216051470165</v>
      </c>
      <c r="O598" s="34">
        <v>413.99071748798661</v>
      </c>
      <c r="P598" s="33">
        <v>13.799690582932888</v>
      </c>
    </row>
    <row r="599" spans="1:16" x14ac:dyDescent="0.25">
      <c r="A599" s="30" t="s">
        <v>104</v>
      </c>
      <c r="B599" s="30" t="s">
        <v>357</v>
      </c>
      <c r="C599" s="31">
        <v>360638941</v>
      </c>
      <c r="D599" s="31">
        <v>15000000</v>
      </c>
      <c r="E599" s="32">
        <v>13.952735735568867</v>
      </c>
      <c r="F599" s="32">
        <v>3.6621353636663692</v>
      </c>
      <c r="G599" s="31">
        <v>12.081939999999999</v>
      </c>
      <c r="H599" s="32">
        <v>237.3</v>
      </c>
      <c r="I599" s="32">
        <v>16.031902464498813</v>
      </c>
      <c r="J599" s="31">
        <v>3667696</v>
      </c>
      <c r="K599" s="32">
        <v>1038.7992897993727</v>
      </c>
      <c r="L599" s="32">
        <v>2666.6666666666665</v>
      </c>
      <c r="M599" s="32">
        <v>80.540000000000006</v>
      </c>
      <c r="N599" s="33">
        <v>98.067344001997398</v>
      </c>
      <c r="O599" s="34">
        <v>3000</v>
      </c>
      <c r="P599" s="33">
        <v>100</v>
      </c>
    </row>
    <row r="600" spans="1:16" x14ac:dyDescent="0.25">
      <c r="A600" s="30" t="s">
        <v>336</v>
      </c>
      <c r="B600" s="30" t="s">
        <v>357</v>
      </c>
      <c r="C600" s="31">
        <v>919757915</v>
      </c>
      <c r="D600" s="31">
        <v>19440000</v>
      </c>
      <c r="E600" s="32">
        <v>63.537956050033351</v>
      </c>
      <c r="F600" s="32">
        <v>12.817307361016976</v>
      </c>
      <c r="G600" s="31">
        <v>2.4591859999999999</v>
      </c>
      <c r="H600" s="32">
        <v>256</v>
      </c>
      <c r="I600" s="32">
        <v>0.90285582404794695</v>
      </c>
      <c r="J600" s="31">
        <v>-13239520</v>
      </c>
      <c r="K600" s="32">
        <v>-374.42445043324835</v>
      </c>
      <c r="L600" s="32">
        <v>2057.6131687242801</v>
      </c>
      <c r="M600" s="32">
        <v>12.65</v>
      </c>
      <c r="N600" s="33">
        <v>78.501147953787751</v>
      </c>
      <c r="O600" s="34">
        <v>830.112205031744</v>
      </c>
      <c r="P600" s="33">
        <v>27.670406834391468</v>
      </c>
    </row>
    <row r="601" spans="1:16" x14ac:dyDescent="0.25">
      <c r="A601" s="30" t="s">
        <v>727</v>
      </c>
      <c r="B601" s="30" t="s">
        <v>357</v>
      </c>
      <c r="C601" s="31">
        <v>455277050</v>
      </c>
      <c r="D601" s="31">
        <v>31042007</v>
      </c>
      <c r="E601" s="32">
        <v>8.9481991915897652</v>
      </c>
      <c r="F601" s="32">
        <v>1.5251903418381008</v>
      </c>
      <c r="G601" s="31">
        <v>24.164194999999999</v>
      </c>
      <c r="H601" s="32">
        <v>185</v>
      </c>
      <c r="I601" s="32">
        <v>9.5211298689083037</v>
      </c>
      <c r="J601" s="31">
        <v>8883359</v>
      </c>
      <c r="K601" s="32">
        <v>660.44154277678069</v>
      </c>
      <c r="L601" s="32">
        <v>1288.5764763856926</v>
      </c>
      <c r="M601" s="32">
        <v>77.84</v>
      </c>
      <c r="N601" s="33">
        <v>83.014332507635672</v>
      </c>
      <c r="O601" s="34">
        <v>2743.9397772237617</v>
      </c>
      <c r="P601" s="33">
        <v>91.464659240792059</v>
      </c>
    </row>
    <row r="602" spans="1:16" x14ac:dyDescent="0.25">
      <c r="A602" s="30" t="s">
        <v>553</v>
      </c>
      <c r="B602" s="30" t="s">
        <v>357</v>
      </c>
      <c r="C602" s="31">
        <v>9944531679</v>
      </c>
      <c r="D602" s="31">
        <v>125000000</v>
      </c>
      <c r="E602" s="32">
        <v>6.9324315395305662</v>
      </c>
      <c r="F602" s="32">
        <v>0.2272928373616579</v>
      </c>
      <c r="G602" s="31">
        <v>25.599695000000001</v>
      </c>
      <c r="H602" s="32">
        <v>225.5</v>
      </c>
      <c r="I602" s="32">
        <v>-4.6417551972176909</v>
      </c>
      <c r="J602" s="31">
        <v>199317137</v>
      </c>
      <c r="K602" s="32">
        <v>153.02246690408762</v>
      </c>
      <c r="L602" s="32">
        <v>320</v>
      </c>
      <c r="M602" s="32">
        <v>20.47</v>
      </c>
      <c r="N602" s="33">
        <v>14.881840592712162</v>
      </c>
      <c r="O602" s="34">
        <v>542.04793167909486</v>
      </c>
      <c r="P602" s="33">
        <v>18.068264389303163</v>
      </c>
    </row>
    <row r="603" spans="1:16" x14ac:dyDescent="0.25">
      <c r="A603" s="30" t="s">
        <v>65</v>
      </c>
      <c r="B603" s="30" t="s">
        <v>357</v>
      </c>
      <c r="C603" s="31">
        <v>2454857833</v>
      </c>
      <c r="D603" s="31">
        <v>150000000</v>
      </c>
      <c r="E603" s="32">
        <v>102.60577629478229</v>
      </c>
      <c r="F603" s="32">
        <v>36.00202677009905</v>
      </c>
      <c r="G603" s="31">
        <v>20.225930999999999</v>
      </c>
      <c r="H603" s="32">
        <v>19.28</v>
      </c>
      <c r="I603" s="32">
        <v>-0.24276168597562986</v>
      </c>
      <c r="J603" s="31">
        <v>-74622811</v>
      </c>
      <c r="K603" s="32">
        <v>-38.192075074738206</v>
      </c>
      <c r="L603" s="32">
        <v>266.66666666666669</v>
      </c>
      <c r="M603" s="32">
        <v>13.48</v>
      </c>
      <c r="N603" s="33">
        <v>32.415891618364775</v>
      </c>
      <c r="O603" s="34">
        <v>675.80998449444951</v>
      </c>
      <c r="P603" s="33">
        <v>22.526999483148316</v>
      </c>
    </row>
    <row r="604" spans="1:16" x14ac:dyDescent="0.25">
      <c r="A604" s="30" t="s">
        <v>295</v>
      </c>
      <c r="B604" s="30" t="s">
        <v>357</v>
      </c>
      <c r="C604" s="31">
        <v>67808233000</v>
      </c>
      <c r="D604" s="31">
        <v>220000000</v>
      </c>
      <c r="E604" s="32">
        <v>2.7891391812805475</v>
      </c>
      <c r="F604" s="32">
        <v>7.6372923912391769E-2</v>
      </c>
      <c r="G604" s="31">
        <v>86.823064000000002</v>
      </c>
      <c r="H604" s="32">
        <v>165.2</v>
      </c>
      <c r="I604" s="32">
        <v>-5.6448354220293027</v>
      </c>
      <c r="J604" s="31">
        <v>564104000</v>
      </c>
      <c r="K604" s="32">
        <v>64.739835207692195</v>
      </c>
      <c r="L604" s="32">
        <v>181.81818181818181</v>
      </c>
      <c r="M604" s="32">
        <v>39.46</v>
      </c>
      <c r="N604" s="33">
        <v>52.323195234686352</v>
      </c>
      <c r="O604" s="34">
        <v>122.63381204271869</v>
      </c>
      <c r="P604" s="33">
        <v>4.0877937347572892</v>
      </c>
    </row>
    <row r="605" spans="1:16" x14ac:dyDescent="0.25">
      <c r="A605" s="30" t="s">
        <v>545</v>
      </c>
      <c r="B605" s="30" t="s">
        <v>357</v>
      </c>
      <c r="C605" s="31">
        <v>1049965568</v>
      </c>
      <c r="D605" s="31">
        <v>390000000</v>
      </c>
      <c r="E605" s="32">
        <v>39.344301639383609</v>
      </c>
      <c r="F605" s="32">
        <v>16.813804119394703</v>
      </c>
      <c r="G605" s="31">
        <v>151.529539</v>
      </c>
      <c r="H605" s="32">
        <v>6.71</v>
      </c>
      <c r="I605" s="32">
        <v>-1.0895341246178241</v>
      </c>
      <c r="J605" s="31">
        <v>-35370132</v>
      </c>
      <c r="K605" s="32">
        <v>-66.157513915978598</v>
      </c>
      <c r="L605" s="32">
        <v>102.56410256410257</v>
      </c>
      <c r="M605" s="32">
        <v>38.85</v>
      </c>
      <c r="N605" s="33">
        <v>46.682109249306571</v>
      </c>
      <c r="O605" s="34">
        <v>470</v>
      </c>
      <c r="P605" s="33">
        <v>15.666666666666666</v>
      </c>
    </row>
    <row r="606" spans="1:16" x14ac:dyDescent="0.25">
      <c r="A606" s="30" t="s">
        <v>156</v>
      </c>
      <c r="B606" s="30" t="s">
        <v>357</v>
      </c>
      <c r="C606" s="31">
        <v>-421692226</v>
      </c>
      <c r="D606" s="31">
        <v>600000000</v>
      </c>
      <c r="E606" s="32">
        <v>58.564450617137553</v>
      </c>
      <c r="F606" s="32">
        <v>97.607417695229259</v>
      </c>
      <c r="G606" s="31">
        <v>399.45994000000002</v>
      </c>
      <c r="H606" s="32">
        <v>1.71</v>
      </c>
      <c r="I606" s="32">
        <v>-4.2190006647201184E-2</v>
      </c>
      <c r="J606" s="31">
        <v>-82587584</v>
      </c>
      <c r="K606" s="32">
        <v>-7.2650145571518356</v>
      </c>
      <c r="L606" s="32">
        <v>66.666666666666671</v>
      </c>
      <c r="M606" s="32">
        <v>66.569999999999993</v>
      </c>
      <c r="N606" s="33">
        <v>114.70553072265308</v>
      </c>
      <c r="O606" s="34">
        <v>690.67724446992963</v>
      </c>
      <c r="P606" s="33">
        <v>23.022574815664321</v>
      </c>
    </row>
    <row r="607" spans="1:16" x14ac:dyDescent="0.25">
      <c r="A607" s="30" t="s">
        <v>296</v>
      </c>
      <c r="B607" s="30" t="s">
        <v>357</v>
      </c>
      <c r="C607" s="31">
        <v>34465646741</v>
      </c>
      <c r="D607" s="31">
        <v>621000000</v>
      </c>
      <c r="E607" s="32">
        <v>1.2837324469545908</v>
      </c>
      <c r="F607" s="32">
        <v>6.2265120722241173E-3</v>
      </c>
      <c r="G607" s="31">
        <v>92.579552000000007</v>
      </c>
      <c r="H607" s="32">
        <v>336.75</v>
      </c>
      <c r="I607" s="32">
        <v>27.362706421960642</v>
      </c>
      <c r="J607" s="31">
        <v>1539513808</v>
      </c>
      <c r="K607" s="32">
        <v>133.92020190311928</v>
      </c>
      <c r="L607" s="32">
        <v>64.412238325281805</v>
      </c>
      <c r="M607" s="32">
        <v>14.9</v>
      </c>
      <c r="N607" s="33">
        <v>64.679327760331546</v>
      </c>
      <c r="O607" s="34">
        <v>2995.9652118397748</v>
      </c>
      <c r="P607" s="33">
        <v>99.865507061325829</v>
      </c>
    </row>
    <row r="608" spans="1:16" x14ac:dyDescent="0.25">
      <c r="A608" s="30" t="s">
        <v>244</v>
      </c>
      <c r="B608" s="30" t="s">
        <v>357</v>
      </c>
      <c r="C608" s="31">
        <v>11748972614</v>
      </c>
      <c r="D608" s="31">
        <v>4500000000</v>
      </c>
      <c r="E608" s="32">
        <v>3.0088580781821683</v>
      </c>
      <c r="F608" s="32">
        <v>6.0785011680447844E-2</v>
      </c>
      <c r="G608" s="31">
        <v>1152.410032</v>
      </c>
      <c r="H608" s="32">
        <v>11.54</v>
      </c>
      <c r="I608" s="32">
        <v>0.65783422846918604</v>
      </c>
      <c r="J608" s="31">
        <v>374434153</v>
      </c>
      <c r="K608" s="32">
        <v>132.19947914313255</v>
      </c>
      <c r="L608" s="32">
        <v>8.8888888888888893</v>
      </c>
      <c r="M608" s="32">
        <v>25.6</v>
      </c>
      <c r="N608" s="33">
        <v>47.373497903469016</v>
      </c>
      <c r="O608" s="34">
        <v>2562.4705152233728</v>
      </c>
      <c r="P608" s="33">
        <v>85.415683840779096</v>
      </c>
    </row>
    <row r="609" spans="1:16" x14ac:dyDescent="0.25">
      <c r="A609" s="55" t="s">
        <v>68</v>
      </c>
      <c r="B609" s="55" t="s">
        <v>356</v>
      </c>
      <c r="C609" s="56">
        <v>1840705156</v>
      </c>
      <c r="D609" s="56">
        <v>21000000</v>
      </c>
      <c r="E609" s="57">
        <v>59.494173988391559</v>
      </c>
      <c r="F609" s="57">
        <v>34.975998817396565</v>
      </c>
      <c r="G609" s="56">
        <v>8.2712769999999995</v>
      </c>
      <c r="H609" s="57">
        <v>81.3</v>
      </c>
      <c r="I609" s="57">
        <v>-0.71403941149930006</v>
      </c>
      <c r="J609" s="56">
        <v>-125144677</v>
      </c>
      <c r="K609" s="57">
        <v>-13.592268091434685</v>
      </c>
      <c r="L609" s="57">
        <v>1904.7619047619048</v>
      </c>
      <c r="M609" s="57">
        <v>39.380000000000003</v>
      </c>
      <c r="N609" s="58">
        <v>21.154940274216422</v>
      </c>
      <c r="O609" s="59">
        <v>978.4475230858427</v>
      </c>
      <c r="P609" s="58">
        <v>32.614917436194759</v>
      </c>
    </row>
    <row r="610" spans="1:16" x14ac:dyDescent="0.25">
      <c r="A610" s="55" t="s">
        <v>292</v>
      </c>
      <c r="B610" s="55" t="s">
        <v>356</v>
      </c>
      <c r="C610" s="56">
        <v>8163584863</v>
      </c>
      <c r="D610" s="56">
        <v>24300000</v>
      </c>
      <c r="E610" s="57">
        <v>11.089377317740503</v>
      </c>
      <c r="F610" s="57">
        <v>0.30876385388274957</v>
      </c>
      <c r="G610" s="56">
        <v>2.442218</v>
      </c>
      <c r="H610" s="57">
        <v>1477</v>
      </c>
      <c r="I610" s="57">
        <v>-7.5024964136134713</v>
      </c>
      <c r="J610" s="56">
        <v>-70950936</v>
      </c>
      <c r="K610" s="57">
        <v>-506.2005101666312</v>
      </c>
      <c r="L610" s="57">
        <v>1646.0905349794239</v>
      </c>
      <c r="M610" s="57">
        <v>10.050000000000001</v>
      </c>
      <c r="N610" s="58">
        <v>63.288409796063938</v>
      </c>
      <c r="O610" s="59">
        <v>274.23433282401055</v>
      </c>
      <c r="P610" s="58">
        <v>9.1411444274670188</v>
      </c>
    </row>
    <row r="611" spans="1:16" x14ac:dyDescent="0.25">
      <c r="A611" s="55" t="s">
        <v>543</v>
      </c>
      <c r="B611" s="55" t="s">
        <v>356</v>
      </c>
      <c r="C611" s="56">
        <v>4125761531</v>
      </c>
      <c r="D611" s="56">
        <v>90488084</v>
      </c>
      <c r="E611" s="57">
        <v>30.969400239643846</v>
      </c>
      <c r="F611" s="57">
        <v>5.7041396816483676</v>
      </c>
      <c r="G611" s="56">
        <v>21.769193000000001</v>
      </c>
      <c r="H611" s="57">
        <v>59.35</v>
      </c>
      <c r="I611" s="57">
        <v>0.41062862642499459</v>
      </c>
      <c r="J611" s="56">
        <v>-25344686</v>
      </c>
      <c r="K611" s="57">
        <v>-214.21788535869018</v>
      </c>
      <c r="L611" s="57">
        <v>442.0471539655984</v>
      </c>
      <c r="M611" s="57">
        <v>24.05</v>
      </c>
      <c r="N611" s="58">
        <v>59.170664817978519</v>
      </c>
      <c r="O611" s="59">
        <v>379.901251822934</v>
      </c>
      <c r="P611" s="58">
        <v>12.663375060764468</v>
      </c>
    </row>
    <row r="612" spans="1:16" x14ac:dyDescent="0.25">
      <c r="A612" s="55" t="s">
        <v>66</v>
      </c>
      <c r="B612" s="55" t="s">
        <v>356</v>
      </c>
      <c r="C612" s="56">
        <v>1306156803</v>
      </c>
      <c r="D612" s="56">
        <v>99687500</v>
      </c>
      <c r="E612" s="57">
        <v>70.115846584932541</v>
      </c>
      <c r="F612" s="57">
        <v>30.580715424803618</v>
      </c>
      <c r="G612" s="56">
        <v>24.468298000000001</v>
      </c>
      <c r="H612" s="57">
        <v>23.32</v>
      </c>
      <c r="I612" s="57">
        <v>-0.40967666190342905</v>
      </c>
      <c r="J612" s="56">
        <v>-162987339</v>
      </c>
      <c r="K612" s="57">
        <v>-14.067427041066054</v>
      </c>
      <c r="L612" s="57">
        <v>401.2539184952978</v>
      </c>
      <c r="M612" s="57">
        <v>24.54</v>
      </c>
      <c r="N612" s="58">
        <v>75.860049402761945</v>
      </c>
      <c r="O612" s="59">
        <v>442.28847942971947</v>
      </c>
      <c r="P612" s="58">
        <v>14.742949314323983</v>
      </c>
    </row>
    <row r="613" spans="1:16" x14ac:dyDescent="0.25">
      <c r="A613" s="55" t="s">
        <v>337</v>
      </c>
      <c r="B613" s="55" t="s">
        <v>356</v>
      </c>
      <c r="C613" s="56">
        <v>12392289821</v>
      </c>
      <c r="D613" s="56">
        <v>102000000</v>
      </c>
      <c r="E613" s="57">
        <v>5.8174275411039797</v>
      </c>
      <c r="F613" s="57">
        <v>0.18105905823541799</v>
      </c>
      <c r="G613" s="56">
        <v>22.563583000000001</v>
      </c>
      <c r="H613" s="57">
        <v>304.75</v>
      </c>
      <c r="I613" s="57">
        <v>-4.9973187603579845</v>
      </c>
      <c r="J613" s="56">
        <v>887823164</v>
      </c>
      <c r="K613" s="57">
        <v>36.189639224146219</v>
      </c>
      <c r="L613" s="57">
        <v>392.15686274509807</v>
      </c>
      <c r="M613" s="57">
        <v>22.12</v>
      </c>
      <c r="N613" s="58">
        <v>23.739501236649485</v>
      </c>
      <c r="O613" s="59">
        <v>944.35660231500538</v>
      </c>
      <c r="P613" s="58">
        <v>31.478553410500179</v>
      </c>
    </row>
    <row r="614" spans="1:16" x14ac:dyDescent="0.25">
      <c r="A614" s="55" t="s">
        <v>537</v>
      </c>
      <c r="B614" s="55" t="s">
        <v>356</v>
      </c>
      <c r="C614" s="56">
        <v>7584806686</v>
      </c>
      <c r="D614" s="56">
        <v>115200000</v>
      </c>
      <c r="E614" s="57">
        <v>12.951703615286741</v>
      </c>
      <c r="F614" s="57">
        <v>1.1590513687792401</v>
      </c>
      <c r="G614" s="56">
        <v>32.517617000000001</v>
      </c>
      <c r="H614" s="57">
        <v>95</v>
      </c>
      <c r="I614" s="57">
        <v>0.11010211207795351</v>
      </c>
      <c r="J614" s="56">
        <v>266471917</v>
      </c>
      <c r="K614" s="57">
        <v>41.934625328642042</v>
      </c>
      <c r="L614" s="57">
        <v>347.22222222222223</v>
      </c>
      <c r="M614" s="57">
        <v>28.22</v>
      </c>
      <c r="N614" s="58">
        <v>59.497423677855373</v>
      </c>
      <c r="O614" s="59">
        <v>1197.908176422412</v>
      </c>
      <c r="P614" s="58">
        <v>39.930272547413736</v>
      </c>
    </row>
    <row r="615" spans="1:16" x14ac:dyDescent="0.25">
      <c r="A615" s="55" t="s">
        <v>122</v>
      </c>
      <c r="B615" s="55" t="s">
        <v>356</v>
      </c>
      <c r="C615" s="56">
        <v>2913670000</v>
      </c>
      <c r="D615" s="56">
        <v>150000000</v>
      </c>
      <c r="E615" s="57">
        <v>64.409717945014393</v>
      </c>
      <c r="F615" s="57">
        <v>33.030624587186871</v>
      </c>
      <c r="G615" s="56">
        <v>45.644831000000003</v>
      </c>
      <c r="H615" s="57">
        <v>13.61</v>
      </c>
      <c r="I615" s="57">
        <v>0.25815728755883605</v>
      </c>
      <c r="J615" s="56">
        <v>-64393000</v>
      </c>
      <c r="K615" s="57">
        <v>-30.282794713711116</v>
      </c>
      <c r="L615" s="57">
        <v>266.66666666666669</v>
      </c>
      <c r="M615" s="57">
        <v>30.42</v>
      </c>
      <c r="N615" s="58">
        <v>32.591821078338377</v>
      </c>
      <c r="O615" s="59">
        <v>2040.3989167007296</v>
      </c>
      <c r="P615" s="58">
        <v>68.013297223357654</v>
      </c>
    </row>
    <row r="616" spans="1:16" x14ac:dyDescent="0.25">
      <c r="A616" s="55" t="s">
        <v>293</v>
      </c>
      <c r="B616" s="55" t="s">
        <v>356</v>
      </c>
      <c r="C616" s="56">
        <v>115747897000</v>
      </c>
      <c r="D616" s="56">
        <v>500000000</v>
      </c>
      <c r="E616" s="57">
        <v>1.1580842969559755</v>
      </c>
      <c r="F616" s="57">
        <v>1.5441123959413007E-2</v>
      </c>
      <c r="G616" s="56">
        <v>231.500754</v>
      </c>
      <c r="H616" s="57">
        <v>149.19999999999999</v>
      </c>
      <c r="I616" s="57">
        <v>-3.0410939220441833</v>
      </c>
      <c r="J616" s="56">
        <v>-7758354000</v>
      </c>
      <c r="K616" s="57">
        <v>-9.6669989536440326</v>
      </c>
      <c r="L616" s="57">
        <v>80</v>
      </c>
      <c r="M616" s="57">
        <v>46.3</v>
      </c>
      <c r="N616" s="58">
        <v>72.514038386411244</v>
      </c>
      <c r="O616" s="59">
        <v>520.36258569519157</v>
      </c>
      <c r="P616" s="58">
        <v>17.345419523173053</v>
      </c>
    </row>
    <row r="617" spans="1:16" x14ac:dyDescent="0.25">
      <c r="A617" s="55" t="s">
        <v>468</v>
      </c>
      <c r="B617" s="55" t="s">
        <v>356</v>
      </c>
      <c r="C617" s="56">
        <v>3885250224</v>
      </c>
      <c r="D617" s="56">
        <v>672000000</v>
      </c>
      <c r="E617" s="57">
        <v>0.70730447763060467</v>
      </c>
      <c r="F617" s="57">
        <v>4.0020396389564361E-3</v>
      </c>
      <c r="G617" s="56">
        <v>217.993559</v>
      </c>
      <c r="H617" s="57">
        <v>259.5</v>
      </c>
      <c r="I617" s="57">
        <v>30.243092385040342</v>
      </c>
      <c r="J617" s="56">
        <v>15350052</v>
      </c>
      <c r="K617" s="57">
        <v>11513.706924250158</v>
      </c>
      <c r="L617" s="57">
        <v>59.523809523809526</v>
      </c>
      <c r="M617" s="57">
        <v>32.43</v>
      </c>
      <c r="N617" s="58">
        <v>40.152998892736015</v>
      </c>
      <c r="O617" s="59">
        <v>2887.0494275295086</v>
      </c>
      <c r="P617" s="58">
        <v>96.23498091765029</v>
      </c>
    </row>
    <row r="618" spans="1:16" x14ac:dyDescent="0.25">
      <c r="A618" s="55" t="s">
        <v>118</v>
      </c>
      <c r="B618" s="55" t="s">
        <v>356</v>
      </c>
      <c r="C618" s="56">
        <v>8174952000</v>
      </c>
      <c r="D618" s="56">
        <v>1080000000</v>
      </c>
      <c r="E618" s="57">
        <v>14.284819443810555</v>
      </c>
      <c r="F618" s="57">
        <v>2.2044474450324931</v>
      </c>
      <c r="G618" s="56">
        <v>431.473364</v>
      </c>
      <c r="H618" s="57">
        <v>6.49</v>
      </c>
      <c r="I618" s="57">
        <v>-9.7313523222450016E-2</v>
      </c>
      <c r="J618" s="56">
        <v>64035000</v>
      </c>
      <c r="K618" s="57">
        <v>101.19465917076599</v>
      </c>
      <c r="L618" s="57">
        <v>37.037037037037038</v>
      </c>
      <c r="M618" s="57">
        <v>39.950000000000003</v>
      </c>
      <c r="N618" s="58">
        <v>34.440837745389111</v>
      </c>
      <c r="O618" s="59">
        <v>496.99644188871474</v>
      </c>
      <c r="P618" s="58">
        <v>16.566548062957157</v>
      </c>
    </row>
    <row r="619" spans="1:16" x14ac:dyDescent="0.25">
      <c r="A619" s="55" t="s">
        <v>294</v>
      </c>
      <c r="B619" s="55" t="s">
        <v>356</v>
      </c>
      <c r="C619" s="56">
        <v>966388000000</v>
      </c>
      <c r="D619" s="56">
        <v>1380000000</v>
      </c>
      <c r="E619" s="57">
        <v>0.18969808686349379</v>
      </c>
      <c r="F619" s="57">
        <v>4.5069633372177189E-4</v>
      </c>
      <c r="G619" s="56">
        <v>692.54227100000003</v>
      </c>
      <c r="H619" s="57">
        <v>304.5</v>
      </c>
      <c r="I619" s="57">
        <v>-3.5289631429731116</v>
      </c>
      <c r="J619" s="56">
        <v>9856000000</v>
      </c>
      <c r="K619" s="57">
        <v>42.704951298701296</v>
      </c>
      <c r="L619" s="57">
        <v>28.985507246376812</v>
      </c>
      <c r="M619" s="57">
        <v>50.18</v>
      </c>
      <c r="N619" s="58">
        <v>55.220193574426339</v>
      </c>
      <c r="O619" s="59">
        <v>784.65920950588009</v>
      </c>
      <c r="P619" s="58">
        <v>26.155306983529336</v>
      </c>
    </row>
    <row r="620" spans="1:16" x14ac:dyDescent="0.25">
      <c r="A620" s="55" t="s">
        <v>739</v>
      </c>
      <c r="B620" s="55" t="s">
        <v>356</v>
      </c>
      <c r="C620" s="56">
        <v>27061282133</v>
      </c>
      <c r="D620" s="56">
        <v>2000000000</v>
      </c>
      <c r="E620" s="57">
        <v>2.2696812573126297</v>
      </c>
      <c r="F620" s="57">
        <v>4.2031134394678329E-2</v>
      </c>
      <c r="G620" s="56">
        <v>639.07318699999996</v>
      </c>
      <c r="H620" s="57">
        <v>27.58</v>
      </c>
      <c r="I620" s="57">
        <v>0.70297778032036717</v>
      </c>
      <c r="J620" s="56">
        <v>774982515</v>
      </c>
      <c r="K620" s="57">
        <v>69.67899140279313</v>
      </c>
      <c r="L620" s="57">
        <v>20</v>
      </c>
      <c r="M620" s="57">
        <v>31.95</v>
      </c>
      <c r="N620" s="58">
        <v>26.54643140201021</v>
      </c>
      <c r="O620" s="59">
        <v>2640.5921882103198</v>
      </c>
      <c r="P620" s="58">
        <v>88.019739607010663</v>
      </c>
    </row>
    <row r="621" spans="1:16" x14ac:dyDescent="0.25">
      <c r="A621" s="45" t="s">
        <v>694</v>
      </c>
      <c r="B621" s="45" t="s">
        <v>695</v>
      </c>
      <c r="C621" s="46">
        <v>1441301000</v>
      </c>
      <c r="D621" s="46">
        <v>56000000</v>
      </c>
      <c r="E621" s="47">
        <v>33.729283642633114</v>
      </c>
      <c r="F621" s="47">
        <v>6.5503930013658653</v>
      </c>
      <c r="G621" s="46">
        <v>13.570377000000001</v>
      </c>
      <c r="H621" s="47">
        <v>87.4</v>
      </c>
      <c r="I621" s="47">
        <v>0.77783161532572365</v>
      </c>
      <c r="J621" s="46">
        <v>137762000</v>
      </c>
      <c r="K621" s="47">
        <v>37.377506133766929</v>
      </c>
      <c r="L621" s="47">
        <v>714.28571428571433</v>
      </c>
      <c r="M621" s="47">
        <v>24.23</v>
      </c>
      <c r="N621" s="48">
        <v>0</v>
      </c>
      <c r="O621" s="49">
        <v>1866.2656886688856</v>
      </c>
      <c r="P621" s="48">
        <v>62.208856288962849</v>
      </c>
    </row>
    <row r="622" spans="1:16" x14ac:dyDescent="0.25">
      <c r="A622" s="45" t="s">
        <v>711</v>
      </c>
      <c r="B622" s="45" t="s">
        <v>695</v>
      </c>
      <c r="C622" s="46">
        <v>4247524000</v>
      </c>
      <c r="D622" s="46">
        <v>139700000</v>
      </c>
      <c r="E622" s="47">
        <v>28.972809429764066</v>
      </c>
      <c r="F622" s="47">
        <v>3.4450673167423389</v>
      </c>
      <c r="G622" s="46">
        <v>26.359023000000001</v>
      </c>
      <c r="H622" s="47">
        <v>52.4</v>
      </c>
      <c r="I622" s="47">
        <v>-0.29868126512833015</v>
      </c>
      <c r="J622" s="46">
        <v>402500000</v>
      </c>
      <c r="K622" s="47">
        <v>20.894260869565219</v>
      </c>
      <c r="L622" s="47">
        <v>286.32784538296352</v>
      </c>
      <c r="M622" s="47">
        <v>18.86</v>
      </c>
      <c r="N622" s="48">
        <v>0</v>
      </c>
      <c r="O622" s="49">
        <v>553.46435653463254</v>
      </c>
      <c r="P622" s="48">
        <v>18.44881188448775</v>
      </c>
    </row>
    <row r="623" spans="1:16" x14ac:dyDescent="0.25">
      <c r="A623" s="45" t="s">
        <v>742</v>
      </c>
      <c r="B623" s="45" t="s">
        <v>695</v>
      </c>
      <c r="C623" s="46">
        <v>2485538000</v>
      </c>
      <c r="D623" s="46">
        <v>600000000</v>
      </c>
      <c r="E623" s="47">
        <v>22.065045547770275</v>
      </c>
      <c r="F623" s="47">
        <v>2.381805434776584</v>
      </c>
      <c r="G623" s="46">
        <v>159.75809699999999</v>
      </c>
      <c r="H623" s="47">
        <v>11.35</v>
      </c>
      <c r="I623" s="47">
        <v>-0.28942407686997385</v>
      </c>
      <c r="J623" s="46">
        <v>131816000</v>
      </c>
      <c r="K623" s="47">
        <v>70.279783941251438</v>
      </c>
      <c r="L623" s="47">
        <v>66.666666666666671</v>
      </c>
      <c r="M623" s="47">
        <v>26.62</v>
      </c>
      <c r="N623" s="48">
        <v>0</v>
      </c>
      <c r="O623" s="49">
        <v>425.47571290464765</v>
      </c>
      <c r="P623" s="48">
        <v>14.182523763488255</v>
      </c>
    </row>
    <row r="624" spans="1:16" x14ac:dyDescent="0.25">
      <c r="A624" s="25" t="s">
        <v>675</v>
      </c>
      <c r="B624" s="25" t="s">
        <v>691</v>
      </c>
      <c r="C624" s="26">
        <v>1459734156</v>
      </c>
      <c r="D624" s="26">
        <v>33811732</v>
      </c>
      <c r="E624" s="27">
        <v>13.946504686503568</v>
      </c>
      <c r="F624" s="27">
        <v>1.0769590376620217</v>
      </c>
      <c r="G624" s="26">
        <v>7.956887</v>
      </c>
      <c r="H624" s="27">
        <v>360.5</v>
      </c>
      <c r="I624" s="27">
        <v>14.347426661881855</v>
      </c>
      <c r="J624" s="26">
        <v>174328179</v>
      </c>
      <c r="K624" s="27">
        <v>74.284567361883589</v>
      </c>
      <c r="L624" s="27">
        <v>1183.0213252607114</v>
      </c>
      <c r="M624" s="27">
        <v>23.53</v>
      </c>
      <c r="N624" s="28">
        <v>26.786695117843799</v>
      </c>
      <c r="O624" s="29">
        <v>2121.992951942244</v>
      </c>
      <c r="P624" s="28">
        <v>70.733098398074802</v>
      </c>
    </row>
    <row r="625" spans="1:16" x14ac:dyDescent="0.25">
      <c r="A625" s="25" t="s">
        <v>116</v>
      </c>
      <c r="B625" s="25" t="s">
        <v>691</v>
      </c>
      <c r="C625" s="26">
        <v>2293640501</v>
      </c>
      <c r="D625" s="26">
        <v>592000000</v>
      </c>
      <c r="E625" s="27">
        <v>49.361187258969323</v>
      </c>
      <c r="F625" s="27">
        <v>11.911483411913446</v>
      </c>
      <c r="G625" s="26">
        <v>110.71429000000001</v>
      </c>
      <c r="H625" s="27">
        <v>7.32</v>
      </c>
      <c r="I625" s="27">
        <v>0.18462027252438329</v>
      </c>
      <c r="J625" s="26">
        <v>-484144539</v>
      </c>
      <c r="K625" s="27">
        <v>-8.5594273325057575</v>
      </c>
      <c r="L625" s="27">
        <v>67.567567567567565</v>
      </c>
      <c r="M625" s="27">
        <v>18.7</v>
      </c>
      <c r="N625" s="28">
        <v>58.330816287923518</v>
      </c>
      <c r="O625" s="29">
        <v>1492.1116589268602</v>
      </c>
      <c r="P625" s="28">
        <v>49.737055297562009</v>
      </c>
    </row>
    <row r="626" spans="1:16" x14ac:dyDescent="0.25">
      <c r="A626" s="25" t="s">
        <v>83</v>
      </c>
      <c r="B626" s="25" t="s">
        <v>691</v>
      </c>
      <c r="C626" s="26">
        <v>4451435451</v>
      </c>
      <c r="D626" s="26">
        <v>800000000</v>
      </c>
      <c r="E626" s="27">
        <v>69.542770194525033</v>
      </c>
      <c r="F626" s="27">
        <v>86.928462743156288</v>
      </c>
      <c r="G626" s="26">
        <v>475.40234800000002</v>
      </c>
      <c r="H626" s="27">
        <v>1.21</v>
      </c>
      <c r="I626" s="27">
        <v>-1.4496771243054818E-2</v>
      </c>
      <c r="J626" s="26">
        <v>-73450635</v>
      </c>
      <c r="K626" s="27">
        <v>-10.891668942004381</v>
      </c>
      <c r="L626" s="27">
        <v>50</v>
      </c>
      <c r="M626" s="27">
        <v>59.42</v>
      </c>
      <c r="N626" s="28">
        <v>16.055939799272334</v>
      </c>
      <c r="O626" s="29">
        <v>895.23501243918781</v>
      </c>
      <c r="P626" s="28">
        <v>29.84116708130626</v>
      </c>
    </row>
    <row r="627" spans="1:16" x14ac:dyDescent="0.25">
      <c r="A627" s="65" t="s">
        <v>67</v>
      </c>
      <c r="B627" s="65" t="s">
        <v>608</v>
      </c>
      <c r="C627" s="66">
        <v>24553432694</v>
      </c>
      <c r="D627" s="66">
        <v>10983458</v>
      </c>
      <c r="E627" s="67">
        <v>0.36668315927454564</v>
      </c>
      <c r="F627" s="67">
        <v>2.8761609035535844E-3</v>
      </c>
      <c r="G627" s="66">
        <v>3.4871699999999996E-4</v>
      </c>
      <c r="H627" s="67">
        <v>11550</v>
      </c>
      <c r="I627" s="67">
        <v>128.71049610891532</v>
      </c>
      <c r="J627" s="66">
        <v>5402190789</v>
      </c>
      <c r="K627" s="67">
        <v>23.599775297569558</v>
      </c>
      <c r="L627" s="67">
        <v>3641.8403020250998</v>
      </c>
      <c r="M627" s="67">
        <v>85.99</v>
      </c>
      <c r="N627" s="68">
        <v>0</v>
      </c>
      <c r="O627" s="69">
        <v>2023.5994886751942</v>
      </c>
      <c r="P627" s="68">
        <v>67.453316289173145</v>
      </c>
    </row>
    <row r="628" spans="1:16" x14ac:dyDescent="0.25">
      <c r="A628" s="65" t="s">
        <v>488</v>
      </c>
      <c r="B628" s="65" t="s">
        <v>608</v>
      </c>
      <c r="C628" s="66">
        <v>1606779225</v>
      </c>
      <c r="D628" s="66">
        <v>84000000</v>
      </c>
      <c r="E628" s="67">
        <v>59.248717727401207</v>
      </c>
      <c r="F628" s="67">
        <v>18.561628360714664</v>
      </c>
      <c r="G628" s="66">
        <v>17.924288000000001</v>
      </c>
      <c r="H628" s="67">
        <v>37.68</v>
      </c>
      <c r="I628" s="67">
        <v>3.3009707700202284E-3</v>
      </c>
      <c r="J628" s="66">
        <v>-6732835</v>
      </c>
      <c r="K628" s="67">
        <v>-474.09449362712735</v>
      </c>
      <c r="L628" s="67">
        <v>476.1904761904762</v>
      </c>
      <c r="M628" s="67">
        <v>21.33</v>
      </c>
      <c r="N628" s="68">
        <v>53.350129079536238</v>
      </c>
      <c r="O628" s="69">
        <v>1483.0601597030532</v>
      </c>
      <c r="P628" s="68">
        <v>49.435338656768437</v>
      </c>
    </row>
    <row r="629" spans="1:16" x14ac:dyDescent="0.25">
      <c r="A629" s="65" t="s">
        <v>311</v>
      </c>
      <c r="B629" s="65" t="s">
        <v>608</v>
      </c>
      <c r="C629" s="66">
        <v>530578724</v>
      </c>
      <c r="D629" s="66">
        <v>240000000</v>
      </c>
      <c r="E629" s="67">
        <v>47.3804666634827</v>
      </c>
      <c r="F629" s="67">
        <v>39.483722219568918</v>
      </c>
      <c r="G629" s="66">
        <v>148.650609</v>
      </c>
      <c r="H629" s="67">
        <v>5.68</v>
      </c>
      <c r="I629" s="67">
        <v>3.4113301027852927E-2</v>
      </c>
      <c r="J629" s="66">
        <v>-38865072</v>
      </c>
      <c r="K629" s="67">
        <v>-30.876052410246402</v>
      </c>
      <c r="L629" s="67">
        <v>166.66666666666666</v>
      </c>
      <c r="M629" s="67">
        <v>61.93</v>
      </c>
      <c r="N629" s="68">
        <v>64.55549327548492</v>
      </c>
      <c r="O629" s="69">
        <v>1233.1145189428655</v>
      </c>
      <c r="P629" s="68">
        <v>41.103817298095514</v>
      </c>
    </row>
    <row r="630" spans="1:16" x14ac:dyDescent="0.25">
      <c r="A630" s="65" t="s">
        <v>512</v>
      </c>
      <c r="B630" s="65" t="s">
        <v>608</v>
      </c>
      <c r="C630" s="66">
        <v>24772686000</v>
      </c>
      <c r="D630" s="66">
        <v>261292000</v>
      </c>
      <c r="E630" s="67">
        <v>2.6172987417371125</v>
      </c>
      <c r="F630" s="67">
        <v>4.0553676274520126E-2</v>
      </c>
      <c r="G630" s="66">
        <v>62.8855</v>
      </c>
      <c r="H630" s="67">
        <v>243.1</v>
      </c>
      <c r="I630" s="67">
        <v>0.95118038379129644</v>
      </c>
      <c r="J630" s="66">
        <v>224412000</v>
      </c>
      <c r="K630" s="67">
        <v>287.592125198296</v>
      </c>
      <c r="L630" s="67">
        <v>153.08543698237986</v>
      </c>
      <c r="M630" s="67">
        <v>24.06</v>
      </c>
      <c r="N630" s="68">
        <v>38.835752569274149</v>
      </c>
      <c r="O630" s="69">
        <v>809.21682238544554</v>
      </c>
      <c r="P630" s="68">
        <v>26.973894079514853</v>
      </c>
    </row>
    <row r="631" spans="1:16" x14ac:dyDescent="0.25">
      <c r="A631" s="65" t="s">
        <v>461</v>
      </c>
      <c r="B631" s="65" t="s">
        <v>608</v>
      </c>
      <c r="C631" s="66">
        <v>1357332842</v>
      </c>
      <c r="D631" s="66">
        <v>535000000</v>
      </c>
      <c r="E631" s="67">
        <v>23.348433932979489</v>
      </c>
      <c r="F631" s="67">
        <v>7.2736554308347321</v>
      </c>
      <c r="G631" s="66">
        <v>285.553631</v>
      </c>
      <c r="H631" s="67">
        <v>6</v>
      </c>
      <c r="I631" s="67">
        <v>-0.15541435217585065</v>
      </c>
      <c r="J631" s="66">
        <v>-32229759</v>
      </c>
      <c r="K631" s="67">
        <v>-99.597393824756807</v>
      </c>
      <c r="L631" s="67">
        <v>74.766355140186917</v>
      </c>
      <c r="M631" s="67">
        <v>53.37</v>
      </c>
      <c r="N631" s="68">
        <v>60.289058478218877</v>
      </c>
      <c r="O631" s="69">
        <v>113.49157440878049</v>
      </c>
      <c r="P631" s="68">
        <v>3.783052480292683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topLeftCell="I1" workbookViewId="0">
      <pane ySplit="1" topLeftCell="A156" activePane="bottomLeft" state="frozen"/>
      <selection pane="bottomLeft" activeCell="J191" sqref="J191"/>
    </sheetView>
  </sheetViews>
  <sheetFormatPr defaultRowHeight="15" x14ac:dyDescent="0.25"/>
  <cols>
    <col min="1" max="1" width="9.140625" style="13"/>
    <col min="2" max="2" width="3" style="13" customWidth="1"/>
    <col min="3" max="4" width="9.140625" style="13" hidden="1" customWidth="1"/>
    <col min="5" max="5" width="11.7109375" style="13" bestFit="1" customWidth="1"/>
    <col min="6" max="6" width="47" style="13" bestFit="1" customWidth="1"/>
    <col min="7" max="7" width="23.5703125" style="13" bestFit="1" customWidth="1"/>
    <col min="8" max="8" width="29" style="13" bestFit="1" customWidth="1"/>
    <col min="9" max="9" width="21.85546875" style="13" bestFit="1" customWidth="1"/>
    <col min="10" max="10" width="20.85546875" style="13" bestFit="1" customWidth="1"/>
    <col min="11" max="11" width="24.85546875" style="13" bestFit="1" customWidth="1"/>
    <col min="12" max="12" width="17.85546875" style="13" bestFit="1" customWidth="1"/>
    <col min="13" max="13" width="21.7109375" style="13" bestFit="1" customWidth="1"/>
    <col min="14" max="14" width="29.42578125" style="13" bestFit="1" customWidth="1"/>
    <col min="15" max="15" width="12.85546875" style="13" bestFit="1" customWidth="1"/>
    <col min="16" max="16" width="12" style="13" bestFit="1" customWidth="1"/>
    <col min="17" max="17" width="27.85546875" style="13" bestFit="1" customWidth="1"/>
    <col min="18" max="18" width="9.140625" style="13" bestFit="1" customWidth="1"/>
    <col min="19" max="19" width="9.140625" style="13"/>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16384" width="9.140625" style="13"/>
  </cols>
  <sheetData>
    <row r="1" spans="1:24" ht="30" x14ac:dyDescent="0.25">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x14ac:dyDescent="0.25">
      <c r="A2" s="13" t="s">
        <v>466</v>
      </c>
      <c r="B2" s="13">
        <v>60</v>
      </c>
      <c r="C2" s="13" t="s">
        <v>372</v>
      </c>
      <c r="D2" s="14">
        <v>-3073.5555608006848</v>
      </c>
      <c r="E2" s="17">
        <v>8.3000000000000007</v>
      </c>
      <c r="F2" s="13" t="s">
        <v>679</v>
      </c>
      <c r="G2" s="13">
        <v>-1049101373</v>
      </c>
      <c r="H2" s="13" t="s">
        <v>1435</v>
      </c>
      <c r="I2" s="13">
        <v>13.415773816296296</v>
      </c>
      <c r="J2" s="13">
        <v>9055647326</v>
      </c>
      <c r="K2" s="13">
        <v>675000000</v>
      </c>
      <c r="L2" s="13">
        <v>0.5963129752740991</v>
      </c>
      <c r="M2" s="13">
        <v>5400000000</v>
      </c>
      <c r="N2" s="13" t="s">
        <v>956</v>
      </c>
      <c r="O2" s="13">
        <v>43.778318896109958</v>
      </c>
      <c r="P2" s="13">
        <v>545.33886796689671</v>
      </c>
      <c r="Q2" s="15"/>
      <c r="R2" s="20">
        <v>18.177962265563224</v>
      </c>
      <c r="T2" s="118">
        <v>-16.747572909351067</v>
      </c>
      <c r="U2" s="118">
        <v>9.9331768328925563</v>
      </c>
      <c r="V2" s="20">
        <v>33.074800609426724</v>
      </c>
      <c r="W2" s="20">
        <v>52.176638403766681</v>
      </c>
      <c r="X2" s="20">
        <v>46.83433059561996</v>
      </c>
    </row>
    <row r="3" spans="1:24" x14ac:dyDescent="0.25">
      <c r="A3" s="13" t="s">
        <v>666</v>
      </c>
      <c r="B3" s="13">
        <v>60</v>
      </c>
      <c r="C3" s="13" t="s">
        <v>372</v>
      </c>
      <c r="D3" s="13">
        <v>-122.58393289539259</v>
      </c>
      <c r="E3" s="17">
        <v>2.81</v>
      </c>
      <c r="F3" s="13" t="s">
        <v>208</v>
      </c>
      <c r="G3" s="13">
        <v>3618440</v>
      </c>
      <c r="H3" s="13" t="s">
        <v>1436</v>
      </c>
      <c r="I3" s="13">
        <v>61.374532563636365</v>
      </c>
      <c r="J3" s="13">
        <v>3375599291</v>
      </c>
      <c r="K3" s="13">
        <v>55000000</v>
      </c>
      <c r="L3" s="13">
        <v>3.2586806228239604E-2</v>
      </c>
      <c r="M3" s="13">
        <v>110000000</v>
      </c>
      <c r="N3" s="13" t="s">
        <v>1105</v>
      </c>
      <c r="O3" s="13">
        <v>22.700966757361265</v>
      </c>
      <c r="P3" s="13">
        <v>652.33106198074165</v>
      </c>
      <c r="Q3" s="16">
        <f t="shared" ref="Q3:Q66" si="0">E3*G3/100</f>
        <v>101678.164</v>
      </c>
      <c r="R3" s="20">
        <v>21.744368732691388</v>
      </c>
      <c r="T3" s="118">
        <v>-0.84145126972368089</v>
      </c>
      <c r="U3" s="120">
        <v>1.0945167085430274</v>
      </c>
      <c r="V3" s="20">
        <v>49.885881994820757</v>
      </c>
      <c r="W3" s="20">
        <v>54.069371841210724</v>
      </c>
      <c r="X3" s="20">
        <v>50.501077697543089</v>
      </c>
    </row>
    <row r="4" spans="1:24" x14ac:dyDescent="0.25">
      <c r="A4" s="13" t="s">
        <v>775</v>
      </c>
      <c r="B4" s="13">
        <v>60</v>
      </c>
      <c r="C4" s="13" t="s">
        <v>372</v>
      </c>
      <c r="D4" s="14">
        <v>-73322</v>
      </c>
      <c r="E4" s="17">
        <v>12.61</v>
      </c>
      <c r="F4" s="13" t="s">
        <v>221</v>
      </c>
      <c r="G4" s="13">
        <v>108347048</v>
      </c>
      <c r="H4" s="13" t="s">
        <v>1437</v>
      </c>
      <c r="I4" s="13">
        <v>22.947326516591975</v>
      </c>
      <c r="J4" s="13">
        <v>13661644947</v>
      </c>
      <c r="K4" s="13">
        <v>595348000</v>
      </c>
      <c r="L4" s="13">
        <v>0.52293673475746494</v>
      </c>
      <c r="M4" s="13">
        <v>7144176000</v>
      </c>
      <c r="N4" s="13" t="s">
        <v>1172</v>
      </c>
      <c r="O4" s="13">
        <v>21.430641802300539</v>
      </c>
      <c r="Q4" s="15">
        <f t="shared" si="0"/>
        <v>13662562.752799999</v>
      </c>
      <c r="R4" s="165">
        <f t="shared" ref="R4:R62" si="1">IF(OR(H4="", H5="", Q4=0), "", IF(H4&lt;H5, LN(H5/H4)/10, ""))</f>
        <v>-0.35245566183644073</v>
      </c>
      <c r="T4" s="118"/>
      <c r="U4" s="118"/>
      <c r="V4" s="20">
        <v>24.499244776778504</v>
      </c>
      <c r="W4" s="20">
        <v>36.250522924983663</v>
      </c>
      <c r="X4" s="20"/>
    </row>
    <row r="5" spans="1:24" x14ac:dyDescent="0.25">
      <c r="A5" s="13" t="s">
        <v>39</v>
      </c>
      <c r="B5" s="13">
        <v>60</v>
      </c>
      <c r="C5" s="13" t="s">
        <v>372</v>
      </c>
      <c r="D5" s="14">
        <v>-26458.933013105932</v>
      </c>
      <c r="E5" s="17">
        <v>118.3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f t="shared" si="0"/>
        <v>6879047.9939999999</v>
      </c>
      <c r="R5" s="20">
        <v>13.598206278026904</v>
      </c>
      <c r="T5" s="118">
        <v>-24.856968396348833</v>
      </c>
      <c r="U5" s="120">
        <v>64.655929159217038</v>
      </c>
      <c r="V5" s="20">
        <v>39.439553056690279</v>
      </c>
      <c r="W5" s="20">
        <v>37.149213312589772</v>
      </c>
      <c r="X5" s="20">
        <v>52.712590224316116</v>
      </c>
    </row>
    <row r="6" spans="1:24" x14ac:dyDescent="0.25">
      <c r="A6" s="13" t="s">
        <v>373</v>
      </c>
      <c r="B6" s="13">
        <v>60</v>
      </c>
      <c r="C6" s="13" t="s">
        <v>372</v>
      </c>
      <c r="D6" s="14">
        <v>12512.571823840304</v>
      </c>
      <c r="E6" s="17">
        <v>34.72</v>
      </c>
      <c r="F6" s="13" t="s">
        <v>680</v>
      </c>
      <c r="G6" s="13">
        <v>-35004000</v>
      </c>
      <c r="H6" s="13" t="s">
        <v>1439</v>
      </c>
      <c r="I6" s="13">
        <v>4.9975180375180379</v>
      </c>
      <c r="J6" s="13">
        <v>1298730000</v>
      </c>
      <c r="K6" s="13">
        <v>259875000</v>
      </c>
      <c r="L6" s="13">
        <v>7.0034764731699433</v>
      </c>
      <c r="M6" s="13">
        <v>9095625000</v>
      </c>
      <c r="N6" s="13" t="s">
        <v>498</v>
      </c>
      <c r="O6" s="13">
        <v>63.914985035081152</v>
      </c>
      <c r="P6" s="13">
        <v>1580.1309211591474</v>
      </c>
      <c r="Q6" s="15">
        <f t="shared" si="0"/>
        <v>-12153388.800000001</v>
      </c>
      <c r="R6" s="20">
        <v>52.671030705304915</v>
      </c>
      <c r="T6" s="118">
        <v>-8.9381011742912264</v>
      </c>
      <c r="U6" s="120">
        <v>-118.42889443271524</v>
      </c>
      <c r="V6" s="20">
        <v>57.992531738871975</v>
      </c>
      <c r="W6" s="20">
        <v>47.810197647398979</v>
      </c>
      <c r="X6" s="20">
        <v>43.145476595052344</v>
      </c>
    </row>
    <row r="7" spans="1:24" x14ac:dyDescent="0.25">
      <c r="A7" s="13" t="s">
        <v>316</v>
      </c>
      <c r="B7" s="13">
        <v>60</v>
      </c>
      <c r="C7" s="13" t="s">
        <v>372</v>
      </c>
      <c r="D7" s="13">
        <v>-106.40783172291334</v>
      </c>
      <c r="E7" s="17">
        <v>0.87</v>
      </c>
      <c r="F7" s="13" t="s">
        <v>404</v>
      </c>
      <c r="G7" s="13">
        <v>-245597000</v>
      </c>
      <c r="H7" s="13" t="s">
        <v>1440</v>
      </c>
      <c r="I7" s="13">
        <v>2.7568966269841271</v>
      </c>
      <c r="J7" s="13">
        <v>13894759000</v>
      </c>
      <c r="K7" s="13">
        <v>5040000000</v>
      </c>
      <c r="L7" s="13">
        <v>0.31557222403065788</v>
      </c>
      <c r="M7" s="13">
        <v>4384800000</v>
      </c>
      <c r="N7" s="13" t="s">
        <v>657</v>
      </c>
      <c r="O7" s="13">
        <v>22.994381818103587</v>
      </c>
      <c r="P7" s="13">
        <v>985.98929272891155</v>
      </c>
      <c r="Q7" s="16">
        <f t="shared" si="0"/>
        <v>-2136693.9</v>
      </c>
      <c r="R7" s="20">
        <v>32.866309757630383</v>
      </c>
      <c r="T7" s="118">
        <v>-1.6781371458968275</v>
      </c>
      <c r="U7" s="120">
        <v>0.3670973827086299</v>
      </c>
      <c r="V7" s="20">
        <v>35.465537997522794</v>
      </c>
      <c r="W7" s="20">
        <v>53.950096746471665</v>
      </c>
      <c r="X7" s="20">
        <v>44.612067574994967</v>
      </c>
    </row>
    <row r="8" spans="1:24" x14ac:dyDescent="0.25">
      <c r="A8" s="13" t="s">
        <v>478</v>
      </c>
      <c r="B8" s="13">
        <v>60</v>
      </c>
      <c r="C8" s="13" t="s">
        <v>372</v>
      </c>
      <c r="D8" s="14">
        <v>22272.458645077932</v>
      </c>
      <c r="E8" s="17">
        <v>56.85</v>
      </c>
      <c r="F8" s="13" t="s">
        <v>221</v>
      </c>
      <c r="G8" s="13">
        <v>-113776797</v>
      </c>
      <c r="H8" s="13" t="s">
        <v>1441</v>
      </c>
      <c r="I8" s="13">
        <v>29.17590977528652</v>
      </c>
      <c r="J8" s="13">
        <v>15925799746</v>
      </c>
      <c r="K8" s="13">
        <v>545854435</v>
      </c>
      <c r="L8" s="13">
        <v>2.0564911415658083</v>
      </c>
      <c r="M8" s="13">
        <v>32751266100</v>
      </c>
      <c r="N8" s="13" t="s">
        <v>1442</v>
      </c>
      <c r="O8" s="13">
        <v>16.606615783972916</v>
      </c>
      <c r="P8" s="13">
        <v>1713.3999206392887</v>
      </c>
      <c r="Q8" s="15">
        <f t="shared" si="0"/>
        <v>-64682109.094499998</v>
      </c>
      <c r="R8" s="20">
        <v>57.113330687976287</v>
      </c>
      <c r="T8" s="118">
        <v>21.651476584926073</v>
      </c>
      <c r="U8" s="118"/>
      <c r="V8" s="20">
        <v>52.245722226616259</v>
      </c>
      <c r="W8" s="20">
        <v>34.417136419197931</v>
      </c>
      <c r="X8" s="20">
        <v>57.446756788299311</v>
      </c>
    </row>
    <row r="9" spans="1:24" x14ac:dyDescent="0.25">
      <c r="A9" s="13" t="s">
        <v>681</v>
      </c>
      <c r="B9" s="13">
        <v>60</v>
      </c>
      <c r="C9" s="13" t="s">
        <v>372</v>
      </c>
      <c r="D9" s="14">
        <v>-6535.8883098638289</v>
      </c>
      <c r="E9" s="17">
        <v>18.22</v>
      </c>
      <c r="F9" s="13" t="s">
        <v>233</v>
      </c>
      <c r="G9" s="13">
        <v>4524638000</v>
      </c>
      <c r="H9" s="13" t="s">
        <v>1443</v>
      </c>
      <c r="I9" s="13">
        <v>20.152082771777717</v>
      </c>
      <c r="J9" s="13">
        <v>119321530000</v>
      </c>
      <c r="K9" s="13">
        <v>5921052000</v>
      </c>
      <c r="L9" s="13">
        <v>0.89320792316357323</v>
      </c>
      <c r="M9" s="13">
        <v>106578936000</v>
      </c>
      <c r="N9" s="13" t="s">
        <v>957</v>
      </c>
      <c r="O9" s="13">
        <v>47.07702098723442</v>
      </c>
      <c r="P9" s="13">
        <v>879.35925270550945</v>
      </c>
      <c r="Q9" s="15">
        <f t="shared" si="0"/>
        <v>824389043.60000002</v>
      </c>
      <c r="R9" s="20">
        <v>29.311975090183648</v>
      </c>
      <c r="T9" s="118">
        <v>9.6284113709813113</v>
      </c>
      <c r="U9" s="120">
        <v>17.052976400275668</v>
      </c>
      <c r="V9" s="20">
        <v>47.991383238118047</v>
      </c>
      <c r="W9" s="20">
        <v>31.639399857883006</v>
      </c>
      <c r="X9" s="20">
        <v>60.577936324757715</v>
      </c>
    </row>
    <row r="10" spans="1:24" x14ac:dyDescent="0.25">
      <c r="A10" s="13" t="s">
        <v>158</v>
      </c>
      <c r="B10" s="13">
        <v>60</v>
      </c>
      <c r="C10" s="13" t="s">
        <v>372</v>
      </c>
      <c r="D10" s="14">
        <v>-142.88374783047786</v>
      </c>
      <c r="E10" s="17">
        <v>12.57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671.82345420726983</v>
      </c>
      <c r="Q10" s="15">
        <f t="shared" si="0"/>
        <v>-9222101.2976999991</v>
      </c>
      <c r="R10" s="20">
        <v>22.394115140242327</v>
      </c>
      <c r="T10" s="118">
        <v>-5.7848939729502291</v>
      </c>
      <c r="U10" s="120">
        <v>2.4936483355479133</v>
      </c>
      <c r="V10" s="20">
        <v>41.306601841692526</v>
      </c>
      <c r="W10" s="20">
        <v>52.591964528083544</v>
      </c>
      <c r="X10" s="20">
        <v>46.574821056034374</v>
      </c>
    </row>
    <row r="11" spans="1:24" x14ac:dyDescent="0.25">
      <c r="A11" s="13" t="s">
        <v>682</v>
      </c>
      <c r="B11" s="13">
        <v>60</v>
      </c>
      <c r="C11" s="13" t="s">
        <v>372</v>
      </c>
      <c r="D11" s="14">
        <v>36191.927193603136</v>
      </c>
      <c r="E11" s="17">
        <v>262.5</v>
      </c>
      <c r="F11" s="13" t="s">
        <v>683</v>
      </c>
      <c r="G11" s="13">
        <v>2089864424</v>
      </c>
      <c r="H11" s="13" t="s">
        <v>1445</v>
      </c>
      <c r="I11" s="13" t="s">
        <v>1026</v>
      </c>
      <c r="J11" s="13">
        <v>10363411307</v>
      </c>
      <c r="K11" s="13">
        <v>0</v>
      </c>
      <c r="L11" s="13" t="s">
        <v>1446</v>
      </c>
      <c r="M11" s="13" t="s">
        <v>1447</v>
      </c>
      <c r="N11" s="13" t="s">
        <v>1201</v>
      </c>
      <c r="O11" s="13">
        <v>42.089484594348342</v>
      </c>
      <c r="P11" s="13">
        <v>2551.1543198521181</v>
      </c>
      <c r="Q11" s="15">
        <f t="shared" si="0"/>
        <v>5485894113</v>
      </c>
      <c r="R11" s="20">
        <v>85.038477328403943</v>
      </c>
      <c r="T11" s="118">
        <v>26.235327095687637</v>
      </c>
      <c r="U11" s="118">
        <v>371.97023360518813</v>
      </c>
      <c r="V11" s="20">
        <v>48.862972574589634</v>
      </c>
      <c r="W11" s="20">
        <v>55.487723369242417</v>
      </c>
      <c r="X11" s="20">
        <v>67.266407960855801</v>
      </c>
    </row>
    <row r="12" spans="1:24" x14ac:dyDescent="0.25">
      <c r="A12" s="13" t="s">
        <v>243</v>
      </c>
      <c r="B12" s="13">
        <v>60</v>
      </c>
      <c r="C12" s="13" t="s">
        <v>372</v>
      </c>
      <c r="D12" s="14">
        <v>-9247.0758834925346</v>
      </c>
      <c r="E12" s="17">
        <v>31.06</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811.37602149189695</v>
      </c>
      <c r="Q12" s="15">
        <f t="shared" si="0"/>
        <v>1927785490</v>
      </c>
      <c r="R12" s="20">
        <v>27.045867383063232</v>
      </c>
      <c r="T12" s="118">
        <v>15.273501297364902</v>
      </c>
      <c r="U12" s="120">
        <v>27.612425613610405</v>
      </c>
      <c r="V12" s="20">
        <v>56.06937025717275</v>
      </c>
      <c r="W12" s="20">
        <v>31.216327226567131</v>
      </c>
      <c r="X12" s="20">
        <v>60.920518013533929</v>
      </c>
    </row>
    <row r="13" spans="1:24" x14ac:dyDescent="0.25">
      <c r="A13" s="13" t="s">
        <v>516</v>
      </c>
      <c r="B13" s="13">
        <v>60</v>
      </c>
      <c r="C13" s="13" t="s">
        <v>372</v>
      </c>
      <c r="D13" s="14">
        <v>-825.7448824867231</v>
      </c>
      <c r="E13" s="17">
        <v>2.0699999999999998</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249.88992076367919</v>
      </c>
      <c r="Q13" s="16">
        <f t="shared" si="0"/>
        <v>-3444816.8303999994</v>
      </c>
      <c r="R13" s="20">
        <v>8.3296640254559726</v>
      </c>
      <c r="T13" s="118">
        <v>-3.2895168004934039</v>
      </c>
      <c r="U13" s="118"/>
      <c r="V13" s="20">
        <v>35.697988493073133</v>
      </c>
      <c r="W13" s="20">
        <v>48.870242238559008</v>
      </c>
      <c r="X13" s="20">
        <v>43.750506216122979</v>
      </c>
    </row>
    <row r="14" spans="1:24" x14ac:dyDescent="0.25">
      <c r="A14" s="13" t="s">
        <v>21</v>
      </c>
      <c r="B14" s="13">
        <v>60</v>
      </c>
      <c r="C14" s="13" t="s">
        <v>372</v>
      </c>
      <c r="D14" s="13">
        <v>-485.93857904435822</v>
      </c>
      <c r="E14" s="17">
        <v>7.53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766.36856062213337</v>
      </c>
      <c r="Q14" s="15">
        <f t="shared" si="0"/>
        <v>-7130435.5347000007</v>
      </c>
      <c r="R14" s="20">
        <v>25.545618687404446</v>
      </c>
      <c r="T14" s="118">
        <v>-3.424392737502826</v>
      </c>
      <c r="U14" s="120">
        <v>3.1138173642953149</v>
      </c>
      <c r="V14" s="20">
        <v>40.57305780642475</v>
      </c>
      <c r="W14" s="20">
        <v>49.182709444332623</v>
      </c>
      <c r="X14" s="20">
        <v>49.490476793632517</v>
      </c>
    </row>
    <row r="15" spans="1:24" x14ac:dyDescent="0.25">
      <c r="A15" s="13" t="s">
        <v>446</v>
      </c>
      <c r="B15" s="13">
        <v>60</v>
      </c>
      <c r="C15" s="13" t="s">
        <v>372</v>
      </c>
      <c r="D15" s="14">
        <v>6101.4969344311257</v>
      </c>
      <c r="E15" s="17">
        <v>38.32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2746.7708581674533</v>
      </c>
      <c r="Q15" s="15">
        <f t="shared" si="0"/>
        <v>1227575461.9632001</v>
      </c>
      <c r="R15" s="20">
        <v>91.559028605581773</v>
      </c>
      <c r="T15" s="118">
        <v>10.399469728439215</v>
      </c>
      <c r="U15" s="118">
        <v>44.99413503443229</v>
      </c>
      <c r="V15" s="20">
        <v>34.335746685266415</v>
      </c>
      <c r="W15" s="20">
        <v>46.988910920380519</v>
      </c>
      <c r="X15" s="20">
        <v>58.710834679559028</v>
      </c>
    </row>
    <row r="16" spans="1:24" x14ac:dyDescent="0.25">
      <c r="A16" s="13" t="s">
        <v>547</v>
      </c>
      <c r="B16" s="13">
        <v>60</v>
      </c>
      <c r="C16" s="13" t="s">
        <v>372</v>
      </c>
      <c r="D16" s="14">
        <v>-2800.1858090172504</v>
      </c>
      <c r="E16" s="17">
        <v>17.850000000000001</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525.80028321424129</v>
      </c>
      <c r="Q16" s="15">
        <f t="shared" si="0"/>
        <v>-11804242.306500001</v>
      </c>
      <c r="R16" s="20">
        <v>17.526676107141377</v>
      </c>
      <c r="T16" s="118">
        <v>-1.3293220322627519</v>
      </c>
      <c r="U16" s="118"/>
      <c r="V16" s="20">
        <v>45.599581086650026</v>
      </c>
      <c r="W16" s="20">
        <v>52.101497083058852</v>
      </c>
      <c r="X16" s="20">
        <v>63.798602226118192</v>
      </c>
    </row>
    <row r="17" spans="1:35" x14ac:dyDescent="0.25">
      <c r="A17" s="13" t="s">
        <v>684</v>
      </c>
      <c r="B17" s="13">
        <v>60</v>
      </c>
      <c r="C17" s="13" t="s">
        <v>372</v>
      </c>
      <c r="D17" s="14">
        <v>10995.816750713488</v>
      </c>
      <c r="E17" s="17">
        <v>72.849999999999994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1510.2089263263183</v>
      </c>
      <c r="Q17" s="15">
        <f t="shared" si="0"/>
        <v>0</v>
      </c>
      <c r="R17" s="20">
        <v>50.340297544210607</v>
      </c>
      <c r="T17" s="118">
        <v>-32.81457751577463</v>
      </c>
      <c r="U17" s="120">
        <v>60.38784039530114</v>
      </c>
      <c r="V17" s="20">
        <v>43.337712311168524</v>
      </c>
      <c r="W17" s="20">
        <v>65.295909276110393</v>
      </c>
      <c r="X17" s="20">
        <v>51.843757126955026</v>
      </c>
    </row>
    <row r="18" spans="1:35" x14ac:dyDescent="0.25">
      <c r="A18" s="13" t="s">
        <v>275</v>
      </c>
      <c r="B18" s="13">
        <v>60</v>
      </c>
      <c r="C18" s="13" t="s">
        <v>372</v>
      </c>
      <c r="D18" s="14">
        <v>28184.6361068267</v>
      </c>
      <c r="E18" s="17">
        <v>242.3</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1833.0813119471457</v>
      </c>
      <c r="Q18" s="15">
        <f t="shared" si="0"/>
        <v>-785602021</v>
      </c>
      <c r="R18" s="20">
        <v>61.102710398238187</v>
      </c>
      <c r="T18" s="118">
        <v>229.10887432431849</v>
      </c>
      <c r="U18" s="118">
        <v>281.74099104179476</v>
      </c>
      <c r="V18" s="20">
        <v>65.574460835442537</v>
      </c>
      <c r="W18" s="20">
        <v>59.985541158599425</v>
      </c>
      <c r="X18" s="20">
        <v>72.15548856486943</v>
      </c>
    </row>
    <row r="19" spans="1:35" x14ac:dyDescent="0.25">
      <c r="A19" s="13" t="s">
        <v>34</v>
      </c>
      <c r="B19" s="13">
        <v>60</v>
      </c>
      <c r="C19" s="13" t="s">
        <v>372</v>
      </c>
      <c r="D19" s="14">
        <v>-596.55659234095992</v>
      </c>
      <c r="E19" s="17">
        <v>10.68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709.67949087891179</v>
      </c>
      <c r="Q19" s="15">
        <f t="shared" si="0"/>
        <v>41597425.200000003</v>
      </c>
      <c r="R19" s="20">
        <v>23.655983029297058</v>
      </c>
      <c r="T19" s="118">
        <v>-5.9294694161248707</v>
      </c>
      <c r="U19" s="120">
        <v>3.3911368293053457</v>
      </c>
      <c r="V19" s="20">
        <v>41.101732794165592</v>
      </c>
      <c r="W19" s="20">
        <v>52.066757796380323</v>
      </c>
      <c r="X19" s="20">
        <v>49.100118453680324</v>
      </c>
      <c r="AI19" s="161"/>
    </row>
    <row r="20" spans="1:35" x14ac:dyDescent="0.25">
      <c r="A20" s="13" t="s">
        <v>230</v>
      </c>
      <c r="B20" s="13">
        <v>60</v>
      </c>
      <c r="C20" s="13" t="s">
        <v>372</v>
      </c>
      <c r="D20" s="13">
        <v>-271.00561896817862</v>
      </c>
      <c r="E20" s="17">
        <v>2.58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354.47687967040247</v>
      </c>
      <c r="Q20" s="15">
        <f t="shared" si="0"/>
        <v>2237801.7774</v>
      </c>
      <c r="R20" s="20">
        <v>11.815895989013416</v>
      </c>
      <c r="T20" s="118">
        <v>-0.64818775149109609</v>
      </c>
      <c r="U20" s="120">
        <v>1.5997884010072783</v>
      </c>
      <c r="V20" s="20">
        <v>36.690138658538878</v>
      </c>
      <c r="W20" s="20">
        <v>44.904434421392843</v>
      </c>
      <c r="X20" s="20">
        <v>52.934752251953576</v>
      </c>
    </row>
    <row r="21" spans="1:35" x14ac:dyDescent="0.25">
      <c r="A21" s="13" t="s">
        <v>636</v>
      </c>
      <c r="B21" s="13">
        <v>60</v>
      </c>
      <c r="C21" s="13" t="s">
        <v>372</v>
      </c>
      <c r="D21" s="14">
        <v>10490.138597351084</v>
      </c>
      <c r="E21" s="17">
        <v>18.47</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3000</v>
      </c>
      <c r="Q21" s="15">
        <f t="shared" si="0"/>
        <v>149615311.5</v>
      </c>
      <c r="R21" s="20">
        <v>100</v>
      </c>
      <c r="T21" s="120">
        <v>182.48842414035622</v>
      </c>
      <c r="U21" s="118"/>
      <c r="V21" s="20">
        <v>54.411978649806848</v>
      </c>
      <c r="W21" s="20">
        <v>40.19146819067717</v>
      </c>
      <c r="X21" s="20">
        <v>88.22271210820864</v>
      </c>
    </row>
    <row r="22" spans="1:35" x14ac:dyDescent="0.25">
      <c r="A22" s="13" t="s">
        <v>454</v>
      </c>
      <c r="B22" s="13">
        <v>60</v>
      </c>
      <c r="C22" s="13" t="s">
        <v>372</v>
      </c>
      <c r="D22" s="14">
        <v>-2835.0444866280709</v>
      </c>
      <c r="E22" s="17">
        <v>23.18</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1126.9202725295661</v>
      </c>
      <c r="Q22" s="15">
        <f t="shared" si="0"/>
        <v>112440616.8</v>
      </c>
      <c r="R22" s="20">
        <v>37.564009084318869</v>
      </c>
      <c r="T22" s="118">
        <v>7.957512542202565</v>
      </c>
      <c r="U22" s="120">
        <v>11.803354218037647</v>
      </c>
      <c r="V22" s="20">
        <v>43.748934098195285</v>
      </c>
      <c r="W22" s="20">
        <v>33.165219768439371</v>
      </c>
      <c r="X22" s="20">
        <v>59.384539477960679</v>
      </c>
    </row>
    <row r="23" spans="1:35" x14ac:dyDescent="0.25">
      <c r="A23" s="13" t="s">
        <v>685</v>
      </c>
      <c r="B23" s="13">
        <v>60</v>
      </c>
      <c r="C23" s="13" t="s">
        <v>372</v>
      </c>
      <c r="D23" s="13">
        <v>-1586.0361744512995</v>
      </c>
      <c r="E23" s="17">
        <v>6.33</v>
      </c>
      <c r="F23" s="13" t="s">
        <v>683</v>
      </c>
      <c r="G23" s="13">
        <v>3157815002</v>
      </c>
      <c r="H23" s="13" t="s">
        <v>1459</v>
      </c>
      <c r="I23" s="13" t="s">
        <v>785</v>
      </c>
      <c r="J23" s="13">
        <v>7810665698</v>
      </c>
      <c r="K23" s="13">
        <v>0</v>
      </c>
      <c r="L23" s="13" t="s">
        <v>1400</v>
      </c>
      <c r="M23" s="13" t="s">
        <v>1460</v>
      </c>
      <c r="N23" s="13" t="s">
        <v>616</v>
      </c>
      <c r="O23" s="13">
        <v>63.426380347460125</v>
      </c>
      <c r="P23" s="13">
        <v>720.48236774333111</v>
      </c>
      <c r="Q23" s="15">
        <f t="shared" si="0"/>
        <v>199889689.6266</v>
      </c>
      <c r="R23" s="20">
        <v>24.016078924777705</v>
      </c>
      <c r="T23" s="118">
        <v>-4.2470016347972184</v>
      </c>
      <c r="U23" s="120">
        <v>3.2905069130278264</v>
      </c>
      <c r="V23" s="20">
        <v>26.962410765585066</v>
      </c>
      <c r="W23" s="20">
        <v>31.095499568296596</v>
      </c>
      <c r="X23" s="20">
        <v>48.273396692124734</v>
      </c>
    </row>
    <row r="24" spans="1:35" x14ac:dyDescent="0.25">
      <c r="A24" s="13" t="s">
        <v>766</v>
      </c>
      <c r="B24" s="13">
        <v>60</v>
      </c>
      <c r="C24" s="13" t="s">
        <v>372</v>
      </c>
      <c r="D24" s="14">
        <v>151214</v>
      </c>
      <c r="E24" s="17">
        <v>40.94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f t="shared" si="0"/>
        <v>5531576.5762</v>
      </c>
      <c r="R24" s="165" t="str">
        <f t="shared" si="1"/>
        <v/>
      </c>
      <c r="T24" s="118"/>
      <c r="U24" s="118"/>
      <c r="V24" s="20">
        <v>53.532466871086314</v>
      </c>
      <c r="W24" s="20">
        <v>45.644683910318925</v>
      </c>
      <c r="X24" s="20"/>
    </row>
    <row r="25" spans="1:35" x14ac:dyDescent="0.25">
      <c r="A25" s="13" t="s">
        <v>165</v>
      </c>
      <c r="B25" s="13">
        <v>60</v>
      </c>
      <c r="C25" s="13" t="s">
        <v>372</v>
      </c>
      <c r="D25" s="14">
        <v>62771.240454401894</v>
      </c>
      <c r="E25" s="17">
        <v>267.75</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1745.2174164942221</v>
      </c>
      <c r="Q25" s="15">
        <f t="shared" si="0"/>
        <v>67534617.307500005</v>
      </c>
      <c r="R25" s="20">
        <v>58.173913883140735</v>
      </c>
      <c r="T25" s="118">
        <v>27.842338714449113</v>
      </c>
      <c r="U25" s="120">
        <v>171.54513383519372</v>
      </c>
      <c r="V25" s="20">
        <v>55.577578945611528</v>
      </c>
      <c r="W25" s="20">
        <v>44.018414962511926</v>
      </c>
      <c r="X25" s="20">
        <v>57.465741321450515</v>
      </c>
    </row>
    <row r="26" spans="1:35" x14ac:dyDescent="0.25">
      <c r="A26" s="13" t="s">
        <v>265</v>
      </c>
      <c r="B26" s="13">
        <v>60</v>
      </c>
      <c r="C26" s="13" t="s">
        <v>372</v>
      </c>
      <c r="D26" s="14">
        <v>-3082.8992451884219</v>
      </c>
      <c r="E26" s="17">
        <v>10.88</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953.35127428084627</v>
      </c>
      <c r="Q26" s="15">
        <f t="shared" si="0"/>
        <v>67215552.000000015</v>
      </c>
      <c r="R26" s="20">
        <v>31.778375809361542</v>
      </c>
      <c r="T26" s="118">
        <v>6.0174522893563243</v>
      </c>
      <c r="U26" s="120">
        <v>8.2232070885362063</v>
      </c>
      <c r="V26" s="20">
        <v>54.761122746305361</v>
      </c>
      <c r="W26" s="20">
        <v>29.599457655112708</v>
      </c>
      <c r="X26" s="20">
        <v>59.79294159211431</v>
      </c>
    </row>
    <row r="27" spans="1:35" x14ac:dyDescent="0.25">
      <c r="A27" s="13" t="s">
        <v>219</v>
      </c>
      <c r="B27" s="13">
        <v>60</v>
      </c>
      <c r="C27" s="13" t="s">
        <v>372</v>
      </c>
      <c r="D27" s="14">
        <v>-31147.970797449318</v>
      </c>
      <c r="E27" s="17">
        <v>80.900000000000006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1197.4984087393252</v>
      </c>
      <c r="Q27" s="15">
        <f t="shared" si="0"/>
        <v>643930949.11399996</v>
      </c>
      <c r="R27" s="20">
        <v>39.916613624644171</v>
      </c>
      <c r="T27" s="118">
        <v>11.933759596663975</v>
      </c>
      <c r="U27" s="118">
        <v>134.83351463101698</v>
      </c>
      <c r="V27" s="20">
        <v>33.690787350796391</v>
      </c>
      <c r="W27" s="20">
        <v>44.440156938227439</v>
      </c>
      <c r="X27" s="20">
        <v>62.683919367396015</v>
      </c>
    </row>
    <row r="28" spans="1:35" x14ac:dyDescent="0.25">
      <c r="A28" s="13" t="s">
        <v>433</v>
      </c>
      <c r="B28" s="13">
        <v>60</v>
      </c>
      <c r="C28" s="13" t="s">
        <v>372</v>
      </c>
      <c r="D28" s="14">
        <v>1660.9811498166671</v>
      </c>
      <c r="E28" s="17">
        <v>10.07</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2419.9659009152479</v>
      </c>
      <c r="Q28" s="15">
        <f t="shared" si="0"/>
        <v>16578442.4</v>
      </c>
      <c r="R28" s="20">
        <v>80.665530030508265</v>
      </c>
      <c r="T28" s="118">
        <v>3.5461149361468003</v>
      </c>
      <c r="U28" s="118">
        <v>11.228601368110818</v>
      </c>
      <c r="V28" s="20">
        <v>56.829390797489467</v>
      </c>
      <c r="W28" s="20">
        <v>47.380841938666848</v>
      </c>
      <c r="X28" s="20">
        <v>71.46702466943448</v>
      </c>
    </row>
    <row r="29" spans="1:35" x14ac:dyDescent="0.25">
      <c r="A29" s="13" t="s">
        <v>35</v>
      </c>
      <c r="B29" s="13">
        <v>60</v>
      </c>
      <c r="C29" s="13" t="s">
        <v>372</v>
      </c>
      <c r="D29" s="14">
        <v>-10108.862374967628</v>
      </c>
      <c r="E29" s="17">
        <v>33.659999999999997</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950.12566770216245</v>
      </c>
      <c r="Q29" s="15">
        <f t="shared" si="0"/>
        <v>-7268234.0939999996</v>
      </c>
      <c r="R29" s="20">
        <v>31.670855590072083</v>
      </c>
      <c r="T29" s="120">
        <v>55.846080284689492</v>
      </c>
      <c r="U29" s="118">
        <v>68.645704984764322</v>
      </c>
      <c r="V29" s="20">
        <v>53.583240163120188</v>
      </c>
      <c r="W29" s="20">
        <v>61.554028489595972</v>
      </c>
      <c r="X29" s="20">
        <v>77.072005055483757</v>
      </c>
    </row>
    <row r="30" spans="1:35" x14ac:dyDescent="0.25">
      <c r="A30" s="13" t="s">
        <v>99</v>
      </c>
      <c r="B30" s="13">
        <v>60</v>
      </c>
      <c r="C30" s="13" t="s">
        <v>372</v>
      </c>
      <c r="D30" s="14">
        <v>-425.37180452758781</v>
      </c>
      <c r="E30" s="17">
        <v>2.19</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214.4295958720169</v>
      </c>
      <c r="Q30" s="15">
        <f t="shared" si="0"/>
        <v>-525945.99809999997</v>
      </c>
      <c r="R30" s="20">
        <v>7.1476531957338967</v>
      </c>
      <c r="T30" s="118">
        <v>-2.4073526292251479</v>
      </c>
      <c r="U30" s="120">
        <v>-3.4264242401846889</v>
      </c>
      <c r="V30" s="20">
        <v>35.175366004111822</v>
      </c>
      <c r="W30" s="20">
        <v>47.818664097363595</v>
      </c>
      <c r="X30" s="20">
        <v>40.499917486626579</v>
      </c>
    </row>
    <row r="31" spans="1:35" x14ac:dyDescent="0.25">
      <c r="A31" s="13" t="s">
        <v>348</v>
      </c>
      <c r="B31" s="13">
        <v>60</v>
      </c>
      <c r="C31" s="13" t="s">
        <v>372</v>
      </c>
      <c r="D31" s="14">
        <v>13630.920950895983</v>
      </c>
      <c r="E31" s="17">
        <v>109</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2253.2785137619535</v>
      </c>
      <c r="Q31" s="15">
        <f t="shared" si="0"/>
        <v>127148500</v>
      </c>
      <c r="R31" s="20">
        <v>75.109283792065114</v>
      </c>
      <c r="T31" s="118">
        <v>26.723118247702473</v>
      </c>
      <c r="U31" s="120">
        <v>44.311301886399264</v>
      </c>
      <c r="V31" s="20">
        <v>52.595047710939781</v>
      </c>
      <c r="W31" s="20">
        <v>41.442326744705497</v>
      </c>
      <c r="X31" s="20">
        <v>55.351330592135895</v>
      </c>
    </row>
    <row r="32" spans="1:35" x14ac:dyDescent="0.25">
      <c r="A32" s="13" t="s">
        <v>434</v>
      </c>
      <c r="B32" s="13">
        <v>60</v>
      </c>
      <c r="C32" s="13" t="s">
        <v>372</v>
      </c>
      <c r="D32" s="14">
        <v>2214.0433266744885</v>
      </c>
      <c r="E32" s="17">
        <v>8.99</v>
      </c>
      <c r="F32" s="13" t="s">
        <v>374</v>
      </c>
      <c r="G32" s="13">
        <v>0</v>
      </c>
      <c r="H32" s="13" t="s">
        <v>1468</v>
      </c>
      <c r="I32" s="13" t="s">
        <v>505</v>
      </c>
      <c r="J32" s="13">
        <v>29439691000</v>
      </c>
      <c r="K32" s="13">
        <v>0</v>
      </c>
      <c r="L32" s="13" t="s">
        <v>1306</v>
      </c>
      <c r="M32" s="13" t="s">
        <v>1469</v>
      </c>
      <c r="N32" s="13" t="s">
        <v>788</v>
      </c>
      <c r="O32" s="13">
        <v>347.93630595625137</v>
      </c>
      <c r="P32" s="13">
        <v>2743.6044990505225</v>
      </c>
      <c r="Q32" s="15">
        <f t="shared" si="0"/>
        <v>0</v>
      </c>
      <c r="R32" s="20">
        <v>91.453483301684088</v>
      </c>
      <c r="T32" s="118">
        <v>-0.78756875664881321</v>
      </c>
      <c r="U32" s="120">
        <v>7.7816912965210072</v>
      </c>
      <c r="V32" s="20">
        <v>51.397619488175629</v>
      </c>
      <c r="W32" s="20">
        <v>54.677960730335442</v>
      </c>
      <c r="X32" s="20">
        <v>58.311491678166398</v>
      </c>
    </row>
    <row r="33" spans="1:24" x14ac:dyDescent="0.25">
      <c r="A33" s="13" t="s">
        <v>51</v>
      </c>
      <c r="B33" s="13">
        <v>60</v>
      </c>
      <c r="C33" s="13" t="s">
        <v>372</v>
      </c>
      <c r="D33" s="14">
        <v>-220112.03116480942</v>
      </c>
      <c r="E33" s="17">
        <v>691</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300.37554585152839</v>
      </c>
      <c r="Q33" s="15">
        <f t="shared" si="0"/>
        <v>-467637373.31999999</v>
      </c>
      <c r="R33" s="20">
        <v>10.012518195050946</v>
      </c>
      <c r="T33" s="118">
        <v>-449.49961085890664</v>
      </c>
      <c r="U33" s="120">
        <v>-513.16365547724217</v>
      </c>
      <c r="V33" s="20">
        <v>39.84726980121151</v>
      </c>
      <c r="W33" s="20">
        <v>45.07696629288202</v>
      </c>
      <c r="X33" s="20">
        <v>41.929190000580022</v>
      </c>
    </row>
    <row r="34" spans="1:24" x14ac:dyDescent="0.25">
      <c r="A34" s="13" t="s">
        <v>278</v>
      </c>
      <c r="B34" s="13">
        <v>60</v>
      </c>
      <c r="C34" s="13" t="s">
        <v>372</v>
      </c>
      <c r="D34" s="14">
        <v>-110647.27535768668</v>
      </c>
      <c r="E34" s="17">
        <v>117.5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600</v>
      </c>
      <c r="Q34" s="15">
        <f t="shared" si="0"/>
        <v>-7749875.8250000002</v>
      </c>
      <c r="R34" s="20">
        <v>20</v>
      </c>
      <c r="T34" s="118">
        <v>50.474505832915213</v>
      </c>
      <c r="U34" s="120">
        <v>148.86007824928399</v>
      </c>
      <c r="V34" s="20">
        <v>36.747550699160691</v>
      </c>
      <c r="W34" s="20">
        <v>21.977140792352987</v>
      </c>
      <c r="X34" s="20">
        <v>54.896984155962599</v>
      </c>
    </row>
    <row r="35" spans="1:24" x14ac:dyDescent="0.25">
      <c r="A35" s="13" t="s">
        <v>430</v>
      </c>
      <c r="B35" s="13">
        <v>60</v>
      </c>
      <c r="C35" s="13" t="s">
        <v>372</v>
      </c>
      <c r="D35" s="14">
        <v>-8946.318166533516</v>
      </c>
      <c r="E35" s="17">
        <v>41.06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502.51643338545085</v>
      </c>
      <c r="Q35" s="15">
        <f t="shared" si="0"/>
        <v>19790474.909600001</v>
      </c>
      <c r="R35" s="20">
        <v>16.750547779515028</v>
      </c>
      <c r="T35" s="118">
        <v>-22.489223939093392</v>
      </c>
      <c r="U35" s="120">
        <v>-60.485454841719815</v>
      </c>
      <c r="V35" s="20">
        <v>34.611212867113281</v>
      </c>
      <c r="W35" s="20">
        <v>37.904985289635746</v>
      </c>
      <c r="X35" s="20">
        <v>46.921298667988012</v>
      </c>
    </row>
    <row r="36" spans="1:24" x14ac:dyDescent="0.25">
      <c r="A36" s="13" t="s">
        <v>222</v>
      </c>
      <c r="B36" s="13">
        <v>60</v>
      </c>
      <c r="C36" s="13" t="s">
        <v>372</v>
      </c>
      <c r="D36" s="13">
        <v>-75.950811113836281</v>
      </c>
      <c r="E36" s="17">
        <v>3.74</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1021.3558904743601</v>
      </c>
      <c r="Q36" s="15">
        <f t="shared" si="0"/>
        <v>2150082.9526000004</v>
      </c>
      <c r="R36" s="20">
        <v>34.045196349145336</v>
      </c>
      <c r="T36" s="118">
        <v>-7.5001579058149082</v>
      </c>
      <c r="U36" s="118">
        <v>5.0072926425055142</v>
      </c>
      <c r="V36" s="20">
        <v>30.959512987787217</v>
      </c>
      <c r="W36" s="20">
        <v>51.60515850630015</v>
      </c>
      <c r="X36" s="20">
        <v>46.23479858349512</v>
      </c>
    </row>
    <row r="37" spans="1:24" x14ac:dyDescent="0.25">
      <c r="A37" s="13" t="s">
        <v>163</v>
      </c>
      <c r="B37" s="13">
        <v>60</v>
      </c>
      <c r="C37" s="13" t="s">
        <v>372</v>
      </c>
      <c r="D37" s="14">
        <v>-1228.3281885039621</v>
      </c>
      <c r="E37" s="17">
        <v>8.2200000000000006</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565.19967480142293</v>
      </c>
      <c r="Q37" s="15">
        <f t="shared" si="0"/>
        <v>-6466718.9634000007</v>
      </c>
      <c r="R37" s="20">
        <v>18.839989160047431</v>
      </c>
      <c r="T37" s="118">
        <v>-10.604498886139311</v>
      </c>
      <c r="U37" s="120">
        <v>6.6290221079549028</v>
      </c>
      <c r="V37" s="20">
        <v>34.777587632232084</v>
      </c>
      <c r="W37" s="20">
        <v>41.852510457379466</v>
      </c>
      <c r="X37" s="20">
        <v>47.462143022530121</v>
      </c>
    </row>
    <row r="38" spans="1:24" x14ac:dyDescent="0.25">
      <c r="A38" s="13" t="s">
        <v>257</v>
      </c>
      <c r="B38" s="13">
        <v>60</v>
      </c>
      <c r="C38" s="13" t="s">
        <v>372</v>
      </c>
      <c r="D38" s="13">
        <v>-2463.4299272930525</v>
      </c>
      <c r="E38" s="17">
        <v>15.67</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681.33995778232668</v>
      </c>
      <c r="Q38" s="15">
        <f t="shared" si="0"/>
        <v>-33191208.200300001</v>
      </c>
      <c r="R38" s="20">
        <v>22.711331926077555</v>
      </c>
      <c r="T38" s="118">
        <v>-12.773466902481179</v>
      </c>
      <c r="U38" s="120">
        <v>1.512031306784678</v>
      </c>
      <c r="V38" s="20">
        <v>34.297021978961702</v>
      </c>
      <c r="W38" s="20">
        <v>34.791321377310155</v>
      </c>
      <c r="X38" s="20">
        <v>46.178220105698642</v>
      </c>
    </row>
    <row r="39" spans="1:24" x14ac:dyDescent="0.25">
      <c r="A39" s="13" t="s">
        <v>540</v>
      </c>
      <c r="B39" s="13">
        <v>60</v>
      </c>
      <c r="C39" s="13" t="s">
        <v>372</v>
      </c>
      <c r="D39" s="14">
        <v>88741.773555397565</v>
      </c>
      <c r="E39" s="17">
        <v>429.25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2794.8433220946399</v>
      </c>
      <c r="Q39" s="15">
        <f t="shared" si="0"/>
        <v>-233003626.3475</v>
      </c>
      <c r="R39" s="20">
        <v>93.161444069821329</v>
      </c>
      <c r="T39" s="120">
        <v>560.79915512005584</v>
      </c>
      <c r="U39" s="118"/>
      <c r="V39" s="20">
        <v>70.831057535417727</v>
      </c>
      <c r="W39" s="20">
        <v>54.872930864387556</v>
      </c>
      <c r="X39" s="20">
        <v>91.656658724105753</v>
      </c>
    </row>
    <row r="40" spans="1:24" x14ac:dyDescent="0.25">
      <c r="A40" s="13" t="s">
        <v>536</v>
      </c>
      <c r="B40" s="13">
        <v>60</v>
      </c>
      <c r="C40" s="13" t="s">
        <v>372</v>
      </c>
      <c r="D40" s="14">
        <v>6140.9034534210605</v>
      </c>
      <c r="E40" s="17">
        <v>18</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2089.6958645165923</v>
      </c>
      <c r="Q40" s="16">
        <f t="shared" si="0"/>
        <v>-14192161.92</v>
      </c>
      <c r="R40" s="20">
        <v>69.656528817219751</v>
      </c>
      <c r="T40" s="118">
        <v>-1.7537611220458338</v>
      </c>
      <c r="U40" s="118"/>
      <c r="V40" s="20">
        <v>49.287005536431963</v>
      </c>
      <c r="W40" s="20">
        <v>69.09109721308603</v>
      </c>
      <c r="X40" s="20">
        <v>45.990593174856862</v>
      </c>
    </row>
    <row r="41" spans="1:24" x14ac:dyDescent="0.25">
      <c r="A41" s="13" t="s">
        <v>527</v>
      </c>
      <c r="B41" s="13">
        <v>60</v>
      </c>
      <c r="C41" s="13" t="s">
        <v>372</v>
      </c>
      <c r="D41" s="14">
        <v>-1713.04230441083</v>
      </c>
      <c r="E41" s="17">
        <v>1.45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324.40943128681585</v>
      </c>
      <c r="Q41" s="16">
        <f t="shared" si="0"/>
        <v>162161.011</v>
      </c>
      <c r="R41" s="20">
        <v>10.813647709560529</v>
      </c>
      <c r="T41" s="118">
        <v>-5.6017856317349946</v>
      </c>
      <c r="U41" s="118"/>
      <c r="V41" s="20">
        <v>20.464395680290018</v>
      </c>
      <c r="W41" s="20">
        <v>44.779553443416006</v>
      </c>
      <c r="X41" s="20">
        <v>43.605268047875505</v>
      </c>
    </row>
    <row r="42" spans="1:24" x14ac:dyDescent="0.25">
      <c r="A42" s="13" t="s">
        <v>105</v>
      </c>
      <c r="B42" s="13">
        <v>60</v>
      </c>
      <c r="C42" s="13" t="s">
        <v>372</v>
      </c>
      <c r="D42" s="14">
        <v>149984.4345134747</v>
      </c>
      <c r="E42" s="17">
        <v>188.6</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2776.8585570082128</v>
      </c>
      <c r="Q42" s="15">
        <f t="shared" si="0"/>
        <v>-757857933.85000002</v>
      </c>
      <c r="R42" s="20">
        <v>92.561951900273755</v>
      </c>
      <c r="T42" s="120">
        <v>301.91126637261448</v>
      </c>
      <c r="U42" s="118">
        <v>234.91857567701908</v>
      </c>
      <c r="V42" s="20">
        <v>59.392501224883162</v>
      </c>
      <c r="W42" s="20">
        <v>71.212210902664822</v>
      </c>
      <c r="X42" s="20">
        <v>92.975237336263589</v>
      </c>
    </row>
    <row r="43" spans="1:24" x14ac:dyDescent="0.25">
      <c r="A43" s="13" t="s">
        <v>256</v>
      </c>
      <c r="B43" s="13">
        <v>60</v>
      </c>
      <c r="C43" s="13" t="s">
        <v>372</v>
      </c>
      <c r="D43" s="13">
        <v>-1738.9937236157493</v>
      </c>
      <c r="E43" s="17">
        <v>9.11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590.24529369165475</v>
      </c>
      <c r="Q43" s="15">
        <f t="shared" si="0"/>
        <v>-13248534.254699999</v>
      </c>
      <c r="R43" s="20">
        <v>19.674843123055158</v>
      </c>
      <c r="T43" s="118">
        <v>-9.4331389526182363</v>
      </c>
      <c r="U43" s="120">
        <v>-8.7832084544839972</v>
      </c>
      <c r="V43" s="20">
        <v>28.13889606410746</v>
      </c>
      <c r="W43" s="20">
        <v>49.676236301649745</v>
      </c>
      <c r="X43" s="20">
        <v>39.074938984745394</v>
      </c>
    </row>
    <row r="44" spans="1:24" x14ac:dyDescent="0.25">
      <c r="A44" s="13" t="s">
        <v>435</v>
      </c>
      <c r="B44" s="13">
        <v>60</v>
      </c>
      <c r="C44" s="13" t="s">
        <v>372</v>
      </c>
      <c r="D44" s="14">
        <v>-6761.3469236117398</v>
      </c>
      <c r="E44" s="17">
        <v>105.4</v>
      </c>
      <c r="F44" s="13" t="s">
        <v>683</v>
      </c>
      <c r="G44" s="13">
        <v>1459724461</v>
      </c>
      <c r="H44" s="13" t="s">
        <v>1483</v>
      </c>
      <c r="I44" s="13" t="s">
        <v>1006</v>
      </c>
      <c r="J44" s="13">
        <v>11342832137</v>
      </c>
      <c r="K44" s="13">
        <v>0</v>
      </c>
      <c r="L44" s="13" t="s">
        <v>1206</v>
      </c>
      <c r="M44" s="13" t="s">
        <v>1484</v>
      </c>
      <c r="N44" s="13" t="s">
        <v>1229</v>
      </c>
      <c r="O44" s="13">
        <v>86.723233805975028</v>
      </c>
      <c r="P44" s="13">
        <v>854.39448897042666</v>
      </c>
      <c r="Q44" s="15">
        <f t="shared" si="0"/>
        <v>1538549581.8940001</v>
      </c>
      <c r="R44" s="20">
        <v>28.479816299014221</v>
      </c>
      <c r="T44" s="118">
        <v>33.482007452699492</v>
      </c>
      <c r="U44" s="120">
        <v>108.42289987813032</v>
      </c>
      <c r="V44" s="20">
        <v>55.728161987141974</v>
      </c>
      <c r="W44" s="20">
        <v>32.250895670523626</v>
      </c>
      <c r="X44" s="20">
        <v>60.40068601165683</v>
      </c>
    </row>
    <row r="45" spans="1:24" x14ac:dyDescent="0.25">
      <c r="A45" s="13" t="s">
        <v>686</v>
      </c>
      <c r="B45" s="13">
        <v>60</v>
      </c>
      <c r="C45" s="13" t="s">
        <v>372</v>
      </c>
      <c r="D45" s="14">
        <v>-810.07860849684471</v>
      </c>
      <c r="E45" s="17">
        <v>27.1</v>
      </c>
      <c r="F45" s="13" t="s">
        <v>683</v>
      </c>
      <c r="G45" s="13">
        <v>9395308662</v>
      </c>
      <c r="H45" s="13" t="s">
        <v>1485</v>
      </c>
      <c r="I45" s="13" t="s">
        <v>1027</v>
      </c>
      <c r="J45" s="13">
        <v>35288102843</v>
      </c>
      <c r="K45" s="13">
        <v>0</v>
      </c>
      <c r="L45" s="13" t="s">
        <v>1125</v>
      </c>
      <c r="M45" s="13" t="s">
        <v>1486</v>
      </c>
      <c r="N45" s="13" t="s">
        <v>1175</v>
      </c>
      <c r="O45" s="13">
        <v>37.409960967555847</v>
      </c>
      <c r="P45" s="13">
        <v>929.58518237881037</v>
      </c>
      <c r="Q45" s="15">
        <f t="shared" si="0"/>
        <v>2546128647.402</v>
      </c>
      <c r="R45" s="20">
        <v>30.986172745960346</v>
      </c>
      <c r="T45" s="118">
        <v>6.931467673940972</v>
      </c>
      <c r="U45" s="120">
        <v>26.689677167009727</v>
      </c>
      <c r="V45" s="20">
        <v>53.55623057693353</v>
      </c>
      <c r="W45" s="20">
        <v>60.776359824370786</v>
      </c>
      <c r="X45" s="20">
        <v>61.334532748732954</v>
      </c>
    </row>
    <row r="46" spans="1:24" x14ac:dyDescent="0.25">
      <c r="A46" s="13" t="s">
        <v>209</v>
      </c>
      <c r="B46" s="13">
        <v>60</v>
      </c>
      <c r="C46" s="13" t="s">
        <v>372</v>
      </c>
      <c r="D46" s="14">
        <v>18069.515494400293</v>
      </c>
      <c r="E46" s="17">
        <v>121.7</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2327.9147340667096</v>
      </c>
      <c r="Q46" s="15">
        <f t="shared" si="0"/>
        <v>533754090.76099998</v>
      </c>
      <c r="R46" s="20">
        <v>77.597157802223649</v>
      </c>
      <c r="T46" s="118">
        <v>30.429937170089687</v>
      </c>
      <c r="U46" s="118">
        <v>160.95241181172426</v>
      </c>
      <c r="V46" s="20">
        <v>34.584089099724082</v>
      </c>
      <c r="W46" s="20">
        <v>51.792507430271641</v>
      </c>
      <c r="X46" s="20">
        <v>74.131209466202705</v>
      </c>
    </row>
    <row r="47" spans="1:24" x14ac:dyDescent="0.25">
      <c r="A47" s="13" t="s">
        <v>267</v>
      </c>
      <c r="B47" s="13">
        <v>60</v>
      </c>
      <c r="C47" s="13" t="s">
        <v>372</v>
      </c>
      <c r="D47" s="14">
        <v>-16003.119848240316</v>
      </c>
      <c r="E47" s="17">
        <v>92.1</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314.44773158867679</v>
      </c>
      <c r="Q47" s="15">
        <f t="shared" si="0"/>
        <v>-2039410824</v>
      </c>
      <c r="R47" s="20">
        <v>10.481591052955894</v>
      </c>
      <c r="T47" s="118">
        <v>-57.341286607431385</v>
      </c>
      <c r="U47" s="120">
        <v>-66.941432699014172</v>
      </c>
      <c r="V47" s="20">
        <v>41.373530902823177</v>
      </c>
      <c r="W47" s="20">
        <v>49.723185582073896</v>
      </c>
      <c r="X47" s="20">
        <v>41.326622200688703</v>
      </c>
    </row>
    <row r="48" spans="1:24" x14ac:dyDescent="0.25">
      <c r="A48" s="13" t="s">
        <v>283</v>
      </c>
      <c r="B48" s="13">
        <v>60</v>
      </c>
      <c r="C48" s="13" t="s">
        <v>372</v>
      </c>
      <c r="D48" s="14">
        <v>54504.031930560901</v>
      </c>
      <c r="E48" s="17">
        <v>86.45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2486.0796852450389</v>
      </c>
      <c r="Q48" s="15">
        <f t="shared" si="0"/>
        <v>265821941.79449999</v>
      </c>
      <c r="R48" s="20">
        <v>82.869322841501301</v>
      </c>
      <c r="T48" s="120">
        <v>143.64318677166261</v>
      </c>
      <c r="U48" s="118">
        <v>104.04672123059335</v>
      </c>
      <c r="V48" s="20">
        <v>69.855139199354724</v>
      </c>
      <c r="W48" s="20">
        <v>40.067651409745409</v>
      </c>
      <c r="X48" s="20">
        <v>79.162857595208251</v>
      </c>
    </row>
    <row r="49" spans="1:24" x14ac:dyDescent="0.25">
      <c r="A49" s="13" t="s">
        <v>282</v>
      </c>
      <c r="B49" s="13">
        <v>60</v>
      </c>
      <c r="C49" s="13" t="s">
        <v>372</v>
      </c>
      <c r="D49" s="13">
        <v>-6364.3483109819954</v>
      </c>
      <c r="E49" s="17">
        <v>21.52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696.27056083117043</v>
      </c>
      <c r="Q49" s="15">
        <f t="shared" si="0"/>
        <v>-65576337.521600001</v>
      </c>
      <c r="R49" s="20">
        <v>23.209018694372347</v>
      </c>
      <c r="T49" s="118">
        <v>-37.83807855881328</v>
      </c>
      <c r="U49" s="120">
        <v>-19.448507911420769</v>
      </c>
      <c r="V49" s="20">
        <v>26.552764782139555</v>
      </c>
      <c r="W49" s="20">
        <v>43.587317637416582</v>
      </c>
      <c r="X49" s="20">
        <v>42.909461377482643</v>
      </c>
    </row>
    <row r="50" spans="1:24" x14ac:dyDescent="0.25">
      <c r="A50" s="13" t="s">
        <v>760</v>
      </c>
      <c r="B50" s="13">
        <v>60</v>
      </c>
      <c r="C50" s="13" t="s">
        <v>372</v>
      </c>
      <c r="D50" s="13">
        <v>-24192.572603854289</v>
      </c>
      <c r="E50" s="17">
        <v>20.18</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229.60876795295405</v>
      </c>
      <c r="Q50" s="15">
        <f t="shared" si="0"/>
        <v>1676795.1474000001</v>
      </c>
      <c r="R50" s="20">
        <v>7.6536255984318018</v>
      </c>
      <c r="T50" s="118"/>
      <c r="U50" s="118"/>
      <c r="V50" s="20">
        <v>24.088749685347121</v>
      </c>
      <c r="W50" s="20">
        <v>15.649257632876065</v>
      </c>
      <c r="X50" s="20"/>
    </row>
    <row r="51" spans="1:24" x14ac:dyDescent="0.25">
      <c r="A51" s="13" t="s">
        <v>629</v>
      </c>
      <c r="B51" s="13">
        <v>60</v>
      </c>
      <c r="C51" s="13" t="s">
        <v>372</v>
      </c>
      <c r="D51" s="14">
        <v>28618.440510610981</v>
      </c>
      <c r="E51" s="17">
        <v>198.5</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1783.7484132508439</v>
      </c>
      <c r="Q51" s="15">
        <f t="shared" si="0"/>
        <v>1143659214.9300001</v>
      </c>
      <c r="R51" s="20">
        <v>59.458280441694797</v>
      </c>
      <c r="T51" s="120">
        <v>319.47980259191041</v>
      </c>
      <c r="U51" s="118"/>
      <c r="V51" s="20">
        <v>49.739764064524422</v>
      </c>
      <c r="W51" s="20">
        <v>55.804554836768375</v>
      </c>
      <c r="X51" s="20">
        <v>87.859216024540189</v>
      </c>
    </row>
    <row r="52" spans="1:24" x14ac:dyDescent="0.25">
      <c r="A52" s="13" t="s">
        <v>135</v>
      </c>
      <c r="B52" s="13">
        <v>60</v>
      </c>
      <c r="C52" s="13" t="s">
        <v>372</v>
      </c>
      <c r="D52" s="13">
        <v>2260.8362821782134</v>
      </c>
      <c r="E52" s="17">
        <v>4.3</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3000</v>
      </c>
      <c r="Q52" s="16">
        <f t="shared" si="0"/>
        <v>22676081.905999999</v>
      </c>
      <c r="R52" s="20">
        <v>100</v>
      </c>
      <c r="T52" s="118">
        <v>-0.59849398081047056</v>
      </c>
      <c r="U52" s="118">
        <v>4.1138974601209366</v>
      </c>
      <c r="V52" s="20">
        <v>49.313433954707747</v>
      </c>
      <c r="W52" s="20">
        <v>50.650317164591762</v>
      </c>
      <c r="X52" s="20">
        <v>59.117168649579277</v>
      </c>
    </row>
    <row r="53" spans="1:24" x14ac:dyDescent="0.25">
      <c r="A53" s="13" t="s">
        <v>528</v>
      </c>
      <c r="B53" s="13">
        <v>60</v>
      </c>
      <c r="C53" s="13" t="s">
        <v>372</v>
      </c>
      <c r="D53" s="14">
        <v>-4479.9014170786222</v>
      </c>
      <c r="E53" s="17">
        <v>40.32</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1164.9968580032919</v>
      </c>
      <c r="Q53" s="15">
        <f t="shared" si="0"/>
        <v>5587051.2767999992</v>
      </c>
      <c r="R53" s="20">
        <v>38.833228600109727</v>
      </c>
      <c r="T53" s="118">
        <v>-18.966405992681956</v>
      </c>
      <c r="U53" s="118"/>
      <c r="V53" s="20">
        <v>37.934507335069178</v>
      </c>
      <c r="W53" s="20">
        <v>34.650284007315605</v>
      </c>
      <c r="X53" s="20">
        <v>44.603422843413497</v>
      </c>
    </row>
    <row r="54" spans="1:24" x14ac:dyDescent="0.25">
      <c r="A54" s="13" t="s">
        <v>156</v>
      </c>
      <c r="B54" s="13">
        <v>60</v>
      </c>
      <c r="C54" s="13" t="s">
        <v>372</v>
      </c>
      <c r="D54" s="14">
        <v>-421.90006647201182</v>
      </c>
      <c r="E54" s="17">
        <v>1.71</v>
      </c>
      <c r="F54" s="13" t="s">
        <v>357</v>
      </c>
      <c r="G54" s="13">
        <v>-82587584</v>
      </c>
      <c r="H54" s="13" t="s">
        <v>1495</v>
      </c>
      <c r="I54" s="13">
        <v>-0.70282037666666664</v>
      </c>
      <c r="J54" s="13">
        <v>-421692226</v>
      </c>
      <c r="K54" s="13">
        <v>600000000</v>
      </c>
      <c r="L54" s="13" t="s">
        <v>1496</v>
      </c>
      <c r="M54" s="13">
        <v>600000000</v>
      </c>
      <c r="N54" s="13" t="s">
        <v>1360</v>
      </c>
      <c r="O54" s="13">
        <v>114.70553072265308</v>
      </c>
      <c r="P54" s="13">
        <v>690.67724446992963</v>
      </c>
      <c r="Q54" s="16">
        <f t="shared" si="0"/>
        <v>-1412247.6863999998</v>
      </c>
      <c r="R54" s="20">
        <v>23.022574815664321</v>
      </c>
      <c r="T54" s="118">
        <v>-4.2814699617219043</v>
      </c>
      <c r="U54" s="120">
        <v>-5.2684572738634028</v>
      </c>
      <c r="V54" s="20">
        <v>29.023250521371629</v>
      </c>
      <c r="W54" s="20">
        <v>45.770697533675246</v>
      </c>
      <c r="X54" s="20">
        <v>36.481284846309208</v>
      </c>
    </row>
    <row r="55" spans="1:24" x14ac:dyDescent="0.25">
      <c r="A55" s="13" t="s">
        <v>277</v>
      </c>
      <c r="B55" s="13">
        <v>60</v>
      </c>
      <c r="C55" s="13" t="s">
        <v>372</v>
      </c>
      <c r="D55" s="14">
        <v>101649.4826514554</v>
      </c>
      <c r="E55" s="17">
        <v>397.25</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2174.163037759191</v>
      </c>
      <c r="Q55" s="15">
        <f t="shared" si="0"/>
        <v>22045202042.5</v>
      </c>
      <c r="R55" s="20">
        <v>72.472101258639697</v>
      </c>
      <c r="T55" s="118">
        <v>78.406501222534644</v>
      </c>
      <c r="U55" s="118">
        <v>760.66722672588071</v>
      </c>
      <c r="V55" s="20">
        <v>47.807547372219858</v>
      </c>
      <c r="W55" s="20">
        <v>72.958918857425772</v>
      </c>
      <c r="X55" s="20">
        <v>71.925785280951644</v>
      </c>
    </row>
    <row r="56" spans="1:24" x14ac:dyDescent="0.25">
      <c r="A56" s="13" t="s">
        <v>473</v>
      </c>
      <c r="B56" s="13">
        <v>60</v>
      </c>
      <c r="C56" s="13" t="s">
        <v>372</v>
      </c>
      <c r="D56" s="14">
        <v>-995.72042881302286</v>
      </c>
      <c r="E56" s="17">
        <v>11.01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590.85726511759231</v>
      </c>
      <c r="Q56" s="15">
        <f t="shared" si="0"/>
        <v>473781121.45139998</v>
      </c>
      <c r="R56" s="20">
        <v>19.695242170586411</v>
      </c>
      <c r="T56" s="118">
        <v>-1.6268659440127031</v>
      </c>
      <c r="U56" s="118"/>
      <c r="V56" s="20">
        <v>47.606640958155367</v>
      </c>
      <c r="W56" s="20">
        <v>54.641452051995522</v>
      </c>
      <c r="X56" s="20">
        <v>44.440303087812019</v>
      </c>
    </row>
    <row r="57" spans="1:24" x14ac:dyDescent="0.25">
      <c r="A57" s="13" t="s">
        <v>447</v>
      </c>
      <c r="B57" s="13">
        <v>60</v>
      </c>
      <c r="C57" s="13" t="s">
        <v>372</v>
      </c>
      <c r="D57" s="14">
        <v>98150.657727843514</v>
      </c>
      <c r="E57" s="17">
        <v>335.25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2158.3176833294237</v>
      </c>
      <c r="Q57" s="15">
        <f t="shared" si="0"/>
        <v>6073914554.6625004</v>
      </c>
      <c r="R57" s="20">
        <v>71.943922777647458</v>
      </c>
      <c r="T57" s="120">
        <v>305.93541454326271</v>
      </c>
      <c r="U57" s="118">
        <v>523.5495399041954</v>
      </c>
      <c r="V57" s="20">
        <v>50.144454180324431</v>
      </c>
      <c r="W57" s="20">
        <v>74.205569321276883</v>
      </c>
      <c r="X57" s="20">
        <v>76.491712358121362</v>
      </c>
    </row>
    <row r="58" spans="1:24" x14ac:dyDescent="0.25">
      <c r="A58" s="13" t="s">
        <v>326</v>
      </c>
      <c r="B58" s="13">
        <v>60</v>
      </c>
      <c r="C58" s="13" t="s">
        <v>372</v>
      </c>
      <c r="D58" s="14">
        <v>-11500.777419599259</v>
      </c>
      <c r="E58" s="17">
        <v>48.44</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521.98665412827495</v>
      </c>
      <c r="Q58" s="15">
        <f t="shared" si="0"/>
        <v>-131233577.76199999</v>
      </c>
      <c r="R58" s="20">
        <v>17.399555137609166</v>
      </c>
      <c r="T58" s="118">
        <v>-52.067851454163474</v>
      </c>
      <c r="U58" s="120">
        <v>-21.43982497348901</v>
      </c>
      <c r="V58" s="20">
        <v>32.335654691035771</v>
      </c>
      <c r="W58" s="20">
        <v>25.311055826208445</v>
      </c>
      <c r="X58" s="20">
        <v>43.160348823961577</v>
      </c>
    </row>
    <row r="59" spans="1:24" x14ac:dyDescent="0.25">
      <c r="A59" s="13" t="s">
        <v>302</v>
      </c>
      <c r="B59" s="13">
        <v>60</v>
      </c>
      <c r="C59" s="13" t="s">
        <v>372</v>
      </c>
      <c r="D59" s="14">
        <v>-2626.696026868789</v>
      </c>
      <c r="E59" s="17">
        <v>9.99</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538.43566872466909</v>
      </c>
      <c r="Q59" s="15">
        <f t="shared" si="0"/>
        <v>-1166905.2267</v>
      </c>
      <c r="R59" s="20">
        <v>17.947855624155636</v>
      </c>
      <c r="T59" s="118">
        <v>-11.166426696178711</v>
      </c>
      <c r="U59" s="120">
        <v>4.1314689586109843</v>
      </c>
      <c r="V59" s="20">
        <v>31.642953944071387</v>
      </c>
      <c r="W59" s="20">
        <v>56.709941775224536</v>
      </c>
      <c r="X59" s="20">
        <v>44.835151439933405</v>
      </c>
    </row>
    <row r="60" spans="1:24" x14ac:dyDescent="0.25">
      <c r="A60" s="13" t="s">
        <v>470</v>
      </c>
      <c r="B60" s="13">
        <v>60</v>
      </c>
      <c r="C60" s="13" t="s">
        <v>372</v>
      </c>
      <c r="D60" s="14">
        <v>-15593.182024808315</v>
      </c>
      <c r="E60" s="17">
        <v>44.5</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315.97419591366315</v>
      </c>
      <c r="Q60" s="15">
        <f t="shared" si="0"/>
        <v>-46377972.090000004</v>
      </c>
      <c r="R60" s="20">
        <v>10.532473197122105</v>
      </c>
      <c r="T60" s="118">
        <v>-31.185017154254027</v>
      </c>
      <c r="U60" s="120">
        <v>-0.17993134271804934</v>
      </c>
      <c r="V60" s="20">
        <v>30.632351965529821</v>
      </c>
      <c r="W60" s="20">
        <v>28.951234640068101</v>
      </c>
      <c r="X60" s="20">
        <v>39.647951522043975</v>
      </c>
    </row>
    <row r="61" spans="1:24" x14ac:dyDescent="0.25">
      <c r="A61" s="13" t="s">
        <v>119</v>
      </c>
      <c r="B61" s="13">
        <v>60</v>
      </c>
      <c r="C61" s="13" t="s">
        <v>372</v>
      </c>
      <c r="D61" s="13">
        <v>225122.44508674031</v>
      </c>
      <c r="E61" s="17">
        <v>321.25</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2737.5224123220733</v>
      </c>
      <c r="Q61" s="15">
        <f t="shared" si="0"/>
        <v>2477721730.9875002</v>
      </c>
      <c r="R61" s="20">
        <v>91.250747077402437</v>
      </c>
      <c r="T61" s="120">
        <v>442.19107415267672</v>
      </c>
      <c r="U61" s="118">
        <v>373.31036021345398</v>
      </c>
      <c r="V61" s="20">
        <v>66.876768172399238</v>
      </c>
      <c r="W61" s="20">
        <v>47.779903424547321</v>
      </c>
      <c r="X61" s="20">
        <v>76.473954669144987</v>
      </c>
    </row>
    <row r="62" spans="1:24" x14ac:dyDescent="0.25">
      <c r="A62" s="13" t="s">
        <v>767</v>
      </c>
      <c r="B62" s="13">
        <v>60</v>
      </c>
      <c r="C62" s="13" t="s">
        <v>372</v>
      </c>
      <c r="D62" s="14">
        <v>15067</v>
      </c>
      <c r="E62" s="17">
        <v>15.86</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f t="shared" si="0"/>
        <v>1391679.1563999997</v>
      </c>
      <c r="R62" s="165">
        <f t="shared" si="1"/>
        <v>-0.39473954706237491</v>
      </c>
      <c r="T62" s="118"/>
      <c r="U62" s="118"/>
      <c r="V62" s="20">
        <v>40.850467257329655</v>
      </c>
      <c r="W62" s="20">
        <v>38.411969039509309</v>
      </c>
      <c r="X62" s="20"/>
    </row>
    <row r="63" spans="1:24" x14ac:dyDescent="0.25">
      <c r="A63" s="13" t="s">
        <v>100</v>
      </c>
      <c r="B63" s="13">
        <v>60</v>
      </c>
      <c r="C63" s="13" t="s">
        <v>372</v>
      </c>
      <c r="D63" s="14">
        <v>-35589.843005142968</v>
      </c>
      <c r="E63" s="17">
        <v>99.95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719.62818104564587</v>
      </c>
      <c r="Q63" s="15">
        <f t="shared" si="0"/>
        <v>78514608.057500005</v>
      </c>
      <c r="R63" s="20">
        <v>23.987606034854863</v>
      </c>
      <c r="T63" s="118">
        <v>-9.7146468788126583</v>
      </c>
      <c r="U63" s="120">
        <v>-2.3921327705382112</v>
      </c>
      <c r="V63" s="20">
        <v>39.956944979503639</v>
      </c>
      <c r="W63" s="20">
        <v>25.859932100935669</v>
      </c>
      <c r="X63" s="20">
        <v>49.435411032462206</v>
      </c>
    </row>
    <row r="64" spans="1:24" x14ac:dyDescent="0.25">
      <c r="A64" s="13" t="s">
        <v>688</v>
      </c>
      <c r="B64" s="13">
        <v>60</v>
      </c>
      <c r="C64" s="13" t="s">
        <v>372</v>
      </c>
      <c r="D64" s="14">
        <v>-2970.2474989906323</v>
      </c>
      <c r="E64" s="17">
        <v>6.04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366.0065878854769</v>
      </c>
      <c r="Q64" s="15">
        <f t="shared" si="0"/>
        <v>4782356.6963999998</v>
      </c>
      <c r="R64" s="20">
        <v>12.200219596182563</v>
      </c>
      <c r="T64" s="118">
        <v>-4.5479742061295614</v>
      </c>
      <c r="U64" s="118">
        <v>7.3386222325945649</v>
      </c>
      <c r="V64" s="20">
        <v>31.364787907283635</v>
      </c>
      <c r="W64" s="20">
        <v>33.718889666475555</v>
      </c>
      <c r="X64" s="20">
        <v>51.653101831328442</v>
      </c>
    </row>
    <row r="65" spans="1:24" x14ac:dyDescent="0.25">
      <c r="A65" s="13" t="s">
        <v>377</v>
      </c>
      <c r="B65" s="13">
        <v>60</v>
      </c>
      <c r="C65" s="13" t="s">
        <v>372</v>
      </c>
      <c r="D65" s="14">
        <v>24062.112808402533</v>
      </c>
      <c r="E65" s="17">
        <v>119.9</v>
      </c>
      <c r="F65" s="13" t="s">
        <v>349</v>
      </c>
      <c r="G65" s="13">
        <v>-631248</v>
      </c>
      <c r="H65" s="13" t="s">
        <v>1507</v>
      </c>
      <c r="I65" s="13">
        <v>15.500313625</v>
      </c>
      <c r="J65" s="13">
        <v>124002509</v>
      </c>
      <c r="K65" s="13">
        <v>8000000</v>
      </c>
      <c r="L65" s="13">
        <v>7.6772640140692641</v>
      </c>
      <c r="M65" s="13">
        <v>952000000</v>
      </c>
      <c r="N65" s="13" t="s">
        <v>1508</v>
      </c>
      <c r="O65" s="13">
        <v>29.700334105349686</v>
      </c>
      <c r="P65" s="13">
        <v>1885.8512315541391</v>
      </c>
      <c r="Q65" s="15">
        <f t="shared" si="0"/>
        <v>-756866.35200000007</v>
      </c>
      <c r="R65" s="20">
        <v>62.861707718471301</v>
      </c>
      <c r="T65" s="120">
        <v>128.86496555693498</v>
      </c>
      <c r="U65" s="120">
        <v>105.00621742752415</v>
      </c>
      <c r="V65" s="20">
        <v>44.882973702487917</v>
      </c>
      <c r="W65" s="20">
        <v>57.600229879541274</v>
      </c>
      <c r="X65" s="20">
        <v>63.116279547332589</v>
      </c>
    </row>
    <row r="66" spans="1:24" x14ac:dyDescent="0.25">
      <c r="A66" s="13" t="s">
        <v>72</v>
      </c>
      <c r="B66" s="13">
        <v>60</v>
      </c>
      <c r="C66" s="13" t="s">
        <v>372</v>
      </c>
      <c r="D66" s="14">
        <v>2924.2793226818799</v>
      </c>
      <c r="E66" s="17">
        <v>15.03</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1269.36643409102</v>
      </c>
      <c r="Q66" s="15">
        <f t="shared" si="0"/>
        <v>12635143.096499998</v>
      </c>
      <c r="R66" s="20">
        <v>42.312214469700663</v>
      </c>
      <c r="T66" s="118">
        <v>6.1120934785974868</v>
      </c>
      <c r="U66" s="118">
        <v>16.048074481050421</v>
      </c>
      <c r="V66" s="20">
        <v>49.705746451305451</v>
      </c>
      <c r="W66" s="20">
        <v>77.579472883080058</v>
      </c>
      <c r="X66" s="20">
        <v>59.689745045998237</v>
      </c>
    </row>
    <row r="67" spans="1:24" x14ac:dyDescent="0.25">
      <c r="A67" s="13" t="s">
        <v>81</v>
      </c>
      <c r="B67" s="13">
        <v>60</v>
      </c>
      <c r="C67" s="13" t="s">
        <v>372</v>
      </c>
      <c r="D67" s="14">
        <v>-9410.594168617692</v>
      </c>
      <c r="E67" s="17">
        <v>36.28</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277.76106951965596</v>
      </c>
      <c r="Q67" s="15">
        <f t="shared" ref="Q67:Q130" si="2">E67*G67/100</f>
        <v>-121936829.66800001</v>
      </c>
      <c r="R67" s="20">
        <v>9.2587023173218661</v>
      </c>
      <c r="T67" s="118">
        <v>-4.1058107556797552</v>
      </c>
      <c r="U67" s="120">
        <v>6.9260345514987876</v>
      </c>
      <c r="V67" s="20">
        <v>48.384094269643668</v>
      </c>
      <c r="W67" s="20">
        <v>59.011459565463774</v>
      </c>
      <c r="X67" s="20">
        <v>49.600856355824085</v>
      </c>
    </row>
    <row r="68" spans="1:24" x14ac:dyDescent="0.25">
      <c r="A68" s="13" t="s">
        <v>160</v>
      </c>
      <c r="B68" s="13">
        <v>60</v>
      </c>
      <c r="C68" s="13" t="s">
        <v>372</v>
      </c>
      <c r="D68" s="13">
        <v>-81.314785193096213</v>
      </c>
      <c r="E68" s="17">
        <v>3.88</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831.78592016009907</v>
      </c>
      <c r="Q68" s="15">
        <f t="shared" si="2"/>
        <v>-1333009.9675999999</v>
      </c>
      <c r="R68" s="20">
        <v>27.726197338669969</v>
      </c>
      <c r="T68" s="118">
        <v>-2.524690553863782</v>
      </c>
      <c r="U68" s="120">
        <v>2.6015916768279812</v>
      </c>
      <c r="V68" s="20">
        <v>37.74142682824565</v>
      </c>
      <c r="W68" s="20">
        <v>58.29094386516519</v>
      </c>
      <c r="X68" s="20">
        <v>50.235027592646105</v>
      </c>
    </row>
    <row r="69" spans="1:24" x14ac:dyDescent="0.25">
      <c r="A69" s="13" t="s">
        <v>523</v>
      </c>
      <c r="B69" s="13">
        <v>60</v>
      </c>
      <c r="C69" s="13" t="s">
        <v>372</v>
      </c>
      <c r="D69" s="14">
        <v>1392.0132942627815</v>
      </c>
      <c r="E69" s="17">
        <v>54.25</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1446.7920273593993</v>
      </c>
      <c r="Q69" s="15">
        <f t="shared" si="2"/>
        <v>85488358.147499993</v>
      </c>
      <c r="R69" s="20">
        <v>48.226400911979979</v>
      </c>
      <c r="T69" s="118">
        <v>-23.51636468823358</v>
      </c>
      <c r="U69" s="118"/>
      <c r="V69" s="20">
        <v>38.363209941882126</v>
      </c>
      <c r="W69" s="20">
        <v>48.270857941672006</v>
      </c>
      <c r="X69" s="20">
        <v>48.463698600028216</v>
      </c>
    </row>
    <row r="70" spans="1:24" x14ac:dyDescent="0.25">
      <c r="A70" s="13" t="s">
        <v>310</v>
      </c>
      <c r="B70" s="13">
        <v>60</v>
      </c>
      <c r="C70" s="13" t="s">
        <v>372</v>
      </c>
      <c r="D70" s="13">
        <v>-7084.6518007495442</v>
      </c>
      <c r="E70" s="17">
        <v>12.2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524.311886927861</v>
      </c>
      <c r="Q70" s="15">
        <f t="shared" si="2"/>
        <v>489573.55599999992</v>
      </c>
      <c r="R70" s="20">
        <v>17.477062897595367</v>
      </c>
      <c r="T70" s="118">
        <v>-20.525419958037077</v>
      </c>
      <c r="U70" s="118">
        <v>15.437251981057045</v>
      </c>
      <c r="V70" s="20">
        <v>26.183514034742355</v>
      </c>
      <c r="W70" s="20">
        <v>45.656245243423427</v>
      </c>
      <c r="X70" s="20">
        <v>46.292998834192112</v>
      </c>
    </row>
    <row r="71" spans="1:24" x14ac:dyDescent="0.25">
      <c r="A71" s="13" t="s">
        <v>309</v>
      </c>
      <c r="B71" s="13">
        <v>60</v>
      </c>
      <c r="C71" s="13" t="s">
        <v>372</v>
      </c>
      <c r="D71" s="14">
        <v>-166894.404435281</v>
      </c>
      <c r="E71" s="17">
        <v>454.75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614.7674623909752</v>
      </c>
      <c r="Q71" s="15">
        <f t="shared" si="2"/>
        <v>-214517375.76249999</v>
      </c>
      <c r="R71" s="20">
        <v>20.492248746365838</v>
      </c>
      <c r="T71" s="118">
        <v>-766.79606647115747</v>
      </c>
      <c r="U71" s="120">
        <v>382.7420454259186</v>
      </c>
      <c r="V71" s="20">
        <v>30.954199133856452</v>
      </c>
      <c r="W71" s="20">
        <v>45.439232515523045</v>
      </c>
      <c r="X71" s="20">
        <v>47.814486463053456</v>
      </c>
    </row>
    <row r="72" spans="1:24" x14ac:dyDescent="0.25">
      <c r="A72" s="13" t="s">
        <v>217</v>
      </c>
      <c r="B72" s="13">
        <v>60</v>
      </c>
      <c r="C72" s="13" t="s">
        <v>372</v>
      </c>
      <c r="D72" s="14">
        <v>6505.9815510464605</v>
      </c>
      <c r="E72" s="17">
        <v>26.94</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2163.3172185004942</v>
      </c>
      <c r="Q72" s="15">
        <f t="shared" si="2"/>
        <v>81244410.066</v>
      </c>
      <c r="R72" s="20">
        <v>72.110573950016473</v>
      </c>
      <c r="T72" s="118">
        <v>-9.6948610753599951</v>
      </c>
      <c r="U72" s="120">
        <v>11.855444653226641</v>
      </c>
      <c r="V72" s="20">
        <v>36.548869299501114</v>
      </c>
      <c r="W72" s="20">
        <v>49.797851811211309</v>
      </c>
      <c r="X72" s="20">
        <v>51.215201081066077</v>
      </c>
    </row>
    <row r="73" spans="1:24" x14ac:dyDescent="0.25">
      <c r="A73" s="13" t="s">
        <v>36</v>
      </c>
      <c r="B73" s="13">
        <v>60</v>
      </c>
      <c r="C73" s="13" t="s">
        <v>372</v>
      </c>
      <c r="D73" s="14">
        <v>-6551.9119334523166</v>
      </c>
      <c r="E73" s="17">
        <v>31.36</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493.04861053749789</v>
      </c>
      <c r="Q73" s="15">
        <f t="shared" si="2"/>
        <v>46933350.598400004</v>
      </c>
      <c r="R73" s="20">
        <v>16.434953684583263</v>
      </c>
      <c r="T73" s="118">
        <v>2.6348583551389027</v>
      </c>
      <c r="U73" s="120">
        <v>18.367887813254846</v>
      </c>
      <c r="V73" s="20">
        <v>44.059174664434948</v>
      </c>
      <c r="W73" s="20">
        <v>41.408925175323887</v>
      </c>
      <c r="X73" s="20">
        <v>56.423611647846535</v>
      </c>
    </row>
    <row r="74" spans="1:24" x14ac:dyDescent="0.25">
      <c r="A74" s="13" t="s">
        <v>378</v>
      </c>
      <c r="B74" s="13">
        <v>60</v>
      </c>
      <c r="C74" s="13" t="s">
        <v>372</v>
      </c>
      <c r="D74" s="14">
        <v>570.55261310399169</v>
      </c>
      <c r="E74" s="17">
        <v>31.5</v>
      </c>
      <c r="F74" s="13" t="s">
        <v>375</v>
      </c>
      <c r="G74" s="13" t="s">
        <v>810</v>
      </c>
      <c r="H74" s="13" t="s">
        <v>1516</v>
      </c>
      <c r="I74" s="13" t="s">
        <v>811</v>
      </c>
      <c r="J74" s="13" t="s">
        <v>812</v>
      </c>
      <c r="K74" s="13" t="s">
        <v>813</v>
      </c>
      <c r="L74" s="13" t="s">
        <v>781</v>
      </c>
      <c r="M74" s="13" t="s">
        <v>1517</v>
      </c>
      <c r="N74" s="13" t="s">
        <v>1518</v>
      </c>
      <c r="O74" s="13">
        <v>30.207879709360263</v>
      </c>
      <c r="P74" s="13">
        <v>1606.1011522162744</v>
      </c>
      <c r="Q74" s="15">
        <f t="shared" si="2"/>
        <v>326040601.63499999</v>
      </c>
      <c r="R74" s="20">
        <v>53.536705073875815</v>
      </c>
      <c r="T74" s="118">
        <v>22.21665628152671</v>
      </c>
      <c r="U74" s="118">
        <v>63.760769628001093</v>
      </c>
      <c r="V74" s="20">
        <v>49.779242224916629</v>
      </c>
      <c r="W74" s="20">
        <v>48.762427453952569</v>
      </c>
      <c r="X74" s="20">
        <v>69.610700626405588</v>
      </c>
    </row>
    <row r="75" spans="1:24" x14ac:dyDescent="0.25">
      <c r="A75" s="13" t="s">
        <v>2</v>
      </c>
      <c r="B75" s="13">
        <v>60</v>
      </c>
      <c r="C75" s="13" t="s">
        <v>372</v>
      </c>
      <c r="D75" s="14">
        <v>177418.88931596462</v>
      </c>
      <c r="E75" s="17">
        <v>335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3000</v>
      </c>
      <c r="Q75" s="15">
        <f t="shared" si="2"/>
        <v>452149500</v>
      </c>
      <c r="R75" s="20">
        <v>100</v>
      </c>
      <c r="T75" s="118">
        <v>245.96098286505338</v>
      </c>
      <c r="U75" s="118">
        <v>345.26257898274991</v>
      </c>
      <c r="V75" s="20">
        <v>63.152127180091547</v>
      </c>
      <c r="W75" s="20">
        <v>62.997972766882043</v>
      </c>
      <c r="X75" s="20">
        <v>65.460320552973556</v>
      </c>
    </row>
    <row r="76" spans="1:24" x14ac:dyDescent="0.25">
      <c r="A76" s="13" t="s">
        <v>379</v>
      </c>
      <c r="B76" s="13">
        <v>60</v>
      </c>
      <c r="C76" s="13" t="s">
        <v>372</v>
      </c>
      <c r="D76" s="14">
        <v>-1975.4338749570888</v>
      </c>
      <c r="E76" s="17">
        <v>3.77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127.28188614743502</v>
      </c>
      <c r="Q76" s="16">
        <f t="shared" si="2"/>
        <v>-5827814.5379999997</v>
      </c>
      <c r="R76" s="20">
        <v>4.2427295382478336</v>
      </c>
      <c r="T76" s="118">
        <v>0.59264765446429557</v>
      </c>
      <c r="U76" s="120">
        <v>-1.8107941792191884</v>
      </c>
      <c r="V76" s="20">
        <v>62.080212987627888</v>
      </c>
      <c r="W76" s="20">
        <v>61.944991300675653</v>
      </c>
      <c r="X76" s="20">
        <v>50.457624535616404</v>
      </c>
    </row>
    <row r="77" spans="1:24" x14ac:dyDescent="0.25">
      <c r="A77" s="13" t="s">
        <v>166</v>
      </c>
      <c r="B77" s="13">
        <v>60</v>
      </c>
      <c r="C77" s="13" t="s">
        <v>372</v>
      </c>
      <c r="D77" s="14">
        <v>4543.1641676293566</v>
      </c>
      <c r="E77" s="17">
        <v>26.3</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1590.596370774309</v>
      </c>
      <c r="Q77" s="15">
        <f t="shared" si="2"/>
        <v>-818724.52299999993</v>
      </c>
      <c r="R77" s="20">
        <v>53.019879025810297</v>
      </c>
      <c r="T77" s="118">
        <v>-27.563535824097798</v>
      </c>
      <c r="U77" s="120">
        <v>3.7476572814534137</v>
      </c>
      <c r="V77" s="20">
        <v>38.163173781279042</v>
      </c>
      <c r="W77" s="20">
        <v>48.085519210126023</v>
      </c>
      <c r="X77" s="20">
        <v>45.277626196435101</v>
      </c>
    </row>
    <row r="78" spans="1:24" x14ac:dyDescent="0.25">
      <c r="A78" s="13" t="s">
        <v>548</v>
      </c>
      <c r="B78" s="13">
        <v>60</v>
      </c>
      <c r="C78" s="13" t="s">
        <v>372</v>
      </c>
      <c r="D78" s="14">
        <v>79232.945337611221</v>
      </c>
      <c r="E78" s="17">
        <v>160.6</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f t="shared" si="2"/>
        <v>-22482891.859999999</v>
      </c>
      <c r="R78" s="20">
        <v>100</v>
      </c>
      <c r="T78" s="118">
        <v>47.015090731835301</v>
      </c>
      <c r="U78" s="118"/>
      <c r="V78" s="20">
        <v>49.482498353374339</v>
      </c>
      <c r="W78" s="20">
        <v>57.458722940509169</v>
      </c>
      <c r="X78" s="20">
        <v>68.233851999985447</v>
      </c>
    </row>
    <row r="79" spans="1:24" x14ac:dyDescent="0.25">
      <c r="A79" s="13" t="s">
        <v>94</v>
      </c>
      <c r="B79" s="13">
        <v>60</v>
      </c>
      <c r="C79" s="13" t="s">
        <v>372</v>
      </c>
      <c r="D79" s="14">
        <v>-21614.300083770104</v>
      </c>
      <c r="E79" s="17">
        <v>39.619999999999997</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317.92409698872621</v>
      </c>
      <c r="Q79" s="15">
        <f t="shared" si="2"/>
        <v>18350128.199199997</v>
      </c>
      <c r="R79" s="20">
        <v>10.597469899624206</v>
      </c>
      <c r="T79" s="118">
        <v>5.0358660760156937</v>
      </c>
      <c r="U79" s="120">
        <v>17.350535773913265</v>
      </c>
      <c r="V79" s="20">
        <v>46.795472924562688</v>
      </c>
      <c r="W79" s="20">
        <v>54.711415211820864</v>
      </c>
      <c r="X79" s="20">
        <v>55.91921993016711</v>
      </c>
    </row>
    <row r="80" spans="1:24" x14ac:dyDescent="0.25">
      <c r="A80" s="13" t="s">
        <v>690</v>
      </c>
      <c r="B80" s="13">
        <v>60</v>
      </c>
      <c r="C80" s="13" t="s">
        <v>372</v>
      </c>
      <c r="D80" s="14">
        <v>-7320.6201603065329</v>
      </c>
      <c r="E80" s="17">
        <v>68</v>
      </c>
      <c r="F80" s="13" t="s">
        <v>375</v>
      </c>
      <c r="G80" s="13" t="s">
        <v>814</v>
      </c>
      <c r="H80" s="13" t="s">
        <v>1524</v>
      </c>
      <c r="I80" s="13" t="s">
        <v>815</v>
      </c>
      <c r="J80" s="13" t="s">
        <v>816</v>
      </c>
      <c r="K80" s="13" t="s">
        <v>817</v>
      </c>
      <c r="L80" s="13" t="s">
        <v>1103</v>
      </c>
      <c r="M80" s="13" t="s">
        <v>1525</v>
      </c>
      <c r="N80" s="13" t="s">
        <v>1239</v>
      </c>
      <c r="O80" s="13">
        <v>52.822499176123891</v>
      </c>
      <c r="P80" s="13">
        <v>203.8268851884967</v>
      </c>
      <c r="Q80" s="15">
        <f t="shared" si="2"/>
        <v>-18445578</v>
      </c>
      <c r="R80" s="20">
        <v>6.7942295062832239</v>
      </c>
      <c r="T80" s="118">
        <v>-50.30012237539836</v>
      </c>
      <c r="U80" s="118">
        <v>95.045283001205547</v>
      </c>
      <c r="V80" s="20">
        <v>47.263434872657356</v>
      </c>
      <c r="W80" s="20">
        <v>52.754103508822155</v>
      </c>
      <c r="X80" s="20">
        <v>52.825205882428214</v>
      </c>
    </row>
    <row r="81" spans="1:24" x14ac:dyDescent="0.25">
      <c r="A81" s="13" t="s">
        <v>648</v>
      </c>
      <c r="B81" s="13">
        <v>60</v>
      </c>
      <c r="C81" s="13" t="s">
        <v>372</v>
      </c>
      <c r="D81" s="14">
        <v>-11246.909569363854</v>
      </c>
      <c r="E81" s="17">
        <v>10.19</v>
      </c>
      <c r="F81" s="13" t="s">
        <v>233</v>
      </c>
      <c r="G81" s="13" t="s">
        <v>1076</v>
      </c>
      <c r="H81" s="13" t="s">
        <v>1526</v>
      </c>
      <c r="I81" s="13" t="s">
        <v>1077</v>
      </c>
      <c r="J81" s="13" t="s">
        <v>1078</v>
      </c>
      <c r="K81" s="13" t="s">
        <v>818</v>
      </c>
      <c r="L81" s="13" t="s">
        <v>1199</v>
      </c>
      <c r="M81" s="13" t="s">
        <v>1527</v>
      </c>
      <c r="N81" s="13" t="s">
        <v>819</v>
      </c>
      <c r="O81" s="13">
        <v>52.822499176123891</v>
      </c>
      <c r="P81" s="13">
        <v>331.35234923652183</v>
      </c>
      <c r="Q81" s="15">
        <f t="shared" si="2"/>
        <v>-16387201.35</v>
      </c>
      <c r="R81" s="20">
        <v>11.045078307884062</v>
      </c>
      <c r="T81" s="118">
        <v>-21.829248724786208</v>
      </c>
      <c r="U81" s="118"/>
      <c r="V81" s="20">
        <v>31.99868548544864</v>
      </c>
      <c r="W81" s="20">
        <v>34.971340109390475</v>
      </c>
      <c r="X81" s="20">
        <v>39.728861539869321</v>
      </c>
    </row>
    <row r="82" spans="1:24" x14ac:dyDescent="0.25">
      <c r="A82" s="13" t="s">
        <v>161</v>
      </c>
      <c r="B82" s="13">
        <v>60</v>
      </c>
      <c r="C82" s="13" t="s">
        <v>372</v>
      </c>
      <c r="D82" s="14">
        <v>-10104.168962812422</v>
      </c>
      <c r="E82" s="17">
        <v>156.30000000000001</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542.67242408164657</v>
      </c>
      <c r="Q82" s="15">
        <f t="shared" si="2"/>
        <v>-1245184537.836</v>
      </c>
      <c r="R82" s="20">
        <v>18.089080802721551</v>
      </c>
      <c r="T82" s="118">
        <v>-49.032411187997127</v>
      </c>
      <c r="U82" s="120">
        <v>-131.08319229578171</v>
      </c>
      <c r="V82" s="20">
        <v>44.301323855731198</v>
      </c>
      <c r="W82" s="20">
        <v>41.92578666089274</v>
      </c>
      <c r="X82" s="20">
        <v>43.445092002800223</v>
      </c>
    </row>
    <row r="83" spans="1:24" x14ac:dyDescent="0.25">
      <c r="A83" s="13" t="s">
        <v>380</v>
      </c>
      <c r="B83" s="13">
        <v>60</v>
      </c>
      <c r="C83" s="13" t="s">
        <v>372</v>
      </c>
      <c r="D83" s="14">
        <v>-84318.129592388737</v>
      </c>
      <c r="E83" s="17">
        <v>8.9</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f t="shared" si="2"/>
        <v>-1831289.1870000002</v>
      </c>
      <c r="R83" s="20">
        <v>15.666666666666666</v>
      </c>
      <c r="T83" s="118">
        <v>-205.03600304265061</v>
      </c>
      <c r="U83" s="118"/>
      <c r="V83" s="20">
        <v>7.0110717958899826</v>
      </c>
      <c r="W83" s="20">
        <v>2.0821229019801116E-2</v>
      </c>
      <c r="X83" s="20">
        <v>38.752021514856409</v>
      </c>
    </row>
    <row r="84" spans="1:24" x14ac:dyDescent="0.25">
      <c r="A84" s="13" t="s">
        <v>381</v>
      </c>
      <c r="B84" s="13">
        <v>60</v>
      </c>
      <c r="C84" s="13" t="s">
        <v>372</v>
      </c>
      <c r="D84" s="14">
        <v>1655.8040283596754</v>
      </c>
      <c r="E84" s="17">
        <v>14.3</v>
      </c>
      <c r="F84" s="13" t="s">
        <v>353</v>
      </c>
      <c r="G84" s="13" t="s">
        <v>820</v>
      </c>
      <c r="H84" s="13" t="s">
        <v>1530</v>
      </c>
      <c r="I84" s="13" t="s">
        <v>821</v>
      </c>
      <c r="J84" s="13" t="s">
        <v>822</v>
      </c>
      <c r="K84" s="13" t="s">
        <v>823</v>
      </c>
      <c r="L84" s="13" t="s">
        <v>1194</v>
      </c>
      <c r="M84" s="13" t="s">
        <v>1531</v>
      </c>
      <c r="N84" s="13" t="s">
        <v>824</v>
      </c>
      <c r="O84" s="13">
        <v>67.709360458601765</v>
      </c>
      <c r="P84" s="13">
        <v>1440.40410844186</v>
      </c>
      <c r="Q84" s="15">
        <f t="shared" si="2"/>
        <v>56062400.394000009</v>
      </c>
      <c r="R84" s="20">
        <v>48.013470281395335</v>
      </c>
      <c r="T84" s="118">
        <v>-6.4627508933916644</v>
      </c>
      <c r="U84" s="120">
        <v>8.6919197060795561</v>
      </c>
      <c r="V84" s="20">
        <v>32.343402341702436</v>
      </c>
      <c r="W84" s="20">
        <v>52.703594228502183</v>
      </c>
      <c r="X84" s="20">
        <v>50.029278713059227</v>
      </c>
    </row>
    <row r="85" spans="1:24" x14ac:dyDescent="0.25">
      <c r="A85" s="13" t="s">
        <v>226</v>
      </c>
      <c r="B85" s="13">
        <v>60</v>
      </c>
      <c r="C85" s="13" t="s">
        <v>372</v>
      </c>
      <c r="D85" s="14">
        <v>-2863.070770183569</v>
      </c>
      <c r="E85" s="17">
        <v>44.42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1002.1342885651625</v>
      </c>
      <c r="Q85" s="15">
        <f t="shared" si="2"/>
        <v>918768087.91579998</v>
      </c>
      <c r="R85" s="20">
        <v>33.404476285505417</v>
      </c>
      <c r="T85" s="118">
        <v>-18.649873364742007</v>
      </c>
      <c r="U85" s="118">
        <v>54.254769218535728</v>
      </c>
      <c r="V85" s="20">
        <v>31.983415112612558</v>
      </c>
      <c r="W85" s="20">
        <v>55.449705495443723</v>
      </c>
      <c r="X85" s="20">
        <v>58.142913041842895</v>
      </c>
    </row>
    <row r="86" spans="1:24" x14ac:dyDescent="0.25">
      <c r="A86" s="13" t="s">
        <v>382</v>
      </c>
      <c r="B86" s="13">
        <v>60</v>
      </c>
      <c r="C86" s="13" t="s">
        <v>372</v>
      </c>
      <c r="D86" s="14">
        <v>-275.76926440531224</v>
      </c>
      <c r="E86" s="17">
        <v>4.32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354.65284932178599</v>
      </c>
      <c r="Q86" s="16">
        <f t="shared" si="2"/>
        <v>225330.76800000001</v>
      </c>
      <c r="R86" s="20">
        <v>11.821761644059533</v>
      </c>
      <c r="T86" s="118">
        <v>-4.0680421819838131</v>
      </c>
      <c r="U86" s="120">
        <v>-1.3119554398354882</v>
      </c>
      <c r="V86" s="20">
        <v>35.259709942528531</v>
      </c>
      <c r="W86" s="20">
        <v>63.500009095066908</v>
      </c>
      <c r="X86" s="20">
        <v>45.354029747712303</v>
      </c>
    </row>
    <row r="87" spans="1:24" x14ac:dyDescent="0.25">
      <c r="A87" s="13" t="s">
        <v>522</v>
      </c>
      <c r="B87" s="13">
        <v>60</v>
      </c>
      <c r="C87" s="13" t="s">
        <v>372</v>
      </c>
      <c r="D87" s="14">
        <v>-313.90065535940704</v>
      </c>
      <c r="E87" s="17">
        <v>3.57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637.2344162191672</v>
      </c>
      <c r="Q87" s="15">
        <f t="shared" si="2"/>
        <v>-7980051.8448000001</v>
      </c>
      <c r="R87" s="20">
        <v>21.241147207305573</v>
      </c>
      <c r="T87" s="118">
        <v>-5.7414241691148638</v>
      </c>
      <c r="U87" s="118"/>
      <c r="V87" s="20">
        <v>31.753640277899315</v>
      </c>
      <c r="W87" s="20">
        <v>48.636197825410498</v>
      </c>
      <c r="X87" s="20">
        <v>45.576152473672643</v>
      </c>
    </row>
    <row r="88" spans="1:24" x14ac:dyDescent="0.25">
      <c r="A88" s="13" t="s">
        <v>245</v>
      </c>
      <c r="B88" s="13">
        <v>60</v>
      </c>
      <c r="C88" s="13" t="s">
        <v>372</v>
      </c>
      <c r="D88" s="14">
        <v>-1253.3342372930178</v>
      </c>
      <c r="E88" s="17">
        <v>13.61</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796.00631390197248</v>
      </c>
      <c r="Q88" s="15">
        <f t="shared" si="2"/>
        <v>14120338.116900001</v>
      </c>
      <c r="R88" s="20">
        <v>26.533543796732417</v>
      </c>
      <c r="T88" s="118">
        <v>-18.160017802355242</v>
      </c>
      <c r="U88" s="120">
        <v>0.847363349449477</v>
      </c>
      <c r="V88" s="20">
        <v>33.88084529411271</v>
      </c>
      <c r="W88" s="20">
        <v>47.942414272041056</v>
      </c>
      <c r="X88" s="20">
        <v>41.347655374717426</v>
      </c>
    </row>
    <row r="89" spans="1:24" x14ac:dyDescent="0.25">
      <c r="A89" s="13" t="s">
        <v>667</v>
      </c>
      <c r="B89" s="13">
        <v>60</v>
      </c>
      <c r="C89" s="13" t="s">
        <v>372</v>
      </c>
      <c r="D89" s="14">
        <v>-87.660230277677442</v>
      </c>
      <c r="E89" s="17">
        <v>12.99</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394.74169818993118</v>
      </c>
      <c r="Q89" s="15">
        <f t="shared" si="2"/>
        <v>3979975.5735000004</v>
      </c>
      <c r="R89" s="20">
        <v>13.158056606331039</v>
      </c>
      <c r="T89" s="118">
        <v>-7.9263280259903723</v>
      </c>
      <c r="U89" s="120">
        <v>1.8440611690968822</v>
      </c>
      <c r="V89" s="20">
        <v>34.884838010238127</v>
      </c>
      <c r="W89" s="20">
        <v>71.236446714590713</v>
      </c>
      <c r="X89" s="20">
        <v>46.415813914895878</v>
      </c>
    </row>
    <row r="90" spans="1:24" x14ac:dyDescent="0.25">
      <c r="A90" s="13" t="s">
        <v>768</v>
      </c>
      <c r="B90" s="13">
        <v>60</v>
      </c>
      <c r="C90" s="13" t="s">
        <v>372</v>
      </c>
      <c r="D90" s="14">
        <v>10278</v>
      </c>
      <c r="E90" s="17">
        <v>31.72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f t="shared" si="2"/>
        <v>-12951545.619999999</v>
      </c>
      <c r="R90" s="165" t="str">
        <f t="shared" ref="R90" si="3">IF(OR(H90="", H91="", Q90=0), "", IF(H90&lt;H91, LN(H91/H90)/10, ""))</f>
        <v/>
      </c>
      <c r="T90" s="118"/>
      <c r="U90" s="118"/>
      <c r="V90" s="20">
        <v>43.440213151627709</v>
      </c>
      <c r="W90" s="20">
        <v>52.838963481533249</v>
      </c>
      <c r="X90" s="20"/>
    </row>
    <row r="91" spans="1:24" x14ac:dyDescent="0.25">
      <c r="A91" s="13" t="s">
        <v>66</v>
      </c>
      <c r="B91" s="13">
        <v>60</v>
      </c>
      <c r="C91" s="13" t="s">
        <v>372</v>
      </c>
      <c r="D91" s="14">
        <v>-4096.7666190342907</v>
      </c>
      <c r="E91" s="17">
        <v>23.32</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442.28847942971947</v>
      </c>
      <c r="Q91" s="15">
        <f t="shared" si="2"/>
        <v>-38008647.454800002</v>
      </c>
      <c r="R91" s="20">
        <v>14.742949314323983</v>
      </c>
      <c r="T91" s="118">
        <v>-19.550904221830976</v>
      </c>
      <c r="U91" s="120">
        <v>12.761997863454759</v>
      </c>
      <c r="V91" s="20">
        <v>41.123475347485801</v>
      </c>
      <c r="W91" s="20">
        <v>39.301240538019222</v>
      </c>
      <c r="X91" s="20">
        <v>47.210804163591163</v>
      </c>
    </row>
    <row r="92" spans="1:24" x14ac:dyDescent="0.25">
      <c r="A92" s="13" t="s">
        <v>52</v>
      </c>
      <c r="B92" s="13">
        <v>60</v>
      </c>
      <c r="C92" s="13" t="s">
        <v>372</v>
      </c>
      <c r="D92" s="14">
        <v>1256.5084124585724</v>
      </c>
      <c r="E92" s="17">
        <v>129.9</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1020.6795511063783</v>
      </c>
      <c r="Q92" s="15">
        <f t="shared" si="2"/>
        <v>81800004.480000004</v>
      </c>
      <c r="R92" s="20">
        <v>34.022651703545947</v>
      </c>
      <c r="T92" s="118">
        <v>-94.476384448194182</v>
      </c>
      <c r="U92" s="120">
        <v>-1063.1089002285191</v>
      </c>
      <c r="V92" s="20">
        <v>56.084258207649533</v>
      </c>
      <c r="W92" s="20">
        <v>53.099196313446328</v>
      </c>
      <c r="X92" s="20">
        <v>33.896329115326537</v>
      </c>
    </row>
    <row r="93" spans="1:24" x14ac:dyDescent="0.25">
      <c r="A93" s="13" t="s">
        <v>462</v>
      </c>
      <c r="B93" s="13">
        <v>60</v>
      </c>
      <c r="C93" s="13" t="s">
        <v>372</v>
      </c>
      <c r="D93" s="14">
        <v>2050.0666221178321</v>
      </c>
      <c r="E93" s="17">
        <v>22.08</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1680.9160493758413</v>
      </c>
      <c r="Q93" s="15">
        <f t="shared" si="2"/>
        <v>-94564818.614399984</v>
      </c>
      <c r="R93" s="20">
        <v>56.030534979194712</v>
      </c>
      <c r="T93" s="118">
        <v>-24.4487999211211</v>
      </c>
      <c r="U93" s="120">
        <v>-58.821943849546621</v>
      </c>
      <c r="V93" s="20">
        <v>36.633435719434807</v>
      </c>
      <c r="W93" s="20">
        <v>44.716506899200617</v>
      </c>
      <c r="X93" s="20">
        <v>34.744421068991876</v>
      </c>
    </row>
    <row r="94" spans="1:24" x14ac:dyDescent="0.25">
      <c r="A94" s="13" t="s">
        <v>461</v>
      </c>
      <c r="B94" s="13">
        <v>60</v>
      </c>
      <c r="C94" s="13" t="s">
        <v>372</v>
      </c>
      <c r="D94" s="14">
        <v>-1554.1435217585065</v>
      </c>
      <c r="E94" s="17">
        <v>6</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113.49157440878049</v>
      </c>
      <c r="Q94" s="15">
        <f t="shared" si="2"/>
        <v>-1933785.54</v>
      </c>
      <c r="R94" s="20">
        <v>3.783052480292683</v>
      </c>
      <c r="T94" s="118">
        <v>-6.9504935370646592</v>
      </c>
      <c r="U94" s="118"/>
      <c r="V94" s="20">
        <v>38.316141800888055</v>
      </c>
      <c r="W94" s="20">
        <v>37.958904308125064</v>
      </c>
      <c r="X94" s="20">
        <v>46.029400494009536</v>
      </c>
    </row>
    <row r="95" spans="1:24" x14ac:dyDescent="0.25">
      <c r="A95" s="13" t="s">
        <v>631</v>
      </c>
      <c r="B95" s="13">
        <v>60</v>
      </c>
      <c r="C95" s="13" t="s">
        <v>372</v>
      </c>
      <c r="D95" s="14">
        <v>178850.97898681267</v>
      </c>
      <c r="E95" s="17">
        <v>182.9</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2848.6325826949687</v>
      </c>
      <c r="Q95" s="15">
        <f t="shared" si="2"/>
        <v>-127628924.07700001</v>
      </c>
      <c r="R95" s="20">
        <v>94.954419423165618</v>
      </c>
      <c r="T95" s="120">
        <v>420.80306143485132</v>
      </c>
      <c r="U95" s="118"/>
      <c r="V95" s="20">
        <v>64.589867986940163</v>
      </c>
      <c r="W95" s="20">
        <v>50.96230178977148</v>
      </c>
      <c r="X95" s="20">
        <v>96.211866038640295</v>
      </c>
    </row>
    <row r="96" spans="1:24" x14ac:dyDescent="0.25">
      <c r="A96" s="13" t="s">
        <v>675</v>
      </c>
      <c r="B96" s="13">
        <v>60</v>
      </c>
      <c r="C96" s="13" t="s">
        <v>372</v>
      </c>
      <c r="D96" s="14">
        <v>143474.26661881854</v>
      </c>
      <c r="E96" s="17">
        <v>360.5</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2121.992951942244</v>
      </c>
      <c r="Q96" s="15">
        <f t="shared" si="2"/>
        <v>628453085.29499996</v>
      </c>
      <c r="R96" s="20">
        <v>70.733098398074802</v>
      </c>
      <c r="T96" s="118">
        <v>318.79580811750259</v>
      </c>
      <c r="U96" s="120">
        <v>279.09809764630268</v>
      </c>
      <c r="V96" s="20">
        <v>57.829677569965163</v>
      </c>
      <c r="W96" s="20">
        <v>39.394767454868976</v>
      </c>
      <c r="X96" s="20">
        <v>55.146196908645464</v>
      </c>
    </row>
    <row r="97" spans="1:24" x14ac:dyDescent="0.25">
      <c r="A97" s="13" t="s">
        <v>272</v>
      </c>
      <c r="B97" s="13">
        <v>60</v>
      </c>
      <c r="C97" s="13" t="s">
        <v>372</v>
      </c>
      <c r="D97" s="14">
        <v>88788.667010800855</v>
      </c>
      <c r="E97" s="17">
        <v>411.5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2264.9656945619549</v>
      </c>
      <c r="Q97" s="15">
        <f t="shared" si="2"/>
        <v>26958052205</v>
      </c>
      <c r="R97" s="20">
        <v>75.498856485398491</v>
      </c>
      <c r="T97" s="118">
        <v>135.33071135359535</v>
      </c>
      <c r="U97" s="118">
        <v>485.42669261614662</v>
      </c>
      <c r="V97" s="20">
        <v>46.242473428561517</v>
      </c>
      <c r="W97" s="20">
        <v>55.347321493317203</v>
      </c>
      <c r="X97" s="20">
        <v>76.174190814084454</v>
      </c>
    </row>
    <row r="98" spans="1:24" x14ac:dyDescent="0.25">
      <c r="A98" s="13" t="s">
        <v>555</v>
      </c>
      <c r="B98" s="13">
        <v>60</v>
      </c>
      <c r="C98" s="13" t="s">
        <v>372</v>
      </c>
      <c r="D98" s="14">
        <v>16088.191365904266</v>
      </c>
      <c r="E98" s="17">
        <v>178.4</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1756.3715588528692</v>
      </c>
      <c r="Q98" s="15">
        <f t="shared" si="2"/>
        <v>-522815175.85600001</v>
      </c>
      <c r="R98" s="20">
        <v>58.545718628428972</v>
      </c>
      <c r="T98" s="118">
        <v>4.70037877724792</v>
      </c>
      <c r="U98" s="118"/>
      <c r="V98" s="20">
        <v>47.421685773650957</v>
      </c>
      <c r="W98" s="20">
        <v>38.548490119683407</v>
      </c>
      <c r="X98" s="20">
        <v>57.176737002903145</v>
      </c>
    </row>
    <row r="99" spans="1:24" x14ac:dyDescent="0.25">
      <c r="A99" s="13" t="s">
        <v>515</v>
      </c>
      <c r="B99" s="13">
        <v>60</v>
      </c>
      <c r="C99" s="13" t="s">
        <v>372</v>
      </c>
      <c r="D99" s="14">
        <v>2502.7866862947867</v>
      </c>
      <c r="E99" s="17">
        <v>10.51</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1721.4253601389973</v>
      </c>
      <c r="Q99" s="16">
        <f t="shared" si="2"/>
        <v>-117672736.32160001</v>
      </c>
      <c r="R99" s="20">
        <v>57.380845337966576</v>
      </c>
      <c r="T99" s="118">
        <v>1.409413522714118</v>
      </c>
      <c r="U99" s="118"/>
      <c r="V99" s="20">
        <v>49.954840174122616</v>
      </c>
      <c r="W99" s="20">
        <v>43.345626879166204</v>
      </c>
      <c r="X99" s="20">
        <v>40.60477373147372</v>
      </c>
    </row>
    <row r="100" spans="1:24" x14ac:dyDescent="0.25">
      <c r="A100" s="13" t="s">
        <v>215</v>
      </c>
      <c r="B100" s="13">
        <v>60</v>
      </c>
      <c r="C100" s="13" t="s">
        <v>372</v>
      </c>
      <c r="D100" s="14">
        <v>5646.2618639679722</v>
      </c>
      <c r="E100" s="17">
        <v>19.489999999999998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2101.6358200869363</v>
      </c>
      <c r="Q100" s="15">
        <f t="shared" si="2"/>
        <v>43555340.452699997</v>
      </c>
      <c r="R100" s="20">
        <v>70.054527336231203</v>
      </c>
      <c r="T100" s="118">
        <v>-6.8026527713479723</v>
      </c>
      <c r="U100" s="120">
        <v>0.61527074420546057</v>
      </c>
      <c r="V100" s="20">
        <v>43.588672497865844</v>
      </c>
      <c r="W100" s="20">
        <v>40.987466895049351</v>
      </c>
      <c r="X100" s="20">
        <v>47.279879749598692</v>
      </c>
    </row>
    <row r="101" spans="1:24" x14ac:dyDescent="0.25">
      <c r="A101" s="13" t="s">
        <v>183</v>
      </c>
      <c r="B101" s="13">
        <v>60</v>
      </c>
      <c r="C101" s="13" t="s">
        <v>372</v>
      </c>
      <c r="D101" s="14">
        <v>-586.3876486984409</v>
      </c>
      <c r="E101" s="17">
        <v>24.3</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731.98422423127897</v>
      </c>
      <c r="Q101" s="15">
        <f t="shared" si="2"/>
        <v>-48761065.989000008</v>
      </c>
      <c r="R101" s="20">
        <v>24.399474141042631</v>
      </c>
      <c r="T101" s="118">
        <v>-15.345938995942028</v>
      </c>
      <c r="U101" s="120">
        <v>-10.38170363287712</v>
      </c>
      <c r="V101" s="20">
        <v>40.445371334166261</v>
      </c>
      <c r="W101" s="20">
        <v>42.586297515948161</v>
      </c>
      <c r="X101" s="20">
        <v>43.420222707669978</v>
      </c>
    </row>
    <row r="102" spans="1:24" x14ac:dyDescent="0.25">
      <c r="A102" s="13" t="s">
        <v>692</v>
      </c>
      <c r="B102" s="13">
        <v>60</v>
      </c>
      <c r="C102" s="13" t="s">
        <v>372</v>
      </c>
      <c r="D102" s="13">
        <v>2253.0943757690648</v>
      </c>
      <c r="E102" s="17">
        <v>2.31</v>
      </c>
      <c r="F102" s="13" t="s">
        <v>693</v>
      </c>
      <c r="G102" s="13" t="s">
        <v>832</v>
      </c>
      <c r="H102" s="13" t="s">
        <v>1551</v>
      </c>
      <c r="I102" s="13" t="s">
        <v>833</v>
      </c>
      <c r="J102" s="13" t="s">
        <v>834</v>
      </c>
      <c r="K102" s="13" t="s">
        <v>835</v>
      </c>
      <c r="L102" s="13" t="s">
        <v>1552</v>
      </c>
      <c r="M102" s="13" t="s">
        <v>1553</v>
      </c>
      <c r="N102" s="13" t="s">
        <v>836</v>
      </c>
      <c r="O102" s="13">
        <v>99.461073524745089</v>
      </c>
      <c r="P102" s="13">
        <v>2302.9502874825157</v>
      </c>
      <c r="Q102" s="15">
        <f t="shared" si="2"/>
        <v>-3374577.36</v>
      </c>
      <c r="R102" s="20">
        <v>76.765009582750523</v>
      </c>
      <c r="T102" s="118">
        <v>0.68718478669869132</v>
      </c>
      <c r="U102" s="120">
        <v>-34.503785329814121</v>
      </c>
      <c r="V102" s="20">
        <v>59.52994222169805</v>
      </c>
      <c r="W102" s="20">
        <v>55.898368825223145</v>
      </c>
      <c r="X102" s="20">
        <v>37.142210329878935</v>
      </c>
    </row>
    <row r="103" spans="1:24" x14ac:dyDescent="0.25">
      <c r="A103" s="13" t="s">
        <v>289</v>
      </c>
      <c r="B103" s="13">
        <v>60</v>
      </c>
      <c r="C103" s="13" t="s">
        <v>372</v>
      </c>
      <c r="D103" s="14">
        <v>498.16741704265866</v>
      </c>
      <c r="E103" s="17">
        <v>21.84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1579.0521301002905</v>
      </c>
      <c r="Q103" s="15">
        <f t="shared" si="2"/>
        <v>-34258967.651999995</v>
      </c>
      <c r="R103" s="20">
        <v>52.635071003343015</v>
      </c>
      <c r="T103" s="118">
        <v>-55.327412296747518</v>
      </c>
      <c r="U103" s="118">
        <v>23.182156882532468</v>
      </c>
      <c r="V103" s="20">
        <v>36.455005404248737</v>
      </c>
      <c r="W103" s="20">
        <v>54.710770170960124</v>
      </c>
      <c r="X103" s="20">
        <v>44.881775759126725</v>
      </c>
    </row>
    <row r="104" spans="1:24" x14ac:dyDescent="0.25">
      <c r="A104" s="13" t="s">
        <v>672</v>
      </c>
      <c r="B104" s="13">
        <v>60</v>
      </c>
      <c r="C104" s="13" t="s">
        <v>372</v>
      </c>
      <c r="D104" s="14">
        <v>19744.601310005335</v>
      </c>
      <c r="E104" s="17">
        <v>40.26</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1409.4093481598595</v>
      </c>
      <c r="Q104" s="15">
        <f t="shared" si="2"/>
        <v>447374.75640000001</v>
      </c>
      <c r="R104" s="20">
        <v>46.980311605328652</v>
      </c>
      <c r="T104" s="118">
        <v>-14.862754979519934</v>
      </c>
      <c r="U104" s="118">
        <v>52.890815543992886</v>
      </c>
      <c r="V104" s="20">
        <v>62.612987346046552</v>
      </c>
      <c r="W104" s="20">
        <v>55.096856373848979</v>
      </c>
      <c r="X104" s="20">
        <v>54.149443204834334</v>
      </c>
    </row>
    <row r="105" spans="1:24" x14ac:dyDescent="0.25">
      <c r="A105" s="13" t="s">
        <v>85</v>
      </c>
      <c r="B105" s="13">
        <v>60</v>
      </c>
      <c r="C105" s="13" t="s">
        <v>372</v>
      </c>
      <c r="D105" s="14">
        <v>-5108.4612924937819</v>
      </c>
      <c r="E105" s="17">
        <v>11.05</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219.52939170831991</v>
      </c>
      <c r="Q105" s="15">
        <f t="shared" si="2"/>
        <v>1756819.2785000002</v>
      </c>
      <c r="R105" s="20">
        <v>7.3176463902773303</v>
      </c>
      <c r="T105" s="118">
        <v>-24.794097916193216</v>
      </c>
      <c r="U105" s="118">
        <v>12.729499494767058</v>
      </c>
      <c r="V105" s="20">
        <v>28.88062830841443</v>
      </c>
      <c r="W105" s="20">
        <v>45.021897156207523</v>
      </c>
      <c r="X105" s="20">
        <v>45.562955595329392</v>
      </c>
    </row>
    <row r="106" spans="1:24" x14ac:dyDescent="0.25">
      <c r="A106" s="13" t="s">
        <v>322</v>
      </c>
      <c r="B106" s="13">
        <v>60</v>
      </c>
      <c r="C106" s="13" t="s">
        <v>372</v>
      </c>
      <c r="D106" s="14">
        <v>-2055.6512352082736</v>
      </c>
      <c r="E106" s="17">
        <v>43.72</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812.6704288573128</v>
      </c>
      <c r="Q106" s="16">
        <f t="shared" si="2"/>
        <v>-14349342.511599999</v>
      </c>
      <c r="R106" s="20">
        <v>27.089014295243761</v>
      </c>
      <c r="T106" s="118">
        <v>29.725306896819319</v>
      </c>
      <c r="U106" s="118">
        <v>85.926023548388528</v>
      </c>
      <c r="V106" s="20">
        <v>65.031442937061541</v>
      </c>
      <c r="W106" s="20">
        <v>37.909879694012197</v>
      </c>
      <c r="X106" s="20">
        <v>64.784464607802761</v>
      </c>
    </row>
    <row r="107" spans="1:24" x14ac:dyDescent="0.25">
      <c r="A107" s="13" t="s">
        <v>383</v>
      </c>
      <c r="B107" s="13">
        <v>60</v>
      </c>
      <c r="C107" s="13" t="s">
        <v>372</v>
      </c>
      <c r="D107" s="13">
        <v>265.16571911001211</v>
      </c>
      <c r="E107" s="17">
        <v>6.31</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768.84442432269884</v>
      </c>
      <c r="Q107" s="15">
        <f t="shared" si="2"/>
        <v>5141304.0769999996</v>
      </c>
      <c r="R107" s="20">
        <v>25.628147477423294</v>
      </c>
      <c r="T107" s="118">
        <v>-0.98636333406382448</v>
      </c>
      <c r="U107" s="120">
        <v>-4.7676478412155898</v>
      </c>
      <c r="V107" s="20">
        <v>53.2506553205519</v>
      </c>
      <c r="W107" s="20">
        <v>44.115475768783803</v>
      </c>
      <c r="X107" s="20">
        <v>45.047830194565876</v>
      </c>
    </row>
    <row r="108" spans="1:24" x14ac:dyDescent="0.25">
      <c r="A108" s="13" t="s">
        <v>170</v>
      </c>
      <c r="B108" s="13">
        <v>60</v>
      </c>
      <c r="C108" s="13" t="s">
        <v>372</v>
      </c>
      <c r="D108" s="13">
        <v>5568.3177649019199</v>
      </c>
      <c r="E108" s="17">
        <v>20.56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2192.1486273983978</v>
      </c>
      <c r="Q108" s="15">
        <f t="shared" si="2"/>
        <v>-86934346.579999998</v>
      </c>
      <c r="R108" s="20">
        <v>73.071620913279929</v>
      </c>
      <c r="T108" s="118">
        <v>-8.2576594947840931</v>
      </c>
      <c r="U108" s="120">
        <v>-9.3018001718748167</v>
      </c>
      <c r="V108" s="20">
        <v>31.247263971750041</v>
      </c>
      <c r="W108" s="20">
        <v>75.999846725527291</v>
      </c>
      <c r="X108" s="20">
        <v>42.704600284247945</v>
      </c>
    </row>
    <row r="109" spans="1:24" x14ac:dyDescent="0.25">
      <c r="A109" s="13" t="s">
        <v>509</v>
      </c>
      <c r="B109" s="13">
        <v>60</v>
      </c>
      <c r="C109" s="13" t="s">
        <v>372</v>
      </c>
      <c r="D109" s="14">
        <v>-3363.3811634487288</v>
      </c>
      <c r="E109" s="17">
        <v>4.37</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211.39766867199734</v>
      </c>
      <c r="Q109" s="15">
        <f t="shared" si="2"/>
        <v>202043.23550000001</v>
      </c>
      <c r="R109" s="20">
        <v>7.0465889557332444</v>
      </c>
      <c r="T109" s="118">
        <v>-10.459638274881691</v>
      </c>
      <c r="U109" s="118"/>
      <c r="V109" s="20">
        <v>30.190025657252956</v>
      </c>
      <c r="W109" s="20">
        <v>34.888537000507782</v>
      </c>
      <c r="X109" s="20">
        <v>43.781787968228159</v>
      </c>
    </row>
    <row r="110" spans="1:24" x14ac:dyDescent="0.25">
      <c r="A110" s="13" t="s">
        <v>524</v>
      </c>
      <c r="B110" s="13">
        <v>60</v>
      </c>
      <c r="C110" s="13" t="s">
        <v>372</v>
      </c>
      <c r="D110" s="14">
        <v>776.02874931640645</v>
      </c>
      <c r="E110" s="17">
        <v>6.18</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1331.8449682255573</v>
      </c>
      <c r="Q110" s="16">
        <f t="shared" si="2"/>
        <v>-17439912.290399998</v>
      </c>
      <c r="R110" s="20">
        <v>44.394832274185241</v>
      </c>
      <c r="T110" s="118">
        <v>-1.723911770639095</v>
      </c>
      <c r="U110" s="118"/>
      <c r="V110" s="20">
        <v>47.820274486885197</v>
      </c>
      <c r="W110" s="20">
        <v>47.720578376059919</v>
      </c>
      <c r="X110" s="20">
        <v>31.623804839848816</v>
      </c>
    </row>
    <row r="111" spans="1:24" x14ac:dyDescent="0.25">
      <c r="A111" s="13" t="s">
        <v>75</v>
      </c>
      <c r="B111" s="13">
        <v>60</v>
      </c>
      <c r="C111" s="13" t="s">
        <v>372</v>
      </c>
      <c r="D111" s="13">
        <v>208.88271382635713</v>
      </c>
      <c r="E111" s="17">
        <v>6.49</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1079.9733612341181</v>
      </c>
      <c r="Q111" s="15">
        <f t="shared" si="2"/>
        <v>865518.60120000003</v>
      </c>
      <c r="R111" s="20">
        <v>35.999112041137273</v>
      </c>
      <c r="T111" s="118">
        <v>-1.2288710818364379</v>
      </c>
      <c r="U111" s="120">
        <v>1.3617184011207328</v>
      </c>
      <c r="V111" s="20">
        <v>49.500753070097396</v>
      </c>
      <c r="W111" s="20">
        <v>58.424856282075034</v>
      </c>
      <c r="X111" s="20">
        <v>50.680536768845009</v>
      </c>
    </row>
    <row r="112" spans="1:24" x14ac:dyDescent="0.25">
      <c r="A112" s="13" t="s">
        <v>261</v>
      </c>
      <c r="B112" s="13">
        <v>60</v>
      </c>
      <c r="C112" s="13" t="s">
        <v>372</v>
      </c>
      <c r="D112" s="14">
        <v>-9749.1352910621736</v>
      </c>
      <c r="E112" s="17">
        <v>77.2</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404.84962735779106</v>
      </c>
      <c r="Q112" s="15">
        <f t="shared" si="2"/>
        <v>22103904</v>
      </c>
      <c r="R112" s="20">
        <v>13.494987578593035</v>
      </c>
      <c r="T112" s="118">
        <v>-36.472026759643938</v>
      </c>
      <c r="U112" s="120">
        <v>10.485131308669935</v>
      </c>
      <c r="V112" s="20">
        <v>37.420088284139581</v>
      </c>
      <c r="W112" s="20">
        <v>50.721314104126151</v>
      </c>
      <c r="X112" s="20">
        <v>46.815018485440945</v>
      </c>
    </row>
    <row r="113" spans="1:24" x14ac:dyDescent="0.25">
      <c r="A113" s="13" t="s">
        <v>384</v>
      </c>
      <c r="B113" s="13">
        <v>60</v>
      </c>
      <c r="C113" s="13" t="s">
        <v>372</v>
      </c>
      <c r="D113" s="14">
        <v>757.30921089217418</v>
      </c>
      <c r="E113" s="17">
        <v>12.2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1277.2442921192223</v>
      </c>
      <c r="Q113" s="15">
        <f t="shared" si="2"/>
        <v>1101361.71</v>
      </c>
      <c r="R113" s="20">
        <v>42.574809737307412</v>
      </c>
      <c r="T113" s="118">
        <v>-9.8168249561434706</v>
      </c>
      <c r="U113" s="118">
        <v>13.542987206332331</v>
      </c>
      <c r="V113" s="20">
        <v>32.483213657197197</v>
      </c>
      <c r="W113" s="20">
        <v>57.802937459185195</v>
      </c>
      <c r="X113" s="20">
        <v>51.641379661056405</v>
      </c>
    </row>
    <row r="114" spans="1:24" x14ac:dyDescent="0.25">
      <c r="A114" s="13" t="s">
        <v>308</v>
      </c>
      <c r="B114" s="13">
        <v>60</v>
      </c>
      <c r="C114" s="13" t="s">
        <v>372</v>
      </c>
      <c r="D114" s="14">
        <v>427.05932753363209</v>
      </c>
      <c r="E114" s="17">
        <v>7.94</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874.11181876724208</v>
      </c>
      <c r="Q114" s="15">
        <f t="shared" si="2"/>
        <v>-220961.70420000001</v>
      </c>
      <c r="R114" s="20">
        <v>29.137060625574737</v>
      </c>
      <c r="T114" s="118">
        <v>-1.5910957177825402</v>
      </c>
      <c r="U114" s="120">
        <v>1.2996685616265324</v>
      </c>
      <c r="V114" s="20">
        <v>54.1386308294923</v>
      </c>
      <c r="W114" s="20">
        <v>44.72091593196415</v>
      </c>
      <c r="X114" s="20">
        <v>49.23244039191286</v>
      </c>
    </row>
    <row r="115" spans="1:24" x14ac:dyDescent="0.25">
      <c r="A115" s="13" t="s">
        <v>694</v>
      </c>
      <c r="B115" s="13">
        <v>60</v>
      </c>
      <c r="C115" s="13" t="s">
        <v>372</v>
      </c>
      <c r="D115" s="14">
        <v>7778.3161532572367</v>
      </c>
      <c r="E115" s="17">
        <v>87.4</v>
      </c>
      <c r="F115" s="13" t="s">
        <v>695</v>
      </c>
      <c r="G115" s="13" t="s">
        <v>1028</v>
      </c>
      <c r="H115" s="13" t="s">
        <v>1570</v>
      </c>
      <c r="I115" s="13" t="s">
        <v>1029</v>
      </c>
      <c r="J115" s="13" t="s">
        <v>1030</v>
      </c>
      <c r="K115" s="13" t="s">
        <v>839</v>
      </c>
      <c r="L115" s="13" t="s">
        <v>1386</v>
      </c>
      <c r="M115" s="13" t="s">
        <v>1571</v>
      </c>
      <c r="N115" s="13" t="s">
        <v>840</v>
      </c>
      <c r="P115" s="13">
        <v>1866.2656886688856</v>
      </c>
      <c r="Q115" s="15">
        <f t="shared" si="2"/>
        <v>120403988</v>
      </c>
      <c r="R115" s="20">
        <v>62.208856288962849</v>
      </c>
      <c r="T115" s="118">
        <v>-81.416719605254997</v>
      </c>
      <c r="U115" s="120">
        <v>56.111086833289221</v>
      </c>
      <c r="V115" s="20">
        <v>33.850332938266007</v>
      </c>
      <c r="W115" s="20">
        <v>42.665462782932849</v>
      </c>
      <c r="X115" s="20">
        <v>48.551902708075673</v>
      </c>
    </row>
    <row r="116" spans="1:24" x14ac:dyDescent="0.25">
      <c r="A116" s="13" t="s">
        <v>327</v>
      </c>
      <c r="B116" s="13">
        <v>60</v>
      </c>
      <c r="C116" s="13" t="s">
        <v>372</v>
      </c>
      <c r="D116" s="14">
        <v>16409.983387559456</v>
      </c>
      <c r="E116" s="17">
        <v>26.08</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2863.3771953985229</v>
      </c>
      <c r="Q116" s="15">
        <f t="shared" si="2"/>
        <v>-21922028.305599999</v>
      </c>
      <c r="R116" s="20">
        <v>95.4459065132841</v>
      </c>
      <c r="T116" s="118">
        <v>-6.1834113032257321</v>
      </c>
      <c r="U116" s="120">
        <v>0.95372275194453238</v>
      </c>
      <c r="V116" s="20">
        <v>39.753849728120201</v>
      </c>
      <c r="W116" s="20">
        <v>44.502396055568958</v>
      </c>
      <c r="X116" s="20">
        <v>48.55557095685166</v>
      </c>
    </row>
    <row r="117" spans="1:24" x14ac:dyDescent="0.25">
      <c r="A117" s="13" t="s">
        <v>385</v>
      </c>
      <c r="B117" s="13">
        <v>60</v>
      </c>
      <c r="C117" s="13" t="s">
        <v>372</v>
      </c>
      <c r="D117" s="14">
        <v>-7587.5727030795124</v>
      </c>
      <c r="E117" s="17">
        <v>13.96</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960.24160576117811</v>
      </c>
      <c r="Q117" s="16">
        <f t="shared" si="2"/>
        <v>-1049098.3276</v>
      </c>
      <c r="R117" s="20">
        <v>32.008053525372603</v>
      </c>
      <c r="T117" s="120">
        <v>27.494145531210972</v>
      </c>
      <c r="U117" s="118">
        <v>26.860721164624941</v>
      </c>
      <c r="V117" s="20">
        <v>51.226168002852432</v>
      </c>
      <c r="W117" s="20">
        <v>37.251889795817767</v>
      </c>
      <c r="X117" s="20">
        <v>62.483413088477498</v>
      </c>
    </row>
    <row r="118" spans="1:24" x14ac:dyDescent="0.25">
      <c r="A118" s="13" t="s">
        <v>144</v>
      </c>
      <c r="B118" s="13">
        <v>60</v>
      </c>
      <c r="C118" s="13" t="s">
        <v>372</v>
      </c>
      <c r="D118" s="14">
        <v>419879.84352800593</v>
      </c>
      <c r="E118" s="17">
        <v>723</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2786.1684660343653</v>
      </c>
      <c r="Q118" s="15">
        <f t="shared" si="2"/>
        <v>1978272600</v>
      </c>
      <c r="R118" s="20">
        <v>92.872282201145509</v>
      </c>
      <c r="T118" s="118">
        <v>301.34602196484707</v>
      </c>
      <c r="U118" s="120">
        <v>505.69804110540019</v>
      </c>
      <c r="V118" s="20">
        <v>66.010769158806866</v>
      </c>
      <c r="W118" s="20">
        <v>60.422523708626166</v>
      </c>
      <c r="X118" s="20">
        <v>59.089779989937348</v>
      </c>
    </row>
    <row r="119" spans="1:24" x14ac:dyDescent="0.25">
      <c r="A119" s="13" t="s">
        <v>140</v>
      </c>
      <c r="B119" s="13">
        <v>60</v>
      </c>
      <c r="C119" s="13" t="s">
        <v>372</v>
      </c>
      <c r="D119" s="13">
        <v>-248206.78698785513</v>
      </c>
      <c r="E119" s="17">
        <v>1702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269.65118020419681</v>
      </c>
      <c r="Q119" s="15">
        <f t="shared" si="2"/>
        <v>2761782042.3000002</v>
      </c>
      <c r="R119" s="20">
        <v>8.9883726734732274</v>
      </c>
      <c r="T119" s="118">
        <v>-1296.9534442535019</v>
      </c>
      <c r="U119" s="120">
        <v>-98.013104683743677</v>
      </c>
      <c r="V119" s="20">
        <v>48.228500333754418</v>
      </c>
      <c r="W119" s="20">
        <v>36.533102874172776</v>
      </c>
      <c r="X119" s="20">
        <v>45.365873418049198</v>
      </c>
    </row>
    <row r="120" spans="1:24" x14ac:dyDescent="0.25">
      <c r="A120" s="13" t="s">
        <v>149</v>
      </c>
      <c r="B120" s="13">
        <v>60</v>
      </c>
      <c r="C120" s="13" t="s">
        <v>372</v>
      </c>
      <c r="D120" s="14">
        <v>-14730.379728387461</v>
      </c>
      <c r="E120" s="17">
        <v>26.3</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371.41201484429229</v>
      </c>
      <c r="Q120" s="15">
        <f t="shared" si="2"/>
        <v>-114056370.88200001</v>
      </c>
      <c r="R120" s="20">
        <v>12.380400494809743</v>
      </c>
      <c r="T120" s="118">
        <v>24.279009783610235</v>
      </c>
      <c r="U120" s="118">
        <v>45.351229626345955</v>
      </c>
      <c r="V120" s="20">
        <v>52.431485186170192</v>
      </c>
      <c r="W120" s="20">
        <v>52.619292471539396</v>
      </c>
      <c r="X120" s="20">
        <v>60.370426589596953</v>
      </c>
    </row>
    <row r="121" spans="1:24" x14ac:dyDescent="0.25">
      <c r="A121" s="13" t="s">
        <v>93</v>
      </c>
      <c r="B121" s="13">
        <v>60</v>
      </c>
      <c r="C121" s="13" t="s">
        <v>372</v>
      </c>
      <c r="D121" s="14">
        <v>-2171.9634035865365</v>
      </c>
      <c r="E121" s="17">
        <v>4.1399999999999997</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330.99022923599802</v>
      </c>
      <c r="Q121" s="15">
        <f t="shared" si="2"/>
        <v>-17765504.740800001</v>
      </c>
      <c r="R121" s="20">
        <v>11.033007641199934</v>
      </c>
      <c r="T121" s="118">
        <v>-3.8246897067250085</v>
      </c>
      <c r="U121" s="120">
        <v>4.2044583474899611</v>
      </c>
      <c r="V121" s="20">
        <v>28.952782002253155</v>
      </c>
      <c r="W121" s="20">
        <v>54.612793267595407</v>
      </c>
      <c r="X121" s="20">
        <v>50.113460497137417</v>
      </c>
    </row>
    <row r="122" spans="1:24" x14ac:dyDescent="0.25">
      <c r="A122" s="13" t="s">
        <v>276</v>
      </c>
      <c r="B122" s="13">
        <v>60</v>
      </c>
      <c r="C122" s="13" t="s">
        <v>372</v>
      </c>
      <c r="D122" s="14">
        <v>1022.2170397917907</v>
      </c>
      <c r="E122" s="17">
        <v>5.82</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2044.4332500294645</v>
      </c>
      <c r="Q122" s="15">
        <f t="shared" si="2"/>
        <v>-17030145.450600002</v>
      </c>
      <c r="R122" s="20">
        <v>68.147775000982151</v>
      </c>
      <c r="T122" s="118">
        <v>-5.8568111651821297</v>
      </c>
      <c r="U122" s="120">
        <v>-3.8305788009668085</v>
      </c>
      <c r="V122" s="20">
        <v>32.274858443022083</v>
      </c>
      <c r="W122" s="20">
        <v>45.507823474580697</v>
      </c>
      <c r="X122" s="20">
        <v>38.373076939624802</v>
      </c>
    </row>
    <row r="123" spans="1:24" x14ac:dyDescent="0.25">
      <c r="A123" s="13" t="s">
        <v>650</v>
      </c>
      <c r="B123" s="13">
        <v>60</v>
      </c>
      <c r="C123" s="13" t="s">
        <v>372</v>
      </c>
      <c r="D123" s="14">
        <v>-17581.562797373565</v>
      </c>
      <c r="E123" s="17">
        <v>31.7</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333.63905449462749</v>
      </c>
      <c r="Q123" s="15">
        <f t="shared" si="2"/>
        <v>-56595562.665999994</v>
      </c>
      <c r="R123" s="20">
        <v>11.121301816487582</v>
      </c>
      <c r="T123" s="118">
        <v>-22.931872222164245</v>
      </c>
      <c r="U123" s="118"/>
      <c r="V123" s="20">
        <v>35.847396698488012</v>
      </c>
      <c r="W123" s="20">
        <v>31.555736919307638</v>
      </c>
      <c r="X123" s="20">
        <v>60.989099971900799</v>
      </c>
    </row>
    <row r="124" spans="1:24" x14ac:dyDescent="0.25">
      <c r="A124" s="13" t="s">
        <v>120</v>
      </c>
      <c r="B124" s="13">
        <v>60</v>
      </c>
      <c r="C124" s="13" t="s">
        <v>372</v>
      </c>
      <c r="D124" s="14">
        <v>-8338.7398833160369</v>
      </c>
      <c r="E124" s="17">
        <v>35.4</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656.88420000383439</v>
      </c>
      <c r="Q124" s="15">
        <f t="shared" si="2"/>
        <v>-10005623.442</v>
      </c>
      <c r="R124" s="20">
        <v>21.896140000127811</v>
      </c>
      <c r="T124" s="118">
        <v>-54.672697747425616</v>
      </c>
      <c r="U124" s="118">
        <v>71.894199749864214</v>
      </c>
      <c r="V124" s="20">
        <v>30.738633189759216</v>
      </c>
      <c r="W124" s="20">
        <v>51.542419110233702</v>
      </c>
      <c r="X124" s="20">
        <v>50.800249000983356</v>
      </c>
    </row>
    <row r="125" spans="1:24" x14ac:dyDescent="0.25">
      <c r="A125" s="13" t="s">
        <v>50</v>
      </c>
      <c r="B125" s="13">
        <v>60</v>
      </c>
      <c r="C125" s="13" t="s">
        <v>372</v>
      </c>
      <c r="D125" s="14">
        <v>-296993.01153076364</v>
      </c>
      <c r="E125" s="17">
        <v>728</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347.93351800554012</v>
      </c>
      <c r="Q125" s="15">
        <f t="shared" si="2"/>
        <v>-14017057.6</v>
      </c>
      <c r="R125" s="20">
        <v>11.597783933518004</v>
      </c>
      <c r="T125" s="118">
        <v>-280.34717309314942</v>
      </c>
      <c r="U125" s="118">
        <v>2231.4421230477628</v>
      </c>
      <c r="V125" s="20">
        <v>44.083358398155916</v>
      </c>
      <c r="W125" s="20">
        <v>43.95826449781574</v>
      </c>
      <c r="X125" s="20">
        <v>61.986856360064515</v>
      </c>
    </row>
    <row r="126" spans="1:24" x14ac:dyDescent="0.25">
      <c r="A126" s="13" t="s">
        <v>453</v>
      </c>
      <c r="B126" s="13">
        <v>60</v>
      </c>
      <c r="C126" s="13" t="s">
        <v>372</v>
      </c>
      <c r="D126" s="14">
        <v>-26893.107507772242</v>
      </c>
      <c r="E126" s="17">
        <v>105.1</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434.74750433762489</v>
      </c>
      <c r="Q126" s="15">
        <f t="shared" si="2"/>
        <v>-121339511.78599998</v>
      </c>
      <c r="R126" s="20">
        <v>14.49158347792083</v>
      </c>
      <c r="T126" s="118">
        <v>-46.954340260453762</v>
      </c>
      <c r="U126" s="120">
        <v>59.707634220805232</v>
      </c>
      <c r="V126" s="20">
        <v>38.178831856752986</v>
      </c>
      <c r="W126" s="20">
        <v>45.582515535649279</v>
      </c>
      <c r="X126" s="20">
        <v>52.822385901780883</v>
      </c>
    </row>
    <row r="127" spans="1:24" x14ac:dyDescent="0.25">
      <c r="A127" s="13" t="s">
        <v>488</v>
      </c>
      <c r="B127" s="13">
        <v>60</v>
      </c>
      <c r="C127" s="13" t="s">
        <v>372</v>
      </c>
      <c r="D127" s="14">
        <v>33.009707700202284</v>
      </c>
      <c r="E127" s="17">
        <v>37.68</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1483.0601597030532</v>
      </c>
      <c r="Q127" s="15">
        <f t="shared" si="2"/>
        <v>-2536932.2280000001</v>
      </c>
      <c r="R127" s="20">
        <v>49.435338656768437</v>
      </c>
      <c r="T127" s="118">
        <v>10.889438541600285</v>
      </c>
      <c r="U127" s="120">
        <v>27.828201898522309</v>
      </c>
      <c r="V127" s="20">
        <v>47.268578956805158</v>
      </c>
      <c r="W127" s="20">
        <v>47.381824536411301</v>
      </c>
      <c r="X127" s="20">
        <v>56.967611578680156</v>
      </c>
    </row>
    <row r="128" spans="1:24" x14ac:dyDescent="0.25">
      <c r="A128" s="13" t="s">
        <v>213</v>
      </c>
      <c r="B128" s="13">
        <v>60</v>
      </c>
      <c r="C128" s="13" t="s">
        <v>372</v>
      </c>
      <c r="D128" s="14">
        <v>17.837609827018319</v>
      </c>
      <c r="E128" s="17">
        <v>1.43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1952.5082335564666</v>
      </c>
      <c r="Q128" s="16">
        <f t="shared" si="2"/>
        <v>-13630620.1603</v>
      </c>
      <c r="R128" s="20">
        <v>65.083607785215548</v>
      </c>
      <c r="T128" s="118">
        <v>-2.1305600886367193</v>
      </c>
      <c r="U128" s="120">
        <v>-2.1377639589679154</v>
      </c>
      <c r="V128" s="20">
        <v>34.168988645978878</v>
      </c>
      <c r="W128" s="20">
        <v>53.981062784663699</v>
      </c>
      <c r="X128" s="20">
        <v>39.241322567194921</v>
      </c>
    </row>
    <row r="129" spans="1:24" x14ac:dyDescent="0.25">
      <c r="A129" s="13" t="s">
        <v>386</v>
      </c>
      <c r="B129" s="13">
        <v>60</v>
      </c>
      <c r="C129" s="13" t="s">
        <v>372</v>
      </c>
      <c r="D129" s="14">
        <v>-13034.019954190369</v>
      </c>
      <c r="E129" s="17">
        <v>68</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316.64578168106652</v>
      </c>
      <c r="Q129" s="15">
        <f t="shared" si="2"/>
        <v>3721958.92</v>
      </c>
      <c r="R129" s="20">
        <v>10.554859389368884</v>
      </c>
      <c r="T129" s="118">
        <v>-96.805210819247804</v>
      </c>
      <c r="U129" s="120">
        <v>-59.565637932124247</v>
      </c>
      <c r="V129" s="20">
        <v>43.073768712595026</v>
      </c>
      <c r="W129" s="20">
        <v>47.719593337941575</v>
      </c>
      <c r="X129" s="20">
        <v>41.5112894646239</v>
      </c>
    </row>
    <row r="130" spans="1:24" x14ac:dyDescent="0.25">
      <c r="A130" s="13" t="s">
        <v>518</v>
      </c>
      <c r="B130" s="13">
        <v>60</v>
      </c>
      <c r="C130" s="13" t="s">
        <v>372</v>
      </c>
      <c r="D130" s="14">
        <v>54486.767509832389</v>
      </c>
      <c r="E130" s="17">
        <v>67.7</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f t="shared" si="2"/>
        <v>-529869872.16700006</v>
      </c>
      <c r="R130" s="20">
        <v>100</v>
      </c>
      <c r="T130" s="118">
        <v>32.250369108827499</v>
      </c>
      <c r="U130" s="118"/>
      <c r="V130" s="20">
        <v>64.130354543938097</v>
      </c>
      <c r="W130" s="20">
        <v>49.289716650057429</v>
      </c>
      <c r="X130" s="20">
        <v>58.404807341801209</v>
      </c>
    </row>
    <row r="131" spans="1:24" x14ac:dyDescent="0.25">
      <c r="A131" s="13" t="s">
        <v>235</v>
      </c>
      <c r="B131" s="13">
        <v>60</v>
      </c>
      <c r="C131" s="13" t="s">
        <v>372</v>
      </c>
      <c r="D131" s="14">
        <v>-23243.464138857489</v>
      </c>
      <c r="E131" s="17">
        <v>77.45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999.02274255253963</v>
      </c>
      <c r="Q131" s="15">
        <f t="shared" ref="Q131:Q194" si="4">E131*G131/100</f>
        <v>4105272877</v>
      </c>
      <c r="R131" s="20">
        <v>33.300758085084652</v>
      </c>
      <c r="T131" s="118">
        <v>59.835823284906411</v>
      </c>
      <c r="U131" s="120">
        <v>-385.16667944897137</v>
      </c>
      <c r="V131" s="20">
        <v>48.37330878235263</v>
      </c>
      <c r="W131" s="20">
        <v>33.16467354873798</v>
      </c>
      <c r="X131" s="20">
        <v>42.529062848173083</v>
      </c>
    </row>
    <row r="132" spans="1:24" x14ac:dyDescent="0.25">
      <c r="A132" s="13" t="s">
        <v>48</v>
      </c>
      <c r="B132" s="13">
        <v>60</v>
      </c>
      <c r="C132" s="13" t="s">
        <v>372</v>
      </c>
      <c r="D132" s="14">
        <v>7852.9104534739599</v>
      </c>
      <c r="E132" s="17">
        <v>25.26</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2157.4926542425555</v>
      </c>
      <c r="Q132" s="15">
        <f t="shared" si="4"/>
        <v>-77493902.619599998</v>
      </c>
      <c r="R132" s="20">
        <v>71.91642180808519</v>
      </c>
      <c r="T132" s="120">
        <v>46.076261170348296</v>
      </c>
      <c r="U132" s="120">
        <v>0.40723270200352601</v>
      </c>
      <c r="V132" s="20">
        <v>56.394262061503909</v>
      </c>
      <c r="W132" s="20">
        <v>32.297324988452488</v>
      </c>
      <c r="X132" s="20">
        <v>62.168212820633237</v>
      </c>
    </row>
    <row r="133" spans="1:24" x14ac:dyDescent="0.25">
      <c r="A133" s="13" t="s">
        <v>323</v>
      </c>
      <c r="B133" s="13">
        <v>60</v>
      </c>
      <c r="C133" s="13" t="s">
        <v>372</v>
      </c>
      <c r="D133" s="14">
        <v>271.93963441555445</v>
      </c>
      <c r="E133" s="17">
        <v>4.18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902.01063483193911</v>
      </c>
      <c r="Q133" s="15">
        <f t="shared" si="4"/>
        <v>-11051740.9706</v>
      </c>
      <c r="R133" s="20">
        <v>30.067021161064638</v>
      </c>
      <c r="T133" s="118">
        <v>-4.2965695407734295</v>
      </c>
      <c r="U133" s="120">
        <v>0.55134238929872126</v>
      </c>
      <c r="V133" s="20">
        <v>39.562202648449869</v>
      </c>
      <c r="W133" s="20">
        <v>45.462957192888624</v>
      </c>
      <c r="X133" s="20">
        <v>45.804214929405731</v>
      </c>
    </row>
    <row r="134" spans="1:24" x14ac:dyDescent="0.25">
      <c r="A134" s="13" t="s">
        <v>203</v>
      </c>
      <c r="B134" s="13">
        <v>60</v>
      </c>
      <c r="C134" s="13" t="s">
        <v>372</v>
      </c>
      <c r="D134" s="14">
        <v>-874.91161593243658</v>
      </c>
      <c r="E134" s="17">
        <v>8.85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493.80444223169536</v>
      </c>
      <c r="Q134" s="15">
        <f t="shared" si="4"/>
        <v>-23928839.125499997</v>
      </c>
      <c r="R134" s="20">
        <v>16.460148074389846</v>
      </c>
      <c r="T134" s="118">
        <v>-9.3601164008805959</v>
      </c>
      <c r="U134" s="120">
        <v>-0.9746086851603053</v>
      </c>
      <c r="V134" s="20">
        <v>30.182634728138858</v>
      </c>
      <c r="W134" s="20">
        <v>56.297549189625258</v>
      </c>
      <c r="X134" s="20">
        <v>44.434350191529745</v>
      </c>
    </row>
    <row r="135" spans="1:24" x14ac:dyDescent="0.25">
      <c r="A135" s="13" t="s">
        <v>549</v>
      </c>
      <c r="B135" s="13">
        <v>60</v>
      </c>
      <c r="C135" s="13" t="s">
        <v>372</v>
      </c>
      <c r="D135" s="14">
        <v>9628.2345880509893</v>
      </c>
      <c r="E135" s="17">
        <v>16.12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2617.3626175587315</v>
      </c>
      <c r="Q135" s="16">
        <f t="shared" si="4"/>
        <v>13357518.018000001</v>
      </c>
      <c r="R135" s="20">
        <v>87.245420585291043</v>
      </c>
      <c r="T135" s="118">
        <v>3.32954049192832</v>
      </c>
      <c r="U135" s="118"/>
      <c r="V135" s="20">
        <v>49.291355963958594</v>
      </c>
      <c r="W135" s="20">
        <v>48.643939946079527</v>
      </c>
      <c r="X135" s="20">
        <v>70.163842491169561</v>
      </c>
    </row>
    <row r="136" spans="1:24" x14ac:dyDescent="0.25">
      <c r="A136" s="13" t="s">
        <v>134</v>
      </c>
      <c r="B136" s="13">
        <v>60</v>
      </c>
      <c r="C136" s="13" t="s">
        <v>372</v>
      </c>
      <c r="D136" s="13">
        <v>1618.9941517686179</v>
      </c>
      <c r="E136" s="17">
        <v>24.94</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822.88840855209048</v>
      </c>
      <c r="Q136" s="15">
        <f t="shared" si="4"/>
        <v>-9116958.9086000007</v>
      </c>
      <c r="R136" s="20">
        <v>27.429613618403017</v>
      </c>
      <c r="T136" s="118">
        <v>-10.403808243274213</v>
      </c>
      <c r="U136" s="120">
        <v>-7.6253894199304639</v>
      </c>
      <c r="V136" s="20">
        <v>45.140428253206871</v>
      </c>
      <c r="W136" s="20">
        <v>64.69359216536823</v>
      </c>
      <c r="X136" s="20">
        <v>47.710516164912832</v>
      </c>
    </row>
    <row r="137" spans="1:24" x14ac:dyDescent="0.25">
      <c r="A137" s="13" t="s">
        <v>604</v>
      </c>
      <c r="B137" s="13">
        <v>60</v>
      </c>
      <c r="C137" s="13" t="s">
        <v>372</v>
      </c>
      <c r="D137" s="14">
        <v>-13194.531273034045</v>
      </c>
      <c r="E137" s="17">
        <v>35.72</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473.32279249303969</v>
      </c>
      <c r="Q137" s="15">
        <f t="shared" si="4"/>
        <v>10520201.177199999</v>
      </c>
      <c r="R137" s="20">
        <v>15.777426416434656</v>
      </c>
      <c r="T137" s="118">
        <v>-16.009281081756725</v>
      </c>
      <c r="U137" s="118"/>
      <c r="V137" s="20">
        <v>29.806249296310352</v>
      </c>
      <c r="W137" s="20">
        <v>27.77253149057421</v>
      </c>
      <c r="X137" s="20">
        <v>49.438864718292436</v>
      </c>
    </row>
    <row r="138" spans="1:24" x14ac:dyDescent="0.25">
      <c r="A138" s="13" t="s">
        <v>274</v>
      </c>
      <c r="B138" s="13">
        <v>60</v>
      </c>
      <c r="C138" s="13" t="s">
        <v>372</v>
      </c>
      <c r="D138" s="14">
        <v>-3550.2523667332043</v>
      </c>
      <c r="E138" s="17">
        <v>45.64</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598.63047433401084</v>
      </c>
      <c r="Q138" s="15">
        <f t="shared" si="4"/>
        <v>321653376.80000001</v>
      </c>
      <c r="R138" s="20">
        <v>19.954349144467027</v>
      </c>
      <c r="T138" s="118">
        <v>-21.448740706356091</v>
      </c>
      <c r="U138" s="120">
        <v>37.879162812958427</v>
      </c>
      <c r="V138" s="20">
        <v>37.841097347296788</v>
      </c>
      <c r="W138" s="20">
        <v>56.060909523581032</v>
      </c>
      <c r="X138" s="20">
        <v>51.036371600508858</v>
      </c>
    </row>
    <row r="139" spans="1:24" x14ac:dyDescent="0.25">
      <c r="A139" s="13" t="s">
        <v>292</v>
      </c>
      <c r="B139" s="13">
        <v>60</v>
      </c>
      <c r="C139" s="13" t="s">
        <v>372</v>
      </c>
      <c r="D139" s="13">
        <v>-75024.964136134717</v>
      </c>
      <c r="E139" s="17">
        <v>1477</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274.23433282401055</v>
      </c>
      <c r="Q139" s="15">
        <f t="shared" si="4"/>
        <v>-1047945324.72</v>
      </c>
      <c r="R139" s="20">
        <v>9.1411444274670188</v>
      </c>
      <c r="T139" s="118">
        <v>-974.23015891854448</v>
      </c>
      <c r="U139" s="120">
        <v>153.53837016411262</v>
      </c>
      <c r="V139" s="20">
        <v>42.284829303116112</v>
      </c>
      <c r="W139" s="20">
        <v>51.00680153524776</v>
      </c>
      <c r="X139" s="20">
        <v>46.145228152536156</v>
      </c>
    </row>
    <row r="140" spans="1:24" x14ac:dyDescent="0.25">
      <c r="A140" s="13" t="s">
        <v>16</v>
      </c>
      <c r="B140" s="13">
        <v>60</v>
      </c>
      <c r="C140" s="13" t="s">
        <v>372</v>
      </c>
      <c r="D140" s="13">
        <v>-65470.41570302099</v>
      </c>
      <c r="E140" s="17">
        <v>1554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544.28892137538264</v>
      </c>
      <c r="Q140" s="15">
        <f t="shared" si="4"/>
        <v>-2932539926.8200002</v>
      </c>
      <c r="R140" s="20">
        <v>18.142964045846089</v>
      </c>
      <c r="T140" s="118">
        <v>-1019.9912992880331</v>
      </c>
      <c r="U140" s="120">
        <v>-1341.913032662294</v>
      </c>
      <c r="V140" s="20">
        <v>45.656790767427488</v>
      </c>
      <c r="W140" s="20">
        <v>42.039625110744318</v>
      </c>
      <c r="X140" s="20">
        <v>40.595005890289315</v>
      </c>
    </row>
    <row r="141" spans="1:24" x14ac:dyDescent="0.25">
      <c r="A141" s="13" t="s">
        <v>387</v>
      </c>
      <c r="B141" s="13">
        <v>60</v>
      </c>
      <c r="C141" s="13" t="s">
        <v>372</v>
      </c>
      <c r="D141" s="14">
        <v>-54551.599309585865</v>
      </c>
      <c r="E141" s="17">
        <v>263</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468.50444758395997</v>
      </c>
      <c r="Q141" s="15">
        <f t="shared" si="4"/>
        <v>-2477636210</v>
      </c>
      <c r="R141" s="20">
        <v>15.616814919465332</v>
      </c>
      <c r="T141" s="118">
        <v>-190.80934071069805</v>
      </c>
      <c r="U141" s="120">
        <v>-45.246622705276991</v>
      </c>
      <c r="V141" s="20">
        <v>44.503448854838553</v>
      </c>
      <c r="W141" s="20">
        <v>34.524526958017638</v>
      </c>
      <c r="X141" s="20">
        <v>43.751033956670554</v>
      </c>
    </row>
    <row r="142" spans="1:24" x14ac:dyDescent="0.25">
      <c r="A142" s="13" t="s">
        <v>214</v>
      </c>
      <c r="B142" s="13">
        <v>60</v>
      </c>
      <c r="C142" s="13" t="s">
        <v>372</v>
      </c>
      <c r="D142" s="14">
        <v>-507.09772482082195</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598.62504660357945</v>
      </c>
      <c r="Q142" s="15">
        <f t="shared" si="4"/>
        <v>740745.10699999984</v>
      </c>
      <c r="R142" s="20">
        <v>19.954168220119314</v>
      </c>
      <c r="T142" s="118">
        <v>-3.5310793364427484</v>
      </c>
      <c r="U142" s="120">
        <v>-4.9578110892839078</v>
      </c>
      <c r="V142" s="20">
        <v>30.689378485235959</v>
      </c>
      <c r="W142" s="20">
        <v>53.793951595211766</v>
      </c>
      <c r="X142" s="20">
        <v>38.281377745136609</v>
      </c>
    </row>
    <row r="143" spans="1:24" x14ac:dyDescent="0.25">
      <c r="A143" s="13" t="s">
        <v>388</v>
      </c>
      <c r="B143" s="13">
        <v>60</v>
      </c>
      <c r="C143" s="13" t="s">
        <v>372</v>
      </c>
      <c r="D143" s="14">
        <v>9284.9903000649192</v>
      </c>
      <c r="E143" s="17">
        <v>130</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1509.2946684133065</v>
      </c>
      <c r="Q143" s="15">
        <f t="shared" si="4"/>
        <v>-29295034.600000001</v>
      </c>
      <c r="R143" s="20">
        <v>50.309822280443548</v>
      </c>
      <c r="T143" s="118">
        <v>-314.50531372769291</v>
      </c>
      <c r="U143" s="118">
        <v>115.04042894924993</v>
      </c>
      <c r="V143" s="20">
        <v>28.273251153369401</v>
      </c>
      <c r="W143" s="20">
        <v>54.563327582033935</v>
      </c>
      <c r="X143" s="20">
        <v>44.129284454216332</v>
      </c>
    </row>
    <row r="144" spans="1:24" x14ac:dyDescent="0.25">
      <c r="A144" s="13" t="s">
        <v>698</v>
      </c>
      <c r="B144" s="13">
        <v>60</v>
      </c>
      <c r="C144" s="13" t="s">
        <v>372</v>
      </c>
      <c r="D144" s="14">
        <v>-33491.226210112647</v>
      </c>
      <c r="E144" s="17">
        <v>24.74</v>
      </c>
      <c r="F144" s="13" t="s">
        <v>699</v>
      </c>
      <c r="G144" s="13" t="s">
        <v>1032</v>
      </c>
      <c r="H144" s="13" t="s">
        <v>1600</v>
      </c>
      <c r="I144" s="13" t="s">
        <v>1031</v>
      </c>
      <c r="J144" s="13" t="s">
        <v>1033</v>
      </c>
      <c r="K144" s="13" t="s">
        <v>791</v>
      </c>
      <c r="L144" s="13" t="s">
        <v>1205</v>
      </c>
      <c r="M144" s="13" t="s">
        <v>1601</v>
      </c>
      <c r="N144" s="13" t="s">
        <v>1602</v>
      </c>
      <c r="P144" s="13">
        <v>728.95143847776671</v>
      </c>
      <c r="Q144" s="16">
        <f t="shared" si="4"/>
        <v>93736195.511199996</v>
      </c>
      <c r="R144" s="20">
        <v>24.298381282592224</v>
      </c>
      <c r="T144" s="118">
        <v>6.9036080825404866</v>
      </c>
      <c r="U144" s="118">
        <v>89.153223815711655</v>
      </c>
      <c r="V144" s="20">
        <v>28.90770065631337</v>
      </c>
      <c r="W144" s="20">
        <v>41.638132720010205</v>
      </c>
      <c r="X144" s="20">
        <v>66.671850377271284</v>
      </c>
    </row>
    <row r="145" spans="1:24" x14ac:dyDescent="0.25">
      <c r="A145" s="13" t="s">
        <v>147</v>
      </c>
      <c r="B145" s="13">
        <v>60</v>
      </c>
      <c r="C145" s="13" t="s">
        <v>372</v>
      </c>
      <c r="D145" s="14">
        <v>260859.19221733577</v>
      </c>
      <c r="E145" s="17">
        <v>270.75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2617.4242157925623</v>
      </c>
      <c r="Q145" s="15">
        <f t="shared" si="4"/>
        <v>-4736519452.5</v>
      </c>
      <c r="R145" s="20">
        <v>87.247473859752077</v>
      </c>
      <c r="T145" s="120">
        <v>534.80164360992171</v>
      </c>
      <c r="U145" s="120">
        <v>241.3449621492218</v>
      </c>
      <c r="V145" s="20">
        <v>87.799306048740092</v>
      </c>
      <c r="W145" s="20">
        <v>98.803214768866141</v>
      </c>
      <c r="X145" s="20">
        <v>81.791069209492036</v>
      </c>
    </row>
    <row r="146" spans="1:24" x14ac:dyDescent="0.25">
      <c r="A146" s="13" t="s">
        <v>103</v>
      </c>
      <c r="B146" s="13">
        <v>60</v>
      </c>
      <c r="C146" s="13" t="s">
        <v>372</v>
      </c>
      <c r="D146" s="14">
        <v>-2314.453296212946</v>
      </c>
      <c r="E146" s="17">
        <v>24.22</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762.11676343426132</v>
      </c>
      <c r="Q146" s="15">
        <f t="shared" si="4"/>
        <v>-21125180.025600001</v>
      </c>
      <c r="R146" s="20">
        <v>25.403892114475376</v>
      </c>
      <c r="T146" s="118">
        <v>23.12459943139821</v>
      </c>
      <c r="U146" s="120">
        <v>12.521261194585662</v>
      </c>
      <c r="V146" s="20">
        <v>72.301696579441426</v>
      </c>
      <c r="W146" s="20">
        <v>63.4307820751782</v>
      </c>
      <c r="X146" s="20">
        <v>58.09097065323995</v>
      </c>
    </row>
    <row r="147" spans="1:24" x14ac:dyDescent="0.25">
      <c r="A147" s="13" t="s">
        <v>457</v>
      </c>
      <c r="B147" s="13">
        <v>60</v>
      </c>
      <c r="C147" s="13" t="s">
        <v>372</v>
      </c>
      <c r="D147" s="14">
        <v>-40350.725482400449</v>
      </c>
      <c r="E147" s="17">
        <v>16.239999999999998</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588.53682323578118</v>
      </c>
      <c r="Q147" s="16">
        <f t="shared" si="4"/>
        <v>12615498.823199999</v>
      </c>
      <c r="R147" s="20">
        <v>19.617894107859374</v>
      </c>
      <c r="T147" s="118">
        <v>-85.275296049140721</v>
      </c>
      <c r="U147" s="118">
        <v>57.351630602912955</v>
      </c>
      <c r="V147" s="20">
        <v>20.738836017267111</v>
      </c>
      <c r="W147" s="20">
        <v>42.121586360920702</v>
      </c>
      <c r="X147" s="20">
        <v>45.187360265815968</v>
      </c>
    </row>
    <row r="148" spans="1:24" x14ac:dyDescent="0.25">
      <c r="A148" s="13" t="s">
        <v>459</v>
      </c>
      <c r="B148" s="13">
        <v>60</v>
      </c>
      <c r="C148" s="13" t="s">
        <v>372</v>
      </c>
      <c r="D148" s="14">
        <v>-6152.8875536976102</v>
      </c>
      <c r="E148" s="17">
        <v>38.380000000000003</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1369.9040228599169</v>
      </c>
      <c r="Q148" s="16">
        <f t="shared" si="4"/>
        <v>283113681.9418</v>
      </c>
      <c r="R148" s="20">
        <v>45.6634674286639</v>
      </c>
      <c r="T148" s="118">
        <v>21.170702012185814</v>
      </c>
      <c r="U148" s="120">
        <v>26.351934333001488</v>
      </c>
      <c r="V148" s="20">
        <v>53.019002020850181</v>
      </c>
      <c r="W148" s="20">
        <v>45.473039189159294</v>
      </c>
      <c r="X148" s="20">
        <v>67.969062794673732</v>
      </c>
    </row>
    <row r="149" spans="1:24" x14ac:dyDescent="0.25">
      <c r="A149" s="13" t="s">
        <v>20</v>
      </c>
      <c r="B149" s="13">
        <v>60</v>
      </c>
      <c r="C149" s="13" t="s">
        <v>372</v>
      </c>
      <c r="D149" s="14">
        <v>4130.237137354573</v>
      </c>
      <c r="E149" s="17">
        <v>10.34</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2277.4220178799401</v>
      </c>
      <c r="Q149" s="15">
        <f t="shared" si="4"/>
        <v>-8275724.2611999996</v>
      </c>
      <c r="R149" s="20">
        <v>75.914067262664673</v>
      </c>
      <c r="T149" s="120">
        <v>11.147582021987983</v>
      </c>
      <c r="U149" s="118">
        <v>12.445437422356465</v>
      </c>
      <c r="V149" s="20">
        <v>58.007056437638518</v>
      </c>
      <c r="W149" s="20">
        <v>51.282550321302097</v>
      </c>
      <c r="X149" s="20">
        <v>70.3079743969909</v>
      </c>
    </row>
    <row r="150" spans="1:24" x14ac:dyDescent="0.25">
      <c r="A150" s="13" t="s">
        <v>345</v>
      </c>
      <c r="B150" s="13">
        <v>60</v>
      </c>
      <c r="C150" s="13" t="s">
        <v>372</v>
      </c>
      <c r="D150" s="14">
        <v>-2053.2744428353135</v>
      </c>
      <c r="E150" s="17">
        <v>8.3800000000000008</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130.28074614424935</v>
      </c>
      <c r="Q150" s="15">
        <f t="shared" si="4"/>
        <v>4286519.0802000007</v>
      </c>
      <c r="R150" s="20">
        <v>4.3426915381416453</v>
      </c>
      <c r="T150" s="118">
        <v>-11.927381821875525</v>
      </c>
      <c r="U150" s="120">
        <v>7.4836737984077395</v>
      </c>
      <c r="V150" s="20">
        <v>36.760938883976131</v>
      </c>
      <c r="W150" s="20">
        <v>44.800133160780007</v>
      </c>
      <c r="X150" s="20">
        <v>47.120440328419818</v>
      </c>
    </row>
    <row r="151" spans="1:24" x14ac:dyDescent="0.25">
      <c r="A151" s="13" t="s">
        <v>238</v>
      </c>
      <c r="B151" s="13">
        <v>60</v>
      </c>
      <c r="C151" s="13" t="s">
        <v>372</v>
      </c>
      <c r="D151" s="13">
        <v>-446.95860919740983</v>
      </c>
      <c r="E151" s="17">
        <v>1.66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597.95084810776507</v>
      </c>
      <c r="Q151" s="15">
        <f t="shared" si="4"/>
        <v>-3701111.3489999999</v>
      </c>
      <c r="R151" s="20">
        <v>19.931694936925503</v>
      </c>
      <c r="T151" s="118">
        <v>-2.4350498171280233</v>
      </c>
      <c r="U151" s="120">
        <v>-7.4674408995157915</v>
      </c>
      <c r="V151" s="20">
        <v>28.278556266222996</v>
      </c>
      <c r="W151" s="20">
        <v>51.160339856834703</v>
      </c>
      <c r="X151" s="20">
        <v>36.468911143412683</v>
      </c>
    </row>
    <row r="152" spans="1:24" x14ac:dyDescent="0.25">
      <c r="A152" s="13" t="s">
        <v>545</v>
      </c>
      <c r="B152" s="13">
        <v>60</v>
      </c>
      <c r="C152" s="13" t="s">
        <v>372</v>
      </c>
      <c r="D152" s="14">
        <v>-10895.341246178241</v>
      </c>
      <c r="E152" s="17">
        <v>6.71</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f t="shared" si="4"/>
        <v>-2373335.8572</v>
      </c>
      <c r="R152" s="20">
        <v>15.666666666666666</v>
      </c>
      <c r="T152" s="118">
        <v>-16.213284371807646</v>
      </c>
      <c r="U152" s="118"/>
      <c r="V152" s="20">
        <v>14.731488303566248</v>
      </c>
      <c r="W152" s="20">
        <v>63.97950007450045</v>
      </c>
      <c r="X152" s="20">
        <v>47.635513534195802</v>
      </c>
    </row>
    <row r="153" spans="1:24" x14ac:dyDescent="0.25">
      <c r="A153" s="13" t="s">
        <v>305</v>
      </c>
      <c r="B153" s="13">
        <v>60</v>
      </c>
      <c r="C153" s="13" t="s">
        <v>372</v>
      </c>
      <c r="D153" s="13">
        <v>156.58738654962701</v>
      </c>
      <c r="E153" s="17">
        <v>2.39</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1564.2704053269836</v>
      </c>
      <c r="Q153" s="15">
        <f t="shared" si="4"/>
        <v>-437176.26660000003</v>
      </c>
      <c r="R153" s="20">
        <v>52.142346844232783</v>
      </c>
      <c r="T153" s="118">
        <v>-1.847596871030297</v>
      </c>
      <c r="U153" s="120">
        <v>-1.9011858463704856</v>
      </c>
      <c r="V153" s="20">
        <v>37.622101755939333</v>
      </c>
      <c r="W153" s="20">
        <v>33.820249080969724</v>
      </c>
      <c r="X153" s="20">
        <v>44.31875632011748</v>
      </c>
    </row>
    <row r="154" spans="1:24" x14ac:dyDescent="0.25">
      <c r="A154" s="13" t="s">
        <v>15</v>
      </c>
      <c r="B154" s="13">
        <v>60</v>
      </c>
      <c r="C154" s="13" t="s">
        <v>372</v>
      </c>
      <c r="D154" s="14">
        <v>-225.81532995354257</v>
      </c>
      <c r="E154" s="17">
        <v>2.12</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363.36925466533182</v>
      </c>
      <c r="Q154" s="16">
        <f t="shared" si="4"/>
        <v>76839.484800000006</v>
      </c>
      <c r="R154" s="20">
        <v>12.112308488844395</v>
      </c>
      <c r="T154" s="118">
        <v>-3.6389962234231676</v>
      </c>
      <c r="U154" s="120">
        <v>-4.0819695668997547</v>
      </c>
      <c r="V154" s="20">
        <v>55.984368683676976</v>
      </c>
      <c r="W154" s="20">
        <v>46.067580740705168</v>
      </c>
      <c r="X154" s="20">
        <v>46.48889201375669</v>
      </c>
    </row>
    <row r="155" spans="1:24" x14ac:dyDescent="0.25">
      <c r="A155" s="13" t="s">
        <v>18</v>
      </c>
      <c r="B155" s="13">
        <v>60</v>
      </c>
      <c r="C155" s="13" t="s">
        <v>372</v>
      </c>
      <c r="D155" s="14">
        <v>5165.2066714984103</v>
      </c>
      <c r="E155" s="17">
        <v>36.08</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850.00673796630542</v>
      </c>
      <c r="Q155" s="15">
        <f t="shared" si="4"/>
        <v>11268358.0328</v>
      </c>
      <c r="R155" s="20">
        <v>28.33355793221018</v>
      </c>
      <c r="T155" s="118">
        <v>-16.357006594630974</v>
      </c>
      <c r="U155" s="120">
        <v>19.102176954299921</v>
      </c>
      <c r="V155" s="20">
        <v>43.92521323483323</v>
      </c>
      <c r="W155" s="20">
        <v>54.07336674361671</v>
      </c>
      <c r="X155" s="20">
        <v>51.20278964125653</v>
      </c>
    </row>
    <row r="156" spans="1:24" x14ac:dyDescent="0.25">
      <c r="A156" s="13" t="s">
        <v>73</v>
      </c>
      <c r="B156" s="13">
        <v>60</v>
      </c>
      <c r="C156" s="13" t="s">
        <v>372</v>
      </c>
      <c r="D156" s="14">
        <v>-189.75298719722034</v>
      </c>
      <c r="E156" s="17">
        <v>10.02</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452.56595185644068</v>
      </c>
      <c r="Q156" s="15">
        <f t="shared" si="4"/>
        <v>11170924.6548</v>
      </c>
      <c r="R156" s="20">
        <v>15.085531728548023</v>
      </c>
      <c r="T156" s="118">
        <v>-12.405120029965957</v>
      </c>
      <c r="U156" s="120">
        <v>4.5127097416959927</v>
      </c>
      <c r="V156" s="20">
        <v>39.647563025202999</v>
      </c>
      <c r="W156" s="20">
        <v>63.514100071981559</v>
      </c>
      <c r="X156" s="20">
        <v>44.666086601165105</v>
      </c>
    </row>
    <row r="157" spans="1:24" x14ac:dyDescent="0.25">
      <c r="A157" s="13" t="s">
        <v>95</v>
      </c>
      <c r="B157" s="13">
        <v>60</v>
      </c>
      <c r="C157" s="13" t="s">
        <v>372</v>
      </c>
      <c r="D157" s="14">
        <v>-4029.4590432773703</v>
      </c>
      <c r="E157" s="17">
        <v>40.880000000000003</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767.40542562197379</v>
      </c>
      <c r="Q157" s="15">
        <f t="shared" si="4"/>
        <v>-10773779.693600001</v>
      </c>
      <c r="R157" s="20">
        <v>25.580180854065794</v>
      </c>
      <c r="T157" s="118">
        <v>-19.540149898385337</v>
      </c>
      <c r="U157" s="120">
        <v>6.2127266284208815</v>
      </c>
      <c r="V157" s="20">
        <v>47.030395460362683</v>
      </c>
      <c r="W157" s="20">
        <v>43.099187542133421</v>
      </c>
      <c r="X157" s="20">
        <v>47.586556247309026</v>
      </c>
    </row>
    <row r="158" spans="1:24" x14ac:dyDescent="0.25">
      <c r="A158" s="13" t="s">
        <v>258</v>
      </c>
      <c r="B158" s="13">
        <v>60</v>
      </c>
      <c r="C158" s="13" t="s">
        <v>372</v>
      </c>
      <c r="D158" s="14">
        <v>51669.50140653384</v>
      </c>
      <c r="E158" s="17">
        <v>93.55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f t="shared" si="4"/>
        <v>-85028336.85149999</v>
      </c>
      <c r="R158" s="20">
        <v>100</v>
      </c>
      <c r="T158" s="118">
        <v>19.250092815762656</v>
      </c>
      <c r="U158" s="120">
        <v>18.566395217977032</v>
      </c>
      <c r="V158" s="20">
        <v>54.254128737897112</v>
      </c>
      <c r="W158" s="20">
        <v>60.838328626048053</v>
      </c>
      <c r="X158" s="20">
        <v>55.516611691521085</v>
      </c>
    </row>
    <row r="159" spans="1:24" x14ac:dyDescent="0.25">
      <c r="A159" s="13" t="s">
        <v>60</v>
      </c>
      <c r="B159" s="13">
        <v>60</v>
      </c>
      <c r="C159" s="13" t="s">
        <v>372</v>
      </c>
      <c r="D159" s="14">
        <v>-21489.099440971131</v>
      </c>
      <c r="E159" s="17">
        <v>98.7</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845.88270323523284</v>
      </c>
      <c r="Q159" s="15">
        <f t="shared" si="4"/>
        <v>11758590.942</v>
      </c>
      <c r="R159" s="20">
        <v>28.196090107841094</v>
      </c>
      <c r="T159" s="118">
        <v>63.384847111987597</v>
      </c>
      <c r="U159" s="118">
        <v>165.24707002585274</v>
      </c>
      <c r="V159" s="20">
        <v>49.554598259716258</v>
      </c>
      <c r="W159" s="20">
        <v>45.786695437784545</v>
      </c>
      <c r="X159" s="20">
        <v>64.965587410009704</v>
      </c>
    </row>
    <row r="160" spans="1:24" x14ac:dyDescent="0.25">
      <c r="A160" s="13" t="s">
        <v>317</v>
      </c>
      <c r="B160" s="13">
        <v>60</v>
      </c>
      <c r="C160" s="13" t="s">
        <v>372</v>
      </c>
      <c r="D160" s="14">
        <v>-8727.762682175211</v>
      </c>
      <c r="E160" s="17">
        <v>33.020000000000003</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782.24957105092653</v>
      </c>
      <c r="Q160" s="15">
        <f t="shared" si="4"/>
        <v>28099893.863600001</v>
      </c>
      <c r="R160" s="20">
        <v>26.07498570169755</v>
      </c>
      <c r="T160" s="118">
        <v>-3.0799306269256732</v>
      </c>
      <c r="U160" s="120">
        <v>9.0899912534980842</v>
      </c>
      <c r="V160" s="20">
        <v>37.954937531714997</v>
      </c>
      <c r="W160" s="20">
        <v>45.360542715708235</v>
      </c>
      <c r="X160" s="20">
        <v>50.723572339231524</v>
      </c>
    </row>
    <row r="161" spans="1:24" x14ac:dyDescent="0.25">
      <c r="A161" s="13" t="s">
        <v>389</v>
      </c>
      <c r="B161" s="13">
        <v>60</v>
      </c>
      <c r="C161" s="13" t="s">
        <v>372</v>
      </c>
      <c r="D161" s="14">
        <v>-212.492715104311</v>
      </c>
      <c r="E161" s="17">
        <v>7.95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1099.7698653009174</v>
      </c>
      <c r="Q161" s="15">
        <f t="shared" si="4"/>
        <v>13622778.15</v>
      </c>
      <c r="R161" s="20">
        <v>36.658995510030579</v>
      </c>
      <c r="T161" s="118">
        <v>5.8399336655346179</v>
      </c>
      <c r="U161" s="120">
        <v>0.78514965975217343</v>
      </c>
      <c r="V161" s="20">
        <v>51.317997875031097</v>
      </c>
      <c r="W161" s="20">
        <v>58.390781017234197</v>
      </c>
      <c r="X161" s="20">
        <v>54.093516711339817</v>
      </c>
    </row>
    <row r="162" spans="1:24" x14ac:dyDescent="0.25">
      <c r="A162" s="13" t="s">
        <v>391</v>
      </c>
      <c r="B162" s="13">
        <v>60</v>
      </c>
      <c r="C162" s="13" t="s">
        <v>372</v>
      </c>
      <c r="D162" s="14">
        <v>8738.8262524318343</v>
      </c>
      <c r="E162" s="17">
        <v>26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1279.8186554015595</v>
      </c>
      <c r="Q162" s="15">
        <f t="shared" si="4"/>
        <v>-628827.16</v>
      </c>
      <c r="R162" s="20">
        <v>42.660621846718648</v>
      </c>
      <c r="T162" s="118">
        <v>-5.696153423428072</v>
      </c>
      <c r="U162" s="120">
        <v>12.369729071744473</v>
      </c>
      <c r="V162" s="20">
        <v>53.968114114377599</v>
      </c>
      <c r="W162" s="20">
        <v>55.917269793692661</v>
      </c>
      <c r="X162" s="20">
        <v>49.356193896312838</v>
      </c>
    </row>
    <row r="163" spans="1:24" x14ac:dyDescent="0.25">
      <c r="A163" s="13" t="s">
        <v>53</v>
      </c>
      <c r="B163" s="13">
        <v>60</v>
      </c>
      <c r="C163" s="13" t="s">
        <v>372</v>
      </c>
      <c r="D163" s="14">
        <v>-4727.5313299806494</v>
      </c>
      <c r="E163" s="17">
        <v>24.66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111.78865908000408</v>
      </c>
      <c r="Q163" s="16">
        <f t="shared" si="4"/>
        <v>6101416.9025999997</v>
      </c>
      <c r="R163" s="20">
        <v>3.7262886360001359</v>
      </c>
      <c r="T163" s="118">
        <v>-52.214585228911865</v>
      </c>
      <c r="U163" s="118">
        <v>32.895019429749368</v>
      </c>
      <c r="V163" s="20">
        <v>40.436336664839111</v>
      </c>
      <c r="W163" s="20">
        <v>31.261660859974842</v>
      </c>
      <c r="X163" s="20">
        <v>47.51447633962745</v>
      </c>
    </row>
    <row r="164" spans="1:24" x14ac:dyDescent="0.25">
      <c r="A164" s="13" t="s">
        <v>700</v>
      </c>
      <c r="B164" s="13">
        <v>60</v>
      </c>
      <c r="C164" s="13" t="s">
        <v>372</v>
      </c>
      <c r="D164" s="13" t="s">
        <v>1396</v>
      </c>
      <c r="E164" s="13" t="s">
        <v>1621</v>
      </c>
      <c r="H164" s="13">
        <v>0</v>
      </c>
      <c r="N164" s="13" t="s">
        <v>777</v>
      </c>
      <c r="Q164" s="15">
        <f t="shared" si="4"/>
        <v>0</v>
      </c>
      <c r="R164" s="165" t="str">
        <f t="shared" ref="R164:R194" si="5">IF(OR(H164="", H165="", Q164=0), "", IF(H164&lt;H165, LN(H165/H164)/10, ""))</f>
        <v/>
      </c>
      <c r="T164" s="118"/>
      <c r="U164" s="118"/>
      <c r="V164" s="20"/>
      <c r="W164" s="20"/>
      <c r="X164" s="20"/>
    </row>
    <row r="165" spans="1:24" x14ac:dyDescent="0.25">
      <c r="A165" s="13" t="s">
        <v>485</v>
      </c>
      <c r="B165" s="13">
        <v>60</v>
      </c>
      <c r="C165" s="13" t="s">
        <v>372</v>
      </c>
      <c r="D165" s="14">
        <v>281.53072407476998</v>
      </c>
      <c r="E165" s="17">
        <v>11.62</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2177.5790276724151</v>
      </c>
      <c r="Q165" s="16">
        <f t="shared" si="4"/>
        <v>9315707.2875999995</v>
      </c>
      <c r="R165" s="20">
        <v>72.585967589080511</v>
      </c>
      <c r="T165" s="120">
        <v>14.208647314546248</v>
      </c>
      <c r="U165" s="118"/>
      <c r="V165" s="20">
        <v>32.375652603915761</v>
      </c>
      <c r="W165" s="20">
        <v>46.170647475100189</v>
      </c>
      <c r="X165" s="20">
        <v>77.212367104672225</v>
      </c>
    </row>
    <row r="166" spans="1:24" x14ac:dyDescent="0.25">
      <c r="A166" s="13" t="s">
        <v>49</v>
      </c>
      <c r="B166" s="13">
        <v>60</v>
      </c>
      <c r="C166" s="13" t="s">
        <v>372</v>
      </c>
      <c r="D166" s="14">
        <v>832.97224170612697</v>
      </c>
      <c r="E166" s="17">
        <v>8.7899999999999991</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1118.5349925949185</v>
      </c>
      <c r="Q166" s="15">
        <f t="shared" si="4"/>
        <v>-64265.623799999987</v>
      </c>
      <c r="R166" s="20">
        <v>37.284499753163949</v>
      </c>
      <c r="T166" s="118">
        <v>-2.1598821931899614</v>
      </c>
      <c r="U166" s="120">
        <v>4.6725049296410681</v>
      </c>
      <c r="V166" s="20">
        <v>51.999683193805211</v>
      </c>
      <c r="W166" s="20">
        <v>48.992886366058933</v>
      </c>
      <c r="X166" s="20">
        <v>51.585701468404174</v>
      </c>
    </row>
    <row r="167" spans="1:24" x14ac:dyDescent="0.25">
      <c r="A167" s="13" t="s">
        <v>40</v>
      </c>
      <c r="B167" s="13">
        <v>60</v>
      </c>
      <c r="C167" s="13" t="s">
        <v>372</v>
      </c>
      <c r="D167" s="14">
        <v>461.1798205355733</v>
      </c>
      <c r="E167" s="17">
        <v>4.6900000000000004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838.92889372745356</v>
      </c>
      <c r="Q167" s="15">
        <f t="shared" si="4"/>
        <v>-840726.07010000001</v>
      </c>
      <c r="R167" s="20">
        <v>27.964296457581785</v>
      </c>
      <c r="T167" s="118">
        <v>-7.6750341149786294</v>
      </c>
      <c r="U167" s="120">
        <v>10.31377838854592</v>
      </c>
      <c r="V167" s="20">
        <v>42.398581042948507</v>
      </c>
      <c r="W167" s="20">
        <v>36.259754943314334</v>
      </c>
      <c r="X167" s="20">
        <v>50.112767275396408</v>
      </c>
    </row>
    <row r="168" spans="1:24" x14ac:dyDescent="0.25">
      <c r="A168" s="13" t="s">
        <v>295</v>
      </c>
      <c r="B168" s="13">
        <v>60</v>
      </c>
      <c r="C168" s="13" t="s">
        <v>372</v>
      </c>
      <c r="D168" s="14">
        <v>-56448.354220293026</v>
      </c>
      <c r="E168" s="17">
        <v>165.2</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122.63381204271869</v>
      </c>
      <c r="Q168" s="15">
        <f t="shared" si="4"/>
        <v>931899808</v>
      </c>
      <c r="R168" s="20">
        <v>4.0877937347572892</v>
      </c>
      <c r="T168" s="118">
        <v>-0.96031179999528149</v>
      </c>
      <c r="U168" s="120">
        <v>-17.870163511395276</v>
      </c>
      <c r="V168" s="20">
        <v>61.856186554572851</v>
      </c>
      <c r="W168" s="20">
        <v>54.173864089892248</v>
      </c>
      <c r="X168" s="20">
        <v>50.21005493440888</v>
      </c>
    </row>
    <row r="169" spans="1:24" x14ac:dyDescent="0.25">
      <c r="A169" s="13" t="s">
        <v>67</v>
      </c>
      <c r="B169" s="13">
        <v>60</v>
      </c>
      <c r="C169" s="13" t="s">
        <v>372</v>
      </c>
      <c r="D169" s="13">
        <v>1287104.9610891533</v>
      </c>
      <c r="E169" s="17">
        <v>11550</v>
      </c>
      <c r="F169" s="13" t="s">
        <v>608</v>
      </c>
      <c r="G169" s="13" t="s">
        <v>1255</v>
      </c>
      <c r="H169" s="13">
        <v>348.71699999999998</v>
      </c>
      <c r="I169" s="13" t="s">
        <v>1256</v>
      </c>
      <c r="J169" s="13" t="s">
        <v>1257</v>
      </c>
      <c r="K169" s="13" t="s">
        <v>855</v>
      </c>
      <c r="L169" s="13" t="s">
        <v>1401</v>
      </c>
      <c r="M169" s="13" t="s">
        <v>1626</v>
      </c>
      <c r="N169" s="13" t="s">
        <v>856</v>
      </c>
      <c r="P169" s="13">
        <v>2023.5994886751942</v>
      </c>
      <c r="Q169" s="15">
        <f t="shared" si="4"/>
        <v>623953036129.5</v>
      </c>
      <c r="R169" s="20">
        <v>67.453316289173145</v>
      </c>
      <c r="T169" s="118">
        <v>3729.0344356126297</v>
      </c>
      <c r="U169" s="118">
        <v>14337.597684930024</v>
      </c>
      <c r="V169" s="20">
        <v>49.334450023857123</v>
      </c>
      <c r="W169" s="20">
        <v>61.22564849608159</v>
      </c>
      <c r="X169" s="20">
        <v>62.516214213436982</v>
      </c>
    </row>
    <row r="170" spans="1:24" x14ac:dyDescent="0.25">
      <c r="A170" s="13" t="s">
        <v>508</v>
      </c>
      <c r="B170" s="13">
        <v>60</v>
      </c>
      <c r="C170" s="13" t="s">
        <v>372</v>
      </c>
      <c r="D170" s="14">
        <v>-2644.3562239483144</v>
      </c>
      <c r="E170" s="17">
        <v>28.46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366.34625146712852</v>
      </c>
      <c r="Q170" s="15">
        <f t="shared" si="4"/>
        <v>-25718641.158800002</v>
      </c>
      <c r="R170" s="20">
        <v>12.21154171557095</v>
      </c>
      <c r="T170" s="118">
        <v>-32.799574803689708</v>
      </c>
      <c r="U170" s="120">
        <v>-5.1222311708639978</v>
      </c>
      <c r="V170" s="20">
        <v>49.621685152474718</v>
      </c>
      <c r="W170" s="20">
        <v>46.100729096294806</v>
      </c>
      <c r="X170" s="20">
        <v>42.990446162408375</v>
      </c>
    </row>
    <row r="171" spans="1:24" x14ac:dyDescent="0.25">
      <c r="A171" s="13" t="s">
        <v>670</v>
      </c>
      <c r="B171" s="13">
        <v>60</v>
      </c>
      <c r="C171" s="13" t="s">
        <v>372</v>
      </c>
      <c r="D171" s="14">
        <v>-40812.397239175196</v>
      </c>
      <c r="E171" s="17">
        <v>136.1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757.04070549667097</v>
      </c>
      <c r="Q171" s="15">
        <f t="shared" si="4"/>
        <v>7928837.5839999998</v>
      </c>
      <c r="R171" s="20">
        <v>25.234690183222366</v>
      </c>
      <c r="T171" s="118">
        <v>16.745350717496876</v>
      </c>
      <c r="U171" s="118"/>
      <c r="V171" s="20">
        <v>42.508569073398256</v>
      </c>
      <c r="W171" s="20">
        <v>48.302668525567576</v>
      </c>
      <c r="X171" s="20"/>
    </row>
    <row r="172" spans="1:24" x14ac:dyDescent="0.25">
      <c r="A172" s="13" t="s">
        <v>171</v>
      </c>
      <c r="B172" s="13">
        <v>60</v>
      </c>
      <c r="C172" s="13" t="s">
        <v>372</v>
      </c>
      <c r="D172" s="14">
        <v>-43453.377130374516</v>
      </c>
      <c r="E172" s="17">
        <v>63.2</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302.4965809586044</v>
      </c>
      <c r="Q172" s="15">
        <f t="shared" si="4"/>
        <v>-4486993.3360000001</v>
      </c>
      <c r="R172" s="20">
        <v>10.083219365286814</v>
      </c>
      <c r="T172" s="118">
        <v>19.111752718523576</v>
      </c>
      <c r="U172" s="118">
        <v>192.34584271284021</v>
      </c>
      <c r="V172" s="20">
        <v>45.9249315759564</v>
      </c>
      <c r="W172" s="20">
        <v>44.960558027841905</v>
      </c>
      <c r="X172" s="20">
        <v>61.683889340351904</v>
      </c>
    </row>
    <row r="173" spans="1:24" x14ac:dyDescent="0.25">
      <c r="A173" s="13" t="s">
        <v>253</v>
      </c>
      <c r="B173" s="13">
        <v>60</v>
      </c>
      <c r="C173" s="13" t="s">
        <v>372</v>
      </c>
      <c r="D173" s="14">
        <v>2215.0607080626019</v>
      </c>
      <c r="E173" s="17">
        <v>22.28</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1816.3494323399696</v>
      </c>
      <c r="Q173" s="15">
        <f t="shared" si="4"/>
        <v>121584856.40000001</v>
      </c>
      <c r="R173" s="20">
        <v>60.544981077998983</v>
      </c>
      <c r="T173" s="118">
        <v>0.700519114944953</v>
      </c>
      <c r="U173" s="118">
        <v>23.330628283215447</v>
      </c>
      <c r="V173" s="20">
        <v>46.633212391239091</v>
      </c>
      <c r="W173" s="20">
        <v>61.727322890026905</v>
      </c>
      <c r="X173" s="20">
        <v>59.624705458051508</v>
      </c>
    </row>
    <row r="174" spans="1:24" x14ac:dyDescent="0.25">
      <c r="A174" s="13" t="s">
        <v>361</v>
      </c>
      <c r="B174" s="13">
        <v>60</v>
      </c>
      <c r="C174" s="13" t="s">
        <v>372</v>
      </c>
      <c r="D174" s="14">
        <v>1785.1071604016511</v>
      </c>
      <c r="E174" s="17">
        <v>22.78</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813.22158733591618</v>
      </c>
      <c r="Q174" s="15">
        <f t="shared" si="4"/>
        <v>-9279844.4068</v>
      </c>
      <c r="R174" s="20">
        <v>27.107386244530538</v>
      </c>
      <c r="T174" s="118">
        <v>-15.990652966995285</v>
      </c>
      <c r="U174" s="120">
        <v>-5.0346269921048403</v>
      </c>
      <c r="V174" s="20">
        <v>31.572850172125872</v>
      </c>
      <c r="W174" s="20">
        <v>51.423091336271057</v>
      </c>
      <c r="X174" s="20">
        <v>45.535149068614452</v>
      </c>
    </row>
    <row r="175" spans="1:24" x14ac:dyDescent="0.25">
      <c r="A175" s="13" t="s">
        <v>701</v>
      </c>
      <c r="B175" s="13">
        <v>60</v>
      </c>
      <c r="C175" s="13" t="s">
        <v>372</v>
      </c>
      <c r="D175" s="13">
        <v>-302719.09952173248</v>
      </c>
      <c r="E175" s="17">
        <v>1999</v>
      </c>
      <c r="F175" s="13" t="s">
        <v>699</v>
      </c>
      <c r="G175" s="13" t="s">
        <v>1084</v>
      </c>
      <c r="H175" s="13" t="s">
        <v>1633</v>
      </c>
      <c r="I175" s="13" t="s">
        <v>1085</v>
      </c>
      <c r="J175" s="13" t="s">
        <v>1086</v>
      </c>
      <c r="K175" s="13" t="s">
        <v>858</v>
      </c>
      <c r="L175" s="13" t="s">
        <v>1094</v>
      </c>
      <c r="M175" s="13" t="s">
        <v>1634</v>
      </c>
      <c r="N175" s="13" t="s">
        <v>859</v>
      </c>
      <c r="P175" s="13">
        <v>950.89913222187874</v>
      </c>
      <c r="Q175" s="15">
        <f t="shared" si="4"/>
        <v>23572108050</v>
      </c>
      <c r="R175" s="20">
        <v>31.69663774072929</v>
      </c>
      <c r="T175" s="118">
        <v>-1426.820780661858</v>
      </c>
      <c r="U175" s="118"/>
      <c r="V175" s="20">
        <v>29.946622558748714</v>
      </c>
      <c r="W175" s="20">
        <v>68.112280032366215</v>
      </c>
      <c r="X175" s="20">
        <v>58.419610603015023</v>
      </c>
    </row>
    <row r="176" spans="1:24" x14ac:dyDescent="0.25">
      <c r="A176" s="13" t="s">
        <v>673</v>
      </c>
      <c r="B176" s="13">
        <v>60</v>
      </c>
      <c r="C176" s="13" t="s">
        <v>372</v>
      </c>
      <c r="D176" s="14">
        <v>28558.405367331547</v>
      </c>
      <c r="E176" s="17">
        <v>144.9</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2557.0910582300821</v>
      </c>
      <c r="Q176" s="15">
        <f t="shared" si="4"/>
        <v>-367421773.69800001</v>
      </c>
      <c r="R176" s="20">
        <v>85.236368607669405</v>
      </c>
      <c r="T176" s="118">
        <v>88.977767357035447</v>
      </c>
      <c r="U176" s="118">
        <v>219.62527134201508</v>
      </c>
      <c r="V176" s="20">
        <v>74.149769901144893</v>
      </c>
      <c r="W176" s="20">
        <v>44.513066451499789</v>
      </c>
      <c r="X176" s="20">
        <v>76.73382886720546</v>
      </c>
    </row>
    <row r="177" spans="1:24" x14ac:dyDescent="0.25">
      <c r="A177" s="13" t="s">
        <v>109</v>
      </c>
      <c r="B177" s="13">
        <v>60</v>
      </c>
      <c r="C177" s="13" t="s">
        <v>372</v>
      </c>
      <c r="D177" s="14">
        <v>-319.06781334393838</v>
      </c>
      <c r="E177" s="17">
        <v>5.0199999999999996</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1266.7221965665119</v>
      </c>
      <c r="Q177" s="15">
        <f t="shared" si="4"/>
        <v>-3317975.5259999996</v>
      </c>
      <c r="R177" s="20">
        <v>42.224073218883731</v>
      </c>
      <c r="T177" s="118">
        <v>2.3299481421379209</v>
      </c>
      <c r="U177" s="120">
        <v>4.6278239613651895</v>
      </c>
      <c r="V177" s="20">
        <v>52.515887326245313</v>
      </c>
      <c r="W177" s="20">
        <v>46.461345060872681</v>
      </c>
      <c r="X177" s="20">
        <v>61.919267620246508</v>
      </c>
    </row>
    <row r="178" spans="1:24" x14ac:dyDescent="0.25">
      <c r="A178" s="13" t="s">
        <v>552</v>
      </c>
      <c r="B178" s="13">
        <v>60</v>
      </c>
      <c r="C178" s="13" t="s">
        <v>372</v>
      </c>
      <c r="D178" s="14">
        <v>7629.3108609245764</v>
      </c>
      <c r="E178" s="17">
        <v>22.64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2474.9851803705137</v>
      </c>
      <c r="Q178" s="15">
        <f t="shared" si="4"/>
        <v>-8335585.6912000002</v>
      </c>
      <c r="R178" s="20">
        <v>82.499506012350452</v>
      </c>
      <c r="T178" s="118">
        <v>10.274796890153794</v>
      </c>
      <c r="U178" s="118"/>
      <c r="V178" s="20">
        <v>59.195075003775322</v>
      </c>
      <c r="W178" s="20">
        <v>49.580064926182239</v>
      </c>
      <c r="X178" s="20">
        <v>57.336354867477468</v>
      </c>
    </row>
    <row r="179" spans="1:24" x14ac:dyDescent="0.25">
      <c r="A179" s="13" t="s">
        <v>319</v>
      </c>
      <c r="B179" s="13">
        <v>60</v>
      </c>
      <c r="C179" s="13" t="s">
        <v>372</v>
      </c>
      <c r="D179" s="14">
        <v>480.92182840820283</v>
      </c>
      <c r="E179" s="17">
        <v>13.6</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1520.7755714221282</v>
      </c>
      <c r="Q179" s="15">
        <f t="shared" si="4"/>
        <v>6358107.4400000004</v>
      </c>
      <c r="R179" s="20">
        <v>50.692519047404275</v>
      </c>
      <c r="T179" s="118">
        <v>-8.9582727840227605</v>
      </c>
      <c r="U179" s="120">
        <v>-1.8426914888576107</v>
      </c>
      <c r="V179" s="20">
        <v>38.788185958746936</v>
      </c>
      <c r="W179" s="20">
        <v>44.728801968468886</v>
      </c>
      <c r="X179" s="20">
        <v>45.686495159322931</v>
      </c>
    </row>
    <row r="180" spans="1:24" x14ac:dyDescent="0.25">
      <c r="A180" s="13" t="s">
        <v>22</v>
      </c>
      <c r="B180" s="13">
        <v>60</v>
      </c>
      <c r="C180" s="13" t="s">
        <v>372</v>
      </c>
      <c r="D180" s="14">
        <v>-1223.5008211345732</v>
      </c>
      <c r="E180" s="17">
        <v>7.15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581.28047887189666</v>
      </c>
      <c r="Q180" s="15">
        <f t="shared" si="4"/>
        <v>401683.92550000007</v>
      </c>
      <c r="R180" s="20">
        <v>19.376015962396554</v>
      </c>
      <c r="T180" s="118">
        <v>-4.8735532536616244</v>
      </c>
      <c r="U180" s="120">
        <v>4.5627272775728578</v>
      </c>
      <c r="V180" s="20">
        <v>31.992789851260234</v>
      </c>
      <c r="W180" s="20">
        <v>51.188157754021461</v>
      </c>
      <c r="X180" s="20">
        <v>49.721477814874959</v>
      </c>
    </row>
    <row r="181" spans="1:24" x14ac:dyDescent="0.25">
      <c r="A181" s="13" t="s">
        <v>479</v>
      </c>
      <c r="B181" s="13">
        <v>60</v>
      </c>
      <c r="C181" s="13" t="s">
        <v>372</v>
      </c>
      <c r="D181" s="14">
        <v>4025.1896074987317</v>
      </c>
      <c r="E181" s="17">
        <v>84.65</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2408.7111026095454</v>
      </c>
      <c r="Q181" s="15">
        <f t="shared" si="4"/>
        <v>59735894.1105</v>
      </c>
      <c r="R181" s="20">
        <v>80.290370086984851</v>
      </c>
      <c r="T181" s="118">
        <v>45.763110330331074</v>
      </c>
      <c r="U181" s="118"/>
      <c r="V181" s="20">
        <v>41.993783631944922</v>
      </c>
      <c r="W181" s="20">
        <v>36.916375911558177</v>
      </c>
      <c r="X181" s="20">
        <v>62.758549358816865</v>
      </c>
    </row>
    <row r="182" spans="1:24" x14ac:dyDescent="0.25">
      <c r="A182" s="13" t="s">
        <v>249</v>
      </c>
      <c r="B182" s="13">
        <v>60</v>
      </c>
      <c r="C182" s="13" t="s">
        <v>372</v>
      </c>
      <c r="D182" s="14">
        <v>12739.327840312313</v>
      </c>
      <c r="E182" s="17">
        <v>78.7</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1526.4031118663743</v>
      </c>
      <c r="Q182" s="15">
        <f t="shared" si="4"/>
        <v>-727399703</v>
      </c>
      <c r="R182" s="20">
        <v>50.880103728879142</v>
      </c>
      <c r="T182" s="118">
        <v>-92.187972696529101</v>
      </c>
      <c r="U182" s="118">
        <v>95.390071766607463</v>
      </c>
      <c r="V182" s="20">
        <v>44.018661306003224</v>
      </c>
      <c r="W182" s="20">
        <v>79.519364290898679</v>
      </c>
      <c r="X182" s="20">
        <v>50.372548791162565</v>
      </c>
    </row>
    <row r="183" spans="1:24" x14ac:dyDescent="0.25">
      <c r="A183" s="13" t="s">
        <v>702</v>
      </c>
      <c r="B183" s="13">
        <v>60</v>
      </c>
      <c r="C183" s="13" t="s">
        <v>372</v>
      </c>
      <c r="D183" s="14">
        <v>-3868.8925653129759</v>
      </c>
      <c r="E183" s="17">
        <v>35.22</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1041.4191678871393</v>
      </c>
      <c r="Q183" s="15">
        <f t="shared" si="4"/>
        <v>16189858.807800001</v>
      </c>
      <c r="R183" s="20">
        <v>34.713972262904647</v>
      </c>
      <c r="T183" s="118">
        <v>7.7170034322566039</v>
      </c>
      <c r="U183" s="118"/>
      <c r="V183" s="20">
        <v>40.347486789442641</v>
      </c>
      <c r="W183" s="20">
        <v>51.879193356098959</v>
      </c>
      <c r="X183" s="20"/>
    </row>
    <row r="184" spans="1:24" x14ac:dyDescent="0.25">
      <c r="A184" s="13" t="s">
        <v>141</v>
      </c>
      <c r="B184" s="13">
        <v>60</v>
      </c>
      <c r="C184" s="13" t="s">
        <v>372</v>
      </c>
      <c r="D184" s="14">
        <v>-8058.6650409196636</v>
      </c>
      <c r="E184" s="17">
        <v>320.75</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697.67411270383491</v>
      </c>
      <c r="Q184" s="15">
        <f t="shared" si="4"/>
        <v>-1177662842.1175001</v>
      </c>
      <c r="R184" s="20">
        <v>23.255803756794496</v>
      </c>
      <c r="T184" s="118">
        <v>-60.548463244971344</v>
      </c>
      <c r="U184" s="118">
        <v>354.93207205449323</v>
      </c>
      <c r="V184" s="20">
        <v>45.923378605160977</v>
      </c>
      <c r="W184" s="20">
        <v>58.492385103974023</v>
      </c>
      <c r="X184" s="20">
        <v>57.404484283479519</v>
      </c>
    </row>
    <row r="185" spans="1:24" x14ac:dyDescent="0.25">
      <c r="A185" s="13" t="s">
        <v>88</v>
      </c>
      <c r="B185" s="13">
        <v>60</v>
      </c>
      <c r="C185" s="13" t="s">
        <v>372</v>
      </c>
      <c r="D185" s="14">
        <v>2297.3604419515327</v>
      </c>
      <c r="E185" s="17">
        <v>18.29</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1231.2172702345817</v>
      </c>
      <c r="Q185" s="15">
        <f t="shared" si="4"/>
        <v>-10587763.4856</v>
      </c>
      <c r="R185" s="20">
        <v>41.040575674486057</v>
      </c>
      <c r="T185" s="118">
        <v>13.558038845038105</v>
      </c>
      <c r="U185" s="118">
        <v>36.269861898416806</v>
      </c>
      <c r="V185" s="20">
        <v>51.81355882467345</v>
      </c>
      <c r="W185" s="20">
        <v>48.493167170357147</v>
      </c>
      <c r="X185" s="20">
        <v>68.69747471387609</v>
      </c>
    </row>
    <row r="186" spans="1:24" x14ac:dyDescent="0.25">
      <c r="A186" s="13" t="s">
        <v>98</v>
      </c>
      <c r="B186" s="13">
        <v>60</v>
      </c>
      <c r="C186" s="13" t="s">
        <v>372</v>
      </c>
      <c r="D186" s="14">
        <v>-2827.1608431278851</v>
      </c>
      <c r="E186" s="17">
        <v>36.700000000000003</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1210.7298036680641</v>
      </c>
      <c r="Q186" s="15">
        <f t="shared" si="4"/>
        <v>36788466.818000004</v>
      </c>
      <c r="R186" s="20">
        <v>40.357660122268804</v>
      </c>
      <c r="T186" s="118">
        <v>4.5259619849268518</v>
      </c>
      <c r="U186" s="118">
        <v>45.7067091276285</v>
      </c>
      <c r="V186" s="20">
        <v>63.832728040569421</v>
      </c>
      <c r="W186" s="20">
        <v>60.214226822155787</v>
      </c>
      <c r="X186" s="20">
        <v>63.870634730858903</v>
      </c>
    </row>
    <row r="187" spans="1:24" x14ac:dyDescent="0.25">
      <c r="A187" s="13" t="s">
        <v>674</v>
      </c>
      <c r="B187" s="13">
        <v>60</v>
      </c>
      <c r="C187" s="13" t="s">
        <v>372</v>
      </c>
      <c r="D187" s="14">
        <v>2602.0751137502175</v>
      </c>
      <c r="E187" s="17">
        <v>18.54</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1616.3885431302774</v>
      </c>
      <c r="Q187" s="16">
        <f t="shared" si="4"/>
        <v>21567720.122999996</v>
      </c>
      <c r="R187" s="20">
        <v>53.879618104342583</v>
      </c>
      <c r="T187" s="120">
        <v>22.091978436610624</v>
      </c>
      <c r="U187" s="118"/>
      <c r="V187" s="20">
        <v>65.229027468143741</v>
      </c>
      <c r="W187" s="20">
        <v>72.514052590247388</v>
      </c>
      <c r="X187" s="20">
        <v>63.78667960493555</v>
      </c>
    </row>
    <row r="188" spans="1:24" x14ac:dyDescent="0.25">
      <c r="A188" s="13" t="s">
        <v>190</v>
      </c>
      <c r="B188" s="13">
        <v>60</v>
      </c>
      <c r="C188" s="13" t="s">
        <v>372</v>
      </c>
      <c r="D188" s="13">
        <v>-775242.99340235302</v>
      </c>
      <c r="E188" s="17">
        <v>5097.5</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301.70789781113973</v>
      </c>
      <c r="Q188" s="15">
        <f t="shared" si="4"/>
        <v>-6300357075</v>
      </c>
      <c r="R188" s="20">
        <v>10.056929927037991</v>
      </c>
      <c r="T188" s="118">
        <v>-5243.6945267678948</v>
      </c>
      <c r="U188" s="120">
        <v>-8961.6562881205209</v>
      </c>
      <c r="V188" s="20">
        <v>37.686388106612135</v>
      </c>
      <c r="W188" s="20">
        <v>49.412264544196503</v>
      </c>
      <c r="X188" s="20">
        <v>38.683234195091472</v>
      </c>
    </row>
    <row r="189" spans="1:24" x14ac:dyDescent="0.25">
      <c r="A189" s="13" t="s">
        <v>634</v>
      </c>
      <c r="B189" s="13">
        <v>60</v>
      </c>
      <c r="C189" s="13" t="s">
        <v>372</v>
      </c>
      <c r="D189" s="13">
        <v>5340.1795273903826</v>
      </c>
      <c r="E189" s="17">
        <v>31.96</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2199.5164022456011</v>
      </c>
      <c r="Q189" s="15">
        <f t="shared" si="4"/>
        <v>166439625.44080001</v>
      </c>
      <c r="R189" s="20">
        <v>73.317213408186703</v>
      </c>
      <c r="T189" s="118">
        <v>-0.36454766857048071</v>
      </c>
      <c r="U189" s="118"/>
      <c r="V189" s="20">
        <v>40.060854381677835</v>
      </c>
      <c r="W189" s="20">
        <v>21.779125578914414</v>
      </c>
      <c r="X189" s="20">
        <v>66.356640044223923</v>
      </c>
    </row>
    <row r="190" spans="1:24" x14ac:dyDescent="0.25">
      <c r="A190" s="13" t="s">
        <v>392</v>
      </c>
      <c r="B190" s="13">
        <v>60</v>
      </c>
      <c r="C190" s="13" t="s">
        <v>372</v>
      </c>
      <c r="D190" s="14">
        <v>-5563.0075985623153</v>
      </c>
      <c r="E190" s="17">
        <v>16.47</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998.21793063236612</v>
      </c>
      <c r="Q190" s="15">
        <f t="shared" si="4"/>
        <v>6001941.8961000005</v>
      </c>
      <c r="R190" s="20">
        <v>33.273931021078873</v>
      </c>
      <c r="T190" s="118">
        <v>13.474391849969933</v>
      </c>
      <c r="U190" s="118">
        <v>34.452222556774821</v>
      </c>
      <c r="V190" s="20">
        <v>44.534557762156005</v>
      </c>
      <c r="W190" s="20">
        <v>38.763618029644221</v>
      </c>
      <c r="X190" s="20">
        <v>78.390119946706605</v>
      </c>
    </row>
    <row r="191" spans="1:24" x14ac:dyDescent="0.25">
      <c r="A191" s="13" t="s">
        <v>10</v>
      </c>
      <c r="B191" s="13">
        <v>60</v>
      </c>
      <c r="C191" s="13" t="s">
        <v>372</v>
      </c>
      <c r="D191" s="14">
        <v>33094.315853183783</v>
      </c>
      <c r="E191" s="17">
        <v>112.1</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1873.4829045707877</v>
      </c>
      <c r="Q191" s="15">
        <f t="shared" si="4"/>
        <v>65955135.821999997</v>
      </c>
      <c r="R191" s="20">
        <v>62.449430152359589</v>
      </c>
      <c r="T191" s="118">
        <v>-52.880726679644283</v>
      </c>
      <c r="U191" s="118">
        <v>114.30543359517941</v>
      </c>
      <c r="V191" s="20">
        <v>39.559912824153109</v>
      </c>
      <c r="W191" s="20">
        <v>49.760804637970431</v>
      </c>
      <c r="X191" s="20">
        <v>53.834103226991871</v>
      </c>
    </row>
    <row r="192" spans="1:24" x14ac:dyDescent="0.25">
      <c r="A192" s="13" t="s">
        <v>41</v>
      </c>
      <c r="B192" s="13">
        <v>60</v>
      </c>
      <c r="C192" s="13" t="s">
        <v>372</v>
      </c>
      <c r="D192" s="14">
        <v>9137.8357782568291</v>
      </c>
      <c r="E192" s="17">
        <v>38.979999999999997</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2545.4816571548245</v>
      </c>
      <c r="Q192" s="15">
        <f t="shared" si="4"/>
        <v>114869925.0016</v>
      </c>
      <c r="R192" s="20">
        <v>84.849388571827475</v>
      </c>
      <c r="T192" s="118">
        <v>0.93907911350513018</v>
      </c>
      <c r="U192" s="118">
        <v>41.411462644260588</v>
      </c>
      <c r="V192" s="20">
        <v>40.697355345868644</v>
      </c>
      <c r="W192" s="20">
        <v>75.415955054720314</v>
      </c>
      <c r="X192" s="20">
        <v>58.132220504705522</v>
      </c>
    </row>
    <row r="193" spans="1:24" x14ac:dyDescent="0.25">
      <c r="A193" s="13" t="s">
        <v>157</v>
      </c>
      <c r="B193" s="13">
        <v>60</v>
      </c>
      <c r="C193" s="13" t="s">
        <v>372</v>
      </c>
      <c r="D193" s="13">
        <v>89.514418110043792</v>
      </c>
      <c r="E193" s="17">
        <v>2.93</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816.97061729891493</v>
      </c>
      <c r="Q193" s="15">
        <f t="shared" si="4"/>
        <v>-3394652.4971000003</v>
      </c>
      <c r="R193" s="20">
        <v>27.23235390996383</v>
      </c>
      <c r="T193" s="118">
        <v>-1.1748789263965564</v>
      </c>
      <c r="U193" s="120">
        <v>-0.71720842270202034</v>
      </c>
      <c r="V193" s="20">
        <v>46.389501349012775</v>
      </c>
      <c r="W193" s="20">
        <v>45.230201315514407</v>
      </c>
      <c r="X193" s="20">
        <v>45.928874733095057</v>
      </c>
    </row>
    <row r="194" spans="1:24" x14ac:dyDescent="0.25">
      <c r="A194" s="13" t="s">
        <v>1263</v>
      </c>
      <c r="B194" s="13">
        <v>60</v>
      </c>
      <c r="C194" s="13" t="s">
        <v>372</v>
      </c>
      <c r="D194" s="14">
        <v>-8475</v>
      </c>
      <c r="E194" s="17">
        <v>48.42</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f t="shared" si="4"/>
        <v>53385425.969400004</v>
      </c>
      <c r="R194" s="165" t="str">
        <f t="shared" si="5"/>
        <v/>
      </c>
      <c r="T194" s="118"/>
      <c r="U194" s="118"/>
      <c r="V194" s="20">
        <v>28.261847299211293</v>
      </c>
      <c r="W194" s="20">
        <v>21.894925089461541</v>
      </c>
      <c r="X194" s="20"/>
    </row>
    <row r="195" spans="1:24" x14ac:dyDescent="0.25">
      <c r="A195" s="13" t="s">
        <v>232</v>
      </c>
      <c r="B195" s="13">
        <v>60</v>
      </c>
      <c r="C195" s="13" t="s">
        <v>372</v>
      </c>
      <c r="D195" s="14">
        <v>3338.8549796529787</v>
      </c>
      <c r="E195" s="17">
        <v>20.64</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1729.7732143034852</v>
      </c>
      <c r="Q195" s="15">
        <f t="shared" ref="Q195:Q258" si="6">E195*G195/100</f>
        <v>344831860.80000001</v>
      </c>
      <c r="R195" s="20">
        <v>57.659107143449511</v>
      </c>
      <c r="T195" s="118">
        <v>-13.930314527314636</v>
      </c>
      <c r="U195" s="118">
        <v>21.99076349862775</v>
      </c>
      <c r="V195" s="20">
        <v>35.659537423304414</v>
      </c>
      <c r="W195" s="20">
        <v>64.609339612742687</v>
      </c>
      <c r="X195" s="20">
        <v>52.374804365902818</v>
      </c>
    </row>
    <row r="196" spans="1:24" x14ac:dyDescent="0.25">
      <c r="A196" s="13" t="s">
        <v>436</v>
      </c>
      <c r="B196" s="13">
        <v>60</v>
      </c>
      <c r="C196" s="13" t="s">
        <v>372</v>
      </c>
      <c r="D196" s="14">
        <v>-27260.528993371481</v>
      </c>
      <c r="E196" s="17">
        <v>62.5</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565.21782085252266</v>
      </c>
      <c r="Q196" s="15">
        <f t="shared" si="6"/>
        <v>-2113193.75</v>
      </c>
      <c r="R196" s="20">
        <v>18.840594028417421</v>
      </c>
      <c r="T196" s="118">
        <v>-135.80342968095948</v>
      </c>
      <c r="U196" s="118">
        <v>78.487233364476481</v>
      </c>
      <c r="V196" s="20">
        <v>35.527714088488736</v>
      </c>
      <c r="W196" s="20">
        <v>30.65934789103618</v>
      </c>
      <c r="X196" s="20">
        <v>45.767111215237215</v>
      </c>
    </row>
    <row r="197" spans="1:24" x14ac:dyDescent="0.25">
      <c r="A197" s="13" t="s">
        <v>514</v>
      </c>
      <c r="B197" s="13">
        <v>60</v>
      </c>
      <c r="C197" s="13" t="s">
        <v>372</v>
      </c>
      <c r="D197" s="14">
        <v>-1291.878266272377</v>
      </c>
      <c r="E197" s="17">
        <v>5.46</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595.2983639544907</v>
      </c>
      <c r="Q197" s="16">
        <f t="shared" si="6"/>
        <v>-7435483.9103999995</v>
      </c>
      <c r="R197" s="20">
        <v>19.843278798483023</v>
      </c>
      <c r="T197" s="118">
        <v>-5.5854080796922645</v>
      </c>
      <c r="U197" s="118"/>
      <c r="V197" s="20">
        <v>31.937629111832386</v>
      </c>
      <c r="W197" s="20">
        <v>49.602175955209702</v>
      </c>
      <c r="X197" s="20">
        <v>35.278576926105302</v>
      </c>
    </row>
    <row r="198" spans="1:24" x14ac:dyDescent="0.25">
      <c r="A198" s="13" t="s">
        <v>455</v>
      </c>
      <c r="B198" s="13">
        <v>60</v>
      </c>
      <c r="C198" s="13" t="s">
        <v>372</v>
      </c>
      <c r="D198" s="14">
        <v>-138.51460050736009</v>
      </c>
      <c r="E198" s="17">
        <v>6.39</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1243.2850047154841</v>
      </c>
      <c r="Q198" s="15">
        <f t="shared" si="6"/>
        <v>-183080.78460000001</v>
      </c>
      <c r="R198" s="20">
        <v>41.442833490516136</v>
      </c>
      <c r="T198" s="118">
        <v>-1.1366370014731064</v>
      </c>
      <c r="U198" s="120">
        <v>-2.7284941827199116</v>
      </c>
      <c r="V198" s="20">
        <v>38.413589730554655</v>
      </c>
      <c r="W198" s="20">
        <v>47.264003166276446</v>
      </c>
      <c r="X198" s="20">
        <v>46.356400556125642</v>
      </c>
    </row>
    <row r="199" spans="1:24" x14ac:dyDescent="0.25">
      <c r="A199" s="13" t="s">
        <v>175</v>
      </c>
      <c r="B199" s="13">
        <v>60</v>
      </c>
      <c r="C199" s="13" t="s">
        <v>372</v>
      </c>
      <c r="D199" s="14">
        <v>-8765.6575316548315</v>
      </c>
      <c r="E199" s="17">
        <v>27.7</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482.86772594802068</v>
      </c>
      <c r="Q199" s="15">
        <f t="shared" si="6"/>
        <v>5847837.5789999999</v>
      </c>
      <c r="R199" s="20">
        <v>16.095590864934021</v>
      </c>
      <c r="T199" s="118">
        <v>-22.887116456819747</v>
      </c>
      <c r="U199" s="120">
        <v>-2.4234210125855782</v>
      </c>
      <c r="V199" s="20">
        <v>25.611071353556365</v>
      </c>
      <c r="W199" s="20">
        <v>27.238019248423935</v>
      </c>
      <c r="X199" s="20">
        <v>44.905461036185791</v>
      </c>
    </row>
    <row r="200" spans="1:24" x14ac:dyDescent="0.25">
      <c r="A200" s="13" t="s">
        <v>86</v>
      </c>
      <c r="B200" s="13">
        <v>60</v>
      </c>
      <c r="C200" s="13" t="s">
        <v>372</v>
      </c>
      <c r="D200" s="14">
        <v>-11296.185818550342</v>
      </c>
      <c r="E200" s="17">
        <v>14.88</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213.13177009592926</v>
      </c>
      <c r="Q200" s="15">
        <f t="shared" si="6"/>
        <v>-4187168.9087999999</v>
      </c>
      <c r="R200" s="20">
        <v>7.1043923365309753</v>
      </c>
      <c r="T200" s="118">
        <v>-47.299120234386294</v>
      </c>
      <c r="U200" s="120">
        <v>-8.5481268391272636</v>
      </c>
      <c r="V200" s="20">
        <v>36.549136894420265</v>
      </c>
      <c r="W200" s="20">
        <v>36.581677127636453</v>
      </c>
      <c r="X200" s="20">
        <v>43.875619161859746</v>
      </c>
    </row>
    <row r="201" spans="1:24" x14ac:dyDescent="0.25">
      <c r="A201" s="13" t="s">
        <v>394</v>
      </c>
      <c r="B201" s="13">
        <v>60</v>
      </c>
      <c r="C201" s="13" t="s">
        <v>372</v>
      </c>
      <c r="D201" s="14">
        <v>-9051.588975954417</v>
      </c>
      <c r="E201" s="17">
        <v>154</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226.74539410572433</v>
      </c>
      <c r="Q201" s="15">
        <f t="shared" si="6"/>
        <v>2694348.58</v>
      </c>
      <c r="R201" s="20">
        <v>7.5581798035241441</v>
      </c>
      <c r="T201" s="118">
        <v>4.0650655948203962</v>
      </c>
      <c r="U201" s="120">
        <v>-162.52934776820382</v>
      </c>
      <c r="V201" s="20">
        <v>55.425626250873194</v>
      </c>
      <c r="W201" s="20">
        <v>44.599882184301265</v>
      </c>
      <c r="X201" s="20">
        <v>45.398287081064097</v>
      </c>
    </row>
    <row r="202" spans="1:24" x14ac:dyDescent="0.25">
      <c r="A202" s="13" t="s">
        <v>770</v>
      </c>
      <c r="B202" s="13">
        <v>60</v>
      </c>
      <c r="C202" s="13" t="s">
        <v>372</v>
      </c>
      <c r="D202" s="14">
        <v>352161</v>
      </c>
      <c r="E202" s="17">
        <v>69.900000000000006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f t="shared" si="6"/>
        <v>-3419882.6640000003</v>
      </c>
      <c r="R202" s="165" t="str">
        <f t="shared" ref="R202:R253" si="7">IF(OR(H202="", H203="", Q202=0), "", IF(H202&lt;H203, LN(H203/H202)/10, ""))</f>
        <v/>
      </c>
      <c r="T202" s="118"/>
      <c r="U202" s="118"/>
      <c r="V202" s="20">
        <v>60.625794838871798</v>
      </c>
      <c r="W202" s="20">
        <v>61.101228983747859</v>
      </c>
      <c r="X202" s="20"/>
    </row>
    <row r="203" spans="1:24" x14ac:dyDescent="0.25">
      <c r="A203" s="13" t="s">
        <v>633</v>
      </c>
      <c r="B203" s="13">
        <v>60</v>
      </c>
      <c r="C203" s="13" t="s">
        <v>372</v>
      </c>
      <c r="D203" s="14">
        <v>5981.1340080667105</v>
      </c>
      <c r="E203" s="17">
        <v>18.239999999999998</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2030.9955578226206</v>
      </c>
      <c r="Q203" s="15">
        <f t="shared" si="6"/>
        <v>26868024.883199997</v>
      </c>
      <c r="R203" s="20">
        <v>67.699851927420681</v>
      </c>
      <c r="T203" s="118">
        <v>15.437322404515292</v>
      </c>
      <c r="U203" s="118"/>
      <c r="V203" s="20">
        <v>67.525434936830962</v>
      </c>
      <c r="W203" s="20">
        <v>46.819045355137646</v>
      </c>
      <c r="X203" s="20">
        <v>55.663432571170574</v>
      </c>
    </row>
    <row r="204" spans="1:24" x14ac:dyDescent="0.25">
      <c r="A204" s="13" t="s">
        <v>486</v>
      </c>
      <c r="B204" s="13">
        <v>60</v>
      </c>
      <c r="C204" s="13" t="s">
        <v>372</v>
      </c>
      <c r="D204" s="14">
        <v>1013.0672547188447</v>
      </c>
      <c r="E204" s="17">
        <v>10.14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2124.1771761713817</v>
      </c>
      <c r="Q204" s="15">
        <f t="shared" si="6"/>
        <v>239940846.14760002</v>
      </c>
      <c r="R204" s="20">
        <v>70.805905872379384</v>
      </c>
      <c r="T204" s="118">
        <v>-4.1960944768172759</v>
      </c>
      <c r="U204" s="118">
        <v>17.523546525347726</v>
      </c>
      <c r="V204" s="20">
        <v>34.686694252986477</v>
      </c>
      <c r="W204" s="20">
        <v>49.802292131862444</v>
      </c>
      <c r="X204" s="20">
        <v>55.603321422919514</v>
      </c>
    </row>
    <row r="205" spans="1:24" x14ac:dyDescent="0.25">
      <c r="A205" s="13" t="s">
        <v>218</v>
      </c>
      <c r="B205" s="13">
        <v>60</v>
      </c>
      <c r="C205" s="13" t="s">
        <v>372</v>
      </c>
      <c r="D205" s="14">
        <v>14320.502085039805</v>
      </c>
      <c r="E205" s="17">
        <v>115</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2026.7654917308976</v>
      </c>
      <c r="Q205" s="15">
        <f t="shared" si="6"/>
        <v>1241599800</v>
      </c>
      <c r="R205" s="20">
        <v>67.558849724363256</v>
      </c>
      <c r="T205" s="118">
        <v>34.151581781676015</v>
      </c>
      <c r="U205" s="118">
        <v>161.04883245779504</v>
      </c>
      <c r="V205" s="20">
        <v>53.940256199100091</v>
      </c>
      <c r="W205" s="20">
        <v>33.651818904839388</v>
      </c>
      <c r="X205" s="20">
        <v>67.753946147631567</v>
      </c>
    </row>
    <row r="206" spans="1:24" x14ac:dyDescent="0.25">
      <c r="A206" s="13" t="s">
        <v>395</v>
      </c>
      <c r="B206" s="13">
        <v>60</v>
      </c>
      <c r="C206" s="13" t="s">
        <v>372</v>
      </c>
      <c r="D206" s="14">
        <v>-7408.2596977366675</v>
      </c>
      <c r="E206" s="17">
        <v>87.95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1512.8809312359122</v>
      </c>
      <c r="Q206" s="15">
        <f t="shared" si="6"/>
        <v>3973906415</v>
      </c>
      <c r="R206" s="20">
        <v>50.429364374530408</v>
      </c>
      <c r="T206" s="118">
        <v>-28.654298491772749</v>
      </c>
      <c r="U206" s="118">
        <v>128.42942627966664</v>
      </c>
      <c r="V206" s="20">
        <v>39.358919856604317</v>
      </c>
      <c r="W206" s="20">
        <v>55.941718767672114</v>
      </c>
      <c r="X206" s="20">
        <v>59.952676085516806</v>
      </c>
    </row>
    <row r="207" spans="1:24" x14ac:dyDescent="0.25">
      <c r="A207" s="13" t="s">
        <v>776</v>
      </c>
      <c r="B207" s="13">
        <v>60</v>
      </c>
      <c r="C207" s="13" t="s">
        <v>372</v>
      </c>
      <c r="D207" s="14">
        <v>-562344</v>
      </c>
      <c r="E207" s="17">
        <v>57</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f t="shared" si="6"/>
        <v>0</v>
      </c>
      <c r="R207" s="165" t="str">
        <f t="shared" si="7"/>
        <v/>
      </c>
      <c r="T207" s="118"/>
      <c r="U207" s="118"/>
      <c r="V207" s="20">
        <v>34.87272854799599</v>
      </c>
      <c r="W207" s="20">
        <v>33.606117909888489</v>
      </c>
      <c r="X207" s="20"/>
    </row>
    <row r="208" spans="1:24" x14ac:dyDescent="0.25">
      <c r="A208" s="13" t="s">
        <v>199</v>
      </c>
      <c r="B208" s="13">
        <v>60</v>
      </c>
      <c r="C208" s="13" t="s">
        <v>372</v>
      </c>
      <c r="D208" s="14">
        <v>-1852.4525626394616</v>
      </c>
      <c r="E208" s="17">
        <v>5.13</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200.38439729081622</v>
      </c>
      <c r="Q208" s="16">
        <f t="shared" si="6"/>
        <v>-2313774.4095000001</v>
      </c>
      <c r="R208" s="20">
        <v>6.6794799096938737</v>
      </c>
      <c r="T208" s="118">
        <v>-49.692007303815956</v>
      </c>
      <c r="U208" s="118">
        <v>11.506711382043342</v>
      </c>
      <c r="V208" s="20">
        <v>32.252885893109024</v>
      </c>
      <c r="W208" s="20">
        <v>41.060429223374683</v>
      </c>
      <c r="X208" s="20">
        <v>42.201277937366399</v>
      </c>
    </row>
    <row r="209" spans="1:24" x14ac:dyDescent="0.25">
      <c r="A209" s="13" t="s">
        <v>532</v>
      </c>
      <c r="B209" s="13">
        <v>60</v>
      </c>
      <c r="C209" s="13" t="s">
        <v>372</v>
      </c>
      <c r="D209" s="13">
        <v>-739.86678821508895</v>
      </c>
      <c r="E209" s="17">
        <v>4.38</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470.08707674484026</v>
      </c>
      <c r="Q209" s="16">
        <f t="shared" si="6"/>
        <v>-9542530.8000000007</v>
      </c>
      <c r="R209" s="20">
        <v>15.669569224828008</v>
      </c>
      <c r="T209" s="118">
        <v>-6.8696399977934419E-2</v>
      </c>
      <c r="U209" s="118"/>
      <c r="V209" s="20">
        <v>45.132655573578724</v>
      </c>
      <c r="W209" s="20">
        <v>44.940107369948585</v>
      </c>
      <c r="X209" s="20">
        <v>46.75722664283078</v>
      </c>
    </row>
    <row r="210" spans="1:24" x14ac:dyDescent="0.25">
      <c r="A210" s="13" t="s">
        <v>167</v>
      </c>
      <c r="B210" s="13">
        <v>60</v>
      </c>
      <c r="C210" s="13" t="s">
        <v>372</v>
      </c>
      <c r="D210" s="14">
        <v>1067.9319778458839</v>
      </c>
      <c r="E210" s="17">
        <v>5.93</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1440.1195874608648</v>
      </c>
      <c r="Q210" s="15">
        <f t="shared" si="6"/>
        <v>-3226999.1414000001</v>
      </c>
      <c r="R210" s="20">
        <v>48.00398624869549</v>
      </c>
      <c r="T210" s="118">
        <v>0.59401266569908628</v>
      </c>
      <c r="U210" s="120">
        <v>0.65820164520218327</v>
      </c>
      <c r="V210" s="20">
        <v>53.007111429226647</v>
      </c>
      <c r="W210" s="20">
        <v>52.645282681239209</v>
      </c>
      <c r="X210" s="20">
        <v>49.310742694912406</v>
      </c>
    </row>
    <row r="211" spans="1:24" x14ac:dyDescent="0.25">
      <c r="A211" s="13" t="s">
        <v>201</v>
      </c>
      <c r="B211" s="13">
        <v>60</v>
      </c>
      <c r="C211" s="13" t="s">
        <v>372</v>
      </c>
      <c r="D211" s="14">
        <v>-31036.189891416085</v>
      </c>
      <c r="E211" s="17">
        <v>150.1</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210.3469607037639</v>
      </c>
      <c r="Q211" s="15">
        <f t="shared" si="6"/>
        <v>-191190350.817</v>
      </c>
      <c r="R211" s="20">
        <v>7.0115653567921301</v>
      </c>
      <c r="T211" s="118">
        <v>-149.68051698919027</v>
      </c>
      <c r="U211" s="120">
        <v>-22.524757041077237</v>
      </c>
      <c r="V211" s="20">
        <v>34.716068342472553</v>
      </c>
      <c r="W211" s="20">
        <v>36.003132876102242</v>
      </c>
      <c r="X211" s="20">
        <v>43.408676487220028</v>
      </c>
    </row>
    <row r="212" spans="1:24" x14ac:dyDescent="0.25">
      <c r="A212" s="13" t="s">
        <v>202</v>
      </c>
      <c r="B212" s="13">
        <v>60</v>
      </c>
      <c r="C212" s="13" t="s">
        <v>372</v>
      </c>
      <c r="D212" s="14">
        <v>-11040.099392170718</v>
      </c>
      <c r="E212" s="17">
        <v>45.38</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193.23088794890222</v>
      </c>
      <c r="Q212" s="15">
        <f t="shared" si="6"/>
        <v>53116930.590400003</v>
      </c>
      <c r="R212" s="20">
        <v>6.4410295982967405</v>
      </c>
      <c r="T212" s="118">
        <v>-58.196281202352154</v>
      </c>
      <c r="U212" s="120">
        <v>-118.14202620922231</v>
      </c>
      <c r="V212" s="20">
        <v>38.237522155393421</v>
      </c>
      <c r="W212" s="20">
        <v>53.803297636729603</v>
      </c>
      <c r="X212" s="20">
        <v>36.809757928310859</v>
      </c>
    </row>
    <row r="213" spans="1:24" x14ac:dyDescent="0.25">
      <c r="A213" s="13" t="s">
        <v>206</v>
      </c>
      <c r="B213" s="13">
        <v>60</v>
      </c>
      <c r="C213" s="13" t="s">
        <v>372</v>
      </c>
      <c r="D213" s="14">
        <v>-6246.3062455660183</v>
      </c>
      <c r="E213" s="17">
        <v>39.24</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1331.5853857547575</v>
      </c>
      <c r="Q213" s="15">
        <f t="shared" si="6"/>
        <v>159230426.40000001</v>
      </c>
      <c r="R213" s="20">
        <v>44.386179525158582</v>
      </c>
      <c r="T213" s="118">
        <v>13.599617991644948</v>
      </c>
      <c r="U213" s="118">
        <v>43.538355203526855</v>
      </c>
      <c r="V213" s="20">
        <v>33.620360788546741</v>
      </c>
      <c r="W213" s="20">
        <v>45.005572979989267</v>
      </c>
      <c r="X213" s="20">
        <v>60.989222201933131</v>
      </c>
    </row>
    <row r="214" spans="1:24" x14ac:dyDescent="0.25">
      <c r="A214" s="13" t="s">
        <v>29</v>
      </c>
      <c r="B214" s="13">
        <v>60</v>
      </c>
      <c r="C214" s="13" t="s">
        <v>372</v>
      </c>
      <c r="D214" s="14">
        <v>4879.1607044280026</v>
      </c>
      <c r="E214" s="17">
        <v>25.2</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1595.6993765617935</v>
      </c>
      <c r="Q214" s="15">
        <f t="shared" si="6"/>
        <v>-4020779.7</v>
      </c>
      <c r="R214" s="20">
        <v>53.18997921872645</v>
      </c>
      <c r="T214" s="118">
        <v>8.1778459747989274</v>
      </c>
      <c r="U214" s="120">
        <v>21.773913538603971</v>
      </c>
      <c r="V214" s="20">
        <v>57.215316389484002</v>
      </c>
      <c r="W214" s="20">
        <v>67.030580528275664</v>
      </c>
      <c r="X214" s="20">
        <v>60.574970349929423</v>
      </c>
    </row>
    <row r="215" spans="1:24" x14ac:dyDescent="0.25">
      <c r="A215" s="13" t="s">
        <v>396</v>
      </c>
      <c r="B215" s="13">
        <v>60</v>
      </c>
      <c r="C215" s="13" t="s">
        <v>372</v>
      </c>
      <c r="D215" s="14">
        <v>-1819.168723058624</v>
      </c>
      <c r="E215" s="17">
        <v>44.76</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1011.3973935928907</v>
      </c>
      <c r="Q215" s="15">
        <f t="shared" si="6"/>
        <v>381513137.00279999</v>
      </c>
      <c r="R215" s="20">
        <v>33.713246453096353</v>
      </c>
      <c r="T215" s="118">
        <v>16.324670979224933</v>
      </c>
      <c r="U215" s="120">
        <v>35.66575689075691</v>
      </c>
      <c r="V215" s="20">
        <v>34.019802456945328</v>
      </c>
      <c r="W215" s="20">
        <v>33.291098475010315</v>
      </c>
      <c r="X215" s="20">
        <v>55.09483771845489</v>
      </c>
    </row>
    <row r="216" spans="1:24" x14ac:dyDescent="0.25">
      <c r="A216" s="13" t="s">
        <v>61</v>
      </c>
      <c r="B216" s="13">
        <v>60</v>
      </c>
      <c r="C216" s="13" t="s">
        <v>372</v>
      </c>
      <c r="D216" s="14">
        <v>75.530235696055215</v>
      </c>
      <c r="E216" s="17">
        <v>5.58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1086.4897487524627</v>
      </c>
      <c r="Q216" s="15">
        <f t="shared" si="6"/>
        <v>7409043.5921999998</v>
      </c>
      <c r="R216" s="20">
        <v>36.21632495841542</v>
      </c>
      <c r="T216" s="118">
        <v>3.5749710854215522</v>
      </c>
      <c r="U216" s="118">
        <v>6.1674378510342986</v>
      </c>
      <c r="V216" s="20">
        <v>51.892099053943497</v>
      </c>
      <c r="W216" s="20">
        <v>60.069957507881817</v>
      </c>
      <c r="X216" s="20">
        <v>60.83847610272764</v>
      </c>
    </row>
    <row r="217" spans="1:24" x14ac:dyDescent="0.25">
      <c r="A217" s="13" t="s">
        <v>210</v>
      </c>
      <c r="B217" s="13">
        <v>60</v>
      </c>
      <c r="C217" s="13" t="s">
        <v>372</v>
      </c>
      <c r="D217" s="14">
        <v>316.8516283188705</v>
      </c>
      <c r="E217" s="17">
        <v>3.69</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1868.079736418701</v>
      </c>
      <c r="Q217" s="16">
        <f t="shared" si="6"/>
        <v>62337338.723700002</v>
      </c>
      <c r="R217" s="20">
        <v>62.269324547290033</v>
      </c>
      <c r="T217" s="118">
        <v>-6.0320232032478671</v>
      </c>
      <c r="U217" s="120">
        <v>-2.7886159146216549</v>
      </c>
      <c r="V217" s="20">
        <v>39.378184161314728</v>
      </c>
      <c r="W217" s="20">
        <v>48.058450603159848</v>
      </c>
      <c r="X217" s="20">
        <v>43.623737184254857</v>
      </c>
    </row>
    <row r="218" spans="1:24" x14ac:dyDescent="0.25">
      <c r="A218" s="13" t="s">
        <v>311</v>
      </c>
      <c r="B218" s="13">
        <v>60</v>
      </c>
      <c r="C218" s="13" t="s">
        <v>372</v>
      </c>
      <c r="D218" s="14">
        <v>341.13301027852924</v>
      </c>
      <c r="E218" s="17">
        <v>5.68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1233.1145189428655</v>
      </c>
      <c r="Q218" s="16">
        <f t="shared" si="6"/>
        <v>-2207536.0895999996</v>
      </c>
      <c r="R218" s="20">
        <v>41.103817298095514</v>
      </c>
      <c r="T218" s="118">
        <v>0.6329092244271628</v>
      </c>
      <c r="U218" s="120">
        <v>-4.1851841088233677</v>
      </c>
      <c r="V218" s="20">
        <v>36.742877077047325</v>
      </c>
      <c r="W218" s="20">
        <v>69.636529143407643</v>
      </c>
      <c r="X218" s="20">
        <v>48.002258300367167</v>
      </c>
    </row>
    <row r="219" spans="1:24" x14ac:dyDescent="0.25">
      <c r="A219" s="13" t="s">
        <v>703</v>
      </c>
      <c r="B219" s="13">
        <v>60</v>
      </c>
      <c r="C219" s="13" t="s">
        <v>372</v>
      </c>
      <c r="D219" s="14">
        <v>4955.1000134137621</v>
      </c>
      <c r="E219" s="17">
        <v>15.53</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2668.051157775456</v>
      </c>
      <c r="Q219" s="16">
        <f t="shared" si="6"/>
        <v>-869413.6605</v>
      </c>
      <c r="R219" s="20">
        <v>88.935038592515198</v>
      </c>
      <c r="T219" s="120">
        <v>21.237352112458545</v>
      </c>
      <c r="U219" s="118">
        <v>22.668616414962422</v>
      </c>
      <c r="V219" s="20">
        <v>67.787417532506282</v>
      </c>
      <c r="W219" s="20">
        <v>80.138254625024231</v>
      </c>
      <c r="X219" s="20">
        <v>78.395079700443802</v>
      </c>
    </row>
    <row r="220" spans="1:24" x14ac:dyDescent="0.25">
      <c r="A220" s="13" t="s">
        <v>12</v>
      </c>
      <c r="B220" s="13">
        <v>60</v>
      </c>
      <c r="C220" s="13" t="s">
        <v>372</v>
      </c>
      <c r="D220" s="14">
        <v>43.290446436134999</v>
      </c>
      <c r="E220" s="17">
        <v>10.199999999999999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289.16572584779374</v>
      </c>
      <c r="Q220" s="15">
        <f t="shared" si="6"/>
        <v>-9252243.5399999991</v>
      </c>
      <c r="R220" s="20">
        <v>9.6388575282597913</v>
      </c>
      <c r="T220" s="118">
        <v>0.99967136629409481</v>
      </c>
      <c r="U220" s="118">
        <v>13.529230346053183</v>
      </c>
      <c r="V220" s="20">
        <v>81.35236063066958</v>
      </c>
      <c r="W220" s="20">
        <v>87.907931433437057</v>
      </c>
      <c r="X220" s="20">
        <v>55.875715859679325</v>
      </c>
    </row>
    <row r="221" spans="1:24" x14ac:dyDescent="0.25">
      <c r="A221" s="13" t="s">
        <v>704</v>
      </c>
      <c r="B221" s="13">
        <v>60</v>
      </c>
      <c r="C221" s="13" t="s">
        <v>372</v>
      </c>
      <c r="D221" s="14">
        <v>2482.8791234713776</v>
      </c>
      <c r="E221" s="17">
        <v>13.21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2402.953099284201</v>
      </c>
      <c r="Q221" s="16">
        <f t="shared" si="6"/>
        <v>-858007.33350000007</v>
      </c>
      <c r="R221" s="20">
        <v>80.098436642806703</v>
      </c>
      <c r="T221" s="120">
        <v>21.36406534254176</v>
      </c>
      <c r="U221" s="118">
        <v>18.907595762220105</v>
      </c>
      <c r="V221" s="20">
        <v>58.872000840282432</v>
      </c>
      <c r="W221" s="20">
        <v>55.742669004263632</v>
      </c>
      <c r="X221" s="20">
        <v>79.325317155721777</v>
      </c>
    </row>
    <row r="222" spans="1:24" x14ac:dyDescent="0.25">
      <c r="A222" s="13" t="s">
        <v>460</v>
      </c>
      <c r="B222" s="13">
        <v>60</v>
      </c>
      <c r="C222" s="13" t="s">
        <v>372</v>
      </c>
      <c r="D222" s="14">
        <v>28638.570750810002</v>
      </c>
      <c r="E222" s="17">
        <v>106.3</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2972.5672576386382</v>
      </c>
      <c r="Q222" s="15">
        <f t="shared" si="6"/>
        <v>441142874</v>
      </c>
      <c r="R222" s="20">
        <v>99.085575254621276</v>
      </c>
      <c r="T222" s="120">
        <v>132.25404858530908</v>
      </c>
      <c r="U222" s="118">
        <v>94.609471311061881</v>
      </c>
      <c r="V222" s="20">
        <v>47.245647020757303</v>
      </c>
      <c r="W222" s="20">
        <v>64.101857526054957</v>
      </c>
      <c r="X222" s="20">
        <v>77.923300819940508</v>
      </c>
    </row>
    <row r="223" spans="1:24" x14ac:dyDescent="0.25">
      <c r="A223" s="13" t="s">
        <v>397</v>
      </c>
      <c r="B223" s="13">
        <v>60</v>
      </c>
      <c r="C223" s="13" t="s">
        <v>372</v>
      </c>
      <c r="D223" s="14">
        <v>-531.639675082336</v>
      </c>
      <c r="E223" s="17">
        <v>3.93</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509.23594451787255</v>
      </c>
      <c r="Q223" s="15">
        <f t="shared" si="6"/>
        <v>4040906.7615000005</v>
      </c>
      <c r="R223" s="20">
        <v>16.974531483929084</v>
      </c>
      <c r="T223" s="118">
        <v>-6.3036497946270176</v>
      </c>
      <c r="U223" s="120">
        <v>-16.168463212389</v>
      </c>
      <c r="V223" s="20">
        <v>30.029742729865468</v>
      </c>
      <c r="W223" s="20">
        <v>36.413157515812429</v>
      </c>
      <c r="X223" s="20">
        <v>38.179295014620571</v>
      </c>
    </row>
    <row r="224" spans="1:24" x14ac:dyDescent="0.25">
      <c r="A224" s="13" t="s">
        <v>705</v>
      </c>
      <c r="B224" s="13">
        <v>60</v>
      </c>
      <c r="C224" s="13" t="s">
        <v>372</v>
      </c>
      <c r="D224" s="14">
        <v>-1183.5670413470289</v>
      </c>
      <c r="E224" s="17">
        <v>4.8499999999999996</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300</v>
      </c>
      <c r="Q224" s="16">
        <f t="shared" si="6"/>
        <v>-233852.15899999999</v>
      </c>
      <c r="R224" s="20">
        <v>10</v>
      </c>
      <c r="T224" s="118">
        <v>-0.2783491443296171</v>
      </c>
      <c r="U224" s="120">
        <v>5.2318351801341922</v>
      </c>
      <c r="V224" s="20">
        <v>54.520900218160193</v>
      </c>
      <c r="W224" s="20">
        <v>47.27433768848703</v>
      </c>
      <c r="X224" s="20">
        <v>57.186762118159521</v>
      </c>
    </row>
    <row r="225" spans="1:24" x14ac:dyDescent="0.25">
      <c r="A225" s="13" t="s">
        <v>445</v>
      </c>
      <c r="B225" s="13">
        <v>60</v>
      </c>
      <c r="C225" s="13" t="s">
        <v>372</v>
      </c>
      <c r="D225" s="14">
        <v>732.40044891316188</v>
      </c>
      <c r="E225" s="17">
        <v>2.76</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1715.9172377560167</v>
      </c>
      <c r="Q225" s="15">
        <f t="shared" si="6"/>
        <v>-2024030.0471999999</v>
      </c>
      <c r="R225" s="20">
        <v>57.197241258533886</v>
      </c>
      <c r="T225" s="118">
        <v>-2.9015908020163872</v>
      </c>
      <c r="U225" s="118"/>
      <c r="V225" s="20">
        <v>50.409908778735556</v>
      </c>
      <c r="W225" s="20">
        <v>54.232209523674378</v>
      </c>
      <c r="X225" s="20">
        <v>43.016494882875143</v>
      </c>
    </row>
    <row r="226" spans="1:24" x14ac:dyDescent="0.25">
      <c r="A226" s="13" t="s">
        <v>30</v>
      </c>
      <c r="B226" s="13">
        <v>60</v>
      </c>
      <c r="C226" s="13" t="s">
        <v>372</v>
      </c>
      <c r="D226" s="14">
        <v>-196.11243651921129</v>
      </c>
      <c r="E226" s="17">
        <v>16.399999999999999</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1583.7145309298598</v>
      </c>
      <c r="Q226" s="15">
        <f t="shared" si="6"/>
        <v>6878292.675999999</v>
      </c>
      <c r="R226" s="20">
        <v>52.790484364328663</v>
      </c>
      <c r="T226" s="118">
        <v>16.902826007450464</v>
      </c>
      <c r="U226" s="120">
        <v>6.5862393421333643</v>
      </c>
      <c r="V226" s="20">
        <v>71.86096724185542</v>
      </c>
      <c r="W226" s="20">
        <v>37.483594873549741</v>
      </c>
      <c r="X226" s="20">
        <v>60.945255657165625</v>
      </c>
    </row>
    <row r="227" spans="1:24" x14ac:dyDescent="0.25">
      <c r="A227" s="13" t="s">
        <v>706</v>
      </c>
      <c r="B227" s="13">
        <v>60</v>
      </c>
      <c r="C227" s="13" t="s">
        <v>372</v>
      </c>
      <c r="D227" s="14">
        <v>280.42108005721821</v>
      </c>
      <c r="E227" s="17">
        <v>3.22</v>
      </c>
      <c r="F227" s="13" t="s">
        <v>693</v>
      </c>
      <c r="G227" s="13" t="s">
        <v>872</v>
      </c>
      <c r="H227" s="13" t="s">
        <v>1689</v>
      </c>
      <c r="I227" s="13" t="s">
        <v>864</v>
      </c>
      <c r="J227" s="13" t="s">
        <v>873</v>
      </c>
      <c r="K227" s="13" t="s">
        <v>874</v>
      </c>
      <c r="L227" s="13" t="s">
        <v>1185</v>
      </c>
      <c r="M227" s="13" t="s">
        <v>1690</v>
      </c>
      <c r="N227" s="13" t="s">
        <v>497</v>
      </c>
      <c r="O227" s="13">
        <v>22.517969335342844</v>
      </c>
      <c r="P227" s="13">
        <v>1668.2858039064113</v>
      </c>
      <c r="Q227" s="16">
        <f t="shared" si="6"/>
        <v>-38350393.200000003</v>
      </c>
      <c r="R227" s="20">
        <v>55.609526796880374</v>
      </c>
      <c r="T227" s="118">
        <v>-9.9652596987974729</v>
      </c>
      <c r="U227" s="120">
        <v>-183.18880183798714</v>
      </c>
      <c r="V227" s="20">
        <v>53.353880391840313</v>
      </c>
      <c r="W227" s="20">
        <v>43.046543728394347</v>
      </c>
      <c r="X227" s="20">
        <v>34.638182631450604</v>
      </c>
    </row>
    <row r="228" spans="1:24" x14ac:dyDescent="0.25">
      <c r="A228" s="13" t="s">
        <v>707</v>
      </c>
      <c r="B228" s="13">
        <v>60</v>
      </c>
      <c r="C228" s="13" t="s">
        <v>372</v>
      </c>
      <c r="D228" s="14">
        <v>396.7816589374529</v>
      </c>
      <c r="E228" s="17">
        <v>11.06</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1790.3163617260693</v>
      </c>
      <c r="Q228" s="15">
        <f t="shared" si="6"/>
        <v>-4728677.8937999997</v>
      </c>
      <c r="R228" s="20">
        <v>59.677212057535641</v>
      </c>
      <c r="T228" s="118">
        <v>-6.8896949876305236</v>
      </c>
      <c r="U228" s="120">
        <v>6.3312439025100353</v>
      </c>
      <c r="V228" s="20">
        <v>44.268065356822802</v>
      </c>
      <c r="W228" s="20">
        <v>61.333458208935937</v>
      </c>
      <c r="X228" s="20">
        <v>50.687191282857142</v>
      </c>
    </row>
    <row r="229" spans="1:24" x14ac:dyDescent="0.25">
      <c r="A229" s="13" t="s">
        <v>54</v>
      </c>
      <c r="B229" s="13">
        <v>60</v>
      </c>
      <c r="C229" s="13" t="s">
        <v>372</v>
      </c>
      <c r="D229" s="14">
        <v>24936.359621703446</v>
      </c>
      <c r="E229" s="17">
        <v>297</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1156.9222003910179</v>
      </c>
      <c r="Q229" s="15">
        <f t="shared" si="6"/>
        <v>128883120.3</v>
      </c>
      <c r="R229" s="20">
        <v>38.564073346367266</v>
      </c>
      <c r="T229" s="118">
        <v>-58.685057279776629</v>
      </c>
      <c r="U229" s="120">
        <v>48.197940632948644</v>
      </c>
      <c r="V229" s="20">
        <v>55.441277728774025</v>
      </c>
      <c r="W229" s="20">
        <v>60.592333143065694</v>
      </c>
      <c r="X229" s="20">
        <v>50.52864036121543</v>
      </c>
    </row>
    <row r="230" spans="1:24" x14ac:dyDescent="0.25">
      <c r="A230" s="13" t="s">
        <v>152</v>
      </c>
      <c r="B230" s="13">
        <v>60</v>
      </c>
      <c r="C230" s="13" t="s">
        <v>372</v>
      </c>
      <c r="D230" s="14">
        <v>233.57536120071742</v>
      </c>
      <c r="E230" s="17">
        <v>5.0599999999999996</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1052.6075481181533</v>
      </c>
      <c r="Q230" s="16">
        <f t="shared" si="6"/>
        <v>1144102.2296</v>
      </c>
      <c r="R230" s="20">
        <v>35.086918270605111</v>
      </c>
      <c r="T230" s="118">
        <v>2.0902198021769358</v>
      </c>
      <c r="U230" s="118">
        <v>8.1263283809790785</v>
      </c>
      <c r="V230" s="20">
        <v>42.846069973228907</v>
      </c>
      <c r="W230" s="20">
        <v>54.273469928628671</v>
      </c>
      <c r="X230" s="20">
        <v>65.531737406562314</v>
      </c>
    </row>
    <row r="231" spans="1:24" x14ac:dyDescent="0.25">
      <c r="A231" s="13" t="s">
        <v>328</v>
      </c>
      <c r="B231" s="13">
        <v>60</v>
      </c>
      <c r="C231" s="13" t="s">
        <v>372</v>
      </c>
      <c r="D231" s="14">
        <v>-693.09411036532651</v>
      </c>
      <c r="E231" s="17">
        <v>1.61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633.57227083647695</v>
      </c>
      <c r="Q231" s="15">
        <f t="shared" si="6"/>
        <v>-1556540.1110000003</v>
      </c>
      <c r="R231" s="20">
        <v>21.119075694549231</v>
      </c>
      <c r="T231" s="118">
        <v>-4.8155266988448853</v>
      </c>
      <c r="U231" s="120">
        <v>-4.5669714438105924</v>
      </c>
      <c r="V231" s="20">
        <v>17.61399414679363</v>
      </c>
      <c r="W231" s="20">
        <v>43.403814959286464</v>
      </c>
      <c r="X231" s="20">
        <v>35.379603712975303</v>
      </c>
    </row>
    <row r="232" spans="1:24" x14ac:dyDescent="0.25">
      <c r="A232" s="13" t="s">
        <v>467</v>
      </c>
      <c r="B232" s="13">
        <v>60</v>
      </c>
      <c r="C232" s="13" t="s">
        <v>372</v>
      </c>
      <c r="D232" s="14">
        <v>42496.508055198632</v>
      </c>
      <c r="E232" s="17">
        <v>116.1</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1697.7386262341502</v>
      </c>
      <c r="Q232" s="15">
        <f t="shared" si="6"/>
        <v>11334579.453</v>
      </c>
      <c r="R232" s="20">
        <v>56.591287541138335</v>
      </c>
      <c r="T232" s="120">
        <v>199.5807750102189</v>
      </c>
      <c r="U232" s="118"/>
      <c r="V232" s="20">
        <v>77.143985550113385</v>
      </c>
      <c r="W232" s="20">
        <v>47.916683484229999</v>
      </c>
      <c r="X232" s="20">
        <v>72.032899743859502</v>
      </c>
    </row>
    <row r="233" spans="1:24" x14ac:dyDescent="0.25">
      <c r="A233" s="13" t="s">
        <v>114</v>
      </c>
      <c r="B233" s="13">
        <v>60</v>
      </c>
      <c r="C233" s="13" t="s">
        <v>372</v>
      </c>
      <c r="D233" s="13">
        <v>860.03134850741958</v>
      </c>
      <c r="E233" s="17">
        <v>2.65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1805.1968713984932</v>
      </c>
      <c r="Q233" s="16">
        <f t="shared" si="6"/>
        <v>-2681293.9029999999</v>
      </c>
      <c r="R233" s="20">
        <v>60.173229046616441</v>
      </c>
      <c r="T233" s="118">
        <v>-0.69507979560234912</v>
      </c>
      <c r="U233" s="118">
        <v>3.3184335682878929</v>
      </c>
      <c r="V233" s="20">
        <v>59.93176958378119</v>
      </c>
      <c r="W233" s="20">
        <v>43.534911443860523</v>
      </c>
      <c r="X233" s="20">
        <v>54.857787215194946</v>
      </c>
    </row>
    <row r="234" spans="1:24" x14ac:dyDescent="0.25">
      <c r="A234" s="13" t="s">
        <v>761</v>
      </c>
      <c r="B234" s="13">
        <v>60</v>
      </c>
      <c r="C234" s="13" t="s">
        <v>372</v>
      </c>
      <c r="D234" s="14">
        <v>-29208</v>
      </c>
      <c r="E234" s="17">
        <v>33.200000000000003</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Q234" s="15">
        <f t="shared" si="6"/>
        <v>9878599.5760000013</v>
      </c>
      <c r="R234" s="165">
        <f t="shared" si="7"/>
        <v>0.27414883657074551</v>
      </c>
      <c r="T234" s="118"/>
      <c r="U234" s="118"/>
      <c r="V234" s="20">
        <v>56.973643034402784</v>
      </c>
      <c r="W234" s="20">
        <v>19.010838459150637</v>
      </c>
      <c r="X234" s="20"/>
    </row>
    <row r="235" spans="1:24" x14ac:dyDescent="0.25">
      <c r="A235" s="13" t="s">
        <v>191</v>
      </c>
      <c r="B235" s="13">
        <v>60</v>
      </c>
      <c r="C235" s="13" t="s">
        <v>372</v>
      </c>
      <c r="D235" s="14">
        <v>-6099.472464949542</v>
      </c>
      <c r="E235" s="17">
        <v>78.150000000000006</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538.33793138960129</v>
      </c>
      <c r="Q235" s="15">
        <f t="shared" si="6"/>
        <v>4297326267.000001</v>
      </c>
      <c r="R235" s="20">
        <v>17.94459771298671</v>
      </c>
      <c r="T235" s="118">
        <v>-80.563991080502859</v>
      </c>
      <c r="U235" s="120">
        <v>4.0208475027183965</v>
      </c>
      <c r="V235" s="20">
        <v>43.480769776952869</v>
      </c>
      <c r="W235" s="20">
        <v>60.475501305833511</v>
      </c>
      <c r="X235" s="20">
        <v>43.859124919224456</v>
      </c>
    </row>
    <row r="236" spans="1:24" x14ac:dyDescent="0.25">
      <c r="A236" s="13" t="s">
        <v>471</v>
      </c>
      <c r="B236" s="13">
        <v>60</v>
      </c>
      <c r="C236" s="13" t="s">
        <v>372</v>
      </c>
      <c r="D236" s="14">
        <v>-6651.2541513998794</v>
      </c>
      <c r="E236" s="17">
        <v>9.69</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563.4533749187799</v>
      </c>
      <c r="Q236" s="16">
        <f t="shared" si="6"/>
        <v>-2571337.2371999999</v>
      </c>
      <c r="R236" s="20">
        <v>18.781779163959332</v>
      </c>
      <c r="T236" s="118">
        <v>-19.567539556025775</v>
      </c>
      <c r="U236" s="118"/>
      <c r="V236" s="20">
        <v>24.590158723515813</v>
      </c>
      <c r="W236" s="20">
        <v>40.77380011761656</v>
      </c>
      <c r="X236" s="20">
        <v>50.839668231866185</v>
      </c>
    </row>
    <row r="237" spans="1:24" x14ac:dyDescent="0.25">
      <c r="A237" s="13" t="s">
        <v>708</v>
      </c>
      <c r="B237" s="13">
        <v>60</v>
      </c>
      <c r="C237" s="13" t="s">
        <v>372</v>
      </c>
      <c r="D237" s="14">
        <v>9203.5424346693162</v>
      </c>
      <c r="E237" s="17">
        <v>132.30000000000001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1457.2078462446857</v>
      </c>
      <c r="Q237" s="15">
        <f t="shared" si="6"/>
        <v>0</v>
      </c>
      <c r="R237" s="20">
        <v>48.573594874822859</v>
      </c>
      <c r="T237" s="118">
        <v>-51.663217881033603</v>
      </c>
      <c r="U237" s="120">
        <v>109.90058080416631</v>
      </c>
      <c r="V237" s="20">
        <v>44.751885403553011</v>
      </c>
      <c r="W237" s="20">
        <v>67.027816703112052</v>
      </c>
      <c r="X237" s="20">
        <v>52.463701956798964</v>
      </c>
    </row>
    <row r="238" spans="1:24" x14ac:dyDescent="0.25">
      <c r="A238" s="13" t="s">
        <v>709</v>
      </c>
      <c r="B238" s="13">
        <v>60</v>
      </c>
      <c r="C238" s="13" t="s">
        <v>372</v>
      </c>
      <c r="D238" s="14">
        <v>-1798.0722838266415</v>
      </c>
      <c r="E238" s="17">
        <v>27.42</v>
      </c>
      <c r="F238" s="13" t="s">
        <v>699</v>
      </c>
      <c r="G238" s="13" t="s">
        <v>1013</v>
      </c>
      <c r="H238" s="13" t="s">
        <v>1701</v>
      </c>
      <c r="I238" s="13" t="s">
        <v>793</v>
      </c>
      <c r="J238" s="13" t="s">
        <v>1014</v>
      </c>
      <c r="K238" s="13" t="s">
        <v>876</v>
      </c>
      <c r="L238" s="13" t="s">
        <v>1702</v>
      </c>
      <c r="M238" s="13" t="s">
        <v>1703</v>
      </c>
      <c r="N238" s="13" t="s">
        <v>877</v>
      </c>
      <c r="P238" s="13">
        <v>1423.1467323600241</v>
      </c>
      <c r="Q238" s="15">
        <f t="shared" si="6"/>
        <v>187122580.19999999</v>
      </c>
      <c r="R238" s="20">
        <v>47.4382244120008</v>
      </c>
      <c r="T238" s="118">
        <v>-10.878887859043864</v>
      </c>
      <c r="U238" s="120">
        <v>23.527713687157039</v>
      </c>
      <c r="V238" s="20">
        <v>36.017139360182661</v>
      </c>
      <c r="W238" s="20">
        <v>50.186525576819825</v>
      </c>
      <c r="X238" s="20">
        <v>52.48723126441336</v>
      </c>
    </row>
    <row r="239" spans="1:24" x14ac:dyDescent="0.25">
      <c r="A239" s="13" t="s">
        <v>765</v>
      </c>
      <c r="B239" s="13">
        <v>60</v>
      </c>
      <c r="C239" s="13" t="s">
        <v>372</v>
      </c>
      <c r="D239" s="14">
        <v>-31.550694083648523</v>
      </c>
      <c r="E239" s="17">
        <v>295</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1207.7713479646709</v>
      </c>
      <c r="Q239" s="15">
        <f t="shared" si="6"/>
        <v>47215469.799999997</v>
      </c>
      <c r="R239" s="20">
        <v>40.259044932155696</v>
      </c>
      <c r="T239" s="118">
        <v>-117.87035851119128</v>
      </c>
      <c r="U239" s="118">
        <v>575.45724313516132</v>
      </c>
      <c r="V239" s="20">
        <v>54.342211201116932</v>
      </c>
      <c r="W239" s="20">
        <v>75.742626819178241</v>
      </c>
      <c r="X239" s="20">
        <v>64.631172386800017</v>
      </c>
    </row>
    <row r="240" spans="1:24" x14ac:dyDescent="0.25">
      <c r="A240" s="13" t="s">
        <v>398</v>
      </c>
      <c r="B240" s="13">
        <v>60</v>
      </c>
      <c r="C240" s="13" t="s">
        <v>372</v>
      </c>
      <c r="D240" s="14">
        <v>-935.67079044068362</v>
      </c>
      <c r="E240" s="17">
        <v>6.09</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1007.5962785728368</v>
      </c>
      <c r="Q240" s="15">
        <f t="shared" si="6"/>
        <v>19559606.646299999</v>
      </c>
      <c r="R240" s="20">
        <v>33.586542619094558</v>
      </c>
      <c r="T240" s="118">
        <v>-0.20003013972777595</v>
      </c>
      <c r="U240" s="118">
        <v>6.5153341380915641</v>
      </c>
      <c r="V240" s="20">
        <v>52.006767549318013</v>
      </c>
      <c r="W240" s="20">
        <v>43.393281599266771</v>
      </c>
      <c r="X240" s="20">
        <v>57.991377328850064</v>
      </c>
    </row>
    <row r="241" spans="1:24" x14ac:dyDescent="0.25">
      <c r="A241" s="13" t="s">
        <v>102</v>
      </c>
      <c r="B241" s="13">
        <v>60</v>
      </c>
      <c r="C241" s="13" t="s">
        <v>372</v>
      </c>
      <c r="D241" s="14">
        <v>2018.9780170407801</v>
      </c>
      <c r="E241" s="17">
        <v>29.38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1775.253895372789</v>
      </c>
      <c r="Q241" s="15">
        <f t="shared" si="6"/>
        <v>-383505.07259999996</v>
      </c>
      <c r="R241" s="20">
        <v>59.175129845759635</v>
      </c>
      <c r="T241" s="118">
        <v>-12.968014824330432</v>
      </c>
      <c r="U241" s="120">
        <v>18.576038362399601</v>
      </c>
      <c r="V241" s="20">
        <v>32.770731893536208</v>
      </c>
      <c r="W241" s="20">
        <v>65.087417360739423</v>
      </c>
      <c r="X241" s="20">
        <v>50.75089471153629</v>
      </c>
    </row>
    <row r="242" spans="1:24" x14ac:dyDescent="0.25">
      <c r="A242" s="13" t="s">
        <v>244</v>
      </c>
      <c r="B242" s="13">
        <v>60</v>
      </c>
      <c r="C242" s="13" t="s">
        <v>372</v>
      </c>
      <c r="D242" s="14">
        <v>6578.3422846918602</v>
      </c>
      <c r="E242" s="17">
        <v>11.54</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2562.4705152233728</v>
      </c>
      <c r="Q242" s="15">
        <f t="shared" si="6"/>
        <v>43209701.256200001</v>
      </c>
      <c r="R242" s="20">
        <v>85.415683840779096</v>
      </c>
      <c r="T242" s="118">
        <v>5.7918646024762843</v>
      </c>
      <c r="U242" s="120">
        <v>9.6387715135834995</v>
      </c>
      <c r="V242" s="20">
        <v>72.983937402348715</v>
      </c>
      <c r="W242" s="20">
        <v>66.52679382797632</v>
      </c>
      <c r="X242" s="20">
        <v>57.437773012538173</v>
      </c>
    </row>
    <row r="243" spans="1:24" x14ac:dyDescent="0.25">
      <c r="A243" s="13" t="s">
        <v>771</v>
      </c>
      <c r="B243" s="13">
        <v>60</v>
      </c>
      <c r="C243" s="13" t="s">
        <v>372</v>
      </c>
      <c r="D243" s="13" t="s">
        <v>1709</v>
      </c>
      <c r="E243" s="17">
        <v>10.34</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f t="shared" si="6"/>
        <v>5379695.7170000002</v>
      </c>
      <c r="R243" s="165">
        <f t="shared" si="7"/>
        <v>0.11968576996828968</v>
      </c>
      <c r="T243" s="118"/>
      <c r="U243" s="118"/>
      <c r="V243" s="20">
        <v>27.48286400308346</v>
      </c>
      <c r="W243" s="20">
        <v>41.195247191247397</v>
      </c>
      <c r="X243" s="20"/>
    </row>
    <row r="244" spans="1:24" x14ac:dyDescent="0.25">
      <c r="A244" s="13" t="s">
        <v>399</v>
      </c>
      <c r="B244" s="13">
        <v>60</v>
      </c>
      <c r="C244" s="13" t="s">
        <v>372</v>
      </c>
      <c r="D244" s="14">
        <v>-1450.4946053759138</v>
      </c>
      <c r="E244" s="17">
        <v>5.2</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532.13159933567226</v>
      </c>
      <c r="Q244" s="15">
        <f t="shared" si="6"/>
        <v>14289511.652000001</v>
      </c>
      <c r="R244" s="20">
        <v>17.737719977855743</v>
      </c>
      <c r="T244" s="118">
        <v>-12.744794175417162</v>
      </c>
      <c r="U244" s="120">
        <v>4.8408191816957657</v>
      </c>
      <c r="V244" s="20">
        <v>27.509756008489777</v>
      </c>
      <c r="W244" s="20">
        <v>44.901197843584768</v>
      </c>
      <c r="X244" s="20">
        <v>43.894930510864256</v>
      </c>
    </row>
    <row r="245" spans="1:24" x14ac:dyDescent="0.25">
      <c r="A245" s="13" t="s">
        <v>55</v>
      </c>
      <c r="B245" s="13">
        <v>60</v>
      </c>
      <c r="C245" s="13" t="s">
        <v>372</v>
      </c>
      <c r="D245" s="14">
        <v>-3178.6523032818791</v>
      </c>
      <c r="E245" s="17">
        <v>38.1</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874.11300992276279</v>
      </c>
      <c r="Q245" s="15">
        <f t="shared" si="6"/>
        <v>18140653.584000003</v>
      </c>
      <c r="R245" s="20">
        <v>29.137100330758759</v>
      </c>
      <c r="T245" s="120">
        <v>43.255959858266451</v>
      </c>
      <c r="U245" s="118">
        <v>79.497477612314043</v>
      </c>
      <c r="V245" s="20">
        <v>50.994675920327204</v>
      </c>
      <c r="W245" s="20">
        <v>63.594461632427219</v>
      </c>
      <c r="X245" s="20">
        <v>77.979084427005887</v>
      </c>
    </row>
    <row r="246" spans="1:24" x14ac:dyDescent="0.25">
      <c r="A246" s="13" t="s">
        <v>211</v>
      </c>
      <c r="B246" s="13">
        <v>60</v>
      </c>
      <c r="C246" s="13" t="s">
        <v>372</v>
      </c>
      <c r="D246" s="14">
        <v>33760.714342528925</v>
      </c>
      <c r="E246" s="17">
        <v>93.15</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3000</v>
      </c>
      <c r="Q246" s="15">
        <f t="shared" si="6"/>
        <v>156274960.5</v>
      </c>
      <c r="R246" s="20">
        <v>100</v>
      </c>
      <c r="T246" s="120">
        <v>82.413549690136847</v>
      </c>
      <c r="U246" s="120">
        <v>62.940141289670279</v>
      </c>
      <c r="V246" s="20">
        <v>53.931463838019951</v>
      </c>
      <c r="W246" s="20">
        <v>52.977144780788436</v>
      </c>
      <c r="X246" s="20">
        <v>66.95249069589002</v>
      </c>
    </row>
    <row r="247" spans="1:24" x14ac:dyDescent="0.25">
      <c r="A247" s="13" t="s">
        <v>487</v>
      </c>
      <c r="B247" s="13">
        <v>60</v>
      </c>
      <c r="C247" s="13" t="s">
        <v>372</v>
      </c>
      <c r="D247" s="14">
        <v>72792.836075919069</v>
      </c>
      <c r="E247" s="17">
        <v>86.15</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2270.1726534461441</v>
      </c>
      <c r="Q247" s="15">
        <f t="shared" si="6"/>
        <v>-89510909.644999996</v>
      </c>
      <c r="R247" s="20">
        <v>75.672421781538134</v>
      </c>
      <c r="T247" s="118">
        <v>-20.323302677377058</v>
      </c>
      <c r="U247" s="118"/>
      <c r="V247" s="20">
        <v>63.75576199863044</v>
      </c>
      <c r="W247" s="20">
        <v>50.020644437678712</v>
      </c>
      <c r="X247" s="20">
        <v>50.552742972015011</v>
      </c>
    </row>
    <row r="248" spans="1:24" x14ac:dyDescent="0.25">
      <c r="A248" s="13" t="s">
        <v>710</v>
      </c>
      <c r="B248" s="13">
        <v>60</v>
      </c>
      <c r="C248" s="13" t="s">
        <v>372</v>
      </c>
      <c r="D248" s="14">
        <v>-2699.9785354580299</v>
      </c>
      <c r="E248" s="17">
        <v>11.58</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400.61561593164299</v>
      </c>
      <c r="Q248" s="15">
        <f t="shared" si="6"/>
        <v>-3301082.6922000004</v>
      </c>
      <c r="R248" s="20">
        <v>13.3538538643881</v>
      </c>
      <c r="T248" s="118">
        <v>-1.5746155187672706</v>
      </c>
      <c r="U248" s="120">
        <v>7.2836143580342849</v>
      </c>
      <c r="V248" s="20">
        <v>50.553486737333174</v>
      </c>
      <c r="W248" s="20">
        <v>63.852123672455036</v>
      </c>
      <c r="X248" s="20">
        <v>53.55538969601006</v>
      </c>
    </row>
    <row r="249" spans="1:24" x14ac:dyDescent="0.25">
      <c r="A249" s="13" t="s">
        <v>711</v>
      </c>
      <c r="B249" s="13">
        <v>60</v>
      </c>
      <c r="C249" s="13" t="s">
        <v>372</v>
      </c>
      <c r="D249" s="14">
        <v>-2986.8126512833014</v>
      </c>
      <c r="E249" s="17">
        <v>52.4</v>
      </c>
      <c r="F249" s="13" t="s">
        <v>695</v>
      </c>
      <c r="G249" s="13" t="s">
        <v>1015</v>
      </c>
      <c r="H249" s="13" t="s">
        <v>1717</v>
      </c>
      <c r="I249" s="13" t="s">
        <v>883</v>
      </c>
      <c r="J249" s="13" t="s">
        <v>1016</v>
      </c>
      <c r="K249" s="13" t="s">
        <v>880</v>
      </c>
      <c r="L249" s="13" t="s">
        <v>1552</v>
      </c>
      <c r="M249" s="13" t="s">
        <v>1718</v>
      </c>
      <c r="N249" s="13" t="s">
        <v>881</v>
      </c>
      <c r="P249" s="13">
        <v>553.46435653463254</v>
      </c>
      <c r="Q249" s="15">
        <f t="shared" si="6"/>
        <v>210910000</v>
      </c>
      <c r="R249" s="20">
        <v>18.44881188448775</v>
      </c>
      <c r="T249" s="118">
        <v>-64.960561520635878</v>
      </c>
      <c r="U249" s="120">
        <v>35.305340678674284</v>
      </c>
      <c r="V249" s="20">
        <v>32.836201620404353</v>
      </c>
      <c r="W249" s="20">
        <v>41.150801268390936</v>
      </c>
      <c r="X249" s="20">
        <v>44.4008385405768</v>
      </c>
    </row>
    <row r="250" spans="1:24" x14ac:dyDescent="0.25">
      <c r="A250" s="13" t="s">
        <v>635</v>
      </c>
      <c r="B250" s="13">
        <v>60</v>
      </c>
      <c r="C250" s="13" t="s">
        <v>372</v>
      </c>
      <c r="D250" s="14">
        <v>37867.60169967977</v>
      </c>
      <c r="E250" s="17">
        <v>176.6</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1464.4112695409337</v>
      </c>
      <c r="Q250" s="15">
        <f t="shared" si="6"/>
        <v>1078098786.424</v>
      </c>
      <c r="R250" s="20">
        <v>48.81370898469779</v>
      </c>
      <c r="T250" s="118">
        <v>-26.535772130964972</v>
      </c>
      <c r="U250" s="118"/>
      <c r="V250" s="20">
        <v>59.825418133852239</v>
      </c>
      <c r="W250" s="20">
        <v>60.062269133817793</v>
      </c>
      <c r="X250" s="20">
        <v>53.670727304082135</v>
      </c>
    </row>
    <row r="251" spans="1:24" x14ac:dyDescent="0.25">
      <c r="A251" s="13" t="s">
        <v>131</v>
      </c>
      <c r="B251" s="13">
        <v>60</v>
      </c>
      <c r="C251" s="13" t="s">
        <v>372</v>
      </c>
      <c r="D251" s="14">
        <v>547.0963334198542</v>
      </c>
      <c r="E251" s="17">
        <v>3.38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1787.0955813048342</v>
      </c>
      <c r="Q251" s="15">
        <f t="shared" si="6"/>
        <v>-29833532.481999997</v>
      </c>
      <c r="R251" s="20">
        <v>59.569852710161143</v>
      </c>
      <c r="T251" s="118">
        <v>-4.2690165871530494</v>
      </c>
      <c r="U251" s="120">
        <v>-0.10212115238920738</v>
      </c>
      <c r="V251" s="20">
        <v>35.557662142424334</v>
      </c>
      <c r="W251" s="20">
        <v>55.154989258175853</v>
      </c>
      <c r="X251" s="20">
        <v>42.3945753853871</v>
      </c>
    </row>
    <row r="252" spans="1:24" x14ac:dyDescent="0.25">
      <c r="A252" s="13" t="s">
        <v>248</v>
      </c>
      <c r="B252" s="13">
        <v>60</v>
      </c>
      <c r="C252" s="13" t="s">
        <v>372</v>
      </c>
      <c r="D252" s="14">
        <v>-133.52733490702207</v>
      </c>
      <c r="E252" s="17">
        <v>17.09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1986.121103591506</v>
      </c>
      <c r="Q252" s="15">
        <f t="shared" si="6"/>
        <v>206667001.15509999</v>
      </c>
      <c r="R252" s="20">
        <v>66.204036786383526</v>
      </c>
      <c r="T252" s="118">
        <v>9.0256905925781616</v>
      </c>
      <c r="U252" s="118">
        <v>30.909968760143034</v>
      </c>
      <c r="V252" s="20">
        <v>52.134305217805839</v>
      </c>
      <c r="W252" s="20">
        <v>61.21366960389178</v>
      </c>
      <c r="X252" s="20">
        <v>71.204064660345253</v>
      </c>
    </row>
    <row r="253" spans="1:24" x14ac:dyDescent="0.25">
      <c r="A253" s="13" t="s">
        <v>712</v>
      </c>
      <c r="B253" s="13">
        <v>60</v>
      </c>
      <c r="C253" s="13" t="s">
        <v>372</v>
      </c>
      <c r="D253" s="14">
        <v>-4056299</v>
      </c>
      <c r="E253" s="13" t="s">
        <v>1722</v>
      </c>
      <c r="F253" s="13" t="s">
        <v>687</v>
      </c>
      <c r="H253" s="13">
        <v>0</v>
      </c>
      <c r="N253" s="13" t="s">
        <v>777</v>
      </c>
      <c r="Q253" s="15">
        <f t="shared" si="6"/>
        <v>0</v>
      </c>
      <c r="R253" s="165" t="str">
        <f t="shared" si="7"/>
        <v/>
      </c>
      <c r="T253" s="118"/>
      <c r="U253" s="118"/>
      <c r="V253" s="20"/>
      <c r="W253" s="20"/>
      <c r="X253" s="20"/>
    </row>
    <row r="254" spans="1:24" x14ac:dyDescent="0.25">
      <c r="A254" s="13" t="s">
        <v>334</v>
      </c>
      <c r="B254" s="13">
        <v>60</v>
      </c>
      <c r="C254" s="13" t="s">
        <v>372</v>
      </c>
      <c r="D254" s="14">
        <v>-4052.674236267464</v>
      </c>
      <c r="E254" s="17">
        <v>43.58</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1133.6208372305698</v>
      </c>
      <c r="Q254" s="16">
        <f t="shared" si="6"/>
        <v>51182669.148599997</v>
      </c>
      <c r="R254" s="20">
        <v>37.787361241018992</v>
      </c>
      <c r="T254" s="120">
        <v>51.490681661444668</v>
      </c>
      <c r="U254" s="118">
        <v>105.12397540791781</v>
      </c>
      <c r="V254" s="20">
        <v>54.940758386938313</v>
      </c>
      <c r="W254" s="20">
        <v>51.320404591752848</v>
      </c>
      <c r="X254" s="20">
        <v>97.30986680662788</v>
      </c>
    </row>
    <row r="255" spans="1:24" x14ac:dyDescent="0.25">
      <c r="A255" s="13" t="s">
        <v>456</v>
      </c>
      <c r="B255" s="13">
        <v>60</v>
      </c>
      <c r="C255" s="13" t="s">
        <v>372</v>
      </c>
      <c r="D255" s="14">
        <v>-14824.070500405356</v>
      </c>
      <c r="E255" s="17">
        <v>18</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221.76753814677951</v>
      </c>
      <c r="Q255" s="15">
        <f t="shared" si="6"/>
        <v>46835607.240000002</v>
      </c>
      <c r="R255" s="20">
        <v>7.3922512715593172</v>
      </c>
      <c r="T255" s="118">
        <v>-1.1345535787341987</v>
      </c>
      <c r="U255" s="120">
        <v>-0.27228746662842696</v>
      </c>
      <c r="V255" s="20">
        <v>40.859994008120921</v>
      </c>
      <c r="W255" s="20">
        <v>43.936378391264391</v>
      </c>
      <c r="X255" s="20">
        <v>49.522295786572336</v>
      </c>
    </row>
    <row r="256" spans="1:24" x14ac:dyDescent="0.25">
      <c r="A256" s="13" t="s">
        <v>113</v>
      </c>
      <c r="B256" s="13">
        <v>60</v>
      </c>
      <c r="C256" s="13" t="s">
        <v>372</v>
      </c>
      <c r="D256" s="14">
        <v>11267.023476185044</v>
      </c>
      <c r="E256" s="17">
        <v>305.5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995.30051865699727</v>
      </c>
      <c r="Q256" s="15">
        <f t="shared" si="6"/>
        <v>190457632.81999999</v>
      </c>
      <c r="R256" s="20">
        <v>33.176683955233244</v>
      </c>
      <c r="T256" s="118">
        <v>-238.33851821801147</v>
      </c>
      <c r="U256" s="120">
        <v>-19.064500181695507</v>
      </c>
      <c r="V256" s="20">
        <v>31.626371818318809</v>
      </c>
      <c r="W256" s="20">
        <v>64.4214787388117</v>
      </c>
      <c r="X256" s="20">
        <v>43.037618044776515</v>
      </c>
    </row>
    <row r="257" spans="1:24" x14ac:dyDescent="0.25">
      <c r="A257" s="13" t="s">
        <v>260</v>
      </c>
      <c r="B257" s="13">
        <v>60</v>
      </c>
      <c r="C257" s="13" t="s">
        <v>372</v>
      </c>
      <c r="D257" s="14">
        <v>-258.77790402843107</v>
      </c>
      <c r="E257" s="17">
        <v>2.6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314.35896239285751</v>
      </c>
      <c r="Q257" s="16">
        <f t="shared" si="6"/>
        <v>3135704</v>
      </c>
      <c r="R257" s="20">
        <v>10.478632079761917</v>
      </c>
      <c r="T257" s="118">
        <v>-1.2152613468517481</v>
      </c>
      <c r="U257" s="120">
        <v>-0.89467322035177599</v>
      </c>
      <c r="V257" s="20">
        <v>42.333523813544119</v>
      </c>
      <c r="W257" s="20">
        <v>46.755964262658409</v>
      </c>
      <c r="X257" s="20">
        <v>45.017923868921805</v>
      </c>
    </row>
    <row r="258" spans="1:24" x14ac:dyDescent="0.25">
      <c r="A258" s="13" t="s">
        <v>437</v>
      </c>
      <c r="B258" s="13">
        <v>60</v>
      </c>
      <c r="C258" s="13" t="s">
        <v>372</v>
      </c>
      <c r="D258" s="14">
        <v>-2816.7318097167281</v>
      </c>
      <c r="E258" s="17">
        <v>22.7</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764.72978822567813</v>
      </c>
      <c r="Q258" s="15">
        <f t="shared" si="6"/>
        <v>-308943738.46399999</v>
      </c>
      <c r="R258" s="20">
        <v>25.490992940855939</v>
      </c>
      <c r="T258" s="118">
        <v>19.500238717224327</v>
      </c>
      <c r="U258" s="120">
        <v>7.1956649986326227</v>
      </c>
      <c r="V258" s="20">
        <v>62.563561884464995</v>
      </c>
      <c r="W258" s="20">
        <v>27.775190614006465</v>
      </c>
      <c r="X258" s="20">
        <v>57.530344795928748</v>
      </c>
    </row>
    <row r="259" spans="1:24" x14ac:dyDescent="0.25">
      <c r="A259" s="13" t="s">
        <v>713</v>
      </c>
      <c r="B259" s="13">
        <v>60</v>
      </c>
      <c r="C259" s="13" t="s">
        <v>372</v>
      </c>
      <c r="D259" s="14">
        <v>-5155.5508808503173</v>
      </c>
      <c r="E259" s="17">
        <v>13.58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287.89386806758375</v>
      </c>
      <c r="Q259" s="15">
        <f t="shared" ref="Q259:Q322" si="8">E259*G259/100</f>
        <v>-833071.07519999996</v>
      </c>
      <c r="R259" s="20">
        <v>9.5964622689194581</v>
      </c>
      <c r="T259" s="118">
        <v>-11.78558286840623</v>
      </c>
      <c r="U259" s="118">
        <v>21.148005360302431</v>
      </c>
      <c r="V259" s="20">
        <v>39.263224317190222</v>
      </c>
      <c r="W259" s="20">
        <v>54.491534945547521</v>
      </c>
      <c r="X259" s="20">
        <v>54.3303627039801</v>
      </c>
    </row>
    <row r="260" spans="1:24" x14ac:dyDescent="0.25">
      <c r="A260" s="13" t="s">
        <v>337</v>
      </c>
      <c r="B260" s="13">
        <v>60</v>
      </c>
      <c r="C260" s="13" t="s">
        <v>372</v>
      </c>
      <c r="D260" s="14">
        <v>-49973.187603579849</v>
      </c>
      <c r="E260" s="17">
        <v>304.75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944.35660231500538</v>
      </c>
      <c r="Q260" s="15">
        <f t="shared" si="8"/>
        <v>2705641092.29</v>
      </c>
      <c r="R260" s="20">
        <v>31.478553410500179</v>
      </c>
      <c r="T260" s="118">
        <v>150.58582512342696</v>
      </c>
      <c r="U260" s="118">
        <v>514.64296627938836</v>
      </c>
      <c r="V260" s="20">
        <v>61.804928534951785</v>
      </c>
      <c r="W260" s="20">
        <v>56.559875185526202</v>
      </c>
      <c r="X260" s="20">
        <v>63.893130486009483</v>
      </c>
    </row>
    <row r="261" spans="1:24" x14ac:dyDescent="0.25">
      <c r="A261" s="13" t="s">
        <v>553</v>
      </c>
      <c r="B261" s="13">
        <v>60</v>
      </c>
      <c r="C261" s="13" t="s">
        <v>372</v>
      </c>
      <c r="D261" s="14">
        <v>-46417.551972176909</v>
      </c>
      <c r="E261" s="17">
        <v>225.5</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542.04793167909486</v>
      </c>
      <c r="Q261" s="15">
        <f t="shared" si="8"/>
        <v>449460143.935</v>
      </c>
      <c r="R261" s="20">
        <v>18.068264389303163</v>
      </c>
      <c r="T261" s="118">
        <v>-100.4973096258243</v>
      </c>
      <c r="U261" s="118"/>
      <c r="V261" s="20">
        <v>45.690943602352</v>
      </c>
      <c r="W261" s="20">
        <v>21.51580431917078</v>
      </c>
      <c r="X261" s="20">
        <v>51.826628437481276</v>
      </c>
    </row>
    <row r="262" spans="1:24" x14ac:dyDescent="0.25">
      <c r="A262" s="13" t="s">
        <v>122</v>
      </c>
      <c r="B262" s="13">
        <v>60</v>
      </c>
      <c r="C262" s="13" t="s">
        <v>372</v>
      </c>
      <c r="D262" s="14">
        <v>2581.5728755883606</v>
      </c>
      <c r="E262" s="17">
        <v>13.61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2040.3989167007296</v>
      </c>
      <c r="Q262" s="15">
        <f t="shared" si="8"/>
        <v>-8763887.3000000007</v>
      </c>
      <c r="R262" s="20">
        <v>68.013297223357654</v>
      </c>
      <c r="T262" s="118">
        <v>5.8503815737106279</v>
      </c>
      <c r="U262" s="120">
        <v>11.804342002453136</v>
      </c>
      <c r="V262" s="20">
        <v>50.520798069738227</v>
      </c>
      <c r="W262" s="20">
        <v>36.386811519099595</v>
      </c>
      <c r="X262" s="20">
        <v>65.177566544072704</v>
      </c>
    </row>
    <row r="263" spans="1:24" x14ac:dyDescent="0.25">
      <c r="A263" s="13" t="s">
        <v>438</v>
      </c>
      <c r="B263" s="13">
        <v>60</v>
      </c>
      <c r="C263" s="13" t="s">
        <v>372</v>
      </c>
      <c r="D263" s="14">
        <v>-1098.5953046748343</v>
      </c>
      <c r="E263" s="17">
        <v>4.72</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463.13783934184136</v>
      </c>
      <c r="Q263" s="15">
        <f t="shared" si="8"/>
        <v>-19857748</v>
      </c>
      <c r="R263" s="20">
        <v>15.437927978061378</v>
      </c>
      <c r="T263" s="118">
        <v>-2.1597032477054334</v>
      </c>
      <c r="U263" s="120">
        <v>3.9336056963008037</v>
      </c>
      <c r="V263" s="20">
        <v>34.374286891492908</v>
      </c>
      <c r="W263" s="20">
        <v>40.166492382146018</v>
      </c>
      <c r="X263" s="20">
        <v>52.449409203557984</v>
      </c>
    </row>
    <row r="264" spans="1:24" x14ac:dyDescent="0.25">
      <c r="A264" s="13" t="s">
        <v>714</v>
      </c>
      <c r="B264" s="13">
        <v>60</v>
      </c>
      <c r="C264" s="13" t="s">
        <v>372</v>
      </c>
      <c r="D264" s="13">
        <v>313.89611310886465</v>
      </c>
      <c r="E264" s="17">
        <v>1.1000000000000001</v>
      </c>
      <c r="F264" s="13" t="s">
        <v>693</v>
      </c>
      <c r="G264" s="13" t="s">
        <v>884</v>
      </c>
      <c r="H264" s="13" t="s">
        <v>1733</v>
      </c>
      <c r="I264" s="13" t="s">
        <v>860</v>
      </c>
      <c r="J264" s="13" t="s">
        <v>885</v>
      </c>
      <c r="K264" s="13" t="s">
        <v>886</v>
      </c>
      <c r="L264" s="13" t="s">
        <v>901</v>
      </c>
      <c r="M264" s="13" t="s">
        <v>1734</v>
      </c>
      <c r="N264" s="13" t="s">
        <v>612</v>
      </c>
      <c r="O264" s="13">
        <v>36.360147536214136</v>
      </c>
      <c r="P264" s="13">
        <v>1732.6523604765259</v>
      </c>
      <c r="Q264" s="15">
        <f t="shared" si="8"/>
        <v>8076316.2259999998</v>
      </c>
      <c r="R264" s="20">
        <v>57.755078682550867</v>
      </c>
      <c r="T264" s="118">
        <v>-0.66997676954133834</v>
      </c>
      <c r="U264" s="120">
        <v>-9.0809431383047627</v>
      </c>
      <c r="V264" s="20">
        <v>55.187265606867761</v>
      </c>
      <c r="W264" s="20">
        <v>50.985307589533392</v>
      </c>
      <c r="X264" s="20">
        <v>33.680358629336787</v>
      </c>
    </row>
    <row r="265" spans="1:24" x14ac:dyDescent="0.25">
      <c r="A265" s="13" t="s">
        <v>262</v>
      </c>
      <c r="B265" s="13">
        <v>60</v>
      </c>
      <c r="C265" s="13" t="s">
        <v>372</v>
      </c>
      <c r="D265" s="14">
        <v>133544.32368214588</v>
      </c>
      <c r="E265" s="17">
        <v>478.25</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1920.6072662176982</v>
      </c>
      <c r="Q265" s="15">
        <f t="shared" si="8"/>
        <v>17626912733.154999</v>
      </c>
      <c r="R265" s="20">
        <v>64.020242207256601</v>
      </c>
      <c r="T265" s="118">
        <v>-169.92643753327513</v>
      </c>
      <c r="U265" s="118">
        <v>666.10021715461357</v>
      </c>
      <c r="V265" s="20">
        <v>45.264548870010039</v>
      </c>
      <c r="W265" s="20">
        <v>48.153890240912759</v>
      </c>
      <c r="X265" s="20">
        <v>57.13270823054188</v>
      </c>
    </row>
    <row r="266" spans="1:24" x14ac:dyDescent="0.25">
      <c r="A266" s="13" t="s">
        <v>550</v>
      </c>
      <c r="B266" s="13">
        <v>60</v>
      </c>
      <c r="C266" s="13" t="s">
        <v>372</v>
      </c>
      <c r="D266" s="13">
        <v>39338.341240179492</v>
      </c>
      <c r="E266" s="17">
        <v>1689</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1404.4518651607068</v>
      </c>
      <c r="Q266" s="15">
        <f t="shared" si="8"/>
        <v>-584143403.07000005</v>
      </c>
      <c r="R266" s="20">
        <v>46.815062172023559</v>
      </c>
      <c r="T266" s="120">
        <v>5333.902151441348</v>
      </c>
      <c r="U266" s="118"/>
      <c r="V266" s="20">
        <v>55.97539040080401</v>
      </c>
      <c r="W266" s="20">
        <v>44.260276955209719</v>
      </c>
      <c r="X266" s="20">
        <v>98.543821252183193</v>
      </c>
    </row>
    <row r="267" spans="1:24" x14ac:dyDescent="0.25">
      <c r="A267" s="13" t="s">
        <v>216</v>
      </c>
      <c r="B267" s="13">
        <v>60</v>
      </c>
      <c r="C267" s="13" t="s">
        <v>372</v>
      </c>
      <c r="D267" s="14">
        <v>-4263.4921640069124</v>
      </c>
      <c r="E267" s="17">
        <v>22.92</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384.44261738447068</v>
      </c>
      <c r="Q267" s="15">
        <f t="shared" si="8"/>
        <v>37622740.394400001</v>
      </c>
      <c r="R267" s="20">
        <v>12.814753912815689</v>
      </c>
      <c r="T267" s="118">
        <v>-11.774523403389985</v>
      </c>
      <c r="U267" s="120">
        <v>5.1384968758206995</v>
      </c>
      <c r="V267" s="20">
        <v>34.913267557283476</v>
      </c>
      <c r="W267" s="20">
        <v>23.101955572004265</v>
      </c>
      <c r="X267" s="20">
        <v>46.751033230331416</v>
      </c>
    </row>
    <row r="268" spans="1:24" x14ac:dyDescent="0.25">
      <c r="A268" s="13" t="s">
        <v>346</v>
      </c>
      <c r="B268" s="13">
        <v>60</v>
      </c>
      <c r="C268" s="13" t="s">
        <v>372</v>
      </c>
      <c r="D268" s="14">
        <v>-10303.591122165799</v>
      </c>
      <c r="E268" s="17">
        <v>58.05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336.72850693310846</v>
      </c>
      <c r="Q268" s="15">
        <f t="shared" si="8"/>
        <v>-86886340.982999995</v>
      </c>
      <c r="R268" s="20">
        <v>11.224283564436949</v>
      </c>
      <c r="T268" s="118">
        <v>-98.643004098073277</v>
      </c>
      <c r="U268" s="120">
        <v>-60.956489734211772</v>
      </c>
      <c r="V268" s="20">
        <v>41.438244376054911</v>
      </c>
      <c r="W268" s="20">
        <v>43.415358705038287</v>
      </c>
      <c r="X268" s="20">
        <v>42.614619121197272</v>
      </c>
    </row>
    <row r="269" spans="1:24" x14ac:dyDescent="0.25">
      <c r="A269" s="13" t="s">
        <v>439</v>
      </c>
      <c r="B269" s="13">
        <v>60</v>
      </c>
      <c r="C269" s="13" t="s">
        <v>372</v>
      </c>
      <c r="D269" s="14">
        <v>2316.9479969585182</v>
      </c>
      <c r="E269" s="17">
        <v>42.76</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2297.0734430087823</v>
      </c>
      <c r="Q269" s="15">
        <f t="shared" si="8"/>
        <v>0</v>
      </c>
      <c r="R269" s="20">
        <v>76.569114766959416</v>
      </c>
      <c r="T269" s="118">
        <v>-36.468318489140827</v>
      </c>
      <c r="U269" s="118">
        <v>58.40437926500389</v>
      </c>
      <c r="V269" s="20">
        <v>24.690839711503543</v>
      </c>
      <c r="W269" s="20">
        <v>56.016243971355088</v>
      </c>
      <c r="X269" s="20">
        <v>53.398358349203818</v>
      </c>
    </row>
    <row r="270" spans="1:24" x14ac:dyDescent="0.25">
      <c r="A270" s="13" t="s">
        <v>716</v>
      </c>
      <c r="B270" s="13">
        <v>60</v>
      </c>
      <c r="C270" s="13" t="s">
        <v>372</v>
      </c>
      <c r="D270" s="14">
        <v>-3123.2669344420929</v>
      </c>
      <c r="E270" s="17">
        <v>13.13</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469.15946924271572</v>
      </c>
      <c r="Q270" s="15">
        <f t="shared" si="8"/>
        <v>-1183454.1680000001</v>
      </c>
      <c r="R270" s="20">
        <v>15.63864897475719</v>
      </c>
      <c r="T270" s="118">
        <v>-19.970970656604887</v>
      </c>
      <c r="U270" s="120">
        <v>-0.21398398639499661</v>
      </c>
      <c r="V270" s="20">
        <v>30.383122467475918</v>
      </c>
      <c r="W270" s="20">
        <v>62.368470053205115</v>
      </c>
      <c r="X270" s="20">
        <v>42.466271400309239</v>
      </c>
    </row>
    <row r="271" spans="1:24" x14ac:dyDescent="0.25">
      <c r="A271" s="13" t="s">
        <v>483</v>
      </c>
      <c r="B271" s="13">
        <v>60</v>
      </c>
      <c r="C271" s="13" t="s">
        <v>372</v>
      </c>
      <c r="D271" s="14">
        <v>57775.952731826692</v>
      </c>
      <c r="E271" s="17">
        <v>84.3</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3000</v>
      </c>
      <c r="Q271" s="15">
        <f t="shared" si="8"/>
        <v>-59162139.581999995</v>
      </c>
      <c r="R271" s="20">
        <v>100</v>
      </c>
      <c r="T271" s="118">
        <v>16.481636642610908</v>
      </c>
      <c r="U271" s="118"/>
      <c r="V271" s="20">
        <v>40.670903085639225</v>
      </c>
      <c r="W271" s="20">
        <v>30.946986289234179</v>
      </c>
      <c r="X271" s="20">
        <v>48.915057364399473</v>
      </c>
    </row>
    <row r="272" spans="1:24" x14ac:dyDescent="0.25">
      <c r="A272" s="13" t="s">
        <v>186</v>
      </c>
      <c r="B272" s="13">
        <v>60</v>
      </c>
      <c r="C272" s="13" t="s">
        <v>372</v>
      </c>
      <c r="D272" s="14">
        <v>-384.16107054112467</v>
      </c>
      <c r="E272" s="17">
        <v>2.44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277.08331436547127</v>
      </c>
      <c r="Q272" s="15">
        <f t="shared" si="8"/>
        <v>-527032.09439999994</v>
      </c>
      <c r="R272" s="20">
        <v>9.2361104788490422</v>
      </c>
      <c r="T272" s="118">
        <v>-2.1509800181690819</v>
      </c>
      <c r="U272" s="120">
        <v>2.4999337101158003</v>
      </c>
      <c r="V272" s="20">
        <v>45.363069023516054</v>
      </c>
      <c r="W272" s="20">
        <v>29.307917197305105</v>
      </c>
      <c r="X272" s="20">
        <v>50.240042383427124</v>
      </c>
    </row>
    <row r="273" spans="1:24" x14ac:dyDescent="0.25">
      <c r="A273" s="13" t="s">
        <v>169</v>
      </c>
      <c r="B273" s="13">
        <v>60</v>
      </c>
      <c r="C273" s="13" t="s">
        <v>372</v>
      </c>
      <c r="D273" s="14">
        <v>-330000.19878048479</v>
      </c>
      <c r="E273" s="17">
        <v>84.25</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1235.4430219563715</v>
      </c>
      <c r="Q273" s="16">
        <f t="shared" si="8"/>
        <v>-207587873.435</v>
      </c>
      <c r="R273" s="20">
        <v>41.181434065212379</v>
      </c>
      <c r="T273" s="120">
        <v>563.09288044195932</v>
      </c>
      <c r="U273" s="118">
        <v>481.63122209060259</v>
      </c>
      <c r="V273" s="20">
        <v>45.971699557064689</v>
      </c>
      <c r="W273" s="20">
        <v>4.702100222673737</v>
      </c>
      <c r="X273" s="20">
        <v>73.775292102437277</v>
      </c>
    </row>
    <row r="274" spans="1:24" x14ac:dyDescent="0.25">
      <c r="A274" s="13" t="s">
        <v>263</v>
      </c>
      <c r="B274" s="13">
        <v>60</v>
      </c>
      <c r="C274" s="13" t="s">
        <v>372</v>
      </c>
      <c r="D274" s="13">
        <v>-661.73312585468216</v>
      </c>
      <c r="E274" s="17">
        <v>2.81</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507.11765567868019</v>
      </c>
      <c r="Q274" s="15">
        <f t="shared" si="8"/>
        <v>-7245777.7659999998</v>
      </c>
      <c r="R274" s="20">
        <v>16.903921855956007</v>
      </c>
      <c r="T274" s="118">
        <v>-2.8020213180938081</v>
      </c>
      <c r="U274" s="120">
        <v>-19.382628236604717</v>
      </c>
      <c r="V274" s="20">
        <v>34.337796419565251</v>
      </c>
      <c r="W274" s="20">
        <v>48.193326363478128</v>
      </c>
      <c r="X274" s="20">
        <v>34.942935801425712</v>
      </c>
    </row>
    <row r="275" spans="1:24" x14ac:dyDescent="0.25">
      <c r="A275" s="13" t="s">
        <v>400</v>
      </c>
      <c r="B275" s="13">
        <v>60</v>
      </c>
      <c r="C275" s="13" t="s">
        <v>372</v>
      </c>
      <c r="D275" s="14">
        <v>7351.593800742542</v>
      </c>
      <c r="E275" s="17">
        <v>14.03</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2506.8443308683604</v>
      </c>
      <c r="Q275" s="15">
        <f t="shared" si="8"/>
        <v>-6353973.0425000004</v>
      </c>
      <c r="R275" s="20">
        <v>83.561477695612012</v>
      </c>
      <c r="T275" s="118">
        <v>-7.0932496375954557</v>
      </c>
      <c r="U275" s="120">
        <v>-13.812320694710571</v>
      </c>
      <c r="V275" s="20">
        <v>46.043195132211167</v>
      </c>
      <c r="W275" s="20">
        <v>63.569375588777326</v>
      </c>
      <c r="X275" s="20">
        <v>46.16547246766703</v>
      </c>
    </row>
    <row r="276" spans="1:24" x14ac:dyDescent="0.25">
      <c r="A276" s="13" t="s">
        <v>231</v>
      </c>
      <c r="B276" s="13">
        <v>60</v>
      </c>
      <c r="C276" s="13" t="s">
        <v>372</v>
      </c>
      <c r="D276" s="14">
        <v>-1920.7123077961353</v>
      </c>
      <c r="E276" s="17">
        <v>4.3600000000000003</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1112.1952914794915</v>
      </c>
      <c r="Q276" s="15">
        <f t="shared" si="8"/>
        <v>69019358.167199999</v>
      </c>
      <c r="R276" s="20">
        <v>37.07317638264972</v>
      </c>
      <c r="T276" s="118">
        <v>-3.6678556093392078</v>
      </c>
      <c r="U276" s="118">
        <v>7.4637136784293467</v>
      </c>
      <c r="V276" s="20">
        <v>27.028299479615118</v>
      </c>
      <c r="W276" s="20">
        <v>57.616760895062392</v>
      </c>
      <c r="X276" s="20">
        <v>55.722027678971926</v>
      </c>
    </row>
    <row r="277" spans="1:24" x14ac:dyDescent="0.25">
      <c r="A277" s="13" t="s">
        <v>543</v>
      </c>
      <c r="B277" s="13">
        <v>60</v>
      </c>
      <c r="C277" s="13" t="s">
        <v>372</v>
      </c>
      <c r="D277" s="14">
        <v>4106.2862642499458</v>
      </c>
      <c r="E277" s="17">
        <v>59.35</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379.901251822934</v>
      </c>
      <c r="Q277" s="15">
        <f t="shared" si="8"/>
        <v>-15042071.141000001</v>
      </c>
      <c r="R277" s="20">
        <v>12.663375060764468</v>
      </c>
      <c r="T277" s="118">
        <v>-46.198078139812466</v>
      </c>
      <c r="U277" s="118"/>
      <c r="V277" s="20">
        <v>35.494112262679984</v>
      </c>
      <c r="W277" s="20">
        <v>75.386290451437134</v>
      </c>
      <c r="X277" s="20">
        <v>49.327479429947068</v>
      </c>
    </row>
    <row r="278" spans="1:24" x14ac:dyDescent="0.25">
      <c r="A278" s="13" t="s">
        <v>537</v>
      </c>
      <c r="B278" s="13">
        <v>60</v>
      </c>
      <c r="C278" s="13" t="s">
        <v>372</v>
      </c>
      <c r="D278" s="14">
        <v>1101.0211207795351</v>
      </c>
      <c r="E278" s="17">
        <v>95</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1197.908176422412</v>
      </c>
      <c r="Q278" s="15">
        <f t="shared" si="8"/>
        <v>253148321.15000001</v>
      </c>
      <c r="R278" s="20">
        <v>39.930272547413736</v>
      </c>
      <c r="T278" s="118">
        <v>34.965684860005837</v>
      </c>
      <c r="U278" s="118"/>
      <c r="V278" s="20">
        <v>39.858495865873415</v>
      </c>
      <c r="W278" s="20">
        <v>21.209100661567664</v>
      </c>
      <c r="X278" s="20">
        <v>53.670578326870192</v>
      </c>
    </row>
    <row r="279" spans="1:24" x14ac:dyDescent="0.25">
      <c r="A279" s="13" t="s">
        <v>401</v>
      </c>
      <c r="B279" s="13">
        <v>60</v>
      </c>
      <c r="C279" s="13" t="s">
        <v>372</v>
      </c>
      <c r="D279" s="14">
        <v>-3727.50982927208</v>
      </c>
      <c r="E279" s="17">
        <v>36.42</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263.48360165329723</v>
      </c>
      <c r="Q279" s="15">
        <f t="shared" si="8"/>
        <v>30202667.139000002</v>
      </c>
      <c r="R279" s="20">
        <v>8.7827867217765743</v>
      </c>
      <c r="T279" s="118">
        <v>-15.179585925718087</v>
      </c>
      <c r="U279" s="120">
        <v>21.182429638770657</v>
      </c>
      <c r="V279" s="20">
        <v>47.291979863105766</v>
      </c>
      <c r="W279" s="20">
        <v>43.032922294092018</v>
      </c>
      <c r="X279" s="20">
        <v>49.451387085978673</v>
      </c>
    </row>
    <row r="280" spans="1:24" x14ac:dyDescent="0.25">
      <c r="A280" s="13" t="s">
        <v>90</v>
      </c>
      <c r="B280" s="13">
        <v>60</v>
      </c>
      <c r="C280" s="13" t="s">
        <v>372</v>
      </c>
      <c r="D280" s="14">
        <v>-1047.8743159921589</v>
      </c>
      <c r="E280" s="17">
        <v>2.4900000000000002</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280.91361270953485</v>
      </c>
      <c r="Q280" s="15">
        <f t="shared" si="8"/>
        <v>36737.958000000006</v>
      </c>
      <c r="R280" s="20">
        <v>9.3637870903178282</v>
      </c>
      <c r="T280" s="118">
        <v>-3.0884787928550805</v>
      </c>
      <c r="U280" s="118">
        <v>2.7699765391620224</v>
      </c>
      <c r="V280" s="20">
        <v>38.159807498666382</v>
      </c>
      <c r="W280" s="20">
        <v>41.313085950628853</v>
      </c>
      <c r="X280" s="20">
        <v>49.06281807521593</v>
      </c>
    </row>
    <row r="281" spans="1:24" x14ac:dyDescent="0.25">
      <c r="A281" s="13" t="s">
        <v>298</v>
      </c>
      <c r="B281" s="13">
        <v>60</v>
      </c>
      <c r="C281" s="13" t="s">
        <v>372</v>
      </c>
      <c r="D281" s="14">
        <v>775.38282232131553</v>
      </c>
      <c r="E281" s="17">
        <v>3.94</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2434.8928641869102</v>
      </c>
      <c r="Q281" s="15">
        <f t="shared" si="8"/>
        <v>-764132.97719999996</v>
      </c>
      <c r="R281" s="20">
        <v>81.163095472897012</v>
      </c>
      <c r="T281" s="118">
        <v>0.66828249232897097</v>
      </c>
      <c r="U281" s="120">
        <v>-0.83845962310909794</v>
      </c>
      <c r="V281" s="20">
        <v>49.154679157291788</v>
      </c>
      <c r="W281" s="20">
        <v>53.178037968943414</v>
      </c>
      <c r="X281" s="20">
        <v>50.117397032669729</v>
      </c>
    </row>
    <row r="282" spans="1:24" x14ac:dyDescent="0.25">
      <c r="A282" s="13" t="s">
        <v>116</v>
      </c>
      <c r="B282" s="13">
        <v>60</v>
      </c>
      <c r="C282" s="13" t="s">
        <v>372</v>
      </c>
      <c r="D282" s="13">
        <v>1846.2027252438329</v>
      </c>
      <c r="E282" s="17">
        <v>7.32</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1492.1116589268602</v>
      </c>
      <c r="Q282" s="15">
        <f t="shared" si="8"/>
        <v>-35439380.254799999</v>
      </c>
      <c r="R282" s="20">
        <v>49.737055297562009</v>
      </c>
      <c r="T282" s="118">
        <v>4.0992595824313671</v>
      </c>
      <c r="U282" s="120">
        <v>6.8022903479731589</v>
      </c>
      <c r="V282" s="20">
        <v>57.42910154895042</v>
      </c>
      <c r="W282" s="20">
        <v>62.089743047818388</v>
      </c>
      <c r="X282" s="20">
        <v>57.713188143071164</v>
      </c>
    </row>
    <row r="283" spans="1:24" x14ac:dyDescent="0.25">
      <c r="A283" s="13" t="s">
        <v>717</v>
      </c>
      <c r="B283" s="13">
        <v>60</v>
      </c>
      <c r="C283" s="13" t="s">
        <v>372</v>
      </c>
      <c r="D283" s="14">
        <v>-4356.1861560183597</v>
      </c>
      <c r="E283" s="17">
        <v>20.14</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867.68025512013753</v>
      </c>
      <c r="Q283" s="15">
        <f t="shared" si="8"/>
        <v>0</v>
      </c>
      <c r="R283" s="20">
        <v>28.922675170671251</v>
      </c>
      <c r="T283" s="118">
        <v>16.993883215225019</v>
      </c>
      <c r="U283" s="118">
        <v>22.038327735732217</v>
      </c>
      <c r="V283" s="20">
        <v>48.974347523767328</v>
      </c>
      <c r="W283" s="20">
        <v>64.813538854902546</v>
      </c>
      <c r="X283" s="20">
        <v>62.052695312911773</v>
      </c>
    </row>
    <row r="284" spans="1:24" x14ac:dyDescent="0.25">
      <c r="A284" s="13" t="s">
        <v>469</v>
      </c>
      <c r="B284" s="13">
        <v>60</v>
      </c>
      <c r="C284" s="13" t="s">
        <v>372</v>
      </c>
      <c r="D284" s="14">
        <v>-654.96040128572906</v>
      </c>
      <c r="E284" s="17">
        <v>5.15</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1039.4991086757734</v>
      </c>
      <c r="Q284" s="15">
        <f t="shared" si="8"/>
        <v>-1048163.7925</v>
      </c>
      <c r="R284" s="20">
        <v>34.649970289192446</v>
      </c>
      <c r="T284" s="118">
        <v>4.3658036930927402</v>
      </c>
      <c r="U284" s="118">
        <v>6.8917832112552313</v>
      </c>
      <c r="V284" s="20">
        <v>44.362439760118697</v>
      </c>
      <c r="W284" s="20">
        <v>42.815553475321856</v>
      </c>
      <c r="X284" s="20">
        <v>61.676686667285026</v>
      </c>
    </row>
    <row r="285" spans="1:24" x14ac:dyDescent="0.25">
      <c r="A285" s="13" t="s">
        <v>300</v>
      </c>
      <c r="B285" s="13">
        <v>60</v>
      </c>
      <c r="C285" s="13" t="s">
        <v>372</v>
      </c>
      <c r="D285" s="14">
        <v>-2931.7090067432041</v>
      </c>
      <c r="E285" s="17">
        <v>3.01</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459.98399026198456</v>
      </c>
      <c r="Q285" s="15">
        <f t="shared" si="8"/>
        <v>-68352.494699999996</v>
      </c>
      <c r="R285" s="20">
        <v>15.332799675399485</v>
      </c>
      <c r="T285" s="118">
        <v>-3.1473838525676712</v>
      </c>
      <c r="U285" s="120">
        <v>0.77328657687423696</v>
      </c>
      <c r="V285" s="20">
        <v>33.603784445512098</v>
      </c>
      <c r="W285" s="20">
        <v>29.12315585118106</v>
      </c>
      <c r="X285" s="20">
        <v>47.072899905602114</v>
      </c>
    </row>
    <row r="286" spans="1:24" x14ac:dyDescent="0.25">
      <c r="A286" s="13" t="s">
        <v>133</v>
      </c>
      <c r="B286" s="13">
        <v>60</v>
      </c>
      <c r="C286" s="13" t="s">
        <v>372</v>
      </c>
      <c r="D286" s="14">
        <v>95328.164273980175</v>
      </c>
      <c r="E286" s="17">
        <v>206.6</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f t="shared" si="8"/>
        <v>-616971691.45200002</v>
      </c>
      <c r="R286" s="20">
        <v>100</v>
      </c>
      <c r="T286" s="120">
        <v>351.12686808616587</v>
      </c>
      <c r="U286" s="118">
        <v>381.92307340127513</v>
      </c>
      <c r="V286" s="20">
        <v>84.432465870251022</v>
      </c>
      <c r="W286" s="20">
        <v>60.304736079421936</v>
      </c>
      <c r="X286" s="20">
        <v>98.333059103989356</v>
      </c>
    </row>
    <row r="287" spans="1:24" x14ac:dyDescent="0.25">
      <c r="A287" s="13" t="s">
        <v>402</v>
      </c>
      <c r="B287" s="13">
        <v>60</v>
      </c>
      <c r="C287" s="13" t="s">
        <v>372</v>
      </c>
      <c r="D287" s="14">
        <v>-949.5553211703367</v>
      </c>
      <c r="E287" s="17">
        <v>53.2</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483.19758839327642</v>
      </c>
      <c r="Q287" s="15">
        <f t="shared" si="8"/>
        <v>-45631429.116000004</v>
      </c>
      <c r="R287" s="20">
        <v>16.106586279775879</v>
      </c>
      <c r="T287" s="118">
        <v>-86.998968454048295</v>
      </c>
      <c r="U287" s="118">
        <v>100.7327419942078</v>
      </c>
      <c r="V287" s="20">
        <v>38.061825350811887</v>
      </c>
      <c r="W287" s="20">
        <v>72.67781752883451</v>
      </c>
      <c r="X287" s="20">
        <v>51.946498324346869</v>
      </c>
    </row>
    <row r="288" spans="1:24" x14ac:dyDescent="0.25">
      <c r="A288" s="13" t="s">
        <v>56</v>
      </c>
      <c r="B288" s="13">
        <v>60</v>
      </c>
      <c r="C288" s="13" t="s">
        <v>372</v>
      </c>
      <c r="D288" s="13">
        <v>-74.359135741255415</v>
      </c>
      <c r="E288" s="17">
        <v>2</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897.87895988459377</v>
      </c>
      <c r="Q288" s="15">
        <f t="shared" si="8"/>
        <v>-886373.34</v>
      </c>
      <c r="R288" s="20">
        <v>29.929298662819793</v>
      </c>
      <c r="T288" s="118">
        <v>-1.1265021986292822</v>
      </c>
      <c r="U288" s="120">
        <v>-0.61134515350251828</v>
      </c>
      <c r="V288" s="20">
        <v>43.088329246914292</v>
      </c>
      <c r="W288" s="20">
        <v>38.815626350197284</v>
      </c>
      <c r="X288" s="20">
        <v>45.49205544511517</v>
      </c>
    </row>
    <row r="289" spans="1:24" x14ac:dyDescent="0.25">
      <c r="A289" s="13" t="s">
        <v>83</v>
      </c>
      <c r="B289" s="13">
        <v>60</v>
      </c>
      <c r="C289" s="13" t="s">
        <v>372</v>
      </c>
      <c r="D289" s="14">
        <v>-144.96771243054818</v>
      </c>
      <c r="E289" s="17">
        <v>1.21</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895.23501243918781</v>
      </c>
      <c r="Q289" s="15">
        <f t="shared" si="8"/>
        <v>-888752.68349999993</v>
      </c>
      <c r="R289" s="20">
        <v>29.84116708130626</v>
      </c>
      <c r="T289" s="118">
        <v>-1.5949405241503678</v>
      </c>
      <c r="U289" s="120">
        <v>-0.10698716752375104</v>
      </c>
      <c r="V289" s="20">
        <v>24.500558276256299</v>
      </c>
      <c r="W289" s="20">
        <v>51.490018606968668</v>
      </c>
      <c r="X289" s="20">
        <v>41.877007407151517</v>
      </c>
    </row>
    <row r="290" spans="1:24" x14ac:dyDescent="0.25">
      <c r="A290" s="13" t="s">
        <v>142</v>
      </c>
      <c r="B290" s="13">
        <v>60</v>
      </c>
      <c r="C290" s="13" t="s">
        <v>372</v>
      </c>
      <c r="D290" s="14">
        <v>-122.02630327908581</v>
      </c>
      <c r="E290" s="17">
        <v>1.0900000000000001</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968.77085916297324</v>
      </c>
      <c r="Q290" s="16">
        <f t="shared" si="8"/>
        <v>-1207233.5548</v>
      </c>
      <c r="R290" s="20">
        <v>32.292361972099108</v>
      </c>
      <c r="T290" s="118">
        <v>-4.3073628372069495</v>
      </c>
      <c r="U290" s="120">
        <v>-1.2238322853128225</v>
      </c>
      <c r="V290" s="20">
        <v>32.125808403131131</v>
      </c>
      <c r="W290" s="20">
        <v>56.379153129512424</v>
      </c>
      <c r="X290" s="20">
        <v>39.407242085220794</v>
      </c>
    </row>
    <row r="291" spans="1:24" x14ac:dyDescent="0.25">
      <c r="A291" s="13" t="s">
        <v>403</v>
      </c>
      <c r="B291" s="13">
        <v>60</v>
      </c>
      <c r="C291" s="13" t="s">
        <v>372</v>
      </c>
      <c r="D291" s="14">
        <v>-244.49417163516563</v>
      </c>
      <c r="E291" s="17">
        <v>1.6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811.7838763678111</v>
      </c>
      <c r="Q291" s="15">
        <f t="shared" si="8"/>
        <v>4614290.3520000009</v>
      </c>
      <c r="R291" s="20">
        <v>27.059462545593703</v>
      </c>
      <c r="T291" s="118">
        <v>-2.3929189833950826</v>
      </c>
      <c r="U291" s="120">
        <v>0.31062382689221124</v>
      </c>
      <c r="V291" s="20">
        <v>27.103150028756144</v>
      </c>
      <c r="W291" s="20">
        <v>43.58880992937052</v>
      </c>
      <c r="X291" s="20">
        <v>42.953428208935286</v>
      </c>
    </row>
    <row r="292" spans="1:24" x14ac:dyDescent="0.25">
      <c r="A292" s="13" t="s">
        <v>111</v>
      </c>
      <c r="B292" s="13">
        <v>60</v>
      </c>
      <c r="C292" s="13" t="s">
        <v>372</v>
      </c>
      <c r="D292" s="14">
        <v>-361.71294971830247</v>
      </c>
      <c r="E292" s="17">
        <v>1.23</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598.96541741166243</v>
      </c>
      <c r="Q292" s="15">
        <f t="shared" si="8"/>
        <v>-2882409.7364999996</v>
      </c>
      <c r="R292" s="20">
        <v>19.965513913722081</v>
      </c>
      <c r="T292" s="118">
        <v>-2.4838522295590115</v>
      </c>
      <c r="U292" s="120">
        <v>-3.391385315508153</v>
      </c>
      <c r="V292" s="20">
        <v>38.920902360963296</v>
      </c>
      <c r="W292" s="20">
        <v>51.354355108615309</v>
      </c>
      <c r="X292" s="20">
        <v>38.400796719808845</v>
      </c>
    </row>
    <row r="293" spans="1:24" x14ac:dyDescent="0.25">
      <c r="A293" s="13" t="s">
        <v>329</v>
      </c>
      <c r="B293" s="13">
        <v>60</v>
      </c>
      <c r="C293" s="13" t="s">
        <v>372</v>
      </c>
      <c r="D293" s="14">
        <v>-1084.0314996937161</v>
      </c>
      <c r="E293" s="17">
        <v>2.29</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0</v>
      </c>
      <c r="Q293" s="15">
        <f t="shared" si="8"/>
        <v>-3638695.5</v>
      </c>
      <c r="R293" s="20">
        <v>0</v>
      </c>
      <c r="T293" s="118">
        <v>-5.1575292843904741</v>
      </c>
      <c r="U293" s="120">
        <v>-2.8268432129045218</v>
      </c>
      <c r="V293" s="20">
        <v>41.914026714467028</v>
      </c>
      <c r="W293" s="20">
        <v>87.714995120240644</v>
      </c>
      <c r="X293" s="20">
        <v>44.002503781818739</v>
      </c>
    </row>
    <row r="294" spans="1:24" x14ac:dyDescent="0.25">
      <c r="A294" s="13" t="s">
        <v>285</v>
      </c>
      <c r="B294" s="13">
        <v>60</v>
      </c>
      <c r="C294" s="13" t="s">
        <v>372</v>
      </c>
      <c r="D294" s="14">
        <v>3433.3969937810593</v>
      </c>
      <c r="E294" s="17">
        <v>11.97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2713.6108155046591</v>
      </c>
      <c r="Q294" s="15">
        <f t="shared" si="8"/>
        <v>37076165.7588</v>
      </c>
      <c r="R294" s="20">
        <v>90.453693850155304</v>
      </c>
      <c r="T294" s="118">
        <v>0.45248885298567743</v>
      </c>
      <c r="U294" s="120">
        <v>9.5889574743187289</v>
      </c>
      <c r="V294" s="20">
        <v>36.910562219130739</v>
      </c>
      <c r="W294" s="20">
        <v>54.112754708045408</v>
      </c>
      <c r="X294" s="20">
        <v>57.933177770890168</v>
      </c>
    </row>
    <row r="295" spans="1:24" x14ac:dyDescent="0.25">
      <c r="A295" s="13" t="s">
        <v>187</v>
      </c>
      <c r="B295" s="13">
        <v>60</v>
      </c>
      <c r="C295" s="13" t="s">
        <v>372</v>
      </c>
      <c r="D295" s="14">
        <v>321.61463823800142</v>
      </c>
      <c r="E295" s="17">
        <v>6.33</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1143.2823068393127</v>
      </c>
      <c r="Q295" s="15">
        <f t="shared" si="8"/>
        <v>27438966.677099999</v>
      </c>
      <c r="R295" s="20">
        <v>38.109410227977087</v>
      </c>
      <c r="T295" s="120">
        <v>10.945955037811705</v>
      </c>
      <c r="U295" s="118">
        <v>8.4488851503053439</v>
      </c>
      <c r="V295" s="20">
        <v>58.098334097744392</v>
      </c>
      <c r="W295" s="20">
        <v>47.95169854369918</v>
      </c>
      <c r="X295" s="20">
        <v>68.065428960903532</v>
      </c>
    </row>
    <row r="296" spans="1:24" x14ac:dyDescent="0.25">
      <c r="A296" s="13" t="s">
        <v>464</v>
      </c>
      <c r="B296" s="13">
        <v>60</v>
      </c>
      <c r="C296" s="13" t="s">
        <v>372</v>
      </c>
      <c r="D296" s="14">
        <v>-26093.373845362748</v>
      </c>
      <c r="E296" s="17">
        <v>386</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184.66403428082253</v>
      </c>
      <c r="Q296" s="15">
        <f t="shared" si="8"/>
        <v>11799309.76</v>
      </c>
      <c r="R296" s="20">
        <v>6.1554678093607516</v>
      </c>
      <c r="T296" s="118">
        <v>-160.13943978706266</v>
      </c>
      <c r="U296" s="120">
        <v>-28.267576108265757</v>
      </c>
      <c r="V296" s="20">
        <v>45.164273441964333</v>
      </c>
      <c r="W296" s="20">
        <v>49.417732293575575</v>
      </c>
      <c r="X296" s="20">
        <v>47.791988144305741</v>
      </c>
    </row>
    <row r="297" spans="1:24" x14ac:dyDescent="0.25">
      <c r="A297" s="13" t="s">
        <v>546</v>
      </c>
      <c r="B297" s="13">
        <v>60</v>
      </c>
      <c r="C297" s="13" t="s">
        <v>372</v>
      </c>
      <c r="D297" s="14">
        <v>-143912.42222831381</v>
      </c>
      <c r="E297" s="17">
        <v>240</v>
      </c>
      <c r="F297" s="13" t="s">
        <v>357</v>
      </c>
      <c r="G297" s="13" t="s">
        <v>894</v>
      </c>
      <c r="H297" s="13" t="s">
        <v>1772</v>
      </c>
      <c r="I297" s="13" t="s">
        <v>895</v>
      </c>
      <c r="J297" s="13" t="s">
        <v>896</v>
      </c>
      <c r="K297" s="13" t="s">
        <v>806</v>
      </c>
      <c r="L297" s="13" t="s">
        <v>1773</v>
      </c>
      <c r="M297" s="13" t="s">
        <v>1774</v>
      </c>
      <c r="N297" s="13" t="s">
        <v>879</v>
      </c>
      <c r="O297" s="13">
        <v>86.727216051470165</v>
      </c>
      <c r="P297" s="13">
        <v>413.99071748798661</v>
      </c>
      <c r="Q297" s="15">
        <f t="shared" si="8"/>
        <v>-276948240</v>
      </c>
      <c r="R297" s="20">
        <v>13.799690582932888</v>
      </c>
      <c r="T297" s="118">
        <v>70.429172249648104</v>
      </c>
      <c r="U297" s="120">
        <v>-302.41030113196985</v>
      </c>
      <c r="V297" s="20">
        <v>44.621101176555698</v>
      </c>
      <c r="W297" s="20">
        <v>24.116408468256491</v>
      </c>
      <c r="X297" s="20">
        <v>45.064752340777055</v>
      </c>
    </row>
    <row r="298" spans="1:24" x14ac:dyDescent="0.25">
      <c r="A298" s="13" t="s">
        <v>336</v>
      </c>
      <c r="B298" s="13">
        <v>60</v>
      </c>
      <c r="C298" s="13" t="s">
        <v>372</v>
      </c>
      <c r="D298" s="14">
        <v>9028.5582404794695</v>
      </c>
      <c r="E298" s="17">
        <v>256</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830.112205031744</v>
      </c>
      <c r="Q298" s="15">
        <f t="shared" si="8"/>
        <v>-33893171.200000003</v>
      </c>
      <c r="R298" s="20">
        <v>27.670406834391468</v>
      </c>
      <c r="T298" s="118">
        <v>-142.97601513382943</v>
      </c>
      <c r="U298" s="120">
        <v>180.81634454260467</v>
      </c>
      <c r="V298" s="20">
        <v>49.886368027776655</v>
      </c>
      <c r="W298" s="20">
        <v>44.087376946175965</v>
      </c>
      <c r="X298" s="20">
        <v>50.612328672653305</v>
      </c>
    </row>
    <row r="299" spans="1:24" x14ac:dyDescent="0.25">
      <c r="A299" s="13" t="s">
        <v>185</v>
      </c>
      <c r="B299" s="13">
        <v>60</v>
      </c>
      <c r="C299" s="13" t="s">
        <v>372</v>
      </c>
      <c r="D299" s="13">
        <v>-1795.2151207753975</v>
      </c>
      <c r="E299" s="17">
        <v>6.95</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355.65455003772286</v>
      </c>
      <c r="Q299" s="15">
        <f t="shared" si="8"/>
        <v>-74817710.211999997</v>
      </c>
      <c r="R299" s="20">
        <v>11.855151667924096</v>
      </c>
      <c r="T299" s="118">
        <v>-6.4962571427473392</v>
      </c>
      <c r="U299" s="120">
        <v>-1.2009211948188536</v>
      </c>
      <c r="V299" s="20">
        <v>32.542201592471272</v>
      </c>
      <c r="W299" s="20">
        <v>49.301871691026633</v>
      </c>
      <c r="X299" s="20">
        <v>44.876776046039161</v>
      </c>
    </row>
    <row r="300" spans="1:24" x14ac:dyDescent="0.25">
      <c r="A300" s="13" t="s">
        <v>242</v>
      </c>
      <c r="B300" s="13">
        <v>60</v>
      </c>
      <c r="C300" s="13" t="s">
        <v>372</v>
      </c>
      <c r="D300" s="13">
        <v>363917.56723309413</v>
      </c>
      <c r="E300" s="17">
        <v>791.5</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2165.9749300498197</v>
      </c>
      <c r="Q300" s="15">
        <f t="shared" si="8"/>
        <v>8574005812.7200003</v>
      </c>
      <c r="R300" s="20">
        <v>72.199164334993995</v>
      </c>
      <c r="T300" s="120">
        <v>1279.505492488139</v>
      </c>
      <c r="U300" s="118"/>
      <c r="V300" s="20">
        <v>74.354323800756362</v>
      </c>
      <c r="W300" s="20">
        <v>75.316137313128294</v>
      </c>
      <c r="X300" s="20">
        <v>65.872657366993224</v>
      </c>
    </row>
    <row r="301" spans="1:24" x14ac:dyDescent="0.25">
      <c r="A301" s="13" t="s">
        <v>719</v>
      </c>
      <c r="B301" s="13">
        <v>60</v>
      </c>
      <c r="C301" s="13" t="s">
        <v>372</v>
      </c>
      <c r="D301" s="13">
        <v>-65.907146781682968</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f t="shared" si="8"/>
        <v>0</v>
      </c>
      <c r="R301" s="20">
        <v>38.93333333333333</v>
      </c>
      <c r="T301" s="118"/>
      <c r="U301" s="120">
        <v>3968540.7892633695</v>
      </c>
      <c r="V301" s="20">
        <v>5.7237614259353364E-8</v>
      </c>
      <c r="W301" s="20"/>
      <c r="X301" s="20">
        <v>70.87849350841914</v>
      </c>
    </row>
    <row r="302" spans="1:24" x14ac:dyDescent="0.25">
      <c r="A302" s="13" t="s">
        <v>405</v>
      </c>
      <c r="B302" s="13">
        <v>60</v>
      </c>
      <c r="C302" s="13" t="s">
        <v>372</v>
      </c>
      <c r="D302" s="14">
        <v>9895.7584440253759</v>
      </c>
      <c r="E302" s="17">
        <v>74</v>
      </c>
      <c r="F302" s="13" t="s">
        <v>349</v>
      </c>
      <c r="G302" s="13" t="s">
        <v>897</v>
      </c>
      <c r="H302" s="13" t="s">
        <v>1777</v>
      </c>
      <c r="I302" s="13" t="s">
        <v>898</v>
      </c>
      <c r="J302" s="13" t="s">
        <v>899</v>
      </c>
      <c r="K302" s="13" t="s">
        <v>900</v>
      </c>
      <c r="L302" s="13" t="s">
        <v>1198</v>
      </c>
      <c r="M302" s="13" t="s">
        <v>1778</v>
      </c>
      <c r="N302" s="13" t="s">
        <v>1290</v>
      </c>
      <c r="O302" s="13">
        <v>368.74689757873256</v>
      </c>
      <c r="P302" s="13">
        <v>951.74637411309163</v>
      </c>
      <c r="Q302" s="15">
        <f t="shared" si="8"/>
        <v>-242235818</v>
      </c>
      <c r="R302" s="20">
        <v>31.724879137103056</v>
      </c>
      <c r="T302" s="118">
        <v>-0.50028641678508734</v>
      </c>
      <c r="U302" s="120">
        <v>-68.11978394570815</v>
      </c>
      <c r="V302" s="20">
        <v>54.537017027979743</v>
      </c>
      <c r="W302" s="20">
        <v>57.891670087372859</v>
      </c>
      <c r="X302" s="20">
        <v>43.276257677609962</v>
      </c>
    </row>
    <row r="303" spans="1:24" x14ac:dyDescent="0.25">
      <c r="A303" s="13" t="s">
        <v>720</v>
      </c>
      <c r="B303" s="13">
        <v>60</v>
      </c>
      <c r="C303" s="13" t="s">
        <v>372</v>
      </c>
      <c r="D303" s="13">
        <v>74568830.557834014</v>
      </c>
      <c r="E303" s="17">
        <v>527000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1947.5495038140527</v>
      </c>
      <c r="Q303" s="15">
        <f t="shared" si="8"/>
        <v>0</v>
      </c>
      <c r="R303" s="20">
        <v>64.918316793801765</v>
      </c>
      <c r="T303" s="118">
        <v>361509.8908501619</v>
      </c>
      <c r="U303" s="120">
        <v>143058.59670933685</v>
      </c>
      <c r="V303" s="20">
        <v>57.225499214492146</v>
      </c>
      <c r="W303" s="20">
        <v>54.15348699353104</v>
      </c>
      <c r="X303" s="20">
        <v>55.156568947060471</v>
      </c>
    </row>
    <row r="304" spans="1:24" x14ac:dyDescent="0.25">
      <c r="A304" s="13" t="s">
        <v>721</v>
      </c>
      <c r="B304" s="13">
        <v>60</v>
      </c>
      <c r="C304" s="13" t="s">
        <v>372</v>
      </c>
      <c r="D304" s="14">
        <v>-1188.697323174619</v>
      </c>
      <c r="E304" s="17">
        <v>12.72</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644.40101746942901</v>
      </c>
      <c r="Q304" s="15">
        <f t="shared" si="8"/>
        <v>0</v>
      </c>
      <c r="R304" s="20">
        <v>21.480033915647635</v>
      </c>
      <c r="T304" s="118">
        <v>-10.888367960585228</v>
      </c>
      <c r="U304" s="120">
        <v>6.7181456453934274</v>
      </c>
      <c r="V304" s="20">
        <v>30.591999271450508</v>
      </c>
      <c r="W304" s="20">
        <v>68.93528002987857</v>
      </c>
      <c r="X304" s="20">
        <v>47.652513726069571</v>
      </c>
    </row>
    <row r="305" spans="1:24" x14ac:dyDescent="0.25">
      <c r="A305" s="13" t="s">
        <v>205</v>
      </c>
      <c r="B305" s="13">
        <v>60</v>
      </c>
      <c r="C305" s="13" t="s">
        <v>372</v>
      </c>
      <c r="D305" s="14">
        <v>-1790.1718531076938</v>
      </c>
      <c r="E305" s="17">
        <v>54.2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1753.9634505666777</v>
      </c>
      <c r="Q305" s="15">
        <f t="shared" si="8"/>
        <v>814423292</v>
      </c>
      <c r="R305" s="20">
        <v>58.465448352222587</v>
      </c>
      <c r="T305" s="118">
        <v>7.5621071147273256</v>
      </c>
      <c r="U305" s="120">
        <v>48.217221296635557</v>
      </c>
      <c r="V305" s="20">
        <v>34.831815270945285</v>
      </c>
      <c r="W305" s="20">
        <v>39.892978904274948</v>
      </c>
      <c r="X305" s="20">
        <v>60.690955873151843</v>
      </c>
    </row>
    <row r="306" spans="1:24" x14ac:dyDescent="0.25">
      <c r="A306" s="13" t="s">
        <v>722</v>
      </c>
      <c r="B306" s="13">
        <v>60</v>
      </c>
      <c r="C306" s="13" t="s">
        <v>372</v>
      </c>
      <c r="D306" s="14">
        <v>-192.32560054231129</v>
      </c>
      <c r="E306" s="17">
        <v>19.43</v>
      </c>
      <c r="F306" s="13" t="s">
        <v>699</v>
      </c>
      <c r="G306" s="13" t="s">
        <v>1018</v>
      </c>
      <c r="H306" s="13" t="s">
        <v>1782</v>
      </c>
      <c r="I306" s="13" t="s">
        <v>1019</v>
      </c>
      <c r="J306" s="13" t="s">
        <v>1020</v>
      </c>
      <c r="K306" s="13" t="s">
        <v>902</v>
      </c>
      <c r="L306" s="13" t="s">
        <v>925</v>
      </c>
      <c r="M306" s="13" t="s">
        <v>1783</v>
      </c>
      <c r="N306" s="13" t="s">
        <v>1291</v>
      </c>
      <c r="P306" s="13">
        <v>1026.6711620474375</v>
      </c>
      <c r="Q306" s="15">
        <f t="shared" si="8"/>
        <v>156405476.69999999</v>
      </c>
      <c r="R306" s="20">
        <v>34.222372068247914</v>
      </c>
      <c r="T306" s="118">
        <v>1.4963570765619494</v>
      </c>
      <c r="U306" s="118">
        <v>22.953084223043199</v>
      </c>
      <c r="V306" s="20">
        <v>58.845237333450626</v>
      </c>
      <c r="W306" s="20">
        <v>76.292700762771474</v>
      </c>
      <c r="X306" s="20">
        <v>60.398378089113727</v>
      </c>
    </row>
    <row r="307" spans="1:24" x14ac:dyDescent="0.25">
      <c r="A307" s="13" t="s">
        <v>338</v>
      </c>
      <c r="B307" s="13">
        <v>60</v>
      </c>
      <c r="C307" s="13" t="s">
        <v>372</v>
      </c>
      <c r="D307" s="14">
        <v>-5055.6333769117145</v>
      </c>
      <c r="E307" s="17">
        <v>16.399999999999999</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363.02202917637049</v>
      </c>
      <c r="Q307" s="16">
        <f t="shared" si="8"/>
        <v>5173360.811999999</v>
      </c>
      <c r="R307" s="20">
        <v>12.100734305879017</v>
      </c>
      <c r="T307" s="118">
        <v>4.2423574577638234</v>
      </c>
      <c r="U307" s="118">
        <v>37.024572691358969</v>
      </c>
      <c r="V307" s="20">
        <v>49.373772495900369</v>
      </c>
      <c r="W307" s="20">
        <v>44.354000868194525</v>
      </c>
      <c r="X307" s="20">
        <v>62.737339238699292</v>
      </c>
    </row>
    <row r="308" spans="1:24" x14ac:dyDescent="0.25">
      <c r="A308" s="13" t="s">
        <v>228</v>
      </c>
      <c r="B308" s="13">
        <v>60</v>
      </c>
      <c r="C308" s="13" t="s">
        <v>372</v>
      </c>
      <c r="D308" s="14">
        <v>5540.5731369890527</v>
      </c>
      <c r="E308" s="17">
        <v>27.76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2475.7095536797569</v>
      </c>
      <c r="Q308" s="15">
        <f t="shared" si="8"/>
        <v>-169621818.34800002</v>
      </c>
      <c r="R308" s="20">
        <v>82.523651789325228</v>
      </c>
      <c r="T308" s="118">
        <v>25.285394904686491</v>
      </c>
      <c r="U308" s="120">
        <v>24.351044236590909</v>
      </c>
      <c r="V308" s="20">
        <v>63.61781842756848</v>
      </c>
      <c r="W308" s="20">
        <v>60.187085409203959</v>
      </c>
      <c r="X308" s="20">
        <v>67.770368498849265</v>
      </c>
    </row>
    <row r="309" spans="1:24" x14ac:dyDescent="0.25">
      <c r="A309" s="13" t="s">
        <v>42</v>
      </c>
      <c r="B309" s="13">
        <v>60</v>
      </c>
      <c r="C309" s="13" t="s">
        <v>372</v>
      </c>
      <c r="D309" s="14">
        <v>1380.4351040902141</v>
      </c>
      <c r="E309" s="17">
        <v>8.91</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1271.758948998581</v>
      </c>
      <c r="Q309" s="15">
        <f t="shared" si="8"/>
        <v>12379245.268499998</v>
      </c>
      <c r="R309" s="20">
        <v>42.391964966619369</v>
      </c>
      <c r="T309" s="118">
        <v>-20.942968762570668</v>
      </c>
      <c r="U309" s="118">
        <v>20.033850789266367</v>
      </c>
      <c r="V309" s="20">
        <v>37.121574066615203</v>
      </c>
      <c r="W309" s="20">
        <v>30.713406209160713</v>
      </c>
      <c r="X309" s="20">
        <v>48.698590266343352</v>
      </c>
    </row>
    <row r="310" spans="1:24" x14ac:dyDescent="0.25">
      <c r="A310" s="13" t="s">
        <v>723</v>
      </c>
      <c r="B310" s="13">
        <v>60</v>
      </c>
      <c r="C310" s="13" t="s">
        <v>372</v>
      </c>
      <c r="D310" s="13" t="s">
        <v>1788</v>
      </c>
      <c r="E310" s="17">
        <v>4125000</v>
      </c>
      <c r="F310" s="13" t="s">
        <v>374</v>
      </c>
      <c r="G310" s="13" t="s">
        <v>1059</v>
      </c>
      <c r="H310" s="13">
        <v>699</v>
      </c>
      <c r="K310" s="13">
        <v>2.4580000000000002</v>
      </c>
      <c r="M310" s="13" t="s">
        <v>1789</v>
      </c>
      <c r="N310" s="13" t="s">
        <v>1292</v>
      </c>
      <c r="Q310" s="15">
        <f t="shared" si="8"/>
        <v>839738583750000</v>
      </c>
      <c r="R310" s="165">
        <f t="shared" ref="R310" si="9">IF(OR(H310="", H311="", Q310=0), "", IF(H310&lt;H311, LN(H311/H310)/10, ""))</f>
        <v>1.3348434439089254</v>
      </c>
      <c r="T310" s="118"/>
      <c r="U310" s="120">
        <v>264156.7411468178</v>
      </c>
      <c r="V310" s="20"/>
      <c r="W310" s="20"/>
      <c r="X310" s="20"/>
    </row>
    <row r="311" spans="1:24" x14ac:dyDescent="0.25">
      <c r="A311" s="13" t="s">
        <v>724</v>
      </c>
      <c r="B311" s="13">
        <v>60</v>
      </c>
      <c r="C311" s="13" t="s">
        <v>372</v>
      </c>
      <c r="D311" s="14">
        <v>-5972.6458721575427</v>
      </c>
      <c r="E311" s="17">
        <v>33.92</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854.18784426087836</v>
      </c>
      <c r="Q311" s="15">
        <f t="shared" si="8"/>
        <v>295662323.19999999</v>
      </c>
      <c r="R311" s="20">
        <v>28.472928142029279</v>
      </c>
      <c r="T311" s="118">
        <v>-34.03391843671308</v>
      </c>
      <c r="U311" s="120">
        <v>13.043977357938275</v>
      </c>
      <c r="V311" s="20">
        <v>29.63735575726098</v>
      </c>
      <c r="W311" s="20">
        <v>53.838176116673054</v>
      </c>
      <c r="X311" s="20">
        <v>43.987680152349618</v>
      </c>
    </row>
    <row r="312" spans="1:24" x14ac:dyDescent="0.25">
      <c r="A312" s="13" t="s">
        <v>290</v>
      </c>
      <c r="B312" s="13">
        <v>60</v>
      </c>
      <c r="C312" s="13" t="s">
        <v>372</v>
      </c>
      <c r="D312" s="13">
        <v>-603.33360339630099</v>
      </c>
      <c r="E312" s="17">
        <v>6.94</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560.41593540126405</v>
      </c>
      <c r="Q312" s="15">
        <f t="shared" si="8"/>
        <v>-11590650.2194</v>
      </c>
      <c r="R312" s="20">
        <v>18.680531180042134</v>
      </c>
      <c r="T312" s="118">
        <v>-4.203844131793657</v>
      </c>
      <c r="U312" s="120">
        <v>-9.3100591527972476</v>
      </c>
      <c r="V312" s="20">
        <v>38.298896134773159</v>
      </c>
      <c r="W312" s="20">
        <v>35.390781397586373</v>
      </c>
      <c r="X312" s="20">
        <v>41.186644495042636</v>
      </c>
    </row>
    <row r="313" spans="1:24" x14ac:dyDescent="0.25">
      <c r="A313" s="13" t="s">
        <v>725</v>
      </c>
      <c r="B313" s="13">
        <v>60</v>
      </c>
      <c r="C313" s="13" t="s">
        <v>372</v>
      </c>
      <c r="D313" s="14">
        <v>-663.46387625336513</v>
      </c>
      <c r="E313" s="17">
        <v>7.55</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862.74519324748326</v>
      </c>
      <c r="Q313" s="15">
        <f t="shared" si="8"/>
        <v>-1604950.3854999999</v>
      </c>
      <c r="R313" s="20">
        <v>28.758173108249441</v>
      </c>
      <c r="T313" s="118">
        <v>-4.177791779181943</v>
      </c>
      <c r="U313" s="120">
        <v>0.16756735756196406</v>
      </c>
      <c r="V313" s="20">
        <v>29.01503049876138</v>
      </c>
      <c r="W313" s="20">
        <v>42.171945865177882</v>
      </c>
      <c r="X313" s="20">
        <v>44.068798954785031</v>
      </c>
    </row>
    <row r="314" spans="1:24" x14ac:dyDescent="0.25">
      <c r="A314" s="13" t="s">
        <v>484</v>
      </c>
      <c r="B314" s="13">
        <v>60</v>
      </c>
      <c r="C314" s="13" t="s">
        <v>372</v>
      </c>
      <c r="D314" s="13">
        <v>-2710.0349758850939</v>
      </c>
      <c r="E314" s="17">
        <v>7.88</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121.89640800692659</v>
      </c>
      <c r="Q314" s="15">
        <f t="shared" si="8"/>
        <v>-44538980.533199996</v>
      </c>
      <c r="R314" s="20">
        <v>4.0632136002308865</v>
      </c>
      <c r="T314" s="118">
        <v>-5.2863616636122934</v>
      </c>
      <c r="U314" s="120">
        <v>7.8801986769812338</v>
      </c>
      <c r="V314" s="20">
        <v>39.601617594357798</v>
      </c>
      <c r="W314" s="20">
        <v>46.251136340669419</v>
      </c>
      <c r="X314" s="20">
        <v>45.374709690514194</v>
      </c>
    </row>
    <row r="315" spans="1:24" x14ac:dyDescent="0.25">
      <c r="A315" s="13" t="s">
        <v>307</v>
      </c>
      <c r="B315" s="13">
        <v>60</v>
      </c>
      <c r="C315" s="13" t="s">
        <v>372</v>
      </c>
      <c r="D315" s="14">
        <v>-18560.66429894355</v>
      </c>
      <c r="E315" s="17">
        <v>58.65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637.59364325640331</v>
      </c>
      <c r="Q315" s="16">
        <f t="shared" si="8"/>
        <v>-29527573.581</v>
      </c>
      <c r="R315" s="20">
        <v>21.253121441880111</v>
      </c>
      <c r="T315" s="118">
        <v>30.79142955420906</v>
      </c>
      <c r="U315" s="118">
        <v>136.38783574659939</v>
      </c>
      <c r="V315" s="20">
        <v>48.917167099796643</v>
      </c>
      <c r="W315" s="20">
        <v>32.550663672654586</v>
      </c>
      <c r="X315" s="20">
        <v>71.129730854726759</v>
      </c>
    </row>
    <row r="316" spans="1:24" x14ac:dyDescent="0.25">
      <c r="A316" s="13" t="s">
        <v>297</v>
      </c>
      <c r="B316" s="13">
        <v>60</v>
      </c>
      <c r="C316" s="13" t="s">
        <v>372</v>
      </c>
      <c r="D316" s="13">
        <v>-14574.205829703003</v>
      </c>
      <c r="E316" s="17">
        <v>53.4</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119.02316072950228</v>
      </c>
      <c r="Q316" s="15">
        <f t="shared" si="8"/>
        <v>-13536714.168</v>
      </c>
      <c r="R316" s="20">
        <v>3.9674386909834092</v>
      </c>
      <c r="T316" s="118">
        <v>-49.64938833415367</v>
      </c>
      <c r="U316" s="120">
        <v>49.616924134224192</v>
      </c>
      <c r="V316" s="20">
        <v>32.060585776814072</v>
      </c>
      <c r="W316" s="20">
        <v>42.005872476509616</v>
      </c>
      <c r="X316" s="20">
        <v>48.973750689900058</v>
      </c>
    </row>
    <row r="317" spans="1:24" x14ac:dyDescent="0.25">
      <c r="A317" s="13" t="s">
        <v>324</v>
      </c>
      <c r="B317" s="13">
        <v>60</v>
      </c>
      <c r="C317" s="13" t="s">
        <v>372</v>
      </c>
      <c r="D317" s="14">
        <v>5734.6855474786198</v>
      </c>
      <c r="E317" s="17">
        <v>13.31</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2200.0383901056448</v>
      </c>
      <c r="Q317" s="15">
        <f t="shared" si="8"/>
        <v>-93891016.808600008</v>
      </c>
      <c r="R317" s="20">
        <v>73.334613003521497</v>
      </c>
      <c r="T317" s="120">
        <v>27.884276497902718</v>
      </c>
      <c r="U317" s="120">
        <v>13.754503024340767</v>
      </c>
      <c r="V317" s="20">
        <v>65.997833147859978</v>
      </c>
      <c r="W317" s="20">
        <v>45.635887754197022</v>
      </c>
      <c r="X317" s="20">
        <v>82.165075817799433</v>
      </c>
    </row>
    <row r="318" spans="1:24" x14ac:dyDescent="0.25">
      <c r="A318" s="13" t="s">
        <v>182</v>
      </c>
      <c r="B318" s="13">
        <v>60</v>
      </c>
      <c r="C318" s="13" t="s">
        <v>372</v>
      </c>
      <c r="D318" s="14">
        <v>505.8312121158437</v>
      </c>
      <c r="E318" s="17">
        <v>15.63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1326.9102158378655</v>
      </c>
      <c r="Q318" s="15">
        <f t="shared" si="8"/>
        <v>-18341369.860800002</v>
      </c>
      <c r="R318" s="20">
        <v>44.230340527928853</v>
      </c>
      <c r="T318" s="118">
        <v>-15.433929558529069</v>
      </c>
      <c r="U318" s="120">
        <v>-15.937782245529704</v>
      </c>
      <c r="V318" s="20">
        <v>38.69152217883137</v>
      </c>
      <c r="W318" s="20">
        <v>33.915578445338895</v>
      </c>
      <c r="X318" s="20">
        <v>38.270792983213667</v>
      </c>
    </row>
    <row r="319" spans="1:24" x14ac:dyDescent="0.25">
      <c r="A319" s="13" t="s">
        <v>84</v>
      </c>
      <c r="B319" s="13">
        <v>60</v>
      </c>
      <c r="C319" s="13" t="s">
        <v>372</v>
      </c>
      <c r="D319" s="14">
        <v>-109240.95081347559</v>
      </c>
      <c r="E319" s="17">
        <v>423.5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795.51004829346243</v>
      </c>
      <c r="Q319" s="15">
        <f t="shared" si="8"/>
        <v>-351661017.39999998</v>
      </c>
      <c r="R319" s="20">
        <v>26.517001609782081</v>
      </c>
      <c r="T319" s="118">
        <v>-263.93321937426776</v>
      </c>
      <c r="U319" s="118">
        <v>853.74609918264639</v>
      </c>
      <c r="V319" s="20">
        <v>40.105216368342333</v>
      </c>
      <c r="W319" s="20">
        <v>38.417380075724111</v>
      </c>
      <c r="X319" s="20">
        <v>56.048853148886352</v>
      </c>
    </row>
    <row r="320" spans="1:24" x14ac:dyDescent="0.25">
      <c r="A320" s="13" t="s">
        <v>284</v>
      </c>
      <c r="B320" s="13">
        <v>60</v>
      </c>
      <c r="C320" s="13" t="s">
        <v>372</v>
      </c>
      <c r="D320" s="13">
        <v>-3220.0266725071992</v>
      </c>
      <c r="E320" s="17">
        <v>8.74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167.43770473082063</v>
      </c>
      <c r="Q320" s="15">
        <f t="shared" si="8"/>
        <v>-18651507.240199998</v>
      </c>
      <c r="R320" s="20">
        <v>5.5812568243606879</v>
      </c>
      <c r="T320" s="118">
        <v>-5.6794311267942099</v>
      </c>
      <c r="U320" s="120">
        <v>0.69708170874042352</v>
      </c>
      <c r="V320" s="20">
        <v>41.092967778161395</v>
      </c>
      <c r="W320" s="20">
        <v>71.7092509092261</v>
      </c>
      <c r="X320" s="20">
        <v>47.615944279192547</v>
      </c>
    </row>
    <row r="321" spans="1:24" x14ac:dyDescent="0.25">
      <c r="A321" s="13" t="s">
        <v>192</v>
      </c>
      <c r="B321" s="13">
        <v>60</v>
      </c>
      <c r="C321" s="13" t="s">
        <v>372</v>
      </c>
      <c r="D321" s="14">
        <v>-4049.7878340794282</v>
      </c>
      <c r="E321" s="17">
        <v>9.6199999999999992</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323.74761229235884</v>
      </c>
      <c r="Q321" s="15">
        <f t="shared" si="8"/>
        <v>6297059.5999999996</v>
      </c>
      <c r="R321" s="20">
        <v>10.791587076411961</v>
      </c>
      <c r="T321" s="118">
        <v>-7.0270328755535516</v>
      </c>
      <c r="U321" s="120">
        <v>-0.21801499067052532</v>
      </c>
      <c r="V321" s="20">
        <v>27.763220615802165</v>
      </c>
      <c r="W321" s="20">
        <v>44.77519358580242</v>
      </c>
      <c r="X321" s="20">
        <v>46.395549208367882</v>
      </c>
    </row>
    <row r="322" spans="1:24" x14ac:dyDescent="0.25">
      <c r="A322" s="13" t="s">
        <v>440</v>
      </c>
      <c r="B322" s="13">
        <v>60</v>
      </c>
      <c r="C322" s="13" t="s">
        <v>372</v>
      </c>
      <c r="D322" s="14">
        <v>-60004.598359524265</v>
      </c>
      <c r="E322" s="17">
        <v>167.4</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1098.2079236200966</v>
      </c>
      <c r="Q322" s="15">
        <f t="shared" si="8"/>
        <v>-342163299.92400002</v>
      </c>
      <c r="R322" s="20">
        <v>36.606930787336552</v>
      </c>
      <c r="T322" s="120">
        <v>334.46615035436423</v>
      </c>
      <c r="U322" s="118">
        <v>189.09461644127688</v>
      </c>
      <c r="V322" s="20">
        <v>45.890625278141641</v>
      </c>
      <c r="W322" s="20">
        <v>54.12895855431713</v>
      </c>
      <c r="X322" s="20">
        <v>65.706452163400783</v>
      </c>
    </row>
    <row r="323" spans="1:24" x14ac:dyDescent="0.25">
      <c r="A323" s="13" t="s">
        <v>57</v>
      </c>
      <c r="B323" s="13">
        <v>60</v>
      </c>
      <c r="C323" s="13" t="s">
        <v>372</v>
      </c>
      <c r="D323" s="13">
        <v>-790.36921372679365</v>
      </c>
      <c r="E323" s="17">
        <v>2.09</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640.01209180184753</v>
      </c>
      <c r="Q323" s="15">
        <f t="shared" ref="Q323:Q386" si="10">E323*G323/100</f>
        <v>10038933.010699999</v>
      </c>
      <c r="R323" s="20">
        <v>21.333736393394918</v>
      </c>
      <c r="T323" s="118">
        <v>-2.7023939068606895</v>
      </c>
      <c r="U323" s="120">
        <v>1.0061085070081344</v>
      </c>
      <c r="V323" s="20">
        <v>27.395466421075913</v>
      </c>
      <c r="W323" s="20">
        <v>45.864297102592701</v>
      </c>
      <c r="X323" s="20">
        <v>45.780783180863857</v>
      </c>
    </row>
    <row r="324" spans="1:24" x14ac:dyDescent="0.25">
      <c r="A324" s="13" t="s">
        <v>463</v>
      </c>
      <c r="B324" s="13">
        <v>60</v>
      </c>
      <c r="C324" s="13" t="s">
        <v>372</v>
      </c>
      <c r="D324" s="14">
        <v>240.83050569007725</v>
      </c>
      <c r="E324" s="17">
        <v>4.1100000000000003</v>
      </c>
      <c r="F324" s="13" t="s">
        <v>233</v>
      </c>
      <c r="G324" s="13" t="s">
        <v>906</v>
      </c>
      <c r="H324" s="13" t="s">
        <v>1805</v>
      </c>
      <c r="I324" s="13" t="s">
        <v>907</v>
      </c>
      <c r="J324" s="13" t="s">
        <v>908</v>
      </c>
      <c r="K324" s="13" t="s">
        <v>909</v>
      </c>
      <c r="L324" s="13" t="s">
        <v>1068</v>
      </c>
      <c r="M324" s="13" t="s">
        <v>1806</v>
      </c>
      <c r="N324" s="13" t="s">
        <v>639</v>
      </c>
      <c r="O324" s="13">
        <v>34.170746035762861</v>
      </c>
      <c r="P324" s="13">
        <v>1703.282828853168</v>
      </c>
      <c r="Q324" s="16">
        <f t="shared" si="10"/>
        <v>-188000236.5</v>
      </c>
      <c r="R324" s="20">
        <v>56.776094295105601</v>
      </c>
      <c r="T324" s="118">
        <v>-3.6643840784337911</v>
      </c>
      <c r="U324" s="120">
        <v>-6.5825058644516332</v>
      </c>
      <c r="V324" s="20">
        <v>24.526971889850788</v>
      </c>
      <c r="W324" s="20">
        <v>41.891015664689583</v>
      </c>
      <c r="X324" s="20">
        <v>45.265649259709122</v>
      </c>
    </row>
    <row r="325" spans="1:24" x14ac:dyDescent="0.25">
      <c r="A325" s="13" t="s">
        <v>519</v>
      </c>
      <c r="B325" s="13">
        <v>60</v>
      </c>
      <c r="C325" s="13" t="s">
        <v>372</v>
      </c>
      <c r="D325" s="14">
        <v>-5355.1193492255325</v>
      </c>
      <c r="E325" s="17">
        <v>23.14</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1402.4817493953963</v>
      </c>
      <c r="Q325" s="15">
        <f t="shared" si="10"/>
        <v>53218645.857000001</v>
      </c>
      <c r="R325" s="20">
        <v>46.74939164651321</v>
      </c>
      <c r="T325" s="118">
        <v>5.2603007594191808</v>
      </c>
      <c r="U325" s="118"/>
      <c r="V325" s="20">
        <v>28.838158337684224</v>
      </c>
      <c r="W325" s="20">
        <v>11.01893191205949</v>
      </c>
      <c r="X325" s="20">
        <v>28.824238239618758</v>
      </c>
    </row>
    <row r="326" spans="1:24" x14ac:dyDescent="0.25">
      <c r="A326" s="13" t="s">
        <v>344</v>
      </c>
      <c r="B326" s="13">
        <v>60</v>
      </c>
      <c r="C326" s="13" t="s">
        <v>372</v>
      </c>
      <c r="D326" s="14">
        <v>4255.227973870763</v>
      </c>
      <c r="E326" s="17">
        <v>16.010000000000002</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2471.9397008544752</v>
      </c>
      <c r="Q326" s="15">
        <f t="shared" si="10"/>
        <v>19849107.543500002</v>
      </c>
      <c r="R326" s="20">
        <v>82.397990028482511</v>
      </c>
      <c r="T326" s="118">
        <v>10.023798450692869</v>
      </c>
      <c r="U326" s="120">
        <v>5.2210334763999633</v>
      </c>
      <c r="V326" s="20">
        <v>58.438070726349181</v>
      </c>
      <c r="W326" s="20">
        <v>58.474013227890225</v>
      </c>
      <c r="X326" s="20">
        <v>57.692185186423302</v>
      </c>
    </row>
    <row r="327" spans="1:24" x14ac:dyDescent="0.25">
      <c r="A327" s="13" t="s">
        <v>252</v>
      </c>
      <c r="B327" s="13">
        <v>60</v>
      </c>
      <c r="C327" s="13" t="s">
        <v>372</v>
      </c>
      <c r="D327" s="14">
        <v>52903.763366730062</v>
      </c>
      <c r="E327" s="17">
        <v>215.9</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2385.0544776979259</v>
      </c>
      <c r="Q327" s="15">
        <f t="shared" si="10"/>
        <v>4499356000</v>
      </c>
      <c r="R327" s="20">
        <v>79.501815923264203</v>
      </c>
      <c r="T327" s="118">
        <v>29.995647296265986</v>
      </c>
      <c r="U327" s="120">
        <v>129.8501191476862</v>
      </c>
      <c r="V327" s="20">
        <v>53.19637416581233</v>
      </c>
      <c r="W327" s="20">
        <v>63.555070753898619</v>
      </c>
      <c r="X327" s="20">
        <v>58.807303176587773</v>
      </c>
    </row>
    <row r="328" spans="1:24" x14ac:dyDescent="0.25">
      <c r="A328" s="13" t="s">
        <v>406</v>
      </c>
      <c r="B328" s="13">
        <v>60</v>
      </c>
      <c r="C328" s="13" t="s">
        <v>372</v>
      </c>
      <c r="D328" s="14">
        <v>60524.78279139052</v>
      </c>
      <c r="E328" s="17">
        <v>372.75</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804.41393671741821</v>
      </c>
      <c r="Q328" s="16">
        <f t="shared" si="10"/>
        <v>-1263802396.605</v>
      </c>
      <c r="R328" s="20">
        <v>26.813797890580606</v>
      </c>
      <c r="T328" s="118">
        <v>-341.66027498716517</v>
      </c>
      <c r="U328" s="120">
        <v>-944.77012276261348</v>
      </c>
      <c r="V328" s="20">
        <v>55.979880955765601</v>
      </c>
      <c r="W328" s="20">
        <v>47.477675562655676</v>
      </c>
      <c r="X328" s="20">
        <v>38.123749397852329</v>
      </c>
    </row>
    <row r="329" spans="1:24" x14ac:dyDescent="0.25">
      <c r="A329" s="13" t="s">
        <v>407</v>
      </c>
      <c r="B329" s="13">
        <v>60</v>
      </c>
      <c r="C329" s="13" t="s">
        <v>372</v>
      </c>
      <c r="D329" s="14">
        <v>7449.5716941481051</v>
      </c>
      <c r="E329" s="17">
        <v>10.199999999999999</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2140.0607897130762</v>
      </c>
      <c r="Q329" s="15">
        <f t="shared" si="10"/>
        <v>149434153.64399999</v>
      </c>
      <c r="R329" s="20">
        <v>71.335359657102543</v>
      </c>
      <c r="T329" s="120">
        <v>31.756919416171225</v>
      </c>
      <c r="U329" s="118">
        <v>15.477641104800895</v>
      </c>
      <c r="V329" s="20">
        <v>79.523669524615499</v>
      </c>
      <c r="W329" s="20">
        <v>62.967301219198724</v>
      </c>
      <c r="X329" s="20">
        <v>87.631051632494589</v>
      </c>
    </row>
    <row r="330" spans="1:24" x14ac:dyDescent="0.25">
      <c r="A330" s="13" t="s">
        <v>97</v>
      </c>
      <c r="B330" s="13">
        <v>60</v>
      </c>
      <c r="C330" s="13" t="s">
        <v>372</v>
      </c>
      <c r="D330" s="14">
        <v>-1696.0193769311261</v>
      </c>
      <c r="E330" s="17">
        <v>8.15</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102.4904642762589</v>
      </c>
      <c r="Q330" s="15">
        <f t="shared" si="10"/>
        <v>-2674129.8335000002</v>
      </c>
      <c r="R330" s="20">
        <v>3.41634880920863</v>
      </c>
      <c r="T330" s="118">
        <v>-4.9054383276309288</v>
      </c>
      <c r="U330" s="120">
        <v>0.7927831285184439</v>
      </c>
      <c r="V330" s="20">
        <v>38.646416483322604</v>
      </c>
      <c r="W330" s="20">
        <v>43.169945958965641</v>
      </c>
      <c r="X330" s="20">
        <v>47.403673700079935</v>
      </c>
    </row>
    <row r="331" spans="1:24" x14ac:dyDescent="0.25">
      <c r="A331" s="13" t="s">
        <v>107</v>
      </c>
      <c r="B331" s="13">
        <v>60</v>
      </c>
      <c r="C331" s="13" t="s">
        <v>372</v>
      </c>
      <c r="D331" s="14">
        <v>7339.8129109063248</v>
      </c>
      <c r="E331" s="17">
        <v>12.87</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2164.4841694523457</v>
      </c>
      <c r="Q331" s="15">
        <f t="shared" si="10"/>
        <v>4165661.0852999999</v>
      </c>
      <c r="R331" s="20">
        <v>72.149472315078185</v>
      </c>
      <c r="T331" s="118">
        <v>5.2306616918202131</v>
      </c>
      <c r="U331" s="118">
        <v>27.074843851658414</v>
      </c>
      <c r="V331" s="20">
        <v>52.987797906495963</v>
      </c>
      <c r="W331" s="20">
        <v>82.064836371575296</v>
      </c>
      <c r="X331" s="20">
        <v>71.754693978638898</v>
      </c>
    </row>
    <row r="332" spans="1:24" x14ac:dyDescent="0.25">
      <c r="A332" s="13" t="s">
        <v>148</v>
      </c>
      <c r="B332" s="13">
        <v>60</v>
      </c>
      <c r="C332" s="13" t="s">
        <v>372</v>
      </c>
      <c r="D332" s="14">
        <v>-3305.112908644272</v>
      </c>
      <c r="E332" s="17">
        <v>13.38</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481.48878310089123</v>
      </c>
      <c r="Q332" s="15">
        <f t="shared" si="10"/>
        <v>23566547.633400001</v>
      </c>
      <c r="R332" s="20">
        <v>16.049626103363043</v>
      </c>
      <c r="T332" s="118">
        <v>-10.492225504069719</v>
      </c>
      <c r="U332" s="118">
        <v>16.05385486494308</v>
      </c>
      <c r="V332" s="20">
        <v>27.188326829420948</v>
      </c>
      <c r="W332" s="20">
        <v>49.919369964033805</v>
      </c>
      <c r="X332" s="20">
        <v>52.840537060436617</v>
      </c>
    </row>
    <row r="333" spans="1:24" x14ac:dyDescent="0.25">
      <c r="A333" s="13" t="s">
        <v>76</v>
      </c>
      <c r="B333" s="13">
        <v>60</v>
      </c>
      <c r="C333" s="13" t="s">
        <v>372</v>
      </c>
      <c r="D333" s="14">
        <v>729.56949957029951</v>
      </c>
      <c r="E333" s="17">
        <v>4.96</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1874.3440397612089</v>
      </c>
      <c r="Q333" s="15">
        <f t="shared" si="10"/>
        <v>-26135430.399999999</v>
      </c>
      <c r="R333" s="20">
        <v>62.478134658706963</v>
      </c>
      <c r="T333" s="118">
        <v>-6.1614447287240992</v>
      </c>
      <c r="U333" s="120">
        <v>1.4164295378885949</v>
      </c>
      <c r="V333" s="20">
        <v>29.854842155062435</v>
      </c>
      <c r="W333" s="20">
        <v>44.71174428259792</v>
      </c>
      <c r="X333" s="20">
        <v>44.394163613082718</v>
      </c>
    </row>
    <row r="334" spans="1:24" x14ac:dyDescent="0.25">
      <c r="A334" s="13" t="s">
        <v>273</v>
      </c>
      <c r="B334" s="13">
        <v>60</v>
      </c>
      <c r="C334" s="13" t="s">
        <v>372</v>
      </c>
      <c r="D334" s="14">
        <v>2682.9596934236124</v>
      </c>
      <c r="E334" s="17">
        <v>27.12</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513.19977324315187</v>
      </c>
      <c r="Q334" s="15">
        <f t="shared" si="10"/>
        <v>1722334.5192000002</v>
      </c>
      <c r="R334" s="20">
        <v>17.106659108105063</v>
      </c>
      <c r="T334" s="118">
        <v>-36.166598389928666</v>
      </c>
      <c r="U334" s="120">
        <v>12.950903124911086</v>
      </c>
      <c r="V334" s="20">
        <v>34.824469586211023</v>
      </c>
      <c r="W334" s="20">
        <v>46.579796824387429</v>
      </c>
      <c r="X334" s="20">
        <v>43.701628507483221</v>
      </c>
    </row>
    <row r="335" spans="1:24" x14ac:dyDescent="0.25">
      <c r="A335" s="13" t="s">
        <v>58</v>
      </c>
      <c r="B335" s="13">
        <v>60</v>
      </c>
      <c r="C335" s="13" t="s">
        <v>372</v>
      </c>
      <c r="D335" s="14">
        <v>-2359.8503818416461</v>
      </c>
      <c r="E335" s="17">
        <v>28.52</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479.452910505163</v>
      </c>
      <c r="Q335" s="15">
        <f t="shared" si="10"/>
        <v>-6940948.6203999994</v>
      </c>
      <c r="R335" s="20">
        <v>15.981763683505433</v>
      </c>
      <c r="T335" s="118">
        <v>-18.02403639081696</v>
      </c>
      <c r="U335" s="120">
        <v>16.023519139575555</v>
      </c>
      <c r="V335" s="20">
        <v>43.557455273699887</v>
      </c>
      <c r="W335" s="20">
        <v>47.669300164693688</v>
      </c>
      <c r="X335" s="20">
        <v>49.437504000056272</v>
      </c>
    </row>
    <row r="336" spans="1:24" x14ac:dyDescent="0.25">
      <c r="A336" s="13" t="s">
        <v>726</v>
      </c>
      <c r="B336" s="13">
        <v>60</v>
      </c>
      <c r="C336" s="13" t="s">
        <v>372</v>
      </c>
      <c r="D336" s="14">
        <v>-516.65570958165927</v>
      </c>
      <c r="E336" s="17">
        <v>8.92</v>
      </c>
      <c r="F336" s="13" t="s">
        <v>374</v>
      </c>
      <c r="G336" s="13">
        <v>0</v>
      </c>
      <c r="H336" s="13" t="s">
        <v>1818</v>
      </c>
      <c r="I336" s="13">
        <v>3.5890787</v>
      </c>
      <c r="J336" s="13">
        <v>35890787000</v>
      </c>
      <c r="K336" s="13">
        <v>10000000000</v>
      </c>
      <c r="L336" s="13">
        <v>2.2289842794475363</v>
      </c>
      <c r="M336" s="13">
        <v>80000000000</v>
      </c>
      <c r="N336" s="13" t="s">
        <v>916</v>
      </c>
      <c r="O336" s="13">
        <v>0</v>
      </c>
      <c r="P336" s="13">
        <v>394.3258611530656</v>
      </c>
      <c r="Q336" s="15">
        <f t="shared" si="10"/>
        <v>0</v>
      </c>
      <c r="R336" s="20">
        <v>13.144195371768854</v>
      </c>
      <c r="T336" s="118">
        <v>-4.3475259028327073</v>
      </c>
      <c r="U336" s="120">
        <v>-15.927150730384163</v>
      </c>
      <c r="V336" s="20">
        <v>44.472155621035284</v>
      </c>
      <c r="W336" s="20">
        <v>53.133242512824751</v>
      </c>
      <c r="X336" s="20">
        <v>43.122604520620101</v>
      </c>
    </row>
    <row r="337" spans="1:24" x14ac:dyDescent="0.25">
      <c r="A337" s="13" t="s">
        <v>342</v>
      </c>
      <c r="B337" s="13">
        <v>60</v>
      </c>
      <c r="C337" s="13" t="s">
        <v>372</v>
      </c>
      <c r="D337" s="14">
        <v>-45178.253171714998</v>
      </c>
      <c r="E337" s="17">
        <v>65.05</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f t="shared" si="10"/>
        <v>-1258779948</v>
      </c>
      <c r="R337" s="20">
        <v>5.666666666666667</v>
      </c>
      <c r="T337" s="118">
        <v>-387.62196255057245</v>
      </c>
      <c r="U337" s="118"/>
      <c r="V337" s="20">
        <v>38.077490392632228</v>
      </c>
      <c r="W337" s="20">
        <v>41.367362404939314</v>
      </c>
      <c r="X337" s="20">
        <v>46.580796952208516</v>
      </c>
    </row>
    <row r="338" spans="1:24" x14ac:dyDescent="0.25">
      <c r="A338" s="13" t="s">
        <v>472</v>
      </c>
      <c r="B338" s="13">
        <v>60</v>
      </c>
      <c r="C338" s="13" t="s">
        <v>372</v>
      </c>
      <c r="D338" s="14">
        <v>-2226.6060320023585</v>
      </c>
      <c r="E338" s="17">
        <v>24.38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588.10082593514358</v>
      </c>
      <c r="Q338" s="15">
        <f t="shared" si="10"/>
        <v>-32434859.196199998</v>
      </c>
      <c r="R338" s="20">
        <v>19.603360864504786</v>
      </c>
      <c r="T338" s="118">
        <v>-14.329639383907242</v>
      </c>
      <c r="U338" s="120">
        <v>-89.873541817336573</v>
      </c>
      <c r="V338" s="20">
        <v>35.160793162385751</v>
      </c>
      <c r="W338" s="20">
        <v>42.550607659461868</v>
      </c>
      <c r="X338" s="20">
        <v>24.706588567816564</v>
      </c>
    </row>
    <row r="339" spans="1:24" x14ac:dyDescent="0.25">
      <c r="A339" s="13" t="s">
        <v>408</v>
      </c>
      <c r="B339" s="13">
        <v>60</v>
      </c>
      <c r="C339" s="13" t="s">
        <v>372</v>
      </c>
      <c r="D339" s="14">
        <v>4749.005949469094</v>
      </c>
      <c r="E339" s="17">
        <v>15.11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2112.5017174622722</v>
      </c>
      <c r="Q339" s="15">
        <f t="shared" si="10"/>
        <v>4551151.4918999998</v>
      </c>
      <c r="R339" s="20">
        <v>70.416723915409065</v>
      </c>
      <c r="T339" s="120">
        <v>15.975817381053705</v>
      </c>
      <c r="U339" s="118">
        <v>21.427696890696843</v>
      </c>
      <c r="V339" s="20">
        <v>56.384766590776835</v>
      </c>
      <c r="W339" s="20">
        <v>61.302992897604405</v>
      </c>
      <c r="X339" s="20">
        <v>68.941724915994499</v>
      </c>
    </row>
    <row r="340" spans="1:24" x14ac:dyDescent="0.25">
      <c r="A340" s="13" t="s">
        <v>632</v>
      </c>
      <c r="B340" s="13">
        <v>60</v>
      </c>
      <c r="C340" s="13" t="s">
        <v>372</v>
      </c>
      <c r="D340" s="14">
        <v>8183.1831739252439</v>
      </c>
      <c r="E340" s="17">
        <v>62.65</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2042.908279110592</v>
      </c>
      <c r="Q340" s="15">
        <f t="shared" si="10"/>
        <v>-641235461.05849993</v>
      </c>
      <c r="R340" s="20">
        <v>68.096942637019737</v>
      </c>
      <c r="T340" s="118">
        <v>-12.942598772569553</v>
      </c>
      <c r="U340" s="118"/>
      <c r="V340" s="20">
        <v>40.369206861701137</v>
      </c>
      <c r="W340" s="20">
        <v>41.267616347564655</v>
      </c>
      <c r="X340" s="20"/>
    </row>
    <row r="341" spans="1:24" x14ac:dyDescent="0.25">
      <c r="A341" s="13" t="s">
        <v>341</v>
      </c>
      <c r="B341" s="13">
        <v>60</v>
      </c>
      <c r="C341" s="13" t="s">
        <v>372</v>
      </c>
      <c r="D341" s="14">
        <v>-1354.1437444520454</v>
      </c>
      <c r="E341" s="17">
        <v>18.87</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871.93752111404513</v>
      </c>
      <c r="Q341" s="15">
        <f t="shared" si="10"/>
        <v>30442516.044300005</v>
      </c>
      <c r="R341" s="20">
        <v>29.064584037134839</v>
      </c>
      <c r="T341" s="120">
        <v>23.229895590303578</v>
      </c>
      <c r="U341" s="120">
        <v>-0.68042611786641061</v>
      </c>
      <c r="V341" s="20">
        <v>69.383294781401531</v>
      </c>
      <c r="W341" s="20">
        <v>53.093461640907194</v>
      </c>
      <c r="X341" s="20">
        <v>58.138492239075212</v>
      </c>
    </row>
    <row r="342" spans="1:24" x14ac:dyDescent="0.25">
      <c r="A342" s="13" t="s">
        <v>138</v>
      </c>
      <c r="B342" s="13">
        <v>60</v>
      </c>
      <c r="C342" s="13" t="s">
        <v>372</v>
      </c>
      <c r="D342" s="14">
        <v>2334.0034125798502</v>
      </c>
      <c r="E342" s="17">
        <v>12.85</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1373.7749532169453</v>
      </c>
      <c r="Q342" s="15">
        <f t="shared" si="10"/>
        <v>-9350315.0930000003</v>
      </c>
      <c r="R342" s="20">
        <v>45.792498440564842</v>
      </c>
      <c r="T342" s="118">
        <v>-6.7997186076477867</v>
      </c>
      <c r="U342" s="120">
        <v>3.0478541972936668</v>
      </c>
      <c r="V342" s="20">
        <v>44.328379809493008</v>
      </c>
      <c r="W342" s="20">
        <v>67.2009708078334</v>
      </c>
      <c r="X342" s="20">
        <v>49.088140542071294</v>
      </c>
    </row>
    <row r="343" spans="1:24" x14ac:dyDescent="0.25">
      <c r="A343" s="13" t="s">
        <v>538</v>
      </c>
      <c r="B343" s="13">
        <v>60</v>
      </c>
      <c r="C343" s="13" t="s">
        <v>372</v>
      </c>
      <c r="D343" s="14">
        <v>711.85132634396632</v>
      </c>
      <c r="E343" s="17">
        <v>4.7300000000000004</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1481.2259046056838</v>
      </c>
      <c r="Q343" s="16">
        <f t="shared" si="10"/>
        <v>-9517377.9745000005</v>
      </c>
      <c r="R343" s="20">
        <v>49.374196820189461</v>
      </c>
      <c r="T343" s="120">
        <v>12.808783613676745</v>
      </c>
      <c r="U343" s="118"/>
      <c r="V343" s="20">
        <v>61.873932053469851</v>
      </c>
      <c r="W343" s="20">
        <v>26.361313079101063</v>
      </c>
      <c r="X343" s="20">
        <v>72.778690278897855</v>
      </c>
    </row>
    <row r="344" spans="1:24" x14ac:dyDescent="0.25">
      <c r="A344" s="13" t="s">
        <v>197</v>
      </c>
      <c r="B344" s="13">
        <v>60</v>
      </c>
      <c r="C344" s="13" t="s">
        <v>372</v>
      </c>
      <c r="D344" s="14">
        <v>-4680.2357943537845</v>
      </c>
      <c r="E344" s="17">
        <v>10.38</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85.280689793669794</v>
      </c>
      <c r="Q344" s="16">
        <f t="shared" si="10"/>
        <v>-18034906.6296</v>
      </c>
      <c r="R344" s="20">
        <v>2.8426896597889932</v>
      </c>
      <c r="T344" s="118">
        <v>-15.006412354694731</v>
      </c>
      <c r="U344" s="120">
        <v>0.54192094891760689</v>
      </c>
      <c r="V344" s="20">
        <v>32.188682176845838</v>
      </c>
      <c r="W344" s="20">
        <v>46.967791370245479</v>
      </c>
      <c r="X344" s="20">
        <v>44.309015897054891</v>
      </c>
    </row>
    <row r="345" spans="1:24" x14ac:dyDescent="0.25">
      <c r="A345" s="13" t="s">
        <v>143</v>
      </c>
      <c r="B345" s="13">
        <v>60</v>
      </c>
      <c r="C345" s="13" t="s">
        <v>372</v>
      </c>
      <c r="D345" s="14">
        <v>-2649.4029124982753</v>
      </c>
      <c r="E345" s="17">
        <v>3.68</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442.55968116475657</v>
      </c>
      <c r="Q345" s="16">
        <f t="shared" si="10"/>
        <v>-304018.26880000002</v>
      </c>
      <c r="R345" s="20">
        <v>14.751989372158553</v>
      </c>
      <c r="T345" s="118">
        <v>-29.831349020160598</v>
      </c>
      <c r="U345" s="120">
        <v>-94.948262392493461</v>
      </c>
      <c r="V345" s="20">
        <v>40.55069099676173</v>
      </c>
      <c r="W345" s="20">
        <v>28.067272739299632</v>
      </c>
      <c r="X345" s="20">
        <v>34.193823679082683</v>
      </c>
    </row>
    <row r="346" spans="1:24" x14ac:dyDescent="0.25">
      <c r="A346" s="13" t="s">
        <v>11</v>
      </c>
      <c r="B346" s="13">
        <v>60</v>
      </c>
      <c r="C346" s="13" t="s">
        <v>372</v>
      </c>
      <c r="D346" s="13">
        <v>235363.08898922926</v>
      </c>
      <c r="E346" s="17">
        <v>3805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1126.5808608153834</v>
      </c>
      <c r="Q346" s="15">
        <f t="shared" si="10"/>
        <v>-5661030638.4499998</v>
      </c>
      <c r="R346" s="20">
        <v>37.552695360512779</v>
      </c>
      <c r="T346" s="118">
        <v>-2422.9447626665569</v>
      </c>
      <c r="U346" s="120">
        <v>-5399.9628730655058</v>
      </c>
      <c r="V346" s="20">
        <v>45.282906501619095</v>
      </c>
      <c r="W346" s="20">
        <v>55.44212257027953</v>
      </c>
      <c r="X346" s="20">
        <v>38.942966089849889</v>
      </c>
    </row>
    <row r="347" spans="1:24" x14ac:dyDescent="0.25">
      <c r="A347" s="13" t="s">
        <v>458</v>
      </c>
      <c r="B347" s="13">
        <v>60</v>
      </c>
      <c r="C347" s="13" t="s">
        <v>372</v>
      </c>
      <c r="D347" s="14">
        <v>-525.46181168685814</v>
      </c>
      <c r="E347" s="17">
        <v>5.64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481.65020109694228</v>
      </c>
      <c r="Q347" s="15">
        <f t="shared" si="10"/>
        <v>1042786.5372</v>
      </c>
      <c r="R347" s="20">
        <v>16.05500670323141</v>
      </c>
      <c r="T347" s="118">
        <v>-2.8901857134346898</v>
      </c>
      <c r="U347" s="120">
        <v>-4.9805687453693093</v>
      </c>
      <c r="V347" s="20">
        <v>38.137237649628332</v>
      </c>
      <c r="W347" s="20">
        <v>55.576933015366379</v>
      </c>
      <c r="X347" s="20">
        <v>45.510445339655369</v>
      </c>
    </row>
    <row r="348" spans="1:24" x14ac:dyDescent="0.25">
      <c r="A348" s="13" t="s">
        <v>291</v>
      </c>
      <c r="B348" s="13">
        <v>60</v>
      </c>
      <c r="C348" s="13" t="s">
        <v>372</v>
      </c>
      <c r="D348" s="14">
        <v>41671.591404698629</v>
      </c>
      <c r="E348" s="17">
        <v>86.5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2385.9123949460727</v>
      </c>
      <c r="Q348" s="15">
        <f t="shared" si="10"/>
        <v>115423280.935</v>
      </c>
      <c r="R348" s="20">
        <v>79.530413164869088</v>
      </c>
      <c r="T348" s="118">
        <v>15.087200818696971</v>
      </c>
      <c r="U348" s="120">
        <v>2.809183623098761</v>
      </c>
      <c r="V348" s="20">
        <v>45.263125175993324</v>
      </c>
      <c r="W348" s="20">
        <v>76.447166115178945</v>
      </c>
      <c r="X348" s="20">
        <v>52.301126357699523</v>
      </c>
    </row>
    <row r="349" spans="1:24" x14ac:dyDescent="0.25">
      <c r="A349" s="13" t="s">
        <v>535</v>
      </c>
      <c r="B349" s="13">
        <v>60</v>
      </c>
      <c r="C349" s="13" t="s">
        <v>372</v>
      </c>
      <c r="D349" s="14">
        <v>-1223.5354824400702</v>
      </c>
      <c r="E349" s="17">
        <v>12.74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380.45676458649473</v>
      </c>
      <c r="Q349" s="15">
        <f t="shared" si="10"/>
        <v>-33821196.5</v>
      </c>
      <c r="R349" s="20">
        <v>12.681892152883158</v>
      </c>
      <c r="T349" s="118">
        <v>-13.742933509208957</v>
      </c>
      <c r="U349" s="118"/>
      <c r="V349" s="20">
        <v>31.363336324723722</v>
      </c>
      <c r="W349" s="20">
        <v>53.547922886492024</v>
      </c>
      <c r="X349" s="20">
        <v>30.550592669713382</v>
      </c>
    </row>
    <row r="350" spans="1:24" x14ac:dyDescent="0.25">
      <c r="A350" s="13" t="s">
        <v>9</v>
      </c>
      <c r="B350" s="13">
        <v>60</v>
      </c>
      <c r="C350" s="13" t="s">
        <v>372</v>
      </c>
      <c r="D350" s="13">
        <v>50404.936060229913</v>
      </c>
      <c r="E350" s="17">
        <v>65.8</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3000</v>
      </c>
      <c r="Q350" s="15">
        <f t="shared" si="10"/>
        <v>3401034.8680000002</v>
      </c>
      <c r="R350" s="20">
        <v>100</v>
      </c>
      <c r="T350" s="118">
        <v>25.915226700518303</v>
      </c>
      <c r="U350" s="120">
        <v>36.792377613320895</v>
      </c>
      <c r="V350" s="20">
        <v>48.151203257924337</v>
      </c>
      <c r="W350" s="20">
        <v>54.804583018542893</v>
      </c>
      <c r="X350" s="20">
        <v>62.090775172084868</v>
      </c>
    </row>
    <row r="351" spans="1:24" x14ac:dyDescent="0.25">
      <c r="A351" s="13" t="s">
        <v>145</v>
      </c>
      <c r="B351" s="13">
        <v>60</v>
      </c>
      <c r="C351" s="13" t="s">
        <v>372</v>
      </c>
      <c r="D351" s="14">
        <v>9535.8283204006966</v>
      </c>
      <c r="E351" s="17">
        <v>135</v>
      </c>
      <c r="F351" s="13" t="s">
        <v>200</v>
      </c>
      <c r="G351" s="13">
        <v>2569715</v>
      </c>
      <c r="H351" s="13" t="s">
        <v>1831</v>
      </c>
      <c r="I351" s="13">
        <v>81.943043827308713</v>
      </c>
      <c r="J351" s="13">
        <v>9789764290</v>
      </c>
      <c r="K351" s="13">
        <v>119470352</v>
      </c>
      <c r="L351" s="13">
        <v>1.6230785895663276</v>
      </c>
      <c r="M351" s="13">
        <v>15889556816</v>
      </c>
      <c r="N351" s="13" t="s">
        <v>1405</v>
      </c>
      <c r="O351" s="13">
        <v>33.840898574145413</v>
      </c>
      <c r="P351" s="13">
        <v>2005.2473457702388</v>
      </c>
      <c r="Q351" s="15">
        <f t="shared" si="10"/>
        <v>3469115.25</v>
      </c>
      <c r="R351" s="20">
        <v>66.841578192341288</v>
      </c>
      <c r="T351" s="120">
        <v>201.66461894890872</v>
      </c>
      <c r="U351" s="118">
        <v>263.05291737682688</v>
      </c>
      <c r="V351" s="20">
        <v>40.859619920756572</v>
      </c>
      <c r="W351" s="20">
        <v>66.748117506697938</v>
      </c>
      <c r="X351" s="20">
        <v>81.250629021029198</v>
      </c>
    </row>
    <row r="352" spans="1:24" x14ac:dyDescent="0.25">
      <c r="A352" s="13" t="s">
        <v>207</v>
      </c>
      <c r="B352" s="13">
        <v>60</v>
      </c>
      <c r="C352" s="13" t="s">
        <v>372</v>
      </c>
      <c r="D352" s="14">
        <v>14143.190905718655</v>
      </c>
      <c r="E352" s="17">
        <v>46.98</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2737.4524705065292</v>
      </c>
      <c r="Q352" s="15">
        <f t="shared" si="10"/>
        <v>7884210.8483999996</v>
      </c>
      <c r="R352" s="20">
        <v>91.248415683550974</v>
      </c>
      <c r="T352" s="118">
        <v>24.586590937940471</v>
      </c>
      <c r="U352" s="118">
        <v>42.567805970261716</v>
      </c>
      <c r="V352" s="20">
        <v>48.224793374721905</v>
      </c>
      <c r="W352" s="20">
        <v>55.868821523426554</v>
      </c>
      <c r="X352" s="20">
        <v>68.236897303439449</v>
      </c>
    </row>
    <row r="353" spans="1:24" x14ac:dyDescent="0.25">
      <c r="A353" s="13" t="s">
        <v>77</v>
      </c>
      <c r="B353" s="13">
        <v>60</v>
      </c>
      <c r="C353" s="13" t="s">
        <v>372</v>
      </c>
      <c r="D353" s="13">
        <v>1425.5030218863985</v>
      </c>
      <c r="E353" s="17">
        <v>3.16</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2598.4173509010852</v>
      </c>
      <c r="Q353" s="15">
        <f t="shared" si="10"/>
        <v>-1695944.35</v>
      </c>
      <c r="R353" s="20">
        <v>86.613911696702843</v>
      </c>
      <c r="T353" s="118">
        <v>-1.4089312652489694</v>
      </c>
      <c r="U353" s="120">
        <v>-9.6853186534633942</v>
      </c>
      <c r="V353" s="20">
        <v>63.365315614098577</v>
      </c>
      <c r="W353" s="20">
        <v>41.466228280279225</v>
      </c>
      <c r="X353" s="20">
        <v>40.670254584799522</v>
      </c>
    </row>
    <row r="354" spans="1:24" x14ac:dyDescent="0.25">
      <c r="A354" s="13" t="s">
        <v>153</v>
      </c>
      <c r="B354" s="13">
        <v>60</v>
      </c>
      <c r="C354" s="13" t="s">
        <v>372</v>
      </c>
      <c r="D354" s="14">
        <v>4430.2113757610332</v>
      </c>
      <c r="E354" s="17">
        <v>25.56</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2242.6142721244437</v>
      </c>
      <c r="Q354" s="15">
        <f t="shared" si="10"/>
        <v>824154.85080000001</v>
      </c>
      <c r="R354" s="20">
        <v>74.753809070814796</v>
      </c>
      <c r="T354" s="120">
        <v>30.158257007314688</v>
      </c>
      <c r="U354" s="118">
        <v>36.068415926638707</v>
      </c>
      <c r="V354" s="20">
        <v>60.840886276693041</v>
      </c>
      <c r="W354" s="20">
        <v>50.60631585530102</v>
      </c>
      <c r="X354" s="20">
        <v>70.442341942612572</v>
      </c>
    </row>
    <row r="355" spans="1:24" x14ac:dyDescent="0.25">
      <c r="A355" s="13" t="s">
        <v>409</v>
      </c>
      <c r="B355" s="13">
        <v>60</v>
      </c>
      <c r="C355" s="13" t="s">
        <v>372</v>
      </c>
      <c r="D355" s="14">
        <v>4030.8734322706032</v>
      </c>
      <c r="E355" s="17">
        <v>10.6</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2504.8878715868159</v>
      </c>
      <c r="Q355" s="15">
        <f t="shared" si="10"/>
        <v>-2156370.932</v>
      </c>
      <c r="R355" s="20">
        <v>83.496262386227201</v>
      </c>
      <c r="T355" s="118">
        <v>5.3552740047864411</v>
      </c>
      <c r="U355" s="120">
        <v>4.1925742054981896</v>
      </c>
      <c r="V355" s="20">
        <v>60.283092535035607</v>
      </c>
      <c r="W355" s="20">
        <v>47.108654530534302</v>
      </c>
      <c r="X355" s="20">
        <v>61.11631254810608</v>
      </c>
    </row>
    <row r="356" spans="1:24" x14ac:dyDescent="0.25">
      <c r="A356" s="13" t="s">
        <v>31</v>
      </c>
      <c r="B356" s="13">
        <v>60</v>
      </c>
      <c r="C356" s="13" t="s">
        <v>372</v>
      </c>
      <c r="D356" s="14">
        <v>-3038.1791623659283</v>
      </c>
      <c r="E356" s="17">
        <v>9.2799999999999994</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551.98192698260118</v>
      </c>
      <c r="Q356" s="15">
        <f t="shared" si="10"/>
        <v>6865714.3647999987</v>
      </c>
      <c r="R356" s="20">
        <v>18.399397566086705</v>
      </c>
      <c r="T356" s="118">
        <v>-1.5356852962142575</v>
      </c>
      <c r="U356" s="120">
        <v>8.0387000575116652</v>
      </c>
      <c r="V356" s="20">
        <v>39.08601632434403</v>
      </c>
      <c r="W356" s="20">
        <v>35.90407685646457</v>
      </c>
      <c r="X356" s="20">
        <v>53.462898454810542</v>
      </c>
    </row>
    <row r="357" spans="1:24" x14ac:dyDescent="0.25">
      <c r="A357" s="13" t="s">
        <v>17</v>
      </c>
      <c r="B357" s="13">
        <v>60</v>
      </c>
      <c r="C357" s="13" t="s">
        <v>372</v>
      </c>
      <c r="D357" s="14">
        <v>-25259.799369684712</v>
      </c>
      <c r="E357" s="17">
        <v>5.3</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330.62519180404848</v>
      </c>
      <c r="Q357" s="16">
        <f t="shared" si="10"/>
        <v>-2314332.3969999999</v>
      </c>
      <c r="R357" s="20">
        <v>11.020839726801617</v>
      </c>
      <c r="T357" s="118">
        <v>-87.193664435154432</v>
      </c>
      <c r="U357" s="120">
        <v>-33.01382238464722</v>
      </c>
      <c r="V357" s="20">
        <v>15.962412303806941</v>
      </c>
      <c r="W357" s="20">
        <v>57.413589150160568</v>
      </c>
      <c r="X357" s="20">
        <v>31.724473799748445</v>
      </c>
    </row>
    <row r="358" spans="1:24" x14ac:dyDescent="0.25">
      <c r="A358" s="13" t="s">
        <v>8</v>
      </c>
      <c r="B358" s="13">
        <v>60</v>
      </c>
      <c r="C358" s="13" t="s">
        <v>372</v>
      </c>
      <c r="D358" s="13">
        <v>-922.80182903633272</v>
      </c>
      <c r="E358" s="17">
        <v>2.27</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632.58130471219215</v>
      </c>
      <c r="Q358" s="15">
        <f t="shared" si="10"/>
        <v>5800258.5999999996</v>
      </c>
      <c r="R358" s="20">
        <v>21.086043490406404</v>
      </c>
      <c r="T358" s="118">
        <v>-2.1966457692341868</v>
      </c>
      <c r="U358" s="120">
        <v>1.0532984499585174</v>
      </c>
      <c r="V358" s="20">
        <v>31.126599321660919</v>
      </c>
      <c r="W358" s="20">
        <v>61.017142719425252</v>
      </c>
      <c r="X358" s="20">
        <v>47.223903702106846</v>
      </c>
    </row>
    <row r="359" spans="1:24" x14ac:dyDescent="0.25">
      <c r="A359" s="13" t="s">
        <v>410</v>
      </c>
      <c r="B359" s="13">
        <v>60</v>
      </c>
      <c r="C359" s="13" t="s">
        <v>372</v>
      </c>
      <c r="D359" s="13">
        <v>-599950.41805330862</v>
      </c>
      <c r="E359" s="17">
        <v>2500</v>
      </c>
      <c r="F359" s="13" t="s">
        <v>609</v>
      </c>
      <c r="G359" s="13" t="s">
        <v>920</v>
      </c>
      <c r="H359" s="13">
        <v>522.14700000000005</v>
      </c>
      <c r="I359" s="13" t="s">
        <v>921</v>
      </c>
      <c r="J359" s="13" t="s">
        <v>922</v>
      </c>
      <c r="K359" s="13" t="s">
        <v>923</v>
      </c>
      <c r="L359" s="13" t="s">
        <v>1839</v>
      </c>
      <c r="M359" s="13" t="s">
        <v>1840</v>
      </c>
      <c r="N359" s="13" t="s">
        <v>1143</v>
      </c>
      <c r="O359" s="13">
        <v>53.472121406965769</v>
      </c>
      <c r="P359" s="13">
        <v>614.96539746700159</v>
      </c>
      <c r="Q359" s="15">
        <f t="shared" si="10"/>
        <v>2107520825</v>
      </c>
      <c r="R359" s="20">
        <v>20.498846582233387</v>
      </c>
      <c r="T359" s="118">
        <v>-2246.4380405652628</v>
      </c>
      <c r="U359" s="120">
        <v>-1056.5574746895845</v>
      </c>
      <c r="V359" s="20">
        <v>42.004389455512417</v>
      </c>
      <c r="W359" s="20">
        <v>39.454000740053296</v>
      </c>
      <c r="X359" s="20">
        <v>44.67869767941179</v>
      </c>
    </row>
    <row r="360" spans="1:24" x14ac:dyDescent="0.25">
      <c r="A360" s="13" t="s">
        <v>465</v>
      </c>
      <c r="B360" s="13">
        <v>60</v>
      </c>
      <c r="C360" s="13" t="s">
        <v>372</v>
      </c>
      <c r="D360" s="14">
        <v>32060.003353176398</v>
      </c>
      <c r="E360" s="17">
        <v>66.099999999999994</v>
      </c>
      <c r="F360" s="13" t="s">
        <v>618</v>
      </c>
      <c r="G360" s="13" t="s">
        <v>1097</v>
      </c>
      <c r="H360" s="13" t="s">
        <v>1841</v>
      </c>
      <c r="I360" s="13" t="s">
        <v>489</v>
      </c>
      <c r="J360" s="13" t="s">
        <v>1098</v>
      </c>
      <c r="K360" s="13" t="s">
        <v>924</v>
      </c>
      <c r="L360" s="13" t="s">
        <v>989</v>
      </c>
      <c r="M360" s="13" t="s">
        <v>1842</v>
      </c>
      <c r="N360" s="13" t="s">
        <v>500</v>
      </c>
      <c r="P360" s="13">
        <v>2300.5892054215728</v>
      </c>
      <c r="Q360" s="16">
        <f t="shared" si="10"/>
        <v>2216437729.5009999</v>
      </c>
      <c r="R360" s="20">
        <v>76.686306847385765</v>
      </c>
      <c r="T360" s="120">
        <v>80.315789375315134</v>
      </c>
      <c r="U360" s="118"/>
      <c r="V360" s="20">
        <v>52.282217902304112</v>
      </c>
      <c r="W360" s="20">
        <v>70.425800565095557</v>
      </c>
      <c r="X360" s="20">
        <v>86.840088124256766</v>
      </c>
    </row>
    <row r="361" spans="1:24" x14ac:dyDescent="0.25">
      <c r="A361" s="13" t="s">
        <v>79</v>
      </c>
      <c r="B361" s="13">
        <v>60</v>
      </c>
      <c r="C361" s="13" t="s">
        <v>372</v>
      </c>
      <c r="D361" s="14">
        <v>-31887.559741087585</v>
      </c>
      <c r="E361" s="17">
        <v>81.2</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501.98688312681702</v>
      </c>
      <c r="Q361" s="15">
        <f t="shared" si="10"/>
        <v>-38854301.5</v>
      </c>
      <c r="R361" s="20">
        <v>16.732896104227233</v>
      </c>
      <c r="T361" s="118">
        <v>-46.342250704519472</v>
      </c>
      <c r="U361" s="118">
        <v>95.594755743914561</v>
      </c>
      <c r="V361" s="20">
        <v>33.450396424805781</v>
      </c>
      <c r="W361" s="20">
        <v>41.599775067245126</v>
      </c>
      <c r="X361" s="20">
        <v>52.960553946167785</v>
      </c>
    </row>
    <row r="362" spans="1:24" x14ac:dyDescent="0.25">
      <c r="A362" s="13" t="s">
        <v>150</v>
      </c>
      <c r="B362" s="13">
        <v>60</v>
      </c>
      <c r="C362" s="13" t="s">
        <v>372</v>
      </c>
      <c r="D362" s="14">
        <v>-7920.3294768041133</v>
      </c>
      <c r="E362" s="17">
        <v>80.7</v>
      </c>
      <c r="F362" s="13" t="s">
        <v>353</v>
      </c>
      <c r="G362" s="13">
        <v>25018829</v>
      </c>
      <c r="H362" s="13" t="s">
        <v>1844</v>
      </c>
      <c r="I362" s="13">
        <v>120.47050537618246</v>
      </c>
      <c r="J362" s="13">
        <v>4808797069</v>
      </c>
      <c r="K362" s="13">
        <v>39916800</v>
      </c>
      <c r="L362" s="13">
        <v>0.67236374369866347</v>
      </c>
      <c r="M362" s="13">
        <v>3233260800</v>
      </c>
      <c r="N362" s="13" t="s">
        <v>1408</v>
      </c>
      <c r="O362" s="13">
        <v>22.005448192975141</v>
      </c>
      <c r="P362" s="13">
        <v>852.5439944872852</v>
      </c>
      <c r="Q362" s="15">
        <f t="shared" si="10"/>
        <v>20190195.002999999</v>
      </c>
      <c r="R362" s="20">
        <v>28.418133149576175</v>
      </c>
      <c r="T362" s="118">
        <v>-56.831899686152667</v>
      </c>
      <c r="U362" s="120">
        <v>29.449616075835081</v>
      </c>
      <c r="V362" s="20">
        <v>38.008255183861081</v>
      </c>
      <c r="W362" s="20">
        <v>47.52911099286441</v>
      </c>
      <c r="X362" s="20">
        <v>47.344261409737541</v>
      </c>
    </row>
    <row r="363" spans="1:24" x14ac:dyDescent="0.25">
      <c r="A363" s="13" t="s">
        <v>727</v>
      </c>
      <c r="B363" s="13">
        <v>60</v>
      </c>
      <c r="C363" s="13" t="s">
        <v>372</v>
      </c>
      <c r="D363" s="14">
        <v>95211.298689083036</v>
      </c>
      <c r="E363" s="17">
        <v>185</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2743.9397772237617</v>
      </c>
      <c r="Q363" s="15">
        <f t="shared" si="10"/>
        <v>16434214.15</v>
      </c>
      <c r="R363" s="20">
        <v>91.464659240792059</v>
      </c>
      <c r="T363" s="118">
        <v>105.33835222028557</v>
      </c>
      <c r="U363" s="118">
        <v>253.80967183428453</v>
      </c>
      <c r="V363" s="20">
        <v>57.043856479624402</v>
      </c>
      <c r="W363" s="20">
        <v>45.332636093490933</v>
      </c>
      <c r="X363" s="20">
        <v>64.215333670302897</v>
      </c>
    </row>
    <row r="364" spans="1:24" x14ac:dyDescent="0.25">
      <c r="A364" s="13" t="s">
        <v>69</v>
      </c>
      <c r="B364" s="13">
        <v>60</v>
      </c>
      <c r="C364" s="13" t="s">
        <v>372</v>
      </c>
      <c r="D364" s="14">
        <v>-15259.009752875698</v>
      </c>
      <c r="E364" s="17">
        <v>65.349999999999994</v>
      </c>
      <c r="F364" s="13" t="s">
        <v>376</v>
      </c>
      <c r="G364" s="13">
        <v>207480419</v>
      </c>
      <c r="H364" s="13" t="s">
        <v>1846</v>
      </c>
      <c r="I364" s="13">
        <v>4.4293533475000002</v>
      </c>
      <c r="J364" s="13">
        <v>1771741339</v>
      </c>
      <c r="K364" s="13">
        <v>400000000</v>
      </c>
      <c r="L364" s="13">
        <v>14.674828332828103</v>
      </c>
      <c r="M364" s="13">
        <v>26000000000</v>
      </c>
      <c r="N364" s="13" t="s">
        <v>1144</v>
      </c>
      <c r="O364" s="13">
        <v>66.533330743728257</v>
      </c>
      <c r="P364" s="13">
        <v>758.3114728078184</v>
      </c>
      <c r="Q364" s="15">
        <f t="shared" si="10"/>
        <v>135588453.81650001</v>
      </c>
      <c r="R364" s="20">
        <v>25.277049093593948</v>
      </c>
      <c r="T364" s="118">
        <v>-22.101641817031634</v>
      </c>
      <c r="U364" s="118">
        <v>134.05870071551277</v>
      </c>
      <c r="V364" s="20">
        <v>42.471203516954731</v>
      </c>
      <c r="W364" s="20">
        <v>56.459870944744956</v>
      </c>
      <c r="X364" s="20">
        <v>61.40813510806543</v>
      </c>
    </row>
    <row r="365" spans="1:24" x14ac:dyDescent="0.25">
      <c r="A365" s="13" t="s">
        <v>124</v>
      </c>
      <c r="B365" s="13">
        <v>60</v>
      </c>
      <c r="C365" s="13" t="s">
        <v>372</v>
      </c>
      <c r="D365" s="14">
        <v>-741.64639015431794</v>
      </c>
      <c r="E365" s="17">
        <v>1.97</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643.22607692894405</v>
      </c>
      <c r="Q365" s="16">
        <f t="shared" si="10"/>
        <v>1437624.5602000002</v>
      </c>
      <c r="R365" s="20">
        <v>21.4408692309648</v>
      </c>
      <c r="T365" s="118">
        <v>-5.7680765962766145</v>
      </c>
      <c r="U365" s="120">
        <v>0.30889978845463517</v>
      </c>
      <c r="V365" s="20">
        <v>24.013265326848646</v>
      </c>
      <c r="W365" s="20">
        <v>57.091314785140831</v>
      </c>
      <c r="X365" s="20">
        <v>41.714334607425258</v>
      </c>
    </row>
    <row r="366" spans="1:24" x14ac:dyDescent="0.25">
      <c r="A366" s="13" t="s">
        <v>475</v>
      </c>
      <c r="B366" s="13">
        <v>60</v>
      </c>
      <c r="C366" s="13" t="s">
        <v>372</v>
      </c>
      <c r="D366" s="14">
        <v>-2408.3745406441894</v>
      </c>
      <c r="E366" s="17">
        <v>19.96</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867.72610200813688</v>
      </c>
      <c r="Q366" s="15">
        <f t="shared" si="10"/>
        <v>-34745577.583999999</v>
      </c>
      <c r="R366" s="20">
        <v>28.924203400271228</v>
      </c>
      <c r="T366" s="118">
        <v>-19.096046246740208</v>
      </c>
      <c r="U366" s="120">
        <v>-5.1517178861904256</v>
      </c>
      <c r="V366" s="20">
        <v>35.863980237000469</v>
      </c>
      <c r="W366" s="20">
        <v>50.589345984179324</v>
      </c>
      <c r="X366" s="20">
        <v>42.901590612304304</v>
      </c>
    </row>
    <row r="367" spans="1:24" x14ac:dyDescent="0.25">
      <c r="A367" s="13" t="s">
        <v>411</v>
      </c>
      <c r="B367" s="13">
        <v>60</v>
      </c>
      <c r="C367" s="13" t="s">
        <v>372</v>
      </c>
      <c r="D367" s="14">
        <v>-152107.8021183832</v>
      </c>
      <c r="E367" s="17">
        <v>32.159999999999997</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470</v>
      </c>
      <c r="Q367" s="15">
        <f t="shared" si="10"/>
        <v>1538250984.5328</v>
      </c>
      <c r="R367" s="20">
        <v>15.666666666666666</v>
      </c>
      <c r="T367" s="118">
        <v>-212.90979187243352</v>
      </c>
      <c r="U367" s="118">
        <v>169.83953777348313</v>
      </c>
      <c r="V367" s="20">
        <v>21.314372896918623</v>
      </c>
      <c r="W367" s="20">
        <v>45.612023108831323</v>
      </c>
      <c r="X367" s="20">
        <v>47.051896744788181</v>
      </c>
    </row>
    <row r="368" spans="1:24" x14ac:dyDescent="0.25">
      <c r="A368" s="13" t="s">
        <v>728</v>
      </c>
      <c r="B368" s="13">
        <v>60</v>
      </c>
      <c r="C368" s="13" t="s">
        <v>372</v>
      </c>
      <c r="D368" s="14">
        <v>-405.7905119846028</v>
      </c>
      <c r="E368" s="17">
        <v>2.68</v>
      </c>
      <c r="F368" s="13" t="s">
        <v>699</v>
      </c>
      <c r="G368" s="13" t="s">
        <v>1145</v>
      </c>
      <c r="H368" s="13" t="s">
        <v>1850</v>
      </c>
      <c r="I368" s="13" t="s">
        <v>1096</v>
      </c>
      <c r="J368" s="13" t="s">
        <v>1146</v>
      </c>
      <c r="K368" s="13" t="s">
        <v>928</v>
      </c>
      <c r="L368" s="13" t="s">
        <v>1012</v>
      </c>
      <c r="M368" s="13" t="s">
        <v>1851</v>
      </c>
      <c r="N368" s="13" t="s">
        <v>1409</v>
      </c>
      <c r="P368" s="13">
        <v>766.50461094241814</v>
      </c>
      <c r="Q368" s="15">
        <f t="shared" si="10"/>
        <v>6725862</v>
      </c>
      <c r="R368" s="20">
        <v>25.550153698080603</v>
      </c>
      <c r="T368" s="118">
        <v>-1.6155088645528259</v>
      </c>
      <c r="U368" s="118">
        <v>3.7432322034312859</v>
      </c>
      <c r="V368" s="20">
        <v>34.803173129602747</v>
      </c>
      <c r="W368" s="20">
        <v>45.815969651116511</v>
      </c>
      <c r="X368" s="20">
        <v>55.708639650979393</v>
      </c>
    </row>
    <row r="369" spans="1:24" x14ac:dyDescent="0.25">
      <c r="A369" s="13" t="s">
        <v>534</v>
      </c>
      <c r="B369" s="13">
        <v>60</v>
      </c>
      <c r="C369" s="13" t="s">
        <v>372</v>
      </c>
      <c r="D369" s="14">
        <v>-2994.2630411065707</v>
      </c>
      <c r="E369" s="17">
        <v>29.8</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343.2679351020264</v>
      </c>
      <c r="Q369" s="15">
        <f t="shared" si="10"/>
        <v>-42434306</v>
      </c>
      <c r="R369" s="20">
        <v>11.44226450340088</v>
      </c>
      <c r="T369" s="118">
        <v>-15.835086021201832</v>
      </c>
      <c r="U369" s="118"/>
      <c r="V369" s="20">
        <v>45.659895135244952</v>
      </c>
      <c r="W369" s="20">
        <v>48.233616937638679</v>
      </c>
      <c r="X369" s="20">
        <v>49.972250929713333</v>
      </c>
    </row>
    <row r="370" spans="1:24" x14ac:dyDescent="0.25">
      <c r="A370" s="13" t="s">
        <v>62</v>
      </c>
      <c r="B370" s="13">
        <v>60</v>
      </c>
      <c r="C370" s="13" t="s">
        <v>372</v>
      </c>
      <c r="D370" s="14">
        <v>-1908.6203369503173</v>
      </c>
      <c r="E370" s="17">
        <v>5.54</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429.61763611536878</v>
      </c>
      <c r="Q370" s="16">
        <f t="shared" si="10"/>
        <v>9955859.9301999994</v>
      </c>
      <c r="R370" s="20">
        <v>14.320587870512293</v>
      </c>
      <c r="T370" s="118">
        <v>-4.9227752885653775</v>
      </c>
      <c r="U370" s="120">
        <v>-8.6123262203878781</v>
      </c>
      <c r="V370" s="20">
        <v>37.37199831765453</v>
      </c>
      <c r="W370" s="20">
        <v>39.401918051362237</v>
      </c>
      <c r="X370" s="20">
        <v>42.925401697408965</v>
      </c>
    </row>
    <row r="371" spans="1:24" x14ac:dyDescent="0.25">
      <c r="A371" s="13" t="s">
        <v>412</v>
      </c>
      <c r="B371" s="13">
        <v>60</v>
      </c>
      <c r="C371" s="13" t="s">
        <v>372</v>
      </c>
      <c r="D371" s="14">
        <v>-2105.180159391402</v>
      </c>
      <c r="E371" s="17">
        <v>13.59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703.01502355774562</v>
      </c>
      <c r="Q371" s="15">
        <f t="shared" si="10"/>
        <v>2781188.1998999999</v>
      </c>
      <c r="R371" s="20">
        <v>23.43383411859152</v>
      </c>
      <c r="T371" s="118">
        <v>-11.65666307349694</v>
      </c>
      <c r="U371" s="120">
        <v>4.8920743685527057</v>
      </c>
      <c r="V371" s="20">
        <v>32.012056217021751</v>
      </c>
      <c r="W371" s="20">
        <v>47.085259947050318</v>
      </c>
      <c r="X371" s="20">
        <v>45.731837917568065</v>
      </c>
    </row>
    <row r="372" spans="1:24" x14ac:dyDescent="0.25">
      <c r="A372" s="13" t="s">
        <v>526</v>
      </c>
      <c r="B372" s="13">
        <v>60</v>
      </c>
      <c r="C372" s="13" t="s">
        <v>372</v>
      </c>
      <c r="D372" s="14">
        <v>-1527.9382326765756</v>
      </c>
      <c r="E372" s="17">
        <v>23.84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162.06956903563739</v>
      </c>
      <c r="Q372" s="15">
        <f t="shared" si="10"/>
        <v>2209014.4</v>
      </c>
      <c r="R372" s="20">
        <v>5.4023189678545798</v>
      </c>
      <c r="T372" s="118">
        <v>-30.406765754015694</v>
      </c>
      <c r="U372" s="118"/>
      <c r="V372" s="20">
        <v>44.495414684127979</v>
      </c>
      <c r="W372" s="20">
        <v>60.028279981184959</v>
      </c>
      <c r="X372" s="20">
        <v>44.124365223548651</v>
      </c>
    </row>
    <row r="373" spans="1:24" x14ac:dyDescent="0.25">
      <c r="A373" s="13" t="s">
        <v>281</v>
      </c>
      <c r="B373" s="13">
        <v>60</v>
      </c>
      <c r="C373" s="13" t="s">
        <v>372</v>
      </c>
      <c r="D373" s="13">
        <v>-1732.3211961860352</v>
      </c>
      <c r="E373" s="17">
        <v>134.5</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344.87608608766186</v>
      </c>
      <c r="Q373" s="15">
        <f t="shared" si="10"/>
        <v>175896410</v>
      </c>
      <c r="R373" s="20">
        <v>11.495869536255395</v>
      </c>
      <c r="T373" s="118">
        <v>-55.345053227817971</v>
      </c>
      <c r="U373" s="120">
        <v>98.655380492029394</v>
      </c>
      <c r="V373" s="20">
        <v>45.20108868377406</v>
      </c>
      <c r="W373" s="20">
        <v>40.187447376428381</v>
      </c>
      <c r="X373" s="20">
        <v>50.921701189581341</v>
      </c>
    </row>
    <row r="374" spans="1:24" x14ac:dyDescent="0.25">
      <c r="A374" s="13" t="s">
        <v>510</v>
      </c>
      <c r="B374" s="13">
        <v>60</v>
      </c>
      <c r="C374" s="13" t="s">
        <v>372</v>
      </c>
      <c r="D374" s="14">
        <v>-1190.6935256189176</v>
      </c>
      <c r="E374" s="17">
        <v>2.5099999999999998</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230.26761452255869</v>
      </c>
      <c r="Q374" s="15">
        <f t="shared" si="10"/>
        <v>-17757622.499999996</v>
      </c>
      <c r="R374" s="20">
        <v>7.675587150751956</v>
      </c>
      <c r="T374" s="118">
        <v>-5.0908029413712175</v>
      </c>
      <c r="U374" s="120">
        <v>0.24044972747929272</v>
      </c>
      <c r="V374" s="20">
        <v>35.528467814567016</v>
      </c>
      <c r="W374" s="20">
        <v>85.950114977319444</v>
      </c>
      <c r="X374" s="20">
        <v>42.880700591258545</v>
      </c>
    </row>
    <row r="375" spans="1:24" x14ac:dyDescent="0.25">
      <c r="A375" s="13" t="s">
        <v>115</v>
      </c>
      <c r="B375" s="13">
        <v>60</v>
      </c>
      <c r="C375" s="13" t="s">
        <v>372</v>
      </c>
      <c r="D375" s="14">
        <v>-27390.022567798125</v>
      </c>
      <c r="E375" s="17">
        <v>84.05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80.105762485568761</v>
      </c>
      <c r="Q375" s="15">
        <f t="shared" si="10"/>
        <v>2651616.1239999998</v>
      </c>
      <c r="R375" s="20">
        <v>2.6701920828522918</v>
      </c>
      <c r="T375" s="118">
        <v>-76.925319740145568</v>
      </c>
      <c r="U375" s="120">
        <v>49.562513457969573</v>
      </c>
      <c r="V375" s="20">
        <v>31.107153868873095</v>
      </c>
      <c r="W375" s="20">
        <v>44.179966832569818</v>
      </c>
      <c r="X375" s="20">
        <v>47.960584384193773</v>
      </c>
    </row>
    <row r="376" spans="1:24" x14ac:dyDescent="0.25">
      <c r="A376" s="13" t="s">
        <v>774</v>
      </c>
      <c r="B376" s="13">
        <v>60</v>
      </c>
      <c r="C376" s="13" t="s">
        <v>372</v>
      </c>
      <c r="D376" s="14">
        <v>-27972</v>
      </c>
      <c r="E376" s="17">
        <v>10.54</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f t="shared" si="10"/>
        <v>-8039549.0023999987</v>
      </c>
      <c r="R376" s="165">
        <f t="shared" ref="R376" si="11">IF(OR(H376="", H377="", Q376=0), "", IF(H376&lt;H377, LN(H377/H376)/10, ""))</f>
        <v>-8.0226382240143612E-2</v>
      </c>
      <c r="T376" s="118"/>
      <c r="U376" s="118"/>
      <c r="V376" s="20">
        <v>27.863418979196581</v>
      </c>
      <c r="W376" s="20">
        <v>38.382359271937119</v>
      </c>
      <c r="X376" s="20"/>
    </row>
    <row r="377" spans="1:24" x14ac:dyDescent="0.25">
      <c r="A377" s="13" t="s">
        <v>729</v>
      </c>
      <c r="B377" s="13">
        <v>60</v>
      </c>
      <c r="C377" s="13" t="s">
        <v>372</v>
      </c>
      <c r="D377" s="14">
        <v>-51977.947937731129</v>
      </c>
      <c r="E377" s="17">
        <v>155.69999999999999</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523.2280117738411</v>
      </c>
      <c r="Q377" s="15">
        <f t="shared" si="10"/>
        <v>-867769248.19500005</v>
      </c>
      <c r="R377" s="20">
        <v>17.440933725794704</v>
      </c>
      <c r="T377" s="118">
        <v>-2.3084055026498618</v>
      </c>
      <c r="U377" s="118">
        <v>291.89909683807741</v>
      </c>
      <c r="V377" s="20">
        <v>41.446729528790023</v>
      </c>
      <c r="W377" s="20">
        <v>35.300147677018479</v>
      </c>
      <c r="X377" s="20">
        <v>61.029651859965426</v>
      </c>
    </row>
    <row r="378" spans="1:24" x14ac:dyDescent="0.25">
      <c r="A378" s="13" t="s">
        <v>554</v>
      </c>
      <c r="B378" s="13">
        <v>60</v>
      </c>
      <c r="C378" s="13" t="s">
        <v>372</v>
      </c>
      <c r="D378" s="13">
        <v>-2482542.126302178</v>
      </c>
      <c r="E378" s="17">
        <v>12185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33.636424618480603</v>
      </c>
      <c r="Q378" s="15">
        <f t="shared" si="10"/>
        <v>-74831991876.550003</v>
      </c>
      <c r="R378" s="20">
        <v>1.1212141539493534</v>
      </c>
      <c r="T378" s="118">
        <v>-9526.7399169584678</v>
      </c>
      <c r="U378" s="118">
        <v>13797.112240753031</v>
      </c>
      <c r="V378" s="20">
        <v>30.645091473215675</v>
      </c>
      <c r="W378" s="20">
        <v>43.546776430876612</v>
      </c>
      <c r="X378" s="20">
        <v>50.230249511668887</v>
      </c>
    </row>
    <row r="379" spans="1:24" x14ac:dyDescent="0.25">
      <c r="A379" s="13" t="s">
        <v>46</v>
      </c>
      <c r="B379" s="13">
        <v>60</v>
      </c>
      <c r="C379" s="13" t="s">
        <v>372</v>
      </c>
      <c r="D379" s="14">
        <v>-113906.41606526515</v>
      </c>
      <c r="E379" s="17">
        <v>1053</v>
      </c>
      <c r="F379" s="13" t="s">
        <v>609</v>
      </c>
      <c r="G379" s="13">
        <v>-26123952</v>
      </c>
      <c r="H379" s="13" t="s">
        <v>1862</v>
      </c>
      <c r="I379" s="13">
        <v>621.41825519950817</v>
      </c>
      <c r="J379" s="13">
        <v>5369083553</v>
      </c>
      <c r="K379" s="13">
        <v>8640048</v>
      </c>
      <c r="L379" s="13">
        <v>1.8570423226937627</v>
      </c>
      <c r="M379" s="13">
        <v>9970615392</v>
      </c>
      <c r="N379" s="13" t="s">
        <v>946</v>
      </c>
      <c r="O379" s="13">
        <v>12.391752669405619</v>
      </c>
      <c r="P379" s="13">
        <v>1393.5095599316542</v>
      </c>
      <c r="Q379" s="15">
        <f t="shared" si="10"/>
        <v>-275085214.56</v>
      </c>
      <c r="R379" s="20">
        <v>46.450318664388469</v>
      </c>
      <c r="T379" s="118">
        <v>-554.20298194994075</v>
      </c>
      <c r="U379" s="120">
        <v>840.82099613200171</v>
      </c>
      <c r="V379" s="20">
        <v>30.248800313941338</v>
      </c>
      <c r="W379" s="20">
        <v>55.357928960753981</v>
      </c>
      <c r="X379" s="20">
        <v>50.475748521849155</v>
      </c>
    </row>
    <row r="380" spans="1:24" x14ac:dyDescent="0.25">
      <c r="A380" s="13" t="s">
        <v>730</v>
      </c>
      <c r="B380" s="13">
        <v>60</v>
      </c>
      <c r="C380" s="13" t="s">
        <v>372</v>
      </c>
      <c r="D380" s="14">
        <v>5488.4171266667181</v>
      </c>
      <c r="E380" s="17">
        <v>35.32</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1157.0416419605522</v>
      </c>
      <c r="Q380" s="15">
        <f t="shared" si="10"/>
        <v>19911631.6336</v>
      </c>
      <c r="R380" s="20">
        <v>38.568054732018403</v>
      </c>
      <c r="T380" s="118">
        <v>-7.4438015428164306</v>
      </c>
      <c r="U380" s="120">
        <v>29.626234431034959</v>
      </c>
      <c r="V380" s="20">
        <v>61.861026164989553</v>
      </c>
      <c r="W380" s="20">
        <v>60.362536254034936</v>
      </c>
      <c r="X380" s="20">
        <v>53.477604271159009</v>
      </c>
    </row>
    <row r="381" spans="1:24" x14ac:dyDescent="0.25">
      <c r="A381" s="13" t="s">
        <v>299</v>
      </c>
      <c r="B381" s="13">
        <v>60</v>
      </c>
      <c r="C381" s="13" t="s">
        <v>372</v>
      </c>
      <c r="D381" s="14">
        <v>-8100.0766449005114</v>
      </c>
      <c r="E381" s="17">
        <v>36.299999999999997</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647.91818074413845</v>
      </c>
      <c r="Q381" s="16">
        <f t="shared" si="10"/>
        <v>649008768.3089999</v>
      </c>
      <c r="R381" s="20">
        <v>21.597272691471282</v>
      </c>
      <c r="T381" s="118">
        <v>-44.725549744646926</v>
      </c>
      <c r="U381" s="118">
        <v>91.445886391106512</v>
      </c>
      <c r="V381" s="20">
        <v>35.610295082173685</v>
      </c>
      <c r="W381" s="20">
        <v>31.18963332661512</v>
      </c>
      <c r="X381" s="20">
        <v>53.310174330582932</v>
      </c>
    </row>
    <row r="382" spans="1:24" x14ac:dyDescent="0.25">
      <c r="A382" s="13" t="s">
        <v>413</v>
      </c>
      <c r="B382" s="13">
        <v>60</v>
      </c>
      <c r="C382" s="13" t="s">
        <v>372</v>
      </c>
      <c r="D382" s="14">
        <v>-1621.8513064216111</v>
      </c>
      <c r="E382" s="17">
        <v>16.05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340.35660175520434</v>
      </c>
      <c r="Q382" s="15">
        <f t="shared" si="10"/>
        <v>-1978283.3565</v>
      </c>
      <c r="R382" s="20">
        <v>11.345220058506811</v>
      </c>
      <c r="T382" s="118">
        <v>-7.0403167424807478</v>
      </c>
      <c r="U382" s="120">
        <v>-6.4329338478060194</v>
      </c>
      <c r="V382" s="20">
        <v>33.794025698998496</v>
      </c>
      <c r="W382" s="20">
        <v>46.315412206778475</v>
      </c>
      <c r="X382" s="20">
        <v>45.255336845440446</v>
      </c>
    </row>
    <row r="383" spans="1:24" x14ac:dyDescent="0.25">
      <c r="A383" s="13" t="s">
        <v>330</v>
      </c>
      <c r="B383" s="13">
        <v>60</v>
      </c>
      <c r="C383" s="13" t="s">
        <v>372</v>
      </c>
      <c r="D383" s="14">
        <v>-1320.5861402008168</v>
      </c>
      <c r="E383" s="17">
        <v>10.85</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1651.9765809480432</v>
      </c>
      <c r="Q383" s="15">
        <f t="shared" si="10"/>
        <v>1911544.1029999999</v>
      </c>
      <c r="R383" s="20">
        <v>55.065886031601437</v>
      </c>
      <c r="T383" s="118">
        <v>-19.21324279131996</v>
      </c>
      <c r="U383" s="120">
        <v>8.8378056883937006</v>
      </c>
      <c r="V383" s="20">
        <v>21.175759424513281</v>
      </c>
      <c r="W383" s="20">
        <v>47.977131410073049</v>
      </c>
      <c r="X383" s="20">
        <v>44.881213243211704</v>
      </c>
    </row>
    <row r="384" spans="1:24" x14ac:dyDescent="0.25">
      <c r="A384" s="13" t="s">
        <v>128</v>
      </c>
      <c r="B384" s="13">
        <v>60</v>
      </c>
      <c r="C384" s="13" t="s">
        <v>372</v>
      </c>
      <c r="D384" s="14">
        <v>8599.3724148270448</v>
      </c>
      <c r="E384" s="17">
        <v>33.32</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2258.6165203172468</v>
      </c>
      <c r="Q384" s="16">
        <f t="shared" si="10"/>
        <v>-37737389.337200001</v>
      </c>
      <c r="R384" s="20">
        <v>75.287217343908225</v>
      </c>
      <c r="T384" s="120">
        <v>35.492859709841795</v>
      </c>
      <c r="U384" s="118">
        <v>51.131372883411963</v>
      </c>
      <c r="V384" s="20">
        <v>55.344170271356312</v>
      </c>
      <c r="W384" s="20">
        <v>58.297581371480724</v>
      </c>
      <c r="X384" s="20">
        <v>65.217442115820134</v>
      </c>
    </row>
    <row r="385" spans="1:24" x14ac:dyDescent="0.25">
      <c r="A385" s="13" t="s">
        <v>513</v>
      </c>
      <c r="B385" s="13">
        <v>60</v>
      </c>
      <c r="C385" s="13" t="s">
        <v>372</v>
      </c>
      <c r="D385" s="13">
        <v>189.23485408011587</v>
      </c>
      <c r="E385" s="17">
        <v>12.66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1487.8406196374053</v>
      </c>
      <c r="Q385" s="15">
        <f t="shared" si="10"/>
        <v>-1633414.9752000002</v>
      </c>
      <c r="R385" s="20">
        <v>49.594687321246845</v>
      </c>
      <c r="T385" s="118">
        <v>-5.2503429860365713</v>
      </c>
      <c r="U385" s="118"/>
      <c r="V385" s="20">
        <v>40.398771938352297</v>
      </c>
      <c r="W385" s="20">
        <v>53.797001579553033</v>
      </c>
      <c r="X385" s="20">
        <v>43.466706214572405</v>
      </c>
    </row>
    <row r="386" spans="1:24" x14ac:dyDescent="0.25">
      <c r="A386" s="13" t="s">
        <v>304</v>
      </c>
      <c r="B386" s="13">
        <v>60</v>
      </c>
      <c r="C386" s="13" t="s">
        <v>372</v>
      </c>
      <c r="D386" s="14">
        <v>9641.9003494320059</v>
      </c>
      <c r="E386" s="17">
        <v>82.45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1356.9214771032173</v>
      </c>
      <c r="Q386" s="15">
        <f t="shared" si="10"/>
        <v>2363164.5855</v>
      </c>
      <c r="R386" s="20">
        <v>45.230715903440576</v>
      </c>
      <c r="T386" s="120">
        <v>123.98925593569714</v>
      </c>
      <c r="U386" s="120">
        <v>77.713248298265754</v>
      </c>
      <c r="V386" s="20">
        <v>57.304674404108653</v>
      </c>
      <c r="W386" s="20">
        <v>64.001044577628804</v>
      </c>
      <c r="X386" s="20">
        <v>63.812763873356225</v>
      </c>
    </row>
    <row r="387" spans="1:24" x14ac:dyDescent="0.25">
      <c r="A387" s="13" t="s">
        <v>671</v>
      </c>
      <c r="B387" s="13">
        <v>60</v>
      </c>
      <c r="C387" s="13" t="s">
        <v>372</v>
      </c>
      <c r="D387" s="14">
        <v>270.0665412731862</v>
      </c>
      <c r="E387" s="17">
        <v>2.29</v>
      </c>
      <c r="F387" s="13" t="s">
        <v>255</v>
      </c>
      <c r="G387" s="13" t="s">
        <v>1042</v>
      </c>
      <c r="H387" s="13" t="s">
        <v>1870</v>
      </c>
      <c r="I387" s="13" t="s">
        <v>846</v>
      </c>
      <c r="J387" s="13" t="s">
        <v>1043</v>
      </c>
      <c r="K387" s="13" t="s">
        <v>932</v>
      </c>
      <c r="L387" s="13" t="s">
        <v>1216</v>
      </c>
      <c r="M387" s="13" t="s">
        <v>1871</v>
      </c>
      <c r="N387" s="13" t="s">
        <v>933</v>
      </c>
      <c r="P387" s="13">
        <v>802.18987452474153</v>
      </c>
      <c r="Q387" s="15">
        <f t="shared" ref="Q387:Q450" si="12">E387*G387/100</f>
        <v>2268974.1131000002</v>
      </c>
      <c r="R387" s="20">
        <v>26.73966248415805</v>
      </c>
      <c r="T387" s="118">
        <v>-0.73511391429109896</v>
      </c>
      <c r="U387" s="118"/>
      <c r="V387" s="20">
        <v>63.391641449069866</v>
      </c>
      <c r="W387" s="20">
        <v>37.138779897382463</v>
      </c>
      <c r="X387" s="20"/>
    </row>
    <row r="388" spans="1:24" x14ac:dyDescent="0.25">
      <c r="A388" s="13" t="s">
        <v>47</v>
      </c>
      <c r="B388" s="13">
        <v>60</v>
      </c>
      <c r="C388" s="13" t="s">
        <v>372</v>
      </c>
      <c r="D388" s="14">
        <v>-363.49070667849094</v>
      </c>
      <c r="E388" s="17">
        <v>1.52</v>
      </c>
      <c r="F388" s="13" t="s">
        <v>609</v>
      </c>
      <c r="G388" s="13">
        <v>-92415212</v>
      </c>
      <c r="H388" s="13" t="s">
        <v>1872</v>
      </c>
      <c r="I388" s="13">
        <v>4.771295018</v>
      </c>
      <c r="J388" s="13">
        <v>7156942527</v>
      </c>
      <c r="K388" s="13">
        <v>1500000000</v>
      </c>
      <c r="L388" s="13">
        <v>0.2095867047054184</v>
      </c>
      <c r="M388" s="13">
        <v>1500000000</v>
      </c>
      <c r="N388" s="13" t="s">
        <v>1312</v>
      </c>
      <c r="O388" s="13">
        <v>43.190922374501532</v>
      </c>
      <c r="P388" s="13">
        <v>1371.0971879370263</v>
      </c>
      <c r="Q388" s="16">
        <f t="shared" si="12"/>
        <v>-1404711.2224000001</v>
      </c>
      <c r="R388" s="20">
        <v>45.703239597900875</v>
      </c>
      <c r="T388" s="118">
        <v>-3.3558474836355612</v>
      </c>
      <c r="U388" s="120">
        <v>-4.8861149406170812</v>
      </c>
      <c r="V388" s="20">
        <v>33.58492337740104</v>
      </c>
      <c r="W388" s="20">
        <v>49.993814415888046</v>
      </c>
      <c r="X388" s="20">
        <v>37.462776877298268</v>
      </c>
    </row>
    <row r="389" spans="1:24" x14ac:dyDescent="0.25">
      <c r="A389" s="13" t="s">
        <v>269</v>
      </c>
      <c r="B389" s="13">
        <v>60</v>
      </c>
      <c r="C389" s="13" t="s">
        <v>372</v>
      </c>
      <c r="D389" s="14">
        <v>-4132.7975506803232</v>
      </c>
      <c r="E389" s="17">
        <v>37.68</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333.99592770249495</v>
      </c>
      <c r="Q389" s="15">
        <f t="shared" si="12"/>
        <v>204554923.19999999</v>
      </c>
      <c r="R389" s="20">
        <v>11.133197590083165</v>
      </c>
      <c r="T389" s="118">
        <v>-13.122265440372871</v>
      </c>
      <c r="U389" s="120">
        <v>19.427966686776088</v>
      </c>
      <c r="V389" s="20">
        <v>45.974493539356445</v>
      </c>
      <c r="W389" s="20">
        <v>49.04621866204203</v>
      </c>
      <c r="X389" s="20">
        <v>50.491666935327743</v>
      </c>
    </row>
    <row r="390" spans="1:24" x14ac:dyDescent="0.25">
      <c r="A390" s="13" t="s">
        <v>773</v>
      </c>
      <c r="B390" s="13">
        <v>60</v>
      </c>
      <c r="C390" s="13" t="s">
        <v>372</v>
      </c>
      <c r="D390" s="14">
        <v>-402396</v>
      </c>
      <c r="E390" s="17">
        <v>159.5</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f t="shared" si="12"/>
        <v>245246196.745</v>
      </c>
      <c r="R390" s="165">
        <f t="shared" ref="R390:R419" si="13">IF(OR(H390="", H391="", Q390=0), "", IF(H390&lt;H391, LN(H391/H390)/10, ""))</f>
        <v>2.5947425323103811E-2</v>
      </c>
      <c r="T390" s="118"/>
      <c r="U390" s="118"/>
      <c r="V390" s="20">
        <v>55.134586716338106</v>
      </c>
      <c r="W390" s="20">
        <v>39.152723418097459</v>
      </c>
      <c r="X390" s="20"/>
    </row>
    <row r="391" spans="1:24" x14ac:dyDescent="0.25">
      <c r="A391" s="13" t="s">
        <v>87</v>
      </c>
      <c r="B391" s="13">
        <v>60</v>
      </c>
      <c r="C391" s="13" t="s">
        <v>372</v>
      </c>
      <c r="D391" s="14">
        <v>-3240.395813713164</v>
      </c>
      <c r="E391" s="17">
        <v>25.34</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519.32083579862535</v>
      </c>
      <c r="Q391" s="15">
        <f t="shared" si="12"/>
        <v>-13525276.440199999</v>
      </c>
      <c r="R391" s="20">
        <v>17.310694526620846</v>
      </c>
      <c r="T391" s="118">
        <v>-18.34519011688009</v>
      </c>
      <c r="U391" s="120">
        <v>-21.382726639014145</v>
      </c>
      <c r="V391" s="20">
        <v>40.868249821685588</v>
      </c>
      <c r="W391" s="20">
        <v>42.561998630949809</v>
      </c>
      <c r="X391" s="20">
        <v>42.182384817612373</v>
      </c>
    </row>
    <row r="392" spans="1:24" x14ac:dyDescent="0.25">
      <c r="A392" s="13" t="s">
        <v>117</v>
      </c>
      <c r="B392" s="13">
        <v>60</v>
      </c>
      <c r="C392" s="13" t="s">
        <v>372</v>
      </c>
      <c r="D392" s="14">
        <v>-531.62691861362134</v>
      </c>
      <c r="E392" s="17">
        <v>1.75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418.61739570411487</v>
      </c>
      <c r="Q392" s="15">
        <f t="shared" si="12"/>
        <v>296373.29749999999</v>
      </c>
      <c r="R392" s="20">
        <v>13.953913190137163</v>
      </c>
      <c r="T392" s="118">
        <v>-4.2437772815129859</v>
      </c>
      <c r="U392" s="120">
        <v>-4.871305413817657</v>
      </c>
      <c r="V392" s="20">
        <v>32.678544749830635</v>
      </c>
      <c r="W392" s="20">
        <v>37.835064011187683</v>
      </c>
      <c r="X392" s="20">
        <v>39.235290562602891</v>
      </c>
    </row>
    <row r="393" spans="1:24" x14ac:dyDescent="0.25">
      <c r="A393" s="13" t="s">
        <v>521</v>
      </c>
      <c r="B393" s="13">
        <v>60</v>
      </c>
      <c r="C393" s="13" t="s">
        <v>372</v>
      </c>
      <c r="D393" s="14">
        <v>-69454.789218194433</v>
      </c>
      <c r="E393" s="17">
        <v>45.1</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601.99260106247254</v>
      </c>
      <c r="Q393" s="15">
        <f t="shared" si="12"/>
        <v>216976638.49400002</v>
      </c>
      <c r="R393" s="20">
        <v>20.066420035415753</v>
      </c>
      <c r="T393" s="118">
        <v>14.40525236726117</v>
      </c>
      <c r="U393" s="118"/>
      <c r="V393" s="20">
        <v>49.419622736565607</v>
      </c>
      <c r="W393" s="20">
        <v>45.586213698857954</v>
      </c>
      <c r="X393" s="20">
        <v>68.753702319223748</v>
      </c>
    </row>
    <row r="394" spans="1:24" x14ac:dyDescent="0.25">
      <c r="A394" s="13" t="s">
        <v>503</v>
      </c>
      <c r="B394" s="13">
        <v>60</v>
      </c>
      <c r="C394" s="13" t="s">
        <v>372</v>
      </c>
      <c r="D394" s="14">
        <v>-580.1941928194276</v>
      </c>
      <c r="E394" s="17">
        <v>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764.73954230320169</v>
      </c>
      <c r="Q394" s="16">
        <f t="shared" si="12"/>
        <v>-1334954.73</v>
      </c>
      <c r="R394" s="20">
        <v>25.491318076773389</v>
      </c>
      <c r="T394" s="118">
        <v>-6.7642537694577243</v>
      </c>
      <c r="U394" s="120">
        <v>-1.9925340286880466</v>
      </c>
      <c r="V394" s="20">
        <v>29.361953656356981</v>
      </c>
      <c r="W394" s="20">
        <v>41.620179883829948</v>
      </c>
      <c r="X394" s="20">
        <v>42.16374926513501</v>
      </c>
    </row>
    <row r="395" spans="1:24" x14ac:dyDescent="0.25">
      <c r="A395" s="13" t="s">
        <v>59</v>
      </c>
      <c r="B395" s="13">
        <v>60</v>
      </c>
      <c r="C395" s="13" t="s">
        <v>372</v>
      </c>
      <c r="D395" s="14">
        <v>615.78676333240878</v>
      </c>
      <c r="E395" s="17">
        <v>20.58</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1195.3250585226197</v>
      </c>
      <c r="Q395" s="15">
        <f t="shared" si="12"/>
        <v>5385397.8612000002</v>
      </c>
      <c r="R395" s="20">
        <v>39.844168617420657</v>
      </c>
      <c r="T395" s="118">
        <v>-14.885732640948355</v>
      </c>
      <c r="U395" s="118">
        <v>32.452984701463841</v>
      </c>
      <c r="V395" s="20">
        <v>34.412278707058192</v>
      </c>
      <c r="W395" s="20">
        <v>47.786127977376239</v>
      </c>
      <c r="X395" s="20">
        <v>57.921060411515001</v>
      </c>
    </row>
    <row r="396" spans="1:24" x14ac:dyDescent="0.25">
      <c r="A396" s="13" t="s">
        <v>177</v>
      </c>
      <c r="B396" s="13">
        <v>60</v>
      </c>
      <c r="C396" s="13" t="s">
        <v>372</v>
      </c>
      <c r="D396" s="14">
        <v>-10981.12418553196</v>
      </c>
      <c r="E396" s="17">
        <v>17.64</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396.46975120888578</v>
      </c>
      <c r="Q396" s="15">
        <f t="shared" si="12"/>
        <v>6052718.4732000008</v>
      </c>
      <c r="R396" s="20">
        <v>13.215658373629527</v>
      </c>
      <c r="T396" s="118">
        <v>-3.5575842351009257</v>
      </c>
      <c r="U396" s="120">
        <v>17.62481235250597</v>
      </c>
      <c r="V396" s="20">
        <v>46.716451619086918</v>
      </c>
      <c r="W396" s="20">
        <v>57.892151955375574</v>
      </c>
      <c r="X396" s="20">
        <v>52.251105076535616</v>
      </c>
    </row>
    <row r="397" spans="1:24" x14ac:dyDescent="0.25">
      <c r="A397" s="13" t="s">
        <v>164</v>
      </c>
      <c r="B397" s="13">
        <v>60</v>
      </c>
      <c r="C397" s="13" t="s">
        <v>372</v>
      </c>
      <c r="D397" s="14">
        <v>-2472.6008121200493</v>
      </c>
      <c r="E397" s="17">
        <v>15.66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203.99730260147123</v>
      </c>
      <c r="Q397" s="15">
        <f t="shared" si="12"/>
        <v>4375309.5702</v>
      </c>
      <c r="R397" s="20">
        <v>6.7999100867157081</v>
      </c>
      <c r="T397" s="118">
        <v>-7.330673818050748</v>
      </c>
      <c r="U397" s="120">
        <v>12.830012013077745</v>
      </c>
      <c r="V397" s="20">
        <v>38.535298681131962</v>
      </c>
      <c r="W397" s="20">
        <v>49.397733099836017</v>
      </c>
      <c r="X397" s="20">
        <v>52.279702680751747</v>
      </c>
    </row>
    <row r="398" spans="1:24" x14ac:dyDescent="0.25">
      <c r="A398" s="13" t="s">
        <v>176</v>
      </c>
      <c r="B398" s="13">
        <v>60</v>
      </c>
      <c r="C398" s="13" t="s">
        <v>372</v>
      </c>
      <c r="D398" s="14">
        <v>-665.34299671082044</v>
      </c>
      <c r="E398" s="17">
        <v>1.31</v>
      </c>
      <c r="F398" s="13" t="s">
        <v>233</v>
      </c>
      <c r="G398" s="13" t="s">
        <v>1044</v>
      </c>
      <c r="H398" s="13" t="s">
        <v>1883</v>
      </c>
      <c r="I398" s="13" t="s">
        <v>1058</v>
      </c>
      <c r="J398" s="13" t="s">
        <v>1045</v>
      </c>
      <c r="K398" s="13" t="s">
        <v>1060</v>
      </c>
      <c r="L398" s="13" t="s">
        <v>1244</v>
      </c>
      <c r="M398" s="13" t="s">
        <v>1411</v>
      </c>
      <c r="N398" s="13" t="s">
        <v>1314</v>
      </c>
      <c r="O398" s="13">
        <v>0.1546630731356351</v>
      </c>
      <c r="P398" s="13">
        <v>623.23076076620396</v>
      </c>
      <c r="Q398" s="16">
        <f t="shared" si="12"/>
        <v>3337734.1577000003</v>
      </c>
      <c r="R398" s="20">
        <v>20.7743586922068</v>
      </c>
      <c r="T398" s="118">
        <v>-32.519054429575171</v>
      </c>
      <c r="U398" s="120">
        <v>-20.085344827206573</v>
      </c>
      <c r="V398" s="20">
        <v>27.48074412587507</v>
      </c>
      <c r="W398" s="20">
        <v>43.743563863937311</v>
      </c>
      <c r="X398" s="20">
        <v>29.206453397513652</v>
      </c>
    </row>
    <row r="399" spans="1:24" x14ac:dyDescent="0.25">
      <c r="A399" s="13" t="s">
        <v>125</v>
      </c>
      <c r="B399" s="13">
        <v>60</v>
      </c>
      <c r="C399" s="13" t="s">
        <v>372</v>
      </c>
      <c r="D399" s="14">
        <v>1521.1843277917403</v>
      </c>
      <c r="E399" s="17">
        <v>8.68</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1885.6184654232293</v>
      </c>
      <c r="Q399" s="15">
        <f t="shared" si="12"/>
        <v>43615664.234799996</v>
      </c>
      <c r="R399" s="20">
        <v>62.853948847440975</v>
      </c>
      <c r="T399" s="118">
        <v>5.0219803119362982</v>
      </c>
      <c r="U399" s="118">
        <v>13.28268102095393</v>
      </c>
      <c r="V399" s="20">
        <v>44.422760390805308</v>
      </c>
      <c r="W399" s="20">
        <v>68.648777828825104</v>
      </c>
      <c r="X399" s="20">
        <v>67.597577452592745</v>
      </c>
    </row>
    <row r="400" spans="1:24" x14ac:dyDescent="0.25">
      <c r="A400" s="13" t="s">
        <v>762</v>
      </c>
      <c r="B400" s="13">
        <v>60</v>
      </c>
      <c r="C400" s="13" t="s">
        <v>372</v>
      </c>
      <c r="D400" s="14">
        <v>-110371</v>
      </c>
      <c r="E400" s="17">
        <v>11.91</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Q400" s="15">
        <f t="shared" si="12"/>
        <v>546305.14950000006</v>
      </c>
      <c r="R400" s="165">
        <f t="shared" si="13"/>
        <v>-6.437126525733293E-2</v>
      </c>
      <c r="T400" s="118"/>
      <c r="U400" s="118"/>
      <c r="V400" s="20">
        <v>45.498900890265283</v>
      </c>
      <c r="W400" s="20">
        <v>40.931923271004045</v>
      </c>
      <c r="X400" s="20"/>
    </row>
    <row r="401" spans="1:24" x14ac:dyDescent="0.25">
      <c r="A401" s="13" t="s">
        <v>270</v>
      </c>
      <c r="B401" s="13">
        <v>60</v>
      </c>
      <c r="C401" s="13" t="s">
        <v>372</v>
      </c>
      <c r="D401" s="14">
        <v>-204267.79672842257</v>
      </c>
      <c r="E401" s="17">
        <v>551</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598.32468124550519</v>
      </c>
      <c r="Q401" s="15">
        <f t="shared" si="12"/>
        <v>8872477500</v>
      </c>
      <c r="R401" s="20">
        <v>19.944156041516841</v>
      </c>
      <c r="T401" s="118">
        <v>66.575397751538503</v>
      </c>
      <c r="U401" s="118">
        <v>685.3830656515072</v>
      </c>
      <c r="V401" s="20">
        <v>46.904103503110491</v>
      </c>
      <c r="W401" s="20">
        <v>20.569173981310275</v>
      </c>
      <c r="X401" s="20">
        <v>61.86498548945378</v>
      </c>
    </row>
    <row r="402" spans="1:24" x14ac:dyDescent="0.25">
      <c r="A402" s="13" t="s">
        <v>731</v>
      </c>
      <c r="B402" s="13">
        <v>60</v>
      </c>
      <c r="C402" s="13" t="s">
        <v>372</v>
      </c>
      <c r="D402" s="14">
        <v>-620.33188762755208</v>
      </c>
      <c r="E402" s="17">
        <v>3.29</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381.6030225397966</v>
      </c>
      <c r="Q402" s="15">
        <f t="shared" si="12"/>
        <v>-2711635.2067</v>
      </c>
      <c r="R402" s="20">
        <v>12.720100751326553</v>
      </c>
      <c r="T402" s="118">
        <v>-2.0944520012425549</v>
      </c>
      <c r="U402" s="118"/>
      <c r="V402" s="20">
        <v>37.637841221035679</v>
      </c>
      <c r="W402" s="20">
        <v>44.448942088444248</v>
      </c>
      <c r="X402" s="20">
        <v>46.120931685055716</v>
      </c>
    </row>
    <row r="403" spans="1:24" x14ac:dyDescent="0.25">
      <c r="A403" s="13" t="s">
        <v>184</v>
      </c>
      <c r="B403" s="13">
        <v>60</v>
      </c>
      <c r="C403" s="13" t="s">
        <v>372</v>
      </c>
      <c r="D403" s="14">
        <v>-11217.565114104424</v>
      </c>
      <c r="E403" s="17">
        <v>28.86</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103.36875501827825</v>
      </c>
      <c r="Q403" s="15">
        <f t="shared" si="12"/>
        <v>-62878623.124200001</v>
      </c>
      <c r="R403" s="20">
        <v>3.4456251672759417</v>
      </c>
      <c r="T403" s="118">
        <v>-47.774268688186226</v>
      </c>
      <c r="U403" s="120">
        <v>2.3755198366669106</v>
      </c>
      <c r="V403" s="20">
        <v>33.895640956654013</v>
      </c>
      <c r="W403" s="20">
        <v>47.481623246730479</v>
      </c>
      <c r="X403" s="20">
        <v>44.854943339950246</v>
      </c>
    </row>
    <row r="404" spans="1:24" x14ac:dyDescent="0.25">
      <c r="A404" s="13" t="s">
        <v>414</v>
      </c>
      <c r="B404" s="13">
        <v>60</v>
      </c>
      <c r="C404" s="13" t="s">
        <v>372</v>
      </c>
      <c r="D404" s="14">
        <v>-29782.309979736823</v>
      </c>
      <c r="E404" s="17">
        <v>50.5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317.57455924772705</v>
      </c>
      <c r="Q404" s="15">
        <f t="shared" si="12"/>
        <v>-832367.76500000001</v>
      </c>
      <c r="R404" s="20">
        <v>10.585818641590901</v>
      </c>
      <c r="T404" s="118">
        <v>-124.71602208994412</v>
      </c>
      <c r="U404" s="118">
        <v>119.07103581194292</v>
      </c>
      <c r="V404" s="20">
        <v>37.376089711180022</v>
      </c>
      <c r="W404" s="20">
        <v>36.12235862246979</v>
      </c>
      <c r="X404" s="20">
        <v>48.88067472025093</v>
      </c>
    </row>
    <row r="405" spans="1:24" x14ac:dyDescent="0.25">
      <c r="A405" s="13" t="s">
        <v>136</v>
      </c>
      <c r="B405" s="13">
        <v>60</v>
      </c>
      <c r="C405" s="13" t="s">
        <v>372</v>
      </c>
      <c r="D405" s="14">
        <v>3003.5437901952023</v>
      </c>
      <c r="E405" s="17">
        <v>11.8</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1901.176799138909</v>
      </c>
      <c r="Q405" s="15">
        <f t="shared" si="12"/>
        <v>-13461816.656000001</v>
      </c>
      <c r="R405" s="20">
        <v>63.372559971296965</v>
      </c>
      <c r="T405" s="118">
        <v>-10.349029170383997</v>
      </c>
      <c r="U405" s="120">
        <v>3.2058909258575952</v>
      </c>
      <c r="V405" s="20">
        <v>31.902572015475993</v>
      </c>
      <c r="W405" s="20">
        <v>65.74801406978807</v>
      </c>
      <c r="X405" s="20">
        <v>45.377514885965518</v>
      </c>
    </row>
    <row r="406" spans="1:24" x14ac:dyDescent="0.25">
      <c r="A406" s="13" t="s">
        <v>415</v>
      </c>
      <c r="B406" s="13">
        <v>60</v>
      </c>
      <c r="C406" s="13" t="s">
        <v>372</v>
      </c>
      <c r="D406" s="14">
        <v>-1155.1018514256839</v>
      </c>
      <c r="E406" s="17">
        <v>5.0199999999999996</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611.91242555806014</v>
      </c>
      <c r="Q406" s="15">
        <f t="shared" si="12"/>
        <v>-3187603.7163999998</v>
      </c>
      <c r="R406" s="20">
        <v>20.397080851935339</v>
      </c>
      <c r="T406" s="118">
        <v>-4.5773695080817411</v>
      </c>
      <c r="U406" s="120">
        <v>-10.232556555811749</v>
      </c>
      <c r="V406" s="20">
        <v>28.820867488504373</v>
      </c>
      <c r="W406" s="20">
        <v>32.375188200028383</v>
      </c>
      <c r="X406" s="20">
        <v>39.46050696071498</v>
      </c>
    </row>
    <row r="407" spans="1:24" x14ac:dyDescent="0.25">
      <c r="A407" s="13" t="s">
        <v>286</v>
      </c>
      <c r="B407" s="13">
        <v>60</v>
      </c>
      <c r="C407" s="13" t="s">
        <v>372</v>
      </c>
      <c r="D407" s="14">
        <v>-3828.8820467945684</v>
      </c>
      <c r="E407" s="17">
        <v>13.24</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952.26251687687443</v>
      </c>
      <c r="Q407" s="15">
        <f t="shared" si="12"/>
        <v>8715072.5764000006</v>
      </c>
      <c r="R407" s="20">
        <v>31.742083895895814</v>
      </c>
      <c r="T407" s="118">
        <v>8.0148935830001911</v>
      </c>
      <c r="U407" s="118">
        <v>24.73978901345145</v>
      </c>
      <c r="V407" s="20">
        <v>44.989085035983877</v>
      </c>
      <c r="W407" s="20">
        <v>37.170788715641351</v>
      </c>
      <c r="X407" s="20">
        <v>70.682326963727462</v>
      </c>
    </row>
    <row r="408" spans="1:24" x14ac:dyDescent="0.25">
      <c r="A408" s="13" t="s">
        <v>531</v>
      </c>
      <c r="B408" s="13">
        <v>60</v>
      </c>
      <c r="C408" s="13" t="s">
        <v>372</v>
      </c>
      <c r="D408" s="14">
        <v>7246.7958606421234</v>
      </c>
      <c r="E408" s="17">
        <v>18.7</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1687.8385461806956</v>
      </c>
      <c r="Q408" s="15">
        <f t="shared" si="12"/>
        <v>-484085836.71799994</v>
      </c>
      <c r="R408" s="20">
        <v>56.261284872689856</v>
      </c>
      <c r="T408" s="120">
        <v>34.510693558344343</v>
      </c>
      <c r="U408" s="118"/>
      <c r="V408" s="20">
        <v>68.458235067221239</v>
      </c>
      <c r="W408" s="20">
        <v>44.738533816043649</v>
      </c>
      <c r="X408" s="20">
        <v>72.971486511443231</v>
      </c>
    </row>
    <row r="409" spans="1:24" x14ac:dyDescent="0.25">
      <c r="A409" s="13" t="s">
        <v>637</v>
      </c>
      <c r="B409" s="13">
        <v>60</v>
      </c>
      <c r="C409" s="13" t="s">
        <v>372</v>
      </c>
      <c r="D409" s="14">
        <v>-9208.5851120801017</v>
      </c>
      <c r="E409" s="17">
        <v>26.44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470.77253633645807</v>
      </c>
      <c r="Q409" s="15">
        <f t="shared" si="12"/>
        <v>17545080.582400002</v>
      </c>
      <c r="R409" s="20">
        <v>15.692417877881935</v>
      </c>
      <c r="T409" s="118">
        <v>-52.20989748878246</v>
      </c>
      <c r="U409" s="118"/>
      <c r="V409" s="20">
        <v>22.40076749499584</v>
      </c>
      <c r="W409" s="20">
        <v>44.72968962377557</v>
      </c>
      <c r="X409" s="20">
        <v>47.393229287503196</v>
      </c>
    </row>
    <row r="410" spans="1:24" x14ac:dyDescent="0.25">
      <c r="A410" s="13" t="s">
        <v>441</v>
      </c>
      <c r="B410" s="13">
        <v>60</v>
      </c>
      <c r="C410" s="13" t="s">
        <v>372</v>
      </c>
      <c r="D410" s="14">
        <v>48821.31116652715</v>
      </c>
      <c r="E410" s="17">
        <v>429</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1236.7598131828797</v>
      </c>
      <c r="Q410" s="15">
        <f t="shared" si="12"/>
        <v>7988430450</v>
      </c>
      <c r="R410" s="20">
        <v>41.225327106095989</v>
      </c>
      <c r="T410" s="118">
        <v>-10.228407454159765</v>
      </c>
      <c r="U410" s="118">
        <v>479.7549072101981</v>
      </c>
      <c r="V410" s="20">
        <v>53.137254372598733</v>
      </c>
      <c r="W410" s="20">
        <v>59.859309664055566</v>
      </c>
      <c r="X410" s="20">
        <v>60.199334485860504</v>
      </c>
    </row>
    <row r="411" spans="1:24" x14ac:dyDescent="0.25">
      <c r="A411" s="13" t="s">
        <v>174</v>
      </c>
      <c r="B411" s="13">
        <v>60</v>
      </c>
      <c r="C411" s="13" t="s">
        <v>372</v>
      </c>
      <c r="D411" s="14">
        <v>209.11041337701607</v>
      </c>
      <c r="E411" s="17">
        <v>1.53</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1979.8908224240145</v>
      </c>
      <c r="Q411" s="16">
        <f t="shared" si="12"/>
        <v>210681.59670000002</v>
      </c>
      <c r="R411" s="20">
        <v>65.996360747467151</v>
      </c>
      <c r="T411" s="118">
        <v>-2.624156361126091</v>
      </c>
      <c r="U411" s="120">
        <v>-0.82611089867717924</v>
      </c>
      <c r="V411" s="20">
        <v>31.810924013252762</v>
      </c>
      <c r="W411" s="20">
        <v>45.255155636661748</v>
      </c>
      <c r="X411" s="20">
        <v>42.543114838706089</v>
      </c>
    </row>
    <row r="412" spans="1:24" x14ac:dyDescent="0.25">
      <c r="A412" s="13" t="s">
        <v>320</v>
      </c>
      <c r="B412" s="13">
        <v>60</v>
      </c>
      <c r="C412" s="13" t="s">
        <v>372</v>
      </c>
      <c r="D412" s="14">
        <v>-210981.94890870672</v>
      </c>
      <c r="E412" s="17">
        <v>1671</v>
      </c>
      <c r="F412" s="13" t="s">
        <v>255</v>
      </c>
      <c r="G412" s="13">
        <v>164509463</v>
      </c>
      <c r="H412" s="13">
        <v>701.30200000000002</v>
      </c>
      <c r="I412" s="13">
        <v>103.52506809540434</v>
      </c>
      <c r="J412" s="13">
        <v>1138168471</v>
      </c>
      <c r="K412" s="13">
        <v>10994134</v>
      </c>
      <c r="L412" s="13">
        <v>15.744978776520686</v>
      </c>
      <c r="M412" s="13">
        <v>17920438420</v>
      </c>
      <c r="N412" s="13" t="s">
        <v>628</v>
      </c>
      <c r="O412" s="13">
        <v>73.797606369392582</v>
      </c>
      <c r="P412" s="13">
        <v>971.83687072522366</v>
      </c>
      <c r="Q412" s="15">
        <f t="shared" si="12"/>
        <v>2748953126.73</v>
      </c>
      <c r="R412" s="20">
        <v>32.394562357507453</v>
      </c>
      <c r="T412" s="118">
        <v>799.68416650913241</v>
      </c>
      <c r="U412" s="120">
        <v>821.86260404694167</v>
      </c>
      <c r="V412" s="20">
        <v>53.64991560678498</v>
      </c>
      <c r="W412" s="20">
        <v>44.781680944255605</v>
      </c>
      <c r="X412" s="20">
        <v>54.538799677378158</v>
      </c>
    </row>
    <row r="413" spans="1:24" x14ac:dyDescent="0.25">
      <c r="A413" s="13" t="s">
        <v>23</v>
      </c>
      <c r="B413" s="13">
        <v>60</v>
      </c>
      <c r="C413" s="13" t="s">
        <v>372</v>
      </c>
      <c r="D413" s="14">
        <v>-1459.4683974895161</v>
      </c>
      <c r="E413" s="17">
        <v>5.66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147.18590344478125</v>
      </c>
      <c r="Q413" s="15">
        <f t="shared" si="12"/>
        <v>-2781163.5390000003</v>
      </c>
      <c r="R413" s="20">
        <v>4.9061967814927083</v>
      </c>
      <c r="T413" s="118">
        <v>-1.5256712885096668</v>
      </c>
      <c r="U413" s="118">
        <v>7.402875616782385</v>
      </c>
      <c r="V413" s="20">
        <v>45.46302214931135</v>
      </c>
      <c r="W413" s="20">
        <v>41.466839451895872</v>
      </c>
      <c r="X413" s="20">
        <v>55.634101938322424</v>
      </c>
    </row>
    <row r="414" spans="1:24" x14ac:dyDescent="0.25">
      <c r="A414" s="13" t="s">
        <v>154</v>
      </c>
      <c r="B414" s="13">
        <v>60</v>
      </c>
      <c r="C414" s="13" t="s">
        <v>372</v>
      </c>
      <c r="D414" s="14">
        <v>14249.120781985595</v>
      </c>
      <c r="E414" s="17">
        <v>31.1</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2078.3332368375477</v>
      </c>
      <c r="Q414" s="15">
        <f t="shared" si="12"/>
        <v>18886624.456</v>
      </c>
      <c r="R414" s="20">
        <v>69.27777456125159</v>
      </c>
      <c r="T414" s="118">
        <v>20.977073171778109</v>
      </c>
      <c r="U414" s="120">
        <v>23.235842452651347</v>
      </c>
      <c r="V414" s="20">
        <v>59.733944377254922</v>
      </c>
      <c r="W414" s="20">
        <v>83.403486022797523</v>
      </c>
      <c r="X414" s="20">
        <v>60.127664415392587</v>
      </c>
    </row>
    <row r="415" spans="1:24" x14ac:dyDescent="0.25">
      <c r="A415" s="13" t="s">
        <v>732</v>
      </c>
      <c r="B415" s="13">
        <v>60</v>
      </c>
      <c r="C415" s="13" t="s">
        <v>372</v>
      </c>
      <c r="D415" s="14">
        <v>-1413.83279015324</v>
      </c>
      <c r="E415" s="17">
        <v>9.0399999999999991</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695.41836014495277</v>
      </c>
      <c r="Q415" s="15">
        <f t="shared" si="12"/>
        <v>7579406.4767999994</v>
      </c>
      <c r="R415" s="20">
        <v>23.180612004831758</v>
      </c>
      <c r="T415" s="118">
        <v>-4.6475295714734521</v>
      </c>
      <c r="U415" s="120">
        <v>7.8364174218229188</v>
      </c>
      <c r="V415" s="20">
        <v>33.312455062604478</v>
      </c>
      <c r="W415" s="20">
        <v>43.567182183505459</v>
      </c>
      <c r="X415" s="20">
        <v>52.923995927300055</v>
      </c>
    </row>
    <row r="416" spans="1:24" x14ac:dyDescent="0.25">
      <c r="A416" s="13" t="s">
        <v>168</v>
      </c>
      <c r="B416" s="13">
        <v>60</v>
      </c>
      <c r="C416" s="13" t="s">
        <v>372</v>
      </c>
      <c r="D416" s="14">
        <v>-127.05397854680278</v>
      </c>
      <c r="E416" s="17">
        <v>5.43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879.24299555426444</v>
      </c>
      <c r="Q416" s="15">
        <f t="shared" si="12"/>
        <v>-3453200.2464000001</v>
      </c>
      <c r="R416" s="20">
        <v>29.308099851808816</v>
      </c>
      <c r="T416" s="118">
        <v>-4.1303082674958613</v>
      </c>
      <c r="U416" s="120">
        <v>-3.2383605528677517</v>
      </c>
      <c r="V416" s="20">
        <v>37.522590776491867</v>
      </c>
      <c r="W416" s="20">
        <v>46.755944803756186</v>
      </c>
      <c r="X416" s="20">
        <v>40.897972602735948</v>
      </c>
    </row>
    <row r="417" spans="1:24" x14ac:dyDescent="0.25">
      <c r="A417" s="13" t="s">
        <v>129</v>
      </c>
      <c r="B417" s="13">
        <v>60</v>
      </c>
      <c r="C417" s="13" t="s">
        <v>372</v>
      </c>
      <c r="D417" s="14">
        <v>-1472.6151172872192</v>
      </c>
      <c r="E417" s="17">
        <v>5.6</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460.59914788966825</v>
      </c>
      <c r="Q417" s="16">
        <f t="shared" si="12"/>
        <v>91657720.223999992</v>
      </c>
      <c r="R417" s="20">
        <v>15.353304929655609</v>
      </c>
      <c r="T417" s="118">
        <v>-9.554194596928518</v>
      </c>
      <c r="U417" s="120">
        <v>-6.9306421631118553</v>
      </c>
      <c r="V417" s="20">
        <v>24.034049590042279</v>
      </c>
      <c r="W417" s="20">
        <v>51.984790608010556</v>
      </c>
      <c r="X417" s="20">
        <v>37.375570318467872</v>
      </c>
    </row>
    <row r="418" spans="1:24" x14ac:dyDescent="0.25">
      <c r="A418" s="13" t="s">
        <v>280</v>
      </c>
      <c r="B418" s="13">
        <v>60</v>
      </c>
      <c r="C418" s="13" t="s">
        <v>372</v>
      </c>
      <c r="D418" s="14">
        <v>86255.63515594948</v>
      </c>
      <c r="E418" s="17">
        <v>91.4</v>
      </c>
      <c r="F418" s="13" t="s">
        <v>355</v>
      </c>
      <c r="G418" s="13">
        <v>-73662719</v>
      </c>
      <c r="H418" s="13" t="s">
        <v>1904</v>
      </c>
      <c r="I418" s="13">
        <v>-5.4867081992081994</v>
      </c>
      <c r="J418" s="13">
        <v>-355894230</v>
      </c>
      <c r="K418" s="13">
        <v>64864800</v>
      </c>
      <c r="L418" s="13" t="s">
        <v>1905</v>
      </c>
      <c r="M418" s="13">
        <v>6032426400</v>
      </c>
      <c r="N418" s="13" t="s">
        <v>944</v>
      </c>
      <c r="O418" s="13">
        <v>103.30335731704494</v>
      </c>
      <c r="P418" s="13">
        <v>2943.9331242674966</v>
      </c>
      <c r="Q418" s="15">
        <f t="shared" si="12"/>
        <v>-67327725.166000009</v>
      </c>
      <c r="R418" s="20">
        <v>98.131104142249882</v>
      </c>
      <c r="T418" s="118">
        <v>-13.994354123231716</v>
      </c>
      <c r="U418" s="120">
        <v>16.272628279811627</v>
      </c>
      <c r="V418" s="20">
        <v>42.879476338848903</v>
      </c>
      <c r="W418" s="20">
        <v>46.968322535210788</v>
      </c>
      <c r="X418" s="20">
        <v>49.734059846126705</v>
      </c>
    </row>
    <row r="419" spans="1:24" x14ac:dyDescent="0.25">
      <c r="A419" s="13" t="s">
        <v>769</v>
      </c>
      <c r="B419" s="13">
        <v>60</v>
      </c>
      <c r="C419" s="13" t="s">
        <v>372</v>
      </c>
      <c r="D419" s="14">
        <v>-48891</v>
      </c>
      <c r="E419" s="17">
        <v>124</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f t="shared" si="12"/>
        <v>290010921</v>
      </c>
      <c r="R419" s="165" t="str">
        <f t="shared" si="13"/>
        <v/>
      </c>
      <c r="T419" s="118"/>
      <c r="U419" s="118"/>
      <c r="V419" s="20">
        <v>47.30112666752445</v>
      </c>
      <c r="W419" s="20">
        <v>36.354018100903282</v>
      </c>
      <c r="X419" s="20"/>
    </row>
    <row r="420" spans="1:24" x14ac:dyDescent="0.25">
      <c r="A420" s="13" t="s">
        <v>172</v>
      </c>
      <c r="B420" s="13">
        <v>60</v>
      </c>
      <c r="C420" s="13" t="s">
        <v>372</v>
      </c>
      <c r="D420" s="14">
        <v>594.49769887362618</v>
      </c>
      <c r="E420" s="17">
        <v>4.17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1757.0661733111585</v>
      </c>
      <c r="Q420" s="16">
        <f t="shared" si="12"/>
        <v>-517245.00689999998</v>
      </c>
      <c r="R420" s="20">
        <v>58.568872443705281</v>
      </c>
      <c r="T420" s="118">
        <v>-8.0170325018273303</v>
      </c>
      <c r="U420" s="118">
        <v>4.6129767052309312</v>
      </c>
      <c r="V420" s="20">
        <v>24.802378534694952</v>
      </c>
      <c r="W420" s="20">
        <v>45.064297137977178</v>
      </c>
      <c r="X420" s="20">
        <v>47.214139333798691</v>
      </c>
    </row>
    <row r="421" spans="1:24" ht="14.25" customHeight="1" x14ac:dyDescent="0.25">
      <c r="A421" s="13" t="s">
        <v>178</v>
      </c>
      <c r="B421" s="13">
        <v>60</v>
      </c>
      <c r="C421" s="13" t="s">
        <v>372</v>
      </c>
      <c r="D421" s="14">
        <v>323.88258086733401</v>
      </c>
      <c r="E421" s="17">
        <v>11.64</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1702.3738093198156</v>
      </c>
      <c r="Q421" s="15">
        <f t="shared" si="12"/>
        <v>64634842.958400004</v>
      </c>
      <c r="R421" s="20">
        <v>56.745793643993849</v>
      </c>
      <c r="T421" s="118">
        <v>-5.2942902842379347</v>
      </c>
      <c r="U421" s="118">
        <v>14.370417326192211</v>
      </c>
      <c r="V421" s="20">
        <v>32.90140270848395</v>
      </c>
      <c r="W421" s="20">
        <v>34.226663649205122</v>
      </c>
      <c r="X421" s="20">
        <v>55.721884559560095</v>
      </c>
    </row>
    <row r="422" spans="1:24" x14ac:dyDescent="0.25">
      <c r="A422" s="13" t="s">
        <v>7</v>
      </c>
      <c r="B422" s="13">
        <v>60</v>
      </c>
      <c r="C422" s="13" t="s">
        <v>372</v>
      </c>
      <c r="D422" s="13">
        <v>-1762.7030802922404</v>
      </c>
      <c r="E422" s="17">
        <v>43.6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604.39895253363647</v>
      </c>
      <c r="Q422" s="15">
        <f t="shared" si="12"/>
        <v>182594620</v>
      </c>
      <c r="R422" s="20">
        <v>20.146631751121216</v>
      </c>
      <c r="T422" s="118">
        <v>-2.5599191568119295</v>
      </c>
      <c r="U422" s="120">
        <v>27.697630061631529</v>
      </c>
      <c r="V422" s="20">
        <v>45.440684664173538</v>
      </c>
      <c r="W422" s="20">
        <v>60.065485311603474</v>
      </c>
      <c r="X422" s="20">
        <v>54.851140655522684</v>
      </c>
    </row>
    <row r="423" spans="1:24" x14ac:dyDescent="0.25">
      <c r="A423" s="13" t="s">
        <v>78</v>
      </c>
      <c r="B423" s="13">
        <v>60</v>
      </c>
      <c r="C423" s="13" t="s">
        <v>372</v>
      </c>
      <c r="D423" s="14">
        <v>-406.53831306581623</v>
      </c>
      <c r="E423" s="17">
        <v>8.9700000000000006</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385.31836536561826</v>
      </c>
      <c r="Q423" s="15">
        <f t="shared" si="12"/>
        <v>-21918550.570799999</v>
      </c>
      <c r="R423" s="20">
        <v>12.843945512187275</v>
      </c>
      <c r="T423" s="118">
        <v>-3.5845226451325729</v>
      </c>
      <c r="U423" s="120">
        <v>4.3575736651182595</v>
      </c>
      <c r="V423" s="20">
        <v>37.641727379079541</v>
      </c>
      <c r="W423" s="20">
        <v>38.32667808644738</v>
      </c>
      <c r="X423" s="20">
        <v>48.370392814727829</v>
      </c>
    </row>
    <row r="424" spans="1:24" x14ac:dyDescent="0.25">
      <c r="A424" s="13" t="s">
        <v>151</v>
      </c>
      <c r="B424" s="13">
        <v>60</v>
      </c>
      <c r="C424" s="13" t="s">
        <v>372</v>
      </c>
      <c r="D424" s="14">
        <v>-5481.8031056660748</v>
      </c>
      <c r="E424" s="17">
        <v>216.8</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352.37987558542557</v>
      </c>
      <c r="Q424" s="15">
        <f t="shared" si="12"/>
        <v>-1863465376</v>
      </c>
      <c r="R424" s="20">
        <v>11.745995852847519</v>
      </c>
      <c r="T424" s="118">
        <v>-72.129653463362047</v>
      </c>
      <c r="U424" s="120">
        <v>-9.2380869341391758</v>
      </c>
      <c r="V424" s="20">
        <v>48.693234439917909</v>
      </c>
      <c r="W424" s="20">
        <v>46.017114263948677</v>
      </c>
      <c r="X424" s="20">
        <v>47.008502245179912</v>
      </c>
    </row>
    <row r="425" spans="1:24" x14ac:dyDescent="0.25">
      <c r="A425" s="13" t="s">
        <v>529</v>
      </c>
      <c r="B425" s="13">
        <v>60</v>
      </c>
      <c r="C425" s="13" t="s">
        <v>372</v>
      </c>
      <c r="D425" s="13">
        <v>315.72527285049114</v>
      </c>
      <c r="E425" s="17">
        <v>5.78</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1792.8483003963668</v>
      </c>
      <c r="Q425" s="15">
        <f t="shared" si="12"/>
        <v>-50864136.928200006</v>
      </c>
      <c r="R425" s="20">
        <v>59.761610013212227</v>
      </c>
      <c r="T425" s="118">
        <v>-12.214179401365275</v>
      </c>
      <c r="U425" s="118"/>
      <c r="V425" s="20">
        <v>29.795124967199516</v>
      </c>
      <c r="W425" s="20">
        <v>46.200942855233542</v>
      </c>
      <c r="X425" s="20">
        <v>38.011224747648924</v>
      </c>
    </row>
    <row r="426" spans="1:24" x14ac:dyDescent="0.25">
      <c r="A426" s="13" t="s">
        <v>347</v>
      </c>
      <c r="B426" s="13">
        <v>60</v>
      </c>
      <c r="C426" s="13" t="s">
        <v>372</v>
      </c>
      <c r="D426" s="14">
        <v>-11193.227824219037</v>
      </c>
      <c r="E426" s="17">
        <v>36.799999999999997</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731.19972546407746</v>
      </c>
      <c r="Q426" s="15">
        <f t="shared" si="12"/>
        <v>-4700796.3039999995</v>
      </c>
      <c r="R426" s="20">
        <v>24.373324182135914</v>
      </c>
      <c r="T426" s="118">
        <v>14.831430482199721</v>
      </c>
      <c r="U426" s="120">
        <v>23.191568504539788</v>
      </c>
      <c r="V426" s="20">
        <v>49.11698226113409</v>
      </c>
      <c r="W426" s="20">
        <v>39.953764474960209</v>
      </c>
      <c r="X426" s="20">
        <v>56.803934066080025</v>
      </c>
    </row>
    <row r="427" spans="1:24" x14ac:dyDescent="0.25">
      <c r="A427" s="13" t="s">
        <v>220</v>
      </c>
      <c r="B427" s="13">
        <v>60</v>
      </c>
      <c r="C427" s="13" t="s">
        <v>372</v>
      </c>
      <c r="D427" s="14">
        <v>-2285.8180994420873</v>
      </c>
      <c r="E427" s="17">
        <v>7.67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1759.4108256647144</v>
      </c>
      <c r="Q427" s="15">
        <f t="shared" si="12"/>
        <v>-96065639.767499998</v>
      </c>
      <c r="R427" s="20">
        <v>58.647027522157146</v>
      </c>
      <c r="T427" s="118">
        <v>2.2733423292406751</v>
      </c>
      <c r="U427" s="120">
        <v>3.2794541275415945</v>
      </c>
      <c r="V427" s="20">
        <v>35.720311215428183</v>
      </c>
      <c r="W427" s="20">
        <v>44.706546237960488</v>
      </c>
      <c r="X427" s="20">
        <v>54.299338213687491</v>
      </c>
    </row>
    <row r="428" spans="1:24" x14ac:dyDescent="0.25">
      <c r="A428" s="13" t="s">
        <v>733</v>
      </c>
      <c r="B428" s="13">
        <v>60</v>
      </c>
      <c r="C428" s="13" t="s">
        <v>372</v>
      </c>
      <c r="D428" s="13">
        <v>-1250473.5906252563</v>
      </c>
      <c r="E428" s="17">
        <v>1926</v>
      </c>
      <c r="F428" s="13" t="s">
        <v>355</v>
      </c>
      <c r="G428" s="13">
        <v>27078608</v>
      </c>
      <c r="H428" s="13" t="s">
        <v>1915</v>
      </c>
      <c r="I428" s="13">
        <v>20.114193176470589</v>
      </c>
      <c r="J428" s="13">
        <v>2222618346</v>
      </c>
      <c r="K428" s="13">
        <v>110500000</v>
      </c>
      <c r="L428" s="13">
        <v>87.351254141047207</v>
      </c>
      <c r="M428" s="13">
        <v>194148500000</v>
      </c>
      <c r="N428" s="13" t="s">
        <v>1153</v>
      </c>
      <c r="O428" s="13">
        <v>29.211658890183301</v>
      </c>
      <c r="P428" s="13">
        <v>1353.9834028344806</v>
      </c>
      <c r="Q428" s="15">
        <f t="shared" si="12"/>
        <v>521533990.07999998</v>
      </c>
      <c r="R428" s="20">
        <v>45.132780094482683</v>
      </c>
      <c r="T428" s="120">
        <v>8975.6543348119558</v>
      </c>
      <c r="U428" s="118"/>
      <c r="V428" s="20">
        <v>74.636015391594555</v>
      </c>
      <c r="W428" s="20">
        <v>78.565098578882186</v>
      </c>
      <c r="X428" s="20">
        <v>97.890327838348909</v>
      </c>
    </row>
    <row r="429" spans="1:24" x14ac:dyDescent="0.25">
      <c r="A429" s="13" t="s">
        <v>481</v>
      </c>
      <c r="B429" s="13">
        <v>60</v>
      </c>
      <c r="C429" s="13" t="s">
        <v>372</v>
      </c>
      <c r="D429" s="14">
        <v>28953.716219950464</v>
      </c>
      <c r="E429" s="17">
        <v>67.75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2459.0825080271075</v>
      </c>
      <c r="Q429" s="15">
        <f t="shared" si="12"/>
        <v>8731898.4525000006</v>
      </c>
      <c r="R429" s="20">
        <v>81.969416934236918</v>
      </c>
      <c r="T429" s="118">
        <v>-2.4445107474210204</v>
      </c>
      <c r="U429" s="118"/>
      <c r="V429" s="20">
        <v>69.855088187650765</v>
      </c>
      <c r="W429" s="20">
        <v>60.504112559159424</v>
      </c>
      <c r="X429" s="20">
        <v>53.612533308420403</v>
      </c>
    </row>
    <row r="430" spans="1:24" x14ac:dyDescent="0.25">
      <c r="A430" s="13" t="s">
        <v>448</v>
      </c>
      <c r="B430" s="13">
        <v>60</v>
      </c>
      <c r="C430" s="13" t="s">
        <v>372</v>
      </c>
      <c r="D430" s="14">
        <v>-18201.787138569045</v>
      </c>
      <c r="E430" s="17">
        <v>226.6</v>
      </c>
      <c r="F430" s="13" t="s">
        <v>255</v>
      </c>
      <c r="G430" s="13">
        <v>5945065</v>
      </c>
      <c r="H430" s="13" t="s">
        <v>1917</v>
      </c>
      <c r="I430" s="13">
        <v>18.752638155136268</v>
      </c>
      <c r="J430" s="13">
        <v>447250420</v>
      </c>
      <c r="K430" s="13">
        <v>23850000</v>
      </c>
      <c r="L430" s="13">
        <v>13.011502594005389</v>
      </c>
      <c r="M430" s="13">
        <v>5819400000</v>
      </c>
      <c r="N430" s="13" t="s">
        <v>1154</v>
      </c>
      <c r="O430" s="13">
        <v>43.569757440233438</v>
      </c>
      <c r="P430" s="13">
        <v>599.22847042080207</v>
      </c>
      <c r="Q430" s="15">
        <f t="shared" si="12"/>
        <v>13471517.289999999</v>
      </c>
      <c r="R430" s="20">
        <v>19.97428234736007</v>
      </c>
      <c r="T430" s="118">
        <v>-104.74313895157707</v>
      </c>
      <c r="U430" s="118">
        <v>330.32007187634491</v>
      </c>
      <c r="V430" s="20">
        <v>38.335441425084085</v>
      </c>
      <c r="W430" s="20">
        <v>48.110184943278334</v>
      </c>
      <c r="X430" s="20">
        <v>56.132412153975935</v>
      </c>
    </row>
    <row r="431" spans="1:24" x14ac:dyDescent="0.25">
      <c r="A431" s="13" t="s">
        <v>541</v>
      </c>
      <c r="B431" s="13">
        <v>60</v>
      </c>
      <c r="C431" s="13" t="s">
        <v>372</v>
      </c>
      <c r="D431" s="14">
        <v>-3591.9822113961432</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350.67921515592593</v>
      </c>
      <c r="Q431" s="15">
        <f t="shared" si="12"/>
        <v>-25452707.683499999</v>
      </c>
      <c r="R431" s="20">
        <v>11.689307171864197</v>
      </c>
      <c r="T431" s="118">
        <v>-38.228540738414409</v>
      </c>
      <c r="U431" s="118"/>
      <c r="V431" s="20">
        <v>40.725998526484702</v>
      </c>
      <c r="W431" s="20">
        <v>28.959563227311456</v>
      </c>
      <c r="X431" s="20">
        <v>44.987798457077048</v>
      </c>
    </row>
    <row r="432" spans="1:24" x14ac:dyDescent="0.25">
      <c r="A432" s="13" t="s">
        <v>139</v>
      </c>
      <c r="B432" s="13">
        <v>60</v>
      </c>
      <c r="C432" s="13" t="s">
        <v>372</v>
      </c>
      <c r="D432" s="14">
        <v>-1215.714827440082</v>
      </c>
      <c r="E432" s="17">
        <v>3.43</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148.09302643032146</v>
      </c>
      <c r="Q432" s="16">
        <f t="shared" si="12"/>
        <v>291408.9241</v>
      </c>
      <c r="R432" s="20">
        <v>4.9364342143440485</v>
      </c>
      <c r="T432" s="118">
        <v>-3.1287311166482779</v>
      </c>
      <c r="U432" s="120">
        <v>-14.344659392254178</v>
      </c>
      <c r="V432" s="20">
        <v>36.897733015262375</v>
      </c>
      <c r="W432" s="20">
        <v>39.204035094306967</v>
      </c>
      <c r="X432" s="20">
        <v>37.621761356183676</v>
      </c>
    </row>
    <row r="433" spans="1:24" x14ac:dyDescent="0.25">
      <c r="A433" s="13" t="s">
        <v>92</v>
      </c>
      <c r="B433" s="13">
        <v>60</v>
      </c>
      <c r="C433" s="13" t="s">
        <v>372</v>
      </c>
      <c r="D433" s="14">
        <v>7636.9999361745759</v>
      </c>
      <c r="E433" s="17">
        <v>24.46</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2684.7627958334147</v>
      </c>
      <c r="Q433" s="15">
        <f t="shared" si="12"/>
        <v>65841412.834800005</v>
      </c>
      <c r="R433" s="20">
        <v>89.49209319444715</v>
      </c>
      <c r="T433" s="118">
        <v>36.87610216213244</v>
      </c>
      <c r="U433" s="118">
        <v>99.163378974304095</v>
      </c>
      <c r="V433" s="20">
        <v>38.526950637849623</v>
      </c>
      <c r="W433" s="20">
        <v>34.486966585045622</v>
      </c>
      <c r="X433" s="20">
        <v>60.454812514944159</v>
      </c>
    </row>
    <row r="434" spans="1:24" x14ac:dyDescent="0.25">
      <c r="A434" s="13" t="s">
        <v>416</v>
      </c>
      <c r="B434" s="13">
        <v>60</v>
      </c>
      <c r="C434" s="13" t="s">
        <v>372</v>
      </c>
      <c r="D434" s="14">
        <v>-32946.586998772604</v>
      </c>
      <c r="E434" s="17">
        <v>163</v>
      </c>
      <c r="F434" s="13" t="s">
        <v>390</v>
      </c>
      <c r="G434" s="13" t="s">
        <v>947</v>
      </c>
      <c r="H434" s="13" t="s">
        <v>1922</v>
      </c>
      <c r="I434" s="13" t="s">
        <v>948</v>
      </c>
      <c r="J434" s="13" t="s">
        <v>949</v>
      </c>
      <c r="K434" s="13" t="s">
        <v>950</v>
      </c>
      <c r="L434" s="13" t="s">
        <v>1132</v>
      </c>
      <c r="M434" s="13" t="s">
        <v>1923</v>
      </c>
      <c r="N434" s="13" t="s">
        <v>1155</v>
      </c>
      <c r="O434" s="13">
        <v>36.326065491562922</v>
      </c>
      <c r="P434" s="13">
        <v>291.21516669551022</v>
      </c>
      <c r="Q434" s="15">
        <f t="shared" si="12"/>
        <v>-34930557.700000003</v>
      </c>
      <c r="R434" s="20">
        <v>9.7071722231836741</v>
      </c>
      <c r="T434" s="118">
        <v>-70.532268796621054</v>
      </c>
      <c r="U434" s="120">
        <v>36.000539198900299</v>
      </c>
      <c r="V434" s="20">
        <v>43.508385276061638</v>
      </c>
      <c r="W434" s="20">
        <v>47.307490036384991</v>
      </c>
      <c r="X434" s="20">
        <v>49.13592434218134</v>
      </c>
    </row>
    <row r="435" spans="1:24" x14ac:dyDescent="0.25">
      <c r="A435" s="13" t="s">
        <v>188</v>
      </c>
      <c r="B435" s="13">
        <v>60</v>
      </c>
      <c r="C435" s="13" t="s">
        <v>372</v>
      </c>
      <c r="D435" s="14">
        <v>-1219.6559347350887</v>
      </c>
      <c r="E435" s="17">
        <v>7.56</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134.6263701405627</v>
      </c>
      <c r="Q435" s="15">
        <f t="shared" si="12"/>
        <v>3333725.4887999999</v>
      </c>
      <c r="R435" s="20">
        <v>4.4875456713520903</v>
      </c>
      <c r="T435" s="118">
        <v>-1.9124755679989214</v>
      </c>
      <c r="U435" s="120">
        <v>-181.65175960695592</v>
      </c>
      <c r="V435" s="20">
        <v>43.536095167235821</v>
      </c>
      <c r="W435" s="20">
        <v>31.661518229396247</v>
      </c>
      <c r="X435" s="20">
        <v>37.110520848476334</v>
      </c>
    </row>
    <row r="436" spans="1:24" x14ac:dyDescent="0.25">
      <c r="A436" s="13" t="s">
        <v>13</v>
      </c>
      <c r="B436" s="13">
        <v>60</v>
      </c>
      <c r="C436" s="13" t="s">
        <v>372</v>
      </c>
      <c r="D436" s="13">
        <v>-290.80251297188829</v>
      </c>
      <c r="E436" s="17">
        <v>1.57</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332.94984794878422</v>
      </c>
      <c r="Q436" s="16">
        <f t="shared" si="12"/>
        <v>-1376852.8381000001</v>
      </c>
      <c r="R436" s="20">
        <v>11.098328264959473</v>
      </c>
      <c r="T436" s="118">
        <v>-2.5683157835955339</v>
      </c>
      <c r="U436" s="120">
        <v>0.2415147001363116</v>
      </c>
      <c r="V436" s="20">
        <v>32.080400620983013</v>
      </c>
      <c r="W436" s="20">
        <v>49.796812034101045</v>
      </c>
      <c r="X436" s="20">
        <v>40.825636659676015</v>
      </c>
    </row>
    <row r="437" spans="1:24" x14ac:dyDescent="0.25">
      <c r="A437" s="13" t="s">
        <v>193</v>
      </c>
      <c r="B437" s="13">
        <v>60</v>
      </c>
      <c r="C437" s="13" t="s">
        <v>372</v>
      </c>
      <c r="D437" s="14">
        <v>19502.845023397982</v>
      </c>
      <c r="E437" s="17">
        <v>327.5</v>
      </c>
      <c r="F437" s="13" t="s">
        <v>375</v>
      </c>
      <c r="G437" s="13">
        <v>-1601211000</v>
      </c>
      <c r="H437" s="13" t="s">
        <v>1927</v>
      </c>
      <c r="I437" s="13">
        <v>65.203841666666662</v>
      </c>
      <c r="J437" s="13">
        <v>7824461000</v>
      </c>
      <c r="K437" s="13">
        <v>120000000</v>
      </c>
      <c r="L437" s="13">
        <v>5.0917245290122857</v>
      </c>
      <c r="M437" s="13">
        <v>39840000000</v>
      </c>
      <c r="N437" s="13" t="s">
        <v>491</v>
      </c>
      <c r="O437" s="13">
        <v>88.863777408451952</v>
      </c>
      <c r="P437" s="13">
        <v>1211.1510037149544</v>
      </c>
      <c r="Q437" s="15">
        <f t="shared" si="12"/>
        <v>-5243966025</v>
      </c>
      <c r="R437" s="20">
        <v>40.371700123831815</v>
      </c>
      <c r="T437" s="118">
        <v>-478.48686551811454</v>
      </c>
      <c r="U437" s="120">
        <v>-170.10908494566081</v>
      </c>
      <c r="V437" s="20">
        <v>36.365579631912382</v>
      </c>
      <c r="W437" s="20">
        <v>76.439867464342555</v>
      </c>
      <c r="X437" s="20">
        <v>39.127916063680743</v>
      </c>
    </row>
    <row r="438" spans="1:24" x14ac:dyDescent="0.25">
      <c r="A438" s="13" t="s">
        <v>417</v>
      </c>
      <c r="B438" s="13">
        <v>60</v>
      </c>
      <c r="C438" s="13" t="s">
        <v>372</v>
      </c>
      <c r="D438" s="14">
        <v>-71287.882761033921</v>
      </c>
      <c r="E438" s="17">
        <v>152.5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63.868132677235536</v>
      </c>
      <c r="Q438" s="15">
        <f t="shared" si="12"/>
        <v>8800123.8249999993</v>
      </c>
      <c r="R438" s="20">
        <v>2.1289377559078511</v>
      </c>
      <c r="T438" s="118">
        <v>-568.23013166855594</v>
      </c>
      <c r="U438" s="120">
        <v>-306.76484015993765</v>
      </c>
      <c r="V438" s="20">
        <v>41.71981747804201</v>
      </c>
      <c r="W438" s="20">
        <v>31.276278013331194</v>
      </c>
      <c r="X438" s="20">
        <v>36.540728613523946</v>
      </c>
    </row>
    <row r="439" spans="1:24" x14ac:dyDescent="0.25">
      <c r="A439" s="13" t="s">
        <v>6</v>
      </c>
      <c r="B439" s="13">
        <v>60</v>
      </c>
      <c r="C439" s="13" t="s">
        <v>372</v>
      </c>
      <c r="D439" s="14">
        <v>5501.6323376051087</v>
      </c>
      <c r="E439" s="17">
        <v>22.72</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1834.1340102670811</v>
      </c>
      <c r="Q439" s="15">
        <f t="shared" si="12"/>
        <v>23293225.600000001</v>
      </c>
      <c r="R439" s="20">
        <v>61.137800342236034</v>
      </c>
      <c r="T439" s="118">
        <v>-7.6589781201490226</v>
      </c>
      <c r="U439" s="120">
        <v>12.041767732861253</v>
      </c>
      <c r="V439" s="20">
        <v>51.704794843243668</v>
      </c>
      <c r="W439" s="20">
        <v>66.649092455816856</v>
      </c>
      <c r="X439" s="20">
        <v>49.866312633365645</v>
      </c>
    </row>
    <row r="440" spans="1:24" x14ac:dyDescent="0.25">
      <c r="A440" s="13" t="s">
        <v>734</v>
      </c>
      <c r="B440" s="13">
        <v>60</v>
      </c>
      <c r="C440" s="13" t="s">
        <v>372</v>
      </c>
      <c r="D440" s="14">
        <v>-11212.122372820089</v>
      </c>
      <c r="E440" s="17">
        <v>43.2</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320.03882576628178</v>
      </c>
      <c r="Q440" s="15">
        <f t="shared" si="12"/>
        <v>-2943063.0720000006</v>
      </c>
      <c r="R440" s="20">
        <v>10.667960858876059</v>
      </c>
      <c r="T440" s="118">
        <v>-25.841355563463964</v>
      </c>
      <c r="U440" s="118">
        <v>62.809552064007121</v>
      </c>
      <c r="V440" s="20">
        <v>45.706489816358577</v>
      </c>
      <c r="W440" s="20">
        <v>32.253765382910217</v>
      </c>
      <c r="X440" s="20">
        <v>55.414077301592151</v>
      </c>
    </row>
    <row r="441" spans="1:24" x14ac:dyDescent="0.25">
      <c r="A441" s="13" t="s">
        <v>301</v>
      </c>
      <c r="B441" s="13">
        <v>60</v>
      </c>
      <c r="C441" s="13" t="s">
        <v>372</v>
      </c>
      <c r="D441" s="14">
        <v>-1801.1374186007868</v>
      </c>
      <c r="E441" s="17">
        <v>7.16</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246.68392233590697</v>
      </c>
      <c r="Q441" s="15">
        <f t="shared" si="12"/>
        <v>-2023733.1164000002</v>
      </c>
      <c r="R441" s="20">
        <v>8.2227974111968987</v>
      </c>
      <c r="T441" s="118">
        <v>-4.1091789805470125</v>
      </c>
      <c r="U441" s="120">
        <v>0.28989236075188884</v>
      </c>
      <c r="V441" s="20">
        <v>48.703686563962044</v>
      </c>
      <c r="W441" s="20">
        <v>50.056565443394362</v>
      </c>
      <c r="X441" s="20">
        <v>47.851906452187805</v>
      </c>
    </row>
    <row r="442" spans="1:24" x14ac:dyDescent="0.25">
      <c r="A442" s="13" t="s">
        <v>358</v>
      </c>
      <c r="B442" s="13">
        <v>60</v>
      </c>
      <c r="C442" s="13" t="s">
        <v>372</v>
      </c>
      <c r="D442" s="14">
        <v>-2421.9292245270199</v>
      </c>
      <c r="E442" s="17">
        <v>36.619999999999997</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856.97924025140651</v>
      </c>
      <c r="Q442" s="15">
        <f t="shared" si="12"/>
        <v>-135138824.45099998</v>
      </c>
      <c r="R442" s="20">
        <v>28.565974675046885</v>
      </c>
      <c r="T442" s="118">
        <v>-64.575574857052587</v>
      </c>
      <c r="U442" s="120">
        <v>14.201940683661363</v>
      </c>
      <c r="V442" s="20">
        <v>34.313534648993226</v>
      </c>
      <c r="W442" s="20">
        <v>62.679622194004779</v>
      </c>
      <c r="X442" s="20">
        <v>45.002636817480301</v>
      </c>
    </row>
    <row r="443" spans="1:24" x14ac:dyDescent="0.25">
      <c r="A443" s="13" t="s">
        <v>735</v>
      </c>
      <c r="B443" s="13">
        <v>60</v>
      </c>
      <c r="C443" s="13" t="s">
        <v>372</v>
      </c>
      <c r="D443" s="13">
        <v>3919729.800500345</v>
      </c>
      <c r="E443" s="17">
        <v>4850</v>
      </c>
      <c r="F443" s="13" t="s">
        <v>375</v>
      </c>
      <c r="G443" s="13">
        <v>-288815190</v>
      </c>
      <c r="H443" s="13" t="s">
        <v>1932</v>
      </c>
      <c r="I443" s="13">
        <v>62.952431590749825</v>
      </c>
      <c r="J443" s="13">
        <v>4491655994</v>
      </c>
      <c r="K443" s="13">
        <v>71350000</v>
      </c>
      <c r="L443" s="13">
        <v>78.344868901373843</v>
      </c>
      <c r="M443" s="13">
        <v>351898200000</v>
      </c>
      <c r="N443" s="13" t="s">
        <v>1419</v>
      </c>
      <c r="O443" s="13">
        <v>40.087278019552976</v>
      </c>
      <c r="P443" s="13">
        <v>2914.1624617574607</v>
      </c>
      <c r="Q443" s="15">
        <f t="shared" si="12"/>
        <v>-14007536715</v>
      </c>
      <c r="R443" s="20">
        <v>97.138748725248689</v>
      </c>
      <c r="T443" s="120">
        <v>16799.687527278846</v>
      </c>
      <c r="U443" s="118"/>
      <c r="V443" s="20">
        <v>92.658324749112737</v>
      </c>
      <c r="W443" s="20">
        <v>48.193936645559802</v>
      </c>
      <c r="X443" s="20">
        <v>98.705347524511112</v>
      </c>
    </row>
    <row r="444" spans="1:24" x14ac:dyDescent="0.25">
      <c r="A444" s="13" t="s">
        <v>24</v>
      </c>
      <c r="B444" s="13">
        <v>60</v>
      </c>
      <c r="C444" s="13" t="s">
        <v>372</v>
      </c>
      <c r="D444" s="14">
        <v>-132.18826151028651</v>
      </c>
      <c r="E444" s="17">
        <v>2.1</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1237.5607912041714</v>
      </c>
      <c r="Q444" s="15">
        <f t="shared" si="12"/>
        <v>-361536.54600000003</v>
      </c>
      <c r="R444" s="20">
        <v>41.252026373472383</v>
      </c>
      <c r="T444" s="118">
        <v>-0.46254171227106955</v>
      </c>
      <c r="U444" s="118">
        <v>2.1063396099396026</v>
      </c>
      <c r="V444" s="20">
        <v>44.706129918082404</v>
      </c>
      <c r="W444" s="20">
        <v>41.450336730930367</v>
      </c>
      <c r="X444" s="20">
        <v>60.130534239092803</v>
      </c>
    </row>
    <row r="445" spans="1:24" x14ac:dyDescent="0.25">
      <c r="A445" s="13" t="s">
        <v>227</v>
      </c>
      <c r="B445" s="13">
        <v>60</v>
      </c>
      <c r="C445" s="13" t="s">
        <v>372</v>
      </c>
      <c r="D445" s="14">
        <v>1354.9772168752129</v>
      </c>
      <c r="E445" s="17">
        <v>13.82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1775.7840931792148</v>
      </c>
      <c r="Q445" s="15">
        <f t="shared" si="12"/>
        <v>-76000671.2236</v>
      </c>
      <c r="R445" s="20">
        <v>59.192803105973823</v>
      </c>
      <c r="T445" s="118">
        <v>-6.0387030453342661</v>
      </c>
      <c r="U445" s="120">
        <v>9.6700906059614766</v>
      </c>
      <c r="V445" s="20">
        <v>38.859013852239059</v>
      </c>
      <c r="W445" s="20">
        <v>44.449290410317197</v>
      </c>
      <c r="X445" s="20">
        <v>51.579669460362993</v>
      </c>
    </row>
    <row r="446" spans="1:24" x14ac:dyDescent="0.25">
      <c r="A446" s="13" t="s">
        <v>179</v>
      </c>
      <c r="B446" s="13">
        <v>60</v>
      </c>
      <c r="C446" s="13" t="s">
        <v>372</v>
      </c>
      <c r="D446" s="14">
        <v>-3460.7586272109356</v>
      </c>
      <c r="E446" s="17">
        <v>30.46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1419.0821495479659</v>
      </c>
      <c r="Q446" s="15">
        <f t="shared" si="12"/>
        <v>-1231189.2402000001</v>
      </c>
      <c r="R446" s="20">
        <v>47.302738318265526</v>
      </c>
      <c r="T446" s="118">
        <v>9.9183249411754915</v>
      </c>
      <c r="U446" s="118">
        <v>58.617459973220143</v>
      </c>
      <c r="V446" s="20">
        <v>45.761873692221663</v>
      </c>
      <c r="W446" s="20">
        <v>43.359821497098892</v>
      </c>
      <c r="X446" s="20">
        <v>67.916253554041887</v>
      </c>
    </row>
    <row r="447" spans="1:24" x14ac:dyDescent="0.25">
      <c r="A447" s="13" t="s">
        <v>449</v>
      </c>
      <c r="B447" s="13">
        <v>60</v>
      </c>
      <c r="C447" s="13" t="s">
        <v>372</v>
      </c>
      <c r="D447" s="14">
        <v>24655.763650258963</v>
      </c>
      <c r="E447" s="17">
        <v>44.12</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2711.252533983607</v>
      </c>
      <c r="Q447" s="15">
        <f t="shared" si="12"/>
        <v>14941859.650799999</v>
      </c>
      <c r="R447" s="20">
        <v>90.375084466120228</v>
      </c>
      <c r="T447" s="120">
        <v>73.145790365336694</v>
      </c>
      <c r="U447" s="118">
        <v>48.280338711153199</v>
      </c>
      <c r="V447" s="20">
        <v>75.982324447895479</v>
      </c>
      <c r="W447" s="20">
        <v>70.538050736389181</v>
      </c>
      <c r="X447" s="20">
        <v>80.955633436325698</v>
      </c>
    </row>
    <row r="448" spans="1:24" x14ac:dyDescent="0.25">
      <c r="A448" s="13" t="s">
        <v>539</v>
      </c>
      <c r="B448" s="13">
        <v>60</v>
      </c>
      <c r="C448" s="13" t="s">
        <v>372</v>
      </c>
      <c r="D448" s="14">
        <v>-538.22467295717047</v>
      </c>
      <c r="E448" s="17">
        <v>12.07</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1042.6436460480636</v>
      </c>
      <c r="Q448" s="16">
        <f t="shared" si="12"/>
        <v>3831434.8978000004</v>
      </c>
      <c r="R448" s="20">
        <v>34.754788201602118</v>
      </c>
      <c r="T448" s="118">
        <v>6.3666345780560007</v>
      </c>
      <c r="U448" s="118"/>
      <c r="V448" s="20">
        <v>53.270261322895543</v>
      </c>
      <c r="W448" s="20">
        <v>49.230840057586953</v>
      </c>
      <c r="X448" s="20">
        <v>68.52047976081117</v>
      </c>
    </row>
    <row r="449" spans="1:24" x14ac:dyDescent="0.25">
      <c r="A449" s="13" t="s">
        <v>25</v>
      </c>
      <c r="B449" s="13">
        <v>60</v>
      </c>
      <c r="C449" s="13" t="s">
        <v>372</v>
      </c>
      <c r="D449" s="14">
        <v>-13588.54789830474</v>
      </c>
      <c r="E449" s="17">
        <v>151.69999999999999</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1229.4393401265572</v>
      </c>
      <c r="Q449" s="15">
        <f t="shared" si="12"/>
        <v>266308553.57499996</v>
      </c>
      <c r="R449" s="20">
        <v>40.981311337551908</v>
      </c>
      <c r="T449" s="120">
        <v>192.70664683612779</v>
      </c>
      <c r="U449" s="118">
        <v>269.60612550968574</v>
      </c>
      <c r="V449" s="20">
        <v>48.463970907999325</v>
      </c>
      <c r="W449" s="20">
        <v>46.232447750647417</v>
      </c>
      <c r="X449" s="20">
        <v>84.517219666472343</v>
      </c>
    </row>
    <row r="450" spans="1:24" x14ac:dyDescent="0.25">
      <c r="A450" s="13" t="s">
        <v>677</v>
      </c>
      <c r="B450" s="13">
        <v>60</v>
      </c>
      <c r="C450" s="13" t="s">
        <v>372</v>
      </c>
      <c r="D450" s="13">
        <v>-155.29245928202818</v>
      </c>
      <c r="E450" s="17">
        <v>1.35</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956.39067124225983</v>
      </c>
      <c r="Q450" s="15">
        <f t="shared" si="12"/>
        <v>-6805681.2090000007</v>
      </c>
      <c r="R450" s="20">
        <v>31.87968904140866</v>
      </c>
      <c r="T450" s="118">
        <v>-1.2497627202886097</v>
      </c>
      <c r="U450" s="118"/>
      <c r="V450" s="20">
        <v>36.56789038917811</v>
      </c>
      <c r="W450" s="20">
        <v>42.187764084489544</v>
      </c>
      <c r="X450" s="20"/>
    </row>
    <row r="451" spans="1:24" x14ac:dyDescent="0.25">
      <c r="A451" s="13" t="s">
        <v>127</v>
      </c>
      <c r="B451" s="13">
        <v>60</v>
      </c>
      <c r="C451" s="13" t="s">
        <v>372</v>
      </c>
      <c r="D451" s="14">
        <v>-15062.435831419805</v>
      </c>
      <c r="E451" s="17">
        <v>76.150000000000006</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204.03957086144425</v>
      </c>
      <c r="Q451" s="15">
        <f t="shared" ref="Q451:Q514" si="14">E451*G451/100</f>
        <v>-58533957.782499999</v>
      </c>
      <c r="R451" s="20">
        <v>6.8013190287148086</v>
      </c>
      <c r="T451" s="118">
        <v>-35.588253815595721</v>
      </c>
      <c r="U451" s="120">
        <v>-87.507806729132795</v>
      </c>
      <c r="V451" s="20">
        <v>43.954250436176373</v>
      </c>
      <c r="W451" s="20">
        <v>37.787625575006558</v>
      </c>
      <c r="X451" s="20">
        <v>44.305945144476027</v>
      </c>
    </row>
    <row r="452" spans="1:24" x14ac:dyDescent="0.25">
      <c r="A452" s="13" t="s">
        <v>155</v>
      </c>
      <c r="B452" s="13">
        <v>60</v>
      </c>
      <c r="C452" s="13" t="s">
        <v>372</v>
      </c>
      <c r="D452" s="14">
        <v>543.0693658775532</v>
      </c>
      <c r="E452" s="17">
        <v>14.14</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1820.0494509267246</v>
      </c>
      <c r="Q452" s="15">
        <f t="shared" si="14"/>
        <v>-16483474.800800001</v>
      </c>
      <c r="R452" s="20">
        <v>60.668315030890817</v>
      </c>
      <c r="T452" s="118">
        <v>-23.539837902873675</v>
      </c>
      <c r="U452" s="120">
        <v>-6.8838861405523488</v>
      </c>
      <c r="V452" s="20">
        <v>30.752242210979659</v>
      </c>
      <c r="W452" s="20">
        <v>61.935066226956394</v>
      </c>
      <c r="X452" s="20">
        <v>41.995560876446426</v>
      </c>
    </row>
    <row r="453" spans="1:24" x14ac:dyDescent="0.25">
      <c r="A453" s="13" t="s">
        <v>194</v>
      </c>
      <c r="B453" s="13">
        <v>60</v>
      </c>
      <c r="C453" s="13" t="s">
        <v>372</v>
      </c>
      <c r="D453" s="14">
        <v>-16099.261148854395</v>
      </c>
      <c r="E453" s="17">
        <v>71.2</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438.86165990627075</v>
      </c>
      <c r="Q453" s="15">
        <f t="shared" si="14"/>
        <v>-256884612.44</v>
      </c>
      <c r="R453" s="20">
        <v>14.628721996875692</v>
      </c>
      <c r="T453" s="118">
        <v>-74.679458171260507</v>
      </c>
      <c r="U453" s="120">
        <v>-13.370357990318382</v>
      </c>
      <c r="V453" s="20">
        <v>22.626136933507699</v>
      </c>
      <c r="W453" s="20">
        <v>39.010417581281544</v>
      </c>
      <c r="X453" s="20">
        <v>41.631508725173468</v>
      </c>
    </row>
    <row r="454" spans="1:24" x14ac:dyDescent="0.25">
      <c r="A454" s="13" t="s">
        <v>468</v>
      </c>
      <c r="B454" s="13">
        <v>60</v>
      </c>
      <c r="C454" s="13" t="s">
        <v>372</v>
      </c>
      <c r="D454" s="14">
        <v>302430.9238504034</v>
      </c>
      <c r="E454" s="17">
        <v>259.5</v>
      </c>
      <c r="F454" s="13" t="s">
        <v>356</v>
      </c>
      <c r="G454" s="13">
        <v>15350052</v>
      </c>
      <c r="H454" s="13" t="s">
        <v>1944</v>
      </c>
      <c r="I454" s="13">
        <v>5.7816223571428571</v>
      </c>
      <c r="J454" s="13">
        <v>3885250224</v>
      </c>
      <c r="K454" s="13">
        <v>672000000</v>
      </c>
      <c r="L454" s="13">
        <v>45.488962051469663</v>
      </c>
      <c r="M454" s="13">
        <v>176736000000</v>
      </c>
      <c r="N454" s="13" t="s">
        <v>1945</v>
      </c>
      <c r="O454" s="13">
        <v>40.152998892736015</v>
      </c>
      <c r="P454" s="13">
        <v>2887.0494275295086</v>
      </c>
      <c r="Q454" s="15">
        <f t="shared" si="14"/>
        <v>39833384.939999998</v>
      </c>
      <c r="R454" s="20">
        <v>96.23498091765029</v>
      </c>
      <c r="T454" s="120">
        <v>274.65308340440129</v>
      </c>
      <c r="U454" s="118"/>
      <c r="V454" s="20">
        <v>62.205155325674383</v>
      </c>
      <c r="W454" s="20">
        <v>27.443557881039062</v>
      </c>
      <c r="X454" s="20">
        <v>72.427235758137257</v>
      </c>
    </row>
    <row r="455" spans="1:24" x14ac:dyDescent="0.25">
      <c r="A455" s="13" t="s">
        <v>525</v>
      </c>
      <c r="B455" s="13">
        <v>60</v>
      </c>
      <c r="C455" s="13" t="s">
        <v>372</v>
      </c>
      <c r="D455" s="14">
        <v>2360.7300717295134</v>
      </c>
      <c r="E455" s="17">
        <v>21.14</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1354.8537999765799</v>
      </c>
      <c r="Q455" s="15">
        <f t="shared" si="14"/>
        <v>-190488829.7186</v>
      </c>
      <c r="R455" s="20">
        <v>45.161793332552662</v>
      </c>
      <c r="T455" s="118">
        <v>-13.931466661867269</v>
      </c>
      <c r="U455" s="118"/>
      <c r="V455" s="20">
        <v>39.543270771799129</v>
      </c>
      <c r="W455" s="20">
        <v>42.872068958957612</v>
      </c>
      <c r="X455" s="20">
        <v>44.612609617145154</v>
      </c>
    </row>
    <row r="456" spans="1:24" x14ac:dyDescent="0.25">
      <c r="A456" s="13" t="s">
        <v>189</v>
      </c>
      <c r="B456" s="13">
        <v>60</v>
      </c>
      <c r="C456" s="13" t="s">
        <v>372</v>
      </c>
      <c r="D456" s="14">
        <v>7494.2818273457588</v>
      </c>
      <c r="E456" s="17">
        <v>34.4</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2038.9793417072351</v>
      </c>
      <c r="Q456" s="15">
        <f t="shared" si="14"/>
        <v>49652617.031999998</v>
      </c>
      <c r="R456" s="20">
        <v>67.965978056907844</v>
      </c>
      <c r="T456" s="118">
        <v>8.7005320917262097</v>
      </c>
      <c r="U456" s="118">
        <v>46.371750912190883</v>
      </c>
      <c r="V456" s="20">
        <v>45.029180875115813</v>
      </c>
      <c r="W456" s="20">
        <v>39.713124288627988</v>
      </c>
      <c r="X456" s="20">
        <v>63.063187987950535</v>
      </c>
    </row>
    <row r="457" spans="1:24" x14ac:dyDescent="0.25">
      <c r="A457" s="13" t="s">
        <v>26</v>
      </c>
      <c r="B457" s="13">
        <v>60</v>
      </c>
      <c r="C457" s="13" t="s">
        <v>372</v>
      </c>
      <c r="D457" s="14">
        <v>3308.7607541254015</v>
      </c>
      <c r="E457" s="17">
        <v>15.75</v>
      </c>
      <c r="F457" s="13" t="s">
        <v>221</v>
      </c>
      <c r="G457" s="13">
        <v>1715491599</v>
      </c>
      <c r="H457" s="13" t="s">
        <v>1949</v>
      </c>
      <c r="I457" s="13">
        <v>1.6271551272</v>
      </c>
      <c r="J457" s="13">
        <v>8135775636</v>
      </c>
      <c r="K457" s="13">
        <v>5000000000</v>
      </c>
      <c r="L457" s="13">
        <v>9.2185433025134618</v>
      </c>
      <c r="M457" s="13">
        <v>75000000000</v>
      </c>
      <c r="N457" s="13" t="s">
        <v>1950</v>
      </c>
      <c r="O457" s="13">
        <v>40.280426802602889</v>
      </c>
      <c r="P457" s="13">
        <v>2564.0426484466784</v>
      </c>
      <c r="Q457" s="15">
        <f t="shared" si="14"/>
        <v>270189926.84249997</v>
      </c>
      <c r="R457" s="20">
        <v>85.46808828155595</v>
      </c>
      <c r="T457" s="118">
        <v>6.5032276497829322</v>
      </c>
      <c r="U457" s="118">
        <v>31.471492833380683</v>
      </c>
      <c r="V457" s="20">
        <v>43.424510922395648</v>
      </c>
      <c r="W457" s="20">
        <v>63.10925468860956</v>
      </c>
      <c r="X457" s="20">
        <v>65.749759110369084</v>
      </c>
    </row>
    <row r="458" spans="1:24" x14ac:dyDescent="0.25">
      <c r="A458" s="13" t="s">
        <v>101</v>
      </c>
      <c r="B458" s="13">
        <v>60</v>
      </c>
      <c r="C458" s="13" t="s">
        <v>372</v>
      </c>
      <c r="D458" s="14">
        <v>-3218.115092681604</v>
      </c>
      <c r="E458" s="17">
        <v>9.07</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740.17221397224466</v>
      </c>
      <c r="Q458" s="15">
        <f t="shared" si="14"/>
        <v>-1744351.47</v>
      </c>
      <c r="R458" s="20">
        <v>24.672407132408157</v>
      </c>
      <c r="T458" s="118">
        <v>-6.8556960695934244</v>
      </c>
      <c r="U458" s="118">
        <v>10.041028651204638</v>
      </c>
      <c r="V458" s="20">
        <v>30.735607419481003</v>
      </c>
      <c r="W458" s="20">
        <v>46.957936043088722</v>
      </c>
      <c r="X458" s="20">
        <v>51.963694198944502</v>
      </c>
    </row>
    <row r="459" spans="1:24" x14ac:dyDescent="0.25">
      <c r="A459" s="13" t="s">
        <v>279</v>
      </c>
      <c r="B459" s="13">
        <v>60</v>
      </c>
      <c r="C459" s="13" t="s">
        <v>372</v>
      </c>
      <c r="D459" s="14">
        <v>-287.1482137857484</v>
      </c>
      <c r="E459" s="17">
        <v>13.38</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749.90570737157827</v>
      </c>
      <c r="Q459" s="15">
        <f t="shared" si="14"/>
        <v>2005605.6702000001</v>
      </c>
      <c r="R459" s="20">
        <v>24.996856912385944</v>
      </c>
      <c r="T459" s="118">
        <v>-2.7943258852667796</v>
      </c>
      <c r="U459" s="120">
        <v>-17.97100370093899</v>
      </c>
      <c r="V459" s="20">
        <v>48.908376522306789</v>
      </c>
      <c r="W459" s="20">
        <v>37.847160400141519</v>
      </c>
      <c r="X459" s="20">
        <v>45.826534308807986</v>
      </c>
    </row>
    <row r="460" spans="1:24" x14ac:dyDescent="0.25">
      <c r="A460" s="13" t="s">
        <v>264</v>
      </c>
      <c r="B460" s="13">
        <v>60</v>
      </c>
      <c r="C460" s="13" t="s">
        <v>372</v>
      </c>
      <c r="D460" s="14">
        <v>529.71059992781738</v>
      </c>
      <c r="E460" s="17">
        <v>19.97</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1235.5801520919472</v>
      </c>
      <c r="Q460" s="15">
        <f t="shared" si="14"/>
        <v>61040302</v>
      </c>
      <c r="R460" s="20">
        <v>41.186005069731571</v>
      </c>
      <c r="T460" s="118">
        <v>-6.7603260232365869</v>
      </c>
      <c r="U460" s="120">
        <v>6.2236512361377549</v>
      </c>
      <c r="V460" s="20">
        <v>40.018584471509662</v>
      </c>
      <c r="W460" s="20">
        <v>47.118790499964106</v>
      </c>
      <c r="X460" s="20">
        <v>49.616571564040335</v>
      </c>
    </row>
    <row r="461" spans="1:24" x14ac:dyDescent="0.25">
      <c r="A461" s="13" t="s">
        <v>159</v>
      </c>
      <c r="B461" s="13">
        <v>60</v>
      </c>
      <c r="C461" s="13" t="s">
        <v>372</v>
      </c>
      <c r="D461" s="13">
        <v>1000.5403407009794</v>
      </c>
      <c r="E461" s="17">
        <v>12.5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2194.2454421496686</v>
      </c>
      <c r="Q461" s="15">
        <f t="shared" si="14"/>
        <v>16056708.5</v>
      </c>
      <c r="R461" s="20">
        <v>73.141514738322286</v>
      </c>
      <c r="T461" s="118">
        <v>-4.8248795455040749</v>
      </c>
      <c r="U461" s="120">
        <v>5.7074270088889989</v>
      </c>
      <c r="V461" s="20">
        <v>41.967134796356817</v>
      </c>
      <c r="W461" s="20">
        <v>52.720791719035169</v>
      </c>
      <c r="X461" s="20">
        <v>49.924042530577154</v>
      </c>
    </row>
    <row r="462" spans="1:24" x14ac:dyDescent="0.25">
      <c r="A462" s="13" t="s">
        <v>293</v>
      </c>
      <c r="B462" s="13">
        <v>60</v>
      </c>
      <c r="C462" s="13" t="s">
        <v>372</v>
      </c>
      <c r="D462" s="14">
        <v>-30410.939220441833</v>
      </c>
      <c r="E462" s="17">
        <v>149.19999999999999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520.36258569519157</v>
      </c>
      <c r="Q462" s="15">
        <f t="shared" si="14"/>
        <v>-11575464168</v>
      </c>
      <c r="R462" s="20">
        <v>17.345419523173053</v>
      </c>
      <c r="T462" s="118">
        <v>-173.61436978884456</v>
      </c>
      <c r="U462" s="120">
        <v>-54.195187576434307</v>
      </c>
      <c r="V462" s="20">
        <v>32.564651975970442</v>
      </c>
      <c r="W462" s="20">
        <v>50.607874930028508</v>
      </c>
      <c r="X462" s="20">
        <v>38.009618000877239</v>
      </c>
    </row>
    <row r="463" spans="1:24" x14ac:dyDescent="0.25">
      <c r="A463" s="13" t="s">
        <v>32</v>
      </c>
      <c r="B463" s="13">
        <v>60</v>
      </c>
      <c r="C463" s="13" t="s">
        <v>372</v>
      </c>
      <c r="D463" s="13">
        <v>-841.23047330681538</v>
      </c>
      <c r="E463" s="17">
        <v>10.95</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1736.8082326130902</v>
      </c>
      <c r="Q463" s="15">
        <f t="shared" si="14"/>
        <v>1135221.2115</v>
      </c>
      <c r="R463" s="20">
        <v>57.893607753769672</v>
      </c>
      <c r="T463" s="118">
        <v>-4.2871521120758871</v>
      </c>
      <c r="U463" s="118">
        <v>13.072353816308784</v>
      </c>
      <c r="V463" s="20">
        <v>43.514781193474512</v>
      </c>
      <c r="W463" s="20">
        <v>41.887582414063225</v>
      </c>
      <c r="X463" s="20">
        <v>55.73080553237422</v>
      </c>
    </row>
    <row r="464" spans="1:24" x14ac:dyDescent="0.25">
      <c r="A464" s="13" t="s">
        <v>63</v>
      </c>
      <c r="B464" s="13">
        <v>60</v>
      </c>
      <c r="C464" s="13" t="s">
        <v>372</v>
      </c>
      <c r="D464" s="14">
        <v>11971.875471077454</v>
      </c>
      <c r="E464" s="17">
        <v>128.30000000000001</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1499.2325443370078</v>
      </c>
      <c r="Q464" s="15">
        <f t="shared" si="14"/>
        <v>22906003.293000001</v>
      </c>
      <c r="R464" s="20">
        <v>49.974418144566926</v>
      </c>
      <c r="T464" s="118">
        <v>64.423969594031405</v>
      </c>
      <c r="U464" s="118">
        <v>170.11862231403953</v>
      </c>
      <c r="V464" s="20">
        <v>44.078927431766523</v>
      </c>
      <c r="W464" s="20">
        <v>71.317359869149428</v>
      </c>
      <c r="X464" s="20">
        <v>62.243632860669777</v>
      </c>
    </row>
    <row r="465" spans="1:24" x14ac:dyDescent="0.25">
      <c r="A465" s="13" t="s">
        <v>442</v>
      </c>
      <c r="B465" s="13">
        <v>60</v>
      </c>
      <c r="C465" s="13" t="s">
        <v>372</v>
      </c>
      <c r="D465" s="14">
        <v>-19331.944446329031</v>
      </c>
      <c r="E465" s="17">
        <v>126.6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609.84127222961706</v>
      </c>
      <c r="Q465" s="15">
        <f t="shared" si="14"/>
        <v>-176128113.97799999</v>
      </c>
      <c r="R465" s="20">
        <v>20.328042407653903</v>
      </c>
      <c r="T465" s="118">
        <v>-163.38153896625244</v>
      </c>
      <c r="U465" s="120">
        <v>-247.78966274110616</v>
      </c>
      <c r="V465" s="20">
        <v>36.214884204786834</v>
      </c>
      <c r="W465" s="20">
        <v>50.182950799528207</v>
      </c>
      <c r="X465" s="20">
        <v>37.041536411714702</v>
      </c>
    </row>
    <row r="466" spans="1:24" x14ac:dyDescent="0.25">
      <c r="A466" s="13" t="s">
        <v>443</v>
      </c>
      <c r="B466" s="13">
        <v>60</v>
      </c>
      <c r="C466" s="13" t="s">
        <v>372</v>
      </c>
      <c r="D466" s="14">
        <v>-1121.5116182541963</v>
      </c>
      <c r="E466" s="17">
        <v>20.6</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557.05248821399778</v>
      </c>
      <c r="Q466" s="15">
        <f t="shared" si="14"/>
        <v>264936.80600000004</v>
      </c>
      <c r="R466" s="20">
        <v>18.568416273799926</v>
      </c>
      <c r="T466" s="118">
        <v>-14.162752486319654</v>
      </c>
      <c r="U466" s="120">
        <v>7.6209167929232891</v>
      </c>
      <c r="V466" s="20">
        <v>34.514071662605893</v>
      </c>
      <c r="W466" s="20">
        <v>58.012506536197002</v>
      </c>
      <c r="X466" s="20">
        <v>46.028583023314688</v>
      </c>
    </row>
    <row r="467" spans="1:24" x14ac:dyDescent="0.25">
      <c r="A467" s="13" t="s">
        <v>325</v>
      </c>
      <c r="B467" s="13">
        <v>60</v>
      </c>
      <c r="C467" s="13" t="s">
        <v>372</v>
      </c>
      <c r="D467" s="14">
        <v>-6389.5057444347003</v>
      </c>
      <c r="E467" s="17">
        <v>42.14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643.49908043834716</v>
      </c>
      <c r="Q467" s="15">
        <f t="shared" si="14"/>
        <v>-18507768.743799999</v>
      </c>
      <c r="R467" s="20">
        <v>21.449969347944904</v>
      </c>
      <c r="T467" s="118">
        <v>-0.13587417678550651</v>
      </c>
      <c r="U467" s="120">
        <v>4.5139595698547197</v>
      </c>
      <c r="V467" s="20">
        <v>41.914380174969239</v>
      </c>
      <c r="W467" s="20">
        <v>29.877399490441302</v>
      </c>
      <c r="X467" s="20">
        <v>49.566130256136788</v>
      </c>
    </row>
    <row r="468" spans="1:24" x14ac:dyDescent="0.25">
      <c r="A468" s="13" t="s">
        <v>162</v>
      </c>
      <c r="B468" s="13">
        <v>60</v>
      </c>
      <c r="C468" s="13" t="s">
        <v>372</v>
      </c>
      <c r="D468" s="14">
        <v>-151.21494881784159</v>
      </c>
      <c r="E468" s="17">
        <v>12.15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1903.3129201168738</v>
      </c>
      <c r="Q468" s="15">
        <f t="shared" si="14"/>
        <v>6016832.7255000006</v>
      </c>
      <c r="R468" s="20">
        <v>63.443764003895794</v>
      </c>
      <c r="T468" s="118">
        <v>-9.3435471187133601</v>
      </c>
      <c r="U468" s="120">
        <v>4.8751821186487732</v>
      </c>
      <c r="V468" s="20">
        <v>26.508785587336931</v>
      </c>
      <c r="W468" s="20">
        <v>49.428873767083211</v>
      </c>
      <c r="X468" s="20">
        <v>46.616049621781592</v>
      </c>
    </row>
    <row r="469" spans="1:24" x14ac:dyDescent="0.25">
      <c r="A469" s="13" t="s">
        <v>250</v>
      </c>
      <c r="B469" s="13">
        <v>60</v>
      </c>
      <c r="C469" s="13" t="s">
        <v>372</v>
      </c>
      <c r="D469" s="13">
        <v>2912.9743988772461</v>
      </c>
      <c r="E469" s="17">
        <v>22.1</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2184.8044436251334</v>
      </c>
      <c r="Q469" s="15">
        <f t="shared" si="14"/>
        <v>-74274152.497999996</v>
      </c>
      <c r="R469" s="20">
        <v>72.826814787504446</v>
      </c>
      <c r="T469" s="118">
        <v>12.636185924555789</v>
      </c>
      <c r="U469" s="118">
        <v>48.093323345335875</v>
      </c>
      <c r="V469" s="20">
        <v>61.394937554742327</v>
      </c>
      <c r="W469" s="20">
        <v>61.083563329448253</v>
      </c>
      <c r="X469" s="20">
        <v>72.221045837560794</v>
      </c>
    </row>
    <row r="470" spans="1:24" x14ac:dyDescent="0.25">
      <c r="A470" s="13" t="s">
        <v>71</v>
      </c>
      <c r="B470" s="13">
        <v>60</v>
      </c>
      <c r="C470" s="13" t="s">
        <v>372</v>
      </c>
      <c r="D470" s="13">
        <v>-1101197.8586713576</v>
      </c>
      <c r="E470" s="17">
        <v>4275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91.28766846326819</v>
      </c>
      <c r="Q470" s="15">
        <f t="shared" si="14"/>
        <v>-442158077.25</v>
      </c>
      <c r="R470" s="20">
        <v>3.0429222821089397</v>
      </c>
      <c r="T470" s="118">
        <v>-7486.8165657637928</v>
      </c>
      <c r="U470" s="120">
        <v>-8053.8008569804606</v>
      </c>
      <c r="V470" s="20">
        <v>28.509859121333442</v>
      </c>
      <c r="W470" s="20">
        <v>48.585523155167529</v>
      </c>
      <c r="X470" s="20">
        <v>39.345993466170263</v>
      </c>
    </row>
    <row r="471" spans="1:24" x14ac:dyDescent="0.25">
      <c r="A471" s="13" t="s">
        <v>418</v>
      </c>
      <c r="B471" s="13">
        <v>60</v>
      </c>
      <c r="C471" s="13" t="s">
        <v>372</v>
      </c>
      <c r="D471" s="13">
        <v>1543.4653019861955</v>
      </c>
      <c r="E471" s="17">
        <v>8</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2293.5768945280638</v>
      </c>
      <c r="Q471" s="15">
        <f t="shared" si="14"/>
        <v>-4939074.96</v>
      </c>
      <c r="R471" s="20">
        <v>76.452563150935461</v>
      </c>
      <c r="T471" s="118">
        <v>1.3432057301204914</v>
      </c>
      <c r="U471" s="120">
        <v>3.0171085288259647</v>
      </c>
      <c r="V471" s="20">
        <v>49.859494787200411</v>
      </c>
      <c r="W471" s="20">
        <v>42.746885584877809</v>
      </c>
      <c r="X471" s="20">
        <v>56.774032256100924</v>
      </c>
    </row>
    <row r="472" spans="1:24" x14ac:dyDescent="0.25">
      <c r="A472" s="13" t="s">
        <v>331</v>
      </c>
      <c r="B472" s="13">
        <v>60</v>
      </c>
      <c r="C472" s="13" t="s">
        <v>372</v>
      </c>
      <c r="D472" s="14">
        <v>-8802.1735426776359</v>
      </c>
      <c r="E472" s="17">
        <v>31.18</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173.6993971639416</v>
      </c>
      <c r="Q472" s="15">
        <f t="shared" si="14"/>
        <v>-40448470.765599996</v>
      </c>
      <c r="R472" s="20">
        <v>5.7899799054647199</v>
      </c>
      <c r="T472" s="118">
        <v>-24.948782903969473</v>
      </c>
      <c r="U472" s="120">
        <v>9.8436099033230562</v>
      </c>
      <c r="V472" s="20">
        <v>38.827823521005961</v>
      </c>
      <c r="W472" s="20">
        <v>48.81881936677771</v>
      </c>
      <c r="X472" s="20">
        <v>48.850051406535208</v>
      </c>
    </row>
    <row r="473" spans="1:24" x14ac:dyDescent="0.25">
      <c r="A473" s="13" t="s">
        <v>126</v>
      </c>
      <c r="B473" s="13">
        <v>60</v>
      </c>
      <c r="C473" s="13" t="s">
        <v>372</v>
      </c>
      <c r="D473" s="14">
        <v>-1362.9222511271521</v>
      </c>
      <c r="E473" s="17">
        <v>18.170000000000002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579.95749486391446</v>
      </c>
      <c r="Q473" s="15">
        <f t="shared" si="14"/>
        <v>-29194315.170700002</v>
      </c>
      <c r="R473" s="20">
        <v>19.331916495463815</v>
      </c>
      <c r="T473" s="118">
        <v>-1.3953264022028478</v>
      </c>
      <c r="U473" s="120">
        <v>1.2124656118723109</v>
      </c>
      <c r="V473" s="20">
        <v>50.731471516878656</v>
      </c>
      <c r="W473" s="20">
        <v>60.794358752395311</v>
      </c>
      <c r="X473" s="20">
        <v>49.804669931986197</v>
      </c>
    </row>
    <row r="474" spans="1:24" x14ac:dyDescent="0.25">
      <c r="A474" s="13" t="s">
        <v>306</v>
      </c>
      <c r="B474" s="13">
        <v>60</v>
      </c>
      <c r="C474" s="13" t="s">
        <v>372</v>
      </c>
      <c r="D474" s="14">
        <v>46644.479171636849</v>
      </c>
      <c r="E474" s="17">
        <v>89.5</v>
      </c>
      <c r="F474" s="13" t="s">
        <v>605</v>
      </c>
      <c r="G474" s="13">
        <v>-12886865</v>
      </c>
      <c r="H474" s="13" t="s">
        <v>1966</v>
      </c>
      <c r="I474" s="13">
        <v>7.4497525493711132</v>
      </c>
      <c r="J474" s="13">
        <v>576980288</v>
      </c>
      <c r="K474" s="13">
        <v>77449591</v>
      </c>
      <c r="L474" s="13">
        <v>11.141309654239002</v>
      </c>
      <c r="M474" s="13">
        <v>6428316053</v>
      </c>
      <c r="N474" s="13" t="s">
        <v>1189</v>
      </c>
      <c r="O474" s="13">
        <v>22.057903006089337</v>
      </c>
      <c r="P474" s="13">
        <v>2812.699782372636</v>
      </c>
      <c r="Q474" s="15">
        <f t="shared" si="14"/>
        <v>-11533744.175000001</v>
      </c>
      <c r="R474" s="20">
        <v>93.7566594124212</v>
      </c>
      <c r="T474" s="120">
        <v>109.98092102754789</v>
      </c>
      <c r="U474" s="118">
        <v>120.18124691322785</v>
      </c>
      <c r="V474" s="20">
        <v>36.299234400513541</v>
      </c>
      <c r="W474" s="20">
        <v>56.019281439020631</v>
      </c>
      <c r="X474" s="20">
        <v>74.606105743575085</v>
      </c>
    </row>
    <row r="475" spans="1:24" x14ac:dyDescent="0.25">
      <c r="A475" s="13" t="s">
        <v>64</v>
      </c>
      <c r="B475" s="13">
        <v>60</v>
      </c>
      <c r="C475" s="13" t="s">
        <v>372</v>
      </c>
      <c r="D475" s="14">
        <v>72691.249729928124</v>
      </c>
      <c r="E475" s="17">
        <v>183.9</v>
      </c>
      <c r="F475" s="13" t="s">
        <v>357</v>
      </c>
      <c r="G475" s="13">
        <v>-3585419</v>
      </c>
      <c r="H475" s="13" t="s">
        <v>1326</v>
      </c>
      <c r="I475" s="13">
        <v>32.44734276094276</v>
      </c>
      <c r="J475" s="13">
        <v>240921520</v>
      </c>
      <c r="K475" s="13">
        <v>7425000</v>
      </c>
      <c r="L475" s="13">
        <v>5.8556412893294052</v>
      </c>
      <c r="M475" s="13">
        <v>1410750000</v>
      </c>
      <c r="N475" s="13" t="s">
        <v>1177</v>
      </c>
      <c r="O475" s="13">
        <v>95.206491953348859</v>
      </c>
      <c r="P475" s="13">
        <v>2888.5546071286708</v>
      </c>
      <c r="Q475" s="15">
        <f t="shared" si="14"/>
        <v>-6593585.5410000002</v>
      </c>
      <c r="R475" s="20">
        <v>96.2851535709557</v>
      </c>
      <c r="T475" s="118">
        <v>117.14707014580824</v>
      </c>
      <c r="U475" s="118">
        <v>164.06355813243636</v>
      </c>
      <c r="V475" s="20">
        <v>61.476731175390398</v>
      </c>
      <c r="W475" s="20">
        <v>39.4158577493276</v>
      </c>
      <c r="X475" s="20">
        <v>62.045997434569792</v>
      </c>
    </row>
    <row r="476" spans="1:24" x14ac:dyDescent="0.25">
      <c r="A476" s="13" t="s">
        <v>224</v>
      </c>
      <c r="B476" s="13">
        <v>60</v>
      </c>
      <c r="C476" s="13" t="s">
        <v>372</v>
      </c>
      <c r="D476" s="14">
        <v>-456.55267849449285</v>
      </c>
      <c r="E476" s="17">
        <v>3.3</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1279.8071683658361</v>
      </c>
      <c r="Q476" s="15">
        <f t="shared" si="14"/>
        <v>53896587.260999992</v>
      </c>
      <c r="R476" s="20">
        <v>42.660238945527873</v>
      </c>
      <c r="T476" s="118">
        <v>2.2363526535662537</v>
      </c>
      <c r="U476" s="118">
        <v>4.2425571259958605</v>
      </c>
      <c r="V476" s="20">
        <v>45.528098166408626</v>
      </c>
      <c r="W476" s="20">
        <v>32.615413268132585</v>
      </c>
      <c r="X476" s="20">
        <v>64.01074573542715</v>
      </c>
    </row>
    <row r="477" spans="1:24" x14ac:dyDescent="0.25">
      <c r="A477" s="13" t="s">
        <v>736</v>
      </c>
      <c r="B477" s="13">
        <v>60</v>
      </c>
      <c r="C477" s="13" t="s">
        <v>372</v>
      </c>
      <c r="D477" s="14">
        <v>-11508.339150257498</v>
      </c>
      <c r="E477" s="17">
        <v>40.26</v>
      </c>
      <c r="F477" s="13" t="s">
        <v>699</v>
      </c>
      <c r="G477" s="13" t="s">
        <v>1022</v>
      </c>
      <c r="H477" s="13" t="s">
        <v>1969</v>
      </c>
      <c r="I477" s="13" t="s">
        <v>790</v>
      </c>
      <c r="J477" s="13" t="s">
        <v>1023</v>
      </c>
      <c r="K477" s="13" t="s">
        <v>787</v>
      </c>
      <c r="L477" s="13" t="s">
        <v>1083</v>
      </c>
      <c r="M477" s="13" t="s">
        <v>1970</v>
      </c>
      <c r="N477" s="13" t="s">
        <v>799</v>
      </c>
      <c r="P477" s="13">
        <v>83.374020091308253</v>
      </c>
      <c r="Q477" s="16">
        <f t="shared" si="14"/>
        <v>226503162.59999999</v>
      </c>
      <c r="R477" s="20">
        <v>2.7791340030436085</v>
      </c>
      <c r="T477" s="118">
        <v>-12.600627282527128</v>
      </c>
      <c r="U477" s="120">
        <v>-54.376572359588948</v>
      </c>
      <c r="V477" s="20">
        <v>48.536091493269581</v>
      </c>
      <c r="W477" s="20">
        <v>54.253457521084812</v>
      </c>
      <c r="X477" s="20">
        <v>45.413356057959248</v>
      </c>
    </row>
    <row r="478" spans="1:24" x14ac:dyDescent="0.25">
      <c r="A478" s="13" t="s">
        <v>737</v>
      </c>
      <c r="B478" s="13">
        <v>60</v>
      </c>
      <c r="C478" s="13" t="s">
        <v>372</v>
      </c>
      <c r="D478" s="14">
        <v>-36987.113225824825</v>
      </c>
      <c r="E478" s="17">
        <v>191.1</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672.27438402743314</v>
      </c>
      <c r="Q478" s="16">
        <f t="shared" si="14"/>
        <v>0</v>
      </c>
      <c r="R478" s="20">
        <v>22.40914613424777</v>
      </c>
      <c r="T478" s="118">
        <v>-272.88721255610227</v>
      </c>
      <c r="U478" s="120">
        <v>139.34660882593079</v>
      </c>
      <c r="V478" s="20">
        <v>36.236018394225063</v>
      </c>
      <c r="W478" s="20">
        <v>49.765014416068254</v>
      </c>
      <c r="X478" s="20">
        <v>46.701158260976435</v>
      </c>
    </row>
    <row r="479" spans="1:24" x14ac:dyDescent="0.25">
      <c r="A479" s="13" t="s">
        <v>359</v>
      </c>
      <c r="B479" s="13">
        <v>60</v>
      </c>
      <c r="C479" s="13" t="s">
        <v>372</v>
      </c>
      <c r="D479" s="14">
        <v>-441.77629454060343</v>
      </c>
      <c r="E479" s="17">
        <v>3.32</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310.22699248991131</v>
      </c>
      <c r="Q479" s="15">
        <f t="shared" si="14"/>
        <v>-16268750.519199999</v>
      </c>
      <c r="R479" s="20">
        <v>10.340899749663711</v>
      </c>
      <c r="T479" s="118">
        <v>-3.2168989045660679</v>
      </c>
      <c r="U479" s="120">
        <v>-2.8583432648148399</v>
      </c>
      <c r="V479" s="20">
        <v>35.272171215085763</v>
      </c>
      <c r="W479" s="20">
        <v>46.160068714232068</v>
      </c>
      <c r="X479" s="20">
        <v>43.765791037084952</v>
      </c>
    </row>
    <row r="480" spans="1:24" x14ac:dyDescent="0.25">
      <c r="A480" s="13" t="s">
        <v>14</v>
      </c>
      <c r="B480" s="13">
        <v>60</v>
      </c>
      <c r="C480" s="13" t="s">
        <v>372</v>
      </c>
      <c r="D480" s="14">
        <v>85931.865143527088</v>
      </c>
      <c r="E480" s="17">
        <v>266</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1949.6769324063484</v>
      </c>
      <c r="Q480" s="15">
        <f t="shared" si="14"/>
        <v>3965066075.04</v>
      </c>
      <c r="R480" s="20">
        <v>64.98923108021161</v>
      </c>
      <c r="T480" s="118">
        <v>118.51896124336719</v>
      </c>
      <c r="U480" s="118">
        <v>488.47818374580385</v>
      </c>
      <c r="V480" s="20">
        <v>51.113028848973123</v>
      </c>
      <c r="W480" s="20">
        <v>44.846800046101279</v>
      </c>
      <c r="X480" s="20">
        <v>59.598369262738032</v>
      </c>
    </row>
    <row r="481" spans="1:24" x14ac:dyDescent="0.25">
      <c r="A481" s="13" t="s">
        <v>738</v>
      </c>
      <c r="B481" s="13">
        <v>60</v>
      </c>
      <c r="C481" s="13" t="s">
        <v>372</v>
      </c>
      <c r="D481" s="14">
        <v>-27625.498165699581</v>
      </c>
      <c r="E481" s="17">
        <v>159.1</v>
      </c>
      <c r="F481" s="13" t="s">
        <v>683</v>
      </c>
      <c r="G481" s="13">
        <v>2238951517</v>
      </c>
      <c r="H481" s="13" t="s">
        <v>1975</v>
      </c>
      <c r="I481" s="13" t="s">
        <v>1008</v>
      </c>
      <c r="J481" s="13">
        <v>9346162322</v>
      </c>
      <c r="K481" s="13">
        <v>0</v>
      </c>
      <c r="L481" s="13" t="s">
        <v>476</v>
      </c>
      <c r="M481" s="13" t="s">
        <v>1976</v>
      </c>
      <c r="N481" s="13" t="s">
        <v>870</v>
      </c>
      <c r="O481" s="13">
        <v>23.516401948437789</v>
      </c>
      <c r="P481" s="13">
        <v>280.20183211345739</v>
      </c>
      <c r="Q481" s="15">
        <f t="shared" si="14"/>
        <v>3562171863.5469999</v>
      </c>
      <c r="R481" s="20">
        <v>9.3400610704485789</v>
      </c>
      <c r="T481" s="118">
        <v>-210.87622229670899</v>
      </c>
      <c r="U481" s="120">
        <v>-275.39126238542593</v>
      </c>
      <c r="V481" s="20">
        <v>30.275415863124252</v>
      </c>
      <c r="W481" s="20">
        <v>46.264119053290372</v>
      </c>
      <c r="X481" s="20">
        <v>38.63691518714127</v>
      </c>
    </row>
    <row r="482" spans="1:24" x14ac:dyDescent="0.25">
      <c r="A482" s="13" t="s">
        <v>480</v>
      </c>
      <c r="B482" s="13">
        <v>60</v>
      </c>
      <c r="C482" s="13" t="s">
        <v>372</v>
      </c>
      <c r="D482" s="14">
        <v>-1834.4947738478988</v>
      </c>
      <c r="E482" s="17">
        <v>5.81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185.3793879088241</v>
      </c>
      <c r="Q482" s="15">
        <f t="shared" si="14"/>
        <v>-20225800.759499997</v>
      </c>
      <c r="R482" s="20">
        <v>6.1793129302941363</v>
      </c>
      <c r="T482" s="118">
        <v>-6.7673765700053234</v>
      </c>
      <c r="U482" s="118"/>
      <c r="V482" s="20">
        <v>37.266051851498304</v>
      </c>
      <c r="W482" s="20">
        <v>30.765035228170408</v>
      </c>
      <c r="X482" s="20">
        <v>12.422926465248</v>
      </c>
    </row>
    <row r="483" spans="1:24" x14ac:dyDescent="0.25">
      <c r="A483" s="13" t="s">
        <v>533</v>
      </c>
      <c r="B483" s="13">
        <v>60</v>
      </c>
      <c r="C483" s="13" t="s">
        <v>372</v>
      </c>
      <c r="D483" s="14">
        <v>31281.370641072783</v>
      </c>
      <c r="E483" s="17">
        <v>214.4</v>
      </c>
      <c r="F483" s="13" t="s">
        <v>404</v>
      </c>
      <c r="G483" s="13">
        <v>2799410000</v>
      </c>
      <c r="H483" s="13" t="s">
        <v>1979</v>
      </c>
      <c r="I483" s="13">
        <v>450.5695589123867</v>
      </c>
      <c r="J483" s="13">
        <v>149138524000</v>
      </c>
      <c r="K483" s="13">
        <v>331000000</v>
      </c>
      <c r="L483" s="13">
        <v>0.47273499904022115</v>
      </c>
      <c r="M483" s="13">
        <v>70503000000</v>
      </c>
      <c r="N483" s="13" t="s">
        <v>491</v>
      </c>
      <c r="O483" s="13">
        <v>32.093628650565343</v>
      </c>
      <c r="P483" s="13">
        <v>2661.8906403390174</v>
      </c>
      <c r="Q483" s="15">
        <f t="shared" si="14"/>
        <v>6001935040</v>
      </c>
      <c r="R483" s="20">
        <v>88.729688011300581</v>
      </c>
      <c r="T483" s="118">
        <v>96.318463300941346</v>
      </c>
      <c r="U483" s="118"/>
      <c r="V483" s="20">
        <v>49.438238313289148</v>
      </c>
      <c r="W483" s="20">
        <v>69.589915866610738</v>
      </c>
      <c r="X483" s="20">
        <v>69.810173214931169</v>
      </c>
    </row>
    <row r="484" spans="1:24" x14ac:dyDescent="0.25">
      <c r="A484" s="13" t="s">
        <v>180</v>
      </c>
      <c r="B484" s="13">
        <v>60</v>
      </c>
      <c r="C484" s="13" t="s">
        <v>372</v>
      </c>
      <c r="D484" s="14">
        <v>473.51574978191644</v>
      </c>
      <c r="E484" s="17">
        <v>2.5099999999999998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1648.6832387223035</v>
      </c>
      <c r="Q484" s="16">
        <f t="shared" si="14"/>
        <v>-1522137.7186999999</v>
      </c>
      <c r="R484" s="20">
        <v>54.956107957410119</v>
      </c>
      <c r="T484" s="118">
        <v>-4.2974649142832888E-2</v>
      </c>
      <c r="U484" s="118">
        <v>2.8111803488458209</v>
      </c>
      <c r="V484" s="20">
        <v>49.188397758481983</v>
      </c>
      <c r="W484" s="20">
        <v>55.950477947569723</v>
      </c>
      <c r="X484" s="20">
        <v>58.834464418459731</v>
      </c>
    </row>
    <row r="485" spans="1:24" x14ac:dyDescent="0.25">
      <c r="A485" s="13" t="s">
        <v>313</v>
      </c>
      <c r="B485" s="13">
        <v>60</v>
      </c>
      <c r="C485" s="13" t="s">
        <v>372</v>
      </c>
      <c r="D485" s="14">
        <v>-2026.6085885919692</v>
      </c>
      <c r="E485" s="17">
        <v>24.34</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523.95984785501389</v>
      </c>
      <c r="Q485" s="15">
        <f t="shared" si="14"/>
        <v>-12558.223</v>
      </c>
      <c r="R485" s="20">
        <v>17.465328261833797</v>
      </c>
      <c r="T485" s="118">
        <v>9.7956596089829873</v>
      </c>
      <c r="U485" s="120">
        <v>21.992327840750612</v>
      </c>
      <c r="V485" s="20">
        <v>55.975692010256907</v>
      </c>
      <c r="W485" s="20">
        <v>41.284649861005754</v>
      </c>
      <c r="X485" s="20">
        <v>57.359557276800217</v>
      </c>
    </row>
    <row r="486" spans="1:24" x14ac:dyDescent="0.25">
      <c r="A486" s="13" t="s">
        <v>321</v>
      </c>
      <c r="B486" s="13">
        <v>60</v>
      </c>
      <c r="C486" s="13" t="s">
        <v>372</v>
      </c>
      <c r="D486" s="13">
        <v>-893.13598542812849</v>
      </c>
      <c r="E486" s="17">
        <v>2.89</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413.91746997079099</v>
      </c>
      <c r="Q486" s="15">
        <f t="shared" si="14"/>
        <v>-8620584.2946000006</v>
      </c>
      <c r="R486" s="20">
        <v>13.797248999026367</v>
      </c>
      <c r="T486" s="118">
        <v>-3.7363974118933063</v>
      </c>
      <c r="U486" s="120">
        <v>1.1734441952759989</v>
      </c>
      <c r="V486" s="20">
        <v>26.281462891207546</v>
      </c>
      <c r="W486" s="20">
        <v>48.006847445132962</v>
      </c>
      <c r="X486" s="20">
        <v>45.620613625799329</v>
      </c>
    </row>
    <row r="487" spans="1:24" x14ac:dyDescent="0.25">
      <c r="A487" s="13" t="s">
        <v>343</v>
      </c>
      <c r="B487" s="13">
        <v>60</v>
      </c>
      <c r="C487" s="13" t="s">
        <v>372</v>
      </c>
      <c r="D487" s="14">
        <v>20117.524554722764</v>
      </c>
      <c r="E487" s="17">
        <v>32.1</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1923.3557890107943</v>
      </c>
      <c r="Q487" s="15">
        <f t="shared" si="14"/>
        <v>16894930.101</v>
      </c>
      <c r="R487" s="20">
        <v>64.111859633693143</v>
      </c>
      <c r="T487" s="118">
        <v>11.526064222372305</v>
      </c>
      <c r="U487" s="120">
        <v>11.180971336953398</v>
      </c>
      <c r="V487" s="20">
        <v>76.352631952309224</v>
      </c>
      <c r="W487" s="20">
        <v>41.847335343299257</v>
      </c>
      <c r="X487" s="20">
        <v>53.683770660190483</v>
      </c>
    </row>
    <row r="488" spans="1:24" x14ac:dyDescent="0.25">
      <c r="A488" s="13" t="s">
        <v>665</v>
      </c>
      <c r="B488" s="13">
        <v>60</v>
      </c>
      <c r="C488" s="13" t="s">
        <v>372</v>
      </c>
      <c r="D488" s="14">
        <v>336.51129309950181</v>
      </c>
      <c r="E488" s="17">
        <v>8.91</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635.39997489804318</v>
      </c>
      <c r="Q488" s="15">
        <f t="shared" si="14"/>
        <v>-7261563.8402999993</v>
      </c>
      <c r="R488" s="20">
        <v>21.179999163268107</v>
      </c>
      <c r="T488" s="118">
        <v>-14.057354023639732</v>
      </c>
      <c r="U488" s="120">
        <v>7.350978139535993</v>
      </c>
      <c r="V488" s="20">
        <v>39.804171170575891</v>
      </c>
      <c r="W488" s="20">
        <v>67.701518167037335</v>
      </c>
      <c r="X488" s="20">
        <v>46.212691470260332</v>
      </c>
    </row>
    <row r="489" spans="1:24" x14ac:dyDescent="0.25">
      <c r="A489" s="13" t="s">
        <v>106</v>
      </c>
      <c r="B489" s="13">
        <v>60</v>
      </c>
      <c r="C489" s="13" t="s">
        <v>372</v>
      </c>
      <c r="D489" s="14">
        <v>28155.059528009828</v>
      </c>
      <c r="E489" s="17">
        <v>49.12</v>
      </c>
      <c r="F489" s="13" t="s">
        <v>221</v>
      </c>
      <c r="G489" s="13">
        <v>618250934</v>
      </c>
      <c r="H489" s="13" t="s">
        <v>1986</v>
      </c>
      <c r="I489" s="13">
        <v>47.729432952499998</v>
      </c>
      <c r="J489" s="13">
        <v>95458865905</v>
      </c>
      <c r="K489" s="13">
        <v>2000000000</v>
      </c>
      <c r="L489" s="13">
        <v>0.96376590197036027</v>
      </c>
      <c r="M489" s="13">
        <v>92000000000</v>
      </c>
      <c r="N489" s="13" t="s">
        <v>857</v>
      </c>
      <c r="O489" s="13">
        <v>16.053427253348495</v>
      </c>
      <c r="P489" s="13">
        <v>3000</v>
      </c>
      <c r="Q489" s="15">
        <f t="shared" si="14"/>
        <v>303684858.78079998</v>
      </c>
      <c r="R489" s="20">
        <v>100</v>
      </c>
      <c r="T489" s="120">
        <v>56.551089757756259</v>
      </c>
      <c r="U489" s="118">
        <v>67.547739308824106</v>
      </c>
      <c r="V489" s="20">
        <v>78.613558708904293</v>
      </c>
      <c r="W489" s="20">
        <v>49.684011726687061</v>
      </c>
      <c r="X489" s="20">
        <v>79.165217349679551</v>
      </c>
    </row>
    <row r="490" spans="1:24" x14ac:dyDescent="0.25">
      <c r="A490" s="13" t="s">
        <v>739</v>
      </c>
      <c r="B490" s="13">
        <v>60</v>
      </c>
      <c r="C490" s="13" t="s">
        <v>372</v>
      </c>
      <c r="D490" s="14">
        <v>7029.7778032036713</v>
      </c>
      <c r="E490" s="17">
        <v>27.58</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2640.5921882103198</v>
      </c>
      <c r="Q490" s="15">
        <f t="shared" si="14"/>
        <v>213740177.63699996</v>
      </c>
      <c r="R490" s="20">
        <v>88.019739607010663</v>
      </c>
      <c r="T490" s="118">
        <v>21.205930395233956</v>
      </c>
      <c r="U490" s="118">
        <v>30.404515090221302</v>
      </c>
      <c r="V490" s="20">
        <v>61.563334684725952</v>
      </c>
      <c r="W490" s="20">
        <v>21.810990952321767</v>
      </c>
      <c r="X490" s="20">
        <v>69.743603564347325</v>
      </c>
    </row>
    <row r="491" spans="1:24" x14ac:dyDescent="0.25">
      <c r="A491" s="13" t="s">
        <v>332</v>
      </c>
      <c r="B491" s="13">
        <v>60</v>
      </c>
      <c r="C491" s="13" t="s">
        <v>372</v>
      </c>
      <c r="D491" s="13">
        <v>-6371.2486128812889</v>
      </c>
      <c r="E491" s="17">
        <v>18.100000000000001</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135.75033721410597</v>
      </c>
      <c r="Q491" s="16">
        <f t="shared" si="14"/>
        <v>-2530052.7520000003</v>
      </c>
      <c r="R491" s="20">
        <v>4.5250112404701985</v>
      </c>
      <c r="T491" s="118">
        <v>-14.643878096267855</v>
      </c>
      <c r="U491" s="118">
        <v>33.548932187715401</v>
      </c>
      <c r="V491" s="20">
        <v>50.791815983645094</v>
      </c>
      <c r="W491" s="20">
        <v>27.630263069146082</v>
      </c>
      <c r="X491" s="20">
        <v>54.731240856779657</v>
      </c>
    </row>
    <row r="492" spans="1:24" x14ac:dyDescent="0.25">
      <c r="A492" s="13" t="s">
        <v>251</v>
      </c>
      <c r="B492" s="13">
        <v>60</v>
      </c>
      <c r="C492" s="13" t="s">
        <v>372</v>
      </c>
      <c r="D492" s="14">
        <v>11685.410734191635</v>
      </c>
      <c r="E492" s="17">
        <v>94.3</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1613.980149358757</v>
      </c>
      <c r="Q492" s="15">
        <f t="shared" si="14"/>
        <v>28869002</v>
      </c>
      <c r="R492" s="20">
        <v>53.799338311958564</v>
      </c>
      <c r="T492" s="118">
        <v>-32.317768396688678</v>
      </c>
      <c r="U492" s="120">
        <v>46.962941154733073</v>
      </c>
      <c r="V492" s="20">
        <v>44.494845041832328</v>
      </c>
      <c r="W492" s="20">
        <v>51.12120388393194</v>
      </c>
      <c r="X492" s="20">
        <v>51.089345092839075</v>
      </c>
    </row>
    <row r="493" spans="1:24" x14ac:dyDescent="0.25">
      <c r="A493" s="13" t="s">
        <v>37</v>
      </c>
      <c r="B493" s="13">
        <v>60</v>
      </c>
      <c r="C493" s="13" t="s">
        <v>372</v>
      </c>
      <c r="D493" s="14">
        <v>-1079.0259157686767</v>
      </c>
      <c r="E493" s="17">
        <v>5.43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428.53161892909816</v>
      </c>
      <c r="Q493" s="16">
        <f t="shared" si="14"/>
        <v>620301.04559999995</v>
      </c>
      <c r="R493" s="20">
        <v>14.284387297636606</v>
      </c>
      <c r="T493" s="118">
        <v>-2.5305516382366289</v>
      </c>
      <c r="U493" s="120">
        <v>-5.5769986456818721</v>
      </c>
      <c r="V493" s="20">
        <v>49.815348559187001</v>
      </c>
      <c r="W493" s="20">
        <v>56.847070461570524</v>
      </c>
      <c r="X493" s="20">
        <v>45.55076058747435</v>
      </c>
    </row>
    <row r="494" spans="1:24" x14ac:dyDescent="0.25">
      <c r="A494" s="13" t="s">
        <v>314</v>
      </c>
      <c r="B494" s="13">
        <v>60</v>
      </c>
      <c r="C494" s="13" t="s">
        <v>372</v>
      </c>
      <c r="D494" s="14">
        <v>-32170.79011075171</v>
      </c>
      <c r="E494" s="17">
        <v>57.7</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1050.0471871325622</v>
      </c>
      <c r="Q494" s="15">
        <f t="shared" si="14"/>
        <v>47170074.851000004</v>
      </c>
      <c r="R494" s="20">
        <v>35.001572904418737</v>
      </c>
      <c r="T494" s="120">
        <v>66.412126345979132</v>
      </c>
      <c r="U494" s="118">
        <v>95.847455405086208</v>
      </c>
      <c r="V494" s="20">
        <v>47.103451928330237</v>
      </c>
      <c r="W494" s="20">
        <v>45.939284235133783</v>
      </c>
      <c r="X494" s="20">
        <v>75.663866930314271</v>
      </c>
    </row>
    <row r="495" spans="1:24" x14ac:dyDescent="0.25">
      <c r="A495" s="13" t="s">
        <v>74</v>
      </c>
      <c r="B495" s="13">
        <v>60</v>
      </c>
      <c r="C495" s="13" t="s">
        <v>372</v>
      </c>
      <c r="D495" s="14">
        <v>3932.0939173468259</v>
      </c>
      <c r="E495" s="17">
        <v>10.5</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2698.028688547392</v>
      </c>
      <c r="Q495" s="15">
        <f t="shared" si="14"/>
        <v>714319.41</v>
      </c>
      <c r="R495" s="20">
        <v>89.934289618246396</v>
      </c>
      <c r="T495" s="118">
        <v>3.5032101067490018</v>
      </c>
      <c r="U495" s="120">
        <v>2.2524496185884146</v>
      </c>
      <c r="V495" s="20">
        <v>47.057123181819549</v>
      </c>
      <c r="W495" s="20">
        <v>28.518854205007514</v>
      </c>
      <c r="X495" s="20">
        <v>53.463444854400365</v>
      </c>
    </row>
    <row r="496" spans="1:24" x14ac:dyDescent="0.25">
      <c r="A496" s="13" t="s">
        <v>65</v>
      </c>
      <c r="B496" s="13">
        <v>60</v>
      </c>
      <c r="C496" s="13" t="s">
        <v>372</v>
      </c>
      <c r="D496" s="14">
        <v>-2427.6168597562987</v>
      </c>
      <c r="E496" s="17">
        <v>19.28</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675.80998449444951</v>
      </c>
      <c r="Q496" s="15">
        <f t="shared" si="14"/>
        <v>-14387277.960800001</v>
      </c>
      <c r="R496" s="20">
        <v>22.526999483148316</v>
      </c>
      <c r="T496" s="118">
        <v>-13.606259078786032</v>
      </c>
      <c r="U496" s="120">
        <v>-7.1964229947489855E-2</v>
      </c>
      <c r="V496" s="20">
        <v>42.083378046055074</v>
      </c>
      <c r="W496" s="20">
        <v>42.184593320757905</v>
      </c>
      <c r="X496" s="20">
        <v>45.303724572052268</v>
      </c>
    </row>
    <row r="497" spans="1:24" x14ac:dyDescent="0.25">
      <c r="A497" s="13" t="s">
        <v>204</v>
      </c>
      <c r="B497" s="13">
        <v>60</v>
      </c>
      <c r="C497" s="13" t="s">
        <v>372</v>
      </c>
      <c r="D497" s="14">
        <v>910.6739179236456</v>
      </c>
      <c r="E497" s="17">
        <v>25.76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1092.6646134720218</v>
      </c>
      <c r="Q497" s="15">
        <f t="shared" si="14"/>
        <v>100808465.296</v>
      </c>
      <c r="R497" s="20">
        <v>36.422153782400727</v>
      </c>
      <c r="T497" s="118">
        <v>-10.267051541574581</v>
      </c>
      <c r="U497" s="118">
        <v>38.67202461470896</v>
      </c>
      <c r="V497" s="20">
        <v>44.574713566606768</v>
      </c>
      <c r="W497" s="20">
        <v>72.106265327643399</v>
      </c>
      <c r="X497" s="20">
        <v>55.07418195697268</v>
      </c>
    </row>
    <row r="498" spans="1:24" x14ac:dyDescent="0.25">
      <c r="A498" s="13" t="s">
        <v>3</v>
      </c>
      <c r="B498" s="13">
        <v>60</v>
      </c>
      <c r="C498" s="13" t="s">
        <v>372</v>
      </c>
      <c r="D498" s="14">
        <v>-439.46662373167908</v>
      </c>
      <c r="E498" s="17">
        <v>2.39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657.41226530081553</v>
      </c>
      <c r="Q498" s="15">
        <f t="shared" si="14"/>
        <v>41215717.299999997</v>
      </c>
      <c r="R498" s="20">
        <v>21.913742176693852</v>
      </c>
      <c r="T498" s="118">
        <v>-1.7038146230064743</v>
      </c>
      <c r="U498" s="120">
        <v>-4.5683823034888205</v>
      </c>
      <c r="V498" s="20">
        <v>40.425026642308922</v>
      </c>
      <c r="W498" s="20">
        <v>62.296462957658797</v>
      </c>
      <c r="X498" s="20">
        <v>40.639904352037902</v>
      </c>
    </row>
    <row r="499" spans="1:24" x14ac:dyDescent="0.25">
      <c r="A499" s="13" t="s">
        <v>315</v>
      </c>
      <c r="B499" s="13">
        <v>60</v>
      </c>
      <c r="C499" s="13" t="s">
        <v>372</v>
      </c>
      <c r="D499" s="14">
        <v>27475.490648478812</v>
      </c>
      <c r="E499" s="17">
        <v>57.5</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2212.9102962321149</v>
      </c>
      <c r="Q499" s="15">
        <f t="shared" si="14"/>
        <v>9334336.0999999996</v>
      </c>
      <c r="R499" s="20">
        <v>73.763676541070495</v>
      </c>
      <c r="T499" s="118">
        <v>50.396995258092261</v>
      </c>
      <c r="U499" s="120">
        <v>6.7572020250853626</v>
      </c>
      <c r="V499" s="20">
        <v>68.497850707216728</v>
      </c>
      <c r="W499" s="20">
        <v>47.275459468107087</v>
      </c>
      <c r="X499" s="20">
        <v>56.871729415162442</v>
      </c>
    </row>
    <row r="500" spans="1:24" x14ac:dyDescent="0.25">
      <c r="A500" s="13" t="s">
        <v>450</v>
      </c>
      <c r="B500" s="13">
        <v>60</v>
      </c>
      <c r="C500" s="13" t="s">
        <v>372</v>
      </c>
      <c r="D500" s="14">
        <v>3944.1308304667546</v>
      </c>
      <c r="E500" s="17">
        <v>22.76</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1513.2906579573689</v>
      </c>
      <c r="Q500" s="15">
        <f t="shared" si="14"/>
        <v>3545073.0192</v>
      </c>
      <c r="R500" s="20">
        <v>50.443021931912298</v>
      </c>
      <c r="T500" s="118">
        <v>88.8366393280549</v>
      </c>
      <c r="U500" s="120">
        <v>18.388397861643284</v>
      </c>
      <c r="V500" s="20">
        <v>54.080301733951103</v>
      </c>
      <c r="W500" s="20">
        <v>47.763307984050954</v>
      </c>
      <c r="X500" s="20">
        <v>55.902329196283176</v>
      </c>
    </row>
    <row r="501" spans="1:24" x14ac:dyDescent="0.25">
      <c r="A501" s="13" t="s">
        <v>544</v>
      </c>
      <c r="B501" s="13">
        <v>60</v>
      </c>
      <c r="C501" s="13" t="s">
        <v>372</v>
      </c>
      <c r="D501" s="14">
        <v>6756.3958980552743</v>
      </c>
      <c r="E501" s="17">
        <v>51.1</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1196.8235911725221</v>
      </c>
      <c r="Q501" s="15">
        <f t="shared" si="14"/>
        <v>8595850.375</v>
      </c>
      <c r="R501" s="20">
        <v>39.89411970575074</v>
      </c>
      <c r="T501" s="118">
        <v>11.615137948390526</v>
      </c>
      <c r="U501" s="118"/>
      <c r="V501" s="20">
        <v>46.011299085864771</v>
      </c>
      <c r="W501" s="20">
        <v>61.971707461940674</v>
      </c>
      <c r="X501" s="20">
        <v>64.666267015151689</v>
      </c>
    </row>
    <row r="502" spans="1:24" x14ac:dyDescent="0.25">
      <c r="A502" s="13" t="s">
        <v>419</v>
      </c>
      <c r="B502" s="13">
        <v>60</v>
      </c>
      <c r="C502" s="13" t="s">
        <v>372</v>
      </c>
      <c r="D502" s="13">
        <v>-1394.3595718205027</v>
      </c>
      <c r="E502" s="17">
        <v>3.71</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429.35965911536857</v>
      </c>
      <c r="Q502" s="15">
        <f t="shared" si="14"/>
        <v>-14608286.8673</v>
      </c>
      <c r="R502" s="20">
        <v>14.311988637178953</v>
      </c>
      <c r="T502" s="118">
        <v>-4.8266579786979724</v>
      </c>
      <c r="U502" s="120">
        <v>1.2401916143307368</v>
      </c>
      <c r="V502" s="20">
        <v>30.773740825918178</v>
      </c>
      <c r="W502" s="20">
        <v>37.714771803478875</v>
      </c>
      <c r="X502" s="20">
        <v>46.394386540718045</v>
      </c>
    </row>
    <row r="503" spans="1:24" x14ac:dyDescent="0.25">
      <c r="A503" s="13" t="s">
        <v>740</v>
      </c>
      <c r="B503" s="13">
        <v>60</v>
      </c>
      <c r="C503" s="13" t="s">
        <v>372</v>
      </c>
      <c r="D503" s="14">
        <v>-5216.9012793941065</v>
      </c>
      <c r="E503" s="17">
        <v>4.4400000000000004</v>
      </c>
      <c r="F503" s="13" t="s">
        <v>699</v>
      </c>
      <c r="G503" s="13" t="s">
        <v>1069</v>
      </c>
      <c r="H503" s="13" t="s">
        <v>2002</v>
      </c>
      <c r="I503" s="13" t="s">
        <v>1070</v>
      </c>
      <c r="J503" s="13" t="s">
        <v>1071</v>
      </c>
      <c r="K503" s="13" t="s">
        <v>795</v>
      </c>
      <c r="L503" s="13" t="s">
        <v>1637</v>
      </c>
      <c r="M503" s="13" t="s">
        <v>2003</v>
      </c>
      <c r="N503" s="13" t="s">
        <v>1212</v>
      </c>
      <c r="P503" s="13">
        <v>553.86140226688167</v>
      </c>
      <c r="Q503" s="16">
        <f t="shared" si="14"/>
        <v>3279117.6</v>
      </c>
      <c r="R503" s="20">
        <v>18.46204674222939</v>
      </c>
      <c r="T503" s="118">
        <v>-21.487503161657557</v>
      </c>
      <c r="U503" s="120">
        <v>0.91099413640353788</v>
      </c>
      <c r="V503" s="20">
        <v>21.568075399603394</v>
      </c>
      <c r="W503" s="20">
        <v>45.145524812638676</v>
      </c>
      <c r="X503" s="20">
        <v>36.364319578367173</v>
      </c>
    </row>
    <row r="504" spans="1:24" x14ac:dyDescent="0.25">
      <c r="A504" s="13" t="s">
        <v>43</v>
      </c>
      <c r="B504" s="13">
        <v>60</v>
      </c>
      <c r="C504" s="13" t="s">
        <v>372</v>
      </c>
      <c r="D504" s="14">
        <v>-2334.9223494104622</v>
      </c>
      <c r="E504" s="17">
        <v>9.9</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941.83018877158486</v>
      </c>
      <c r="Q504" s="16">
        <f t="shared" si="14"/>
        <v>3861930.0060000001</v>
      </c>
      <c r="R504" s="20">
        <v>31.394339625719496</v>
      </c>
      <c r="T504" s="120">
        <v>19.877861448337182</v>
      </c>
      <c r="U504" s="118">
        <v>21.147249783914141</v>
      </c>
      <c r="V504" s="20">
        <v>57.300152197460463</v>
      </c>
      <c r="W504" s="20">
        <v>40.883475253273382</v>
      </c>
      <c r="X504" s="20">
        <v>84.346265448176339</v>
      </c>
    </row>
    <row r="505" spans="1:24" x14ac:dyDescent="0.25">
      <c r="A505" s="13" t="s">
        <v>296</v>
      </c>
      <c r="B505" s="13">
        <v>60</v>
      </c>
      <c r="C505" s="13" t="s">
        <v>372</v>
      </c>
      <c r="D505" s="14">
        <v>273627.0642196064</v>
      </c>
      <c r="E505" s="17">
        <v>336.75</v>
      </c>
      <c r="F505" s="13" t="s">
        <v>357</v>
      </c>
      <c r="G505" s="13">
        <v>1539513808</v>
      </c>
      <c r="H505" s="13" t="s">
        <v>2006</v>
      </c>
      <c r="I505" s="13">
        <v>55.500236297906604</v>
      </c>
      <c r="J505" s="13">
        <v>34465646741</v>
      </c>
      <c r="K505" s="13">
        <v>621000000</v>
      </c>
      <c r="L505" s="13">
        <v>5.9819565130846586</v>
      </c>
      <c r="M505" s="13">
        <v>206172000000</v>
      </c>
      <c r="N505" s="13" t="s">
        <v>964</v>
      </c>
      <c r="O505" s="13">
        <v>64.679327760331546</v>
      </c>
      <c r="P505" s="13">
        <v>2995.9652118397748</v>
      </c>
      <c r="Q505" s="15">
        <f t="shared" si="14"/>
        <v>5184312748.4399996</v>
      </c>
      <c r="R505" s="20">
        <v>99.865507061325829</v>
      </c>
      <c r="T505" s="120">
        <v>414.16254507605089</v>
      </c>
      <c r="U505" s="118">
        <v>326.37885267326084</v>
      </c>
      <c r="V505" s="20">
        <v>58.022171242743951</v>
      </c>
      <c r="W505" s="20">
        <v>69.451609007455062</v>
      </c>
      <c r="X505" s="20">
        <v>83.848933885620227</v>
      </c>
    </row>
    <row r="506" spans="1:24" x14ac:dyDescent="0.25">
      <c r="A506" s="13" t="s">
        <v>80</v>
      </c>
      <c r="B506" s="13">
        <v>60</v>
      </c>
      <c r="C506" s="13" t="s">
        <v>372</v>
      </c>
      <c r="D506" s="13">
        <v>-434.99972739247107</v>
      </c>
      <c r="E506" s="17">
        <v>1.67</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387.4241172121923</v>
      </c>
      <c r="Q506" s="16">
        <f t="shared" si="14"/>
        <v>-3710406</v>
      </c>
      <c r="R506" s="20">
        <v>12.91413724040641</v>
      </c>
      <c r="T506" s="118">
        <v>-2.7437476510748127</v>
      </c>
      <c r="U506" s="120">
        <v>-0.425872926090336</v>
      </c>
      <c r="V506" s="20">
        <v>35.799805726003008</v>
      </c>
      <c r="W506" s="20">
        <v>81.712091129254944</v>
      </c>
      <c r="X506" s="20">
        <v>44.952639435794076</v>
      </c>
    </row>
    <row r="507" spans="1:24" x14ac:dyDescent="0.25">
      <c r="A507" s="13" t="s">
        <v>638</v>
      </c>
      <c r="B507" s="13">
        <v>60</v>
      </c>
      <c r="C507" s="13" t="s">
        <v>372</v>
      </c>
      <c r="D507" s="14">
        <v>-2083.9911979244175</v>
      </c>
      <c r="E507" s="17">
        <v>8.0299999999999994</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650.25019748815475</v>
      </c>
      <c r="Q507" s="15">
        <f t="shared" si="14"/>
        <v>-25753018.781599998</v>
      </c>
      <c r="R507" s="20">
        <v>21.67500658293849</v>
      </c>
      <c r="T507" s="118">
        <v>-6.186272390294274</v>
      </c>
      <c r="U507" s="118"/>
      <c r="V507" s="20">
        <v>34.322220583451511</v>
      </c>
      <c r="W507" s="20">
        <v>38.391274662915308</v>
      </c>
      <c r="X507" s="20">
        <v>41.075145500877667</v>
      </c>
    </row>
    <row r="508" spans="1:24" x14ac:dyDescent="0.25">
      <c r="A508" s="13" t="s">
        <v>44</v>
      </c>
      <c r="B508" s="13">
        <v>60</v>
      </c>
      <c r="C508" s="13" t="s">
        <v>372</v>
      </c>
      <c r="D508" s="14">
        <v>-897.79611485220732</v>
      </c>
      <c r="E508" s="17">
        <v>4.49</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164.89288821862044</v>
      </c>
      <c r="Q508" s="15">
        <f t="shared" si="14"/>
        <v>1291246.2781</v>
      </c>
      <c r="R508" s="20">
        <v>5.4964296072873484</v>
      </c>
      <c r="T508" s="118">
        <v>-1.6275672390233531</v>
      </c>
      <c r="U508" s="120">
        <v>-1.1211833210114541</v>
      </c>
      <c r="V508" s="20">
        <v>41.861487137648446</v>
      </c>
      <c r="W508" s="20">
        <v>49.123678802321017</v>
      </c>
      <c r="X508" s="20">
        <v>46.610137829016566</v>
      </c>
    </row>
    <row r="509" spans="1:24" x14ac:dyDescent="0.25">
      <c r="A509" s="13" t="s">
        <v>333</v>
      </c>
      <c r="B509" s="13">
        <v>60</v>
      </c>
      <c r="C509" s="13" t="s">
        <v>372</v>
      </c>
      <c r="D509" s="14">
        <v>-382.23192416095395</v>
      </c>
      <c r="E509" s="17">
        <v>2.2200000000000002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275.99097020728954</v>
      </c>
      <c r="Q509" s="16">
        <f t="shared" si="14"/>
        <v>-1086559.7304</v>
      </c>
      <c r="R509" s="20">
        <v>9.1996990069096505</v>
      </c>
      <c r="T509" s="118">
        <v>-2.0065299811740722</v>
      </c>
      <c r="U509" s="120">
        <v>0.33942265931139026</v>
      </c>
      <c r="V509" s="20">
        <v>26.032644213390114</v>
      </c>
      <c r="W509" s="20">
        <v>73.780094029554334</v>
      </c>
      <c r="X509" s="20">
        <v>44.354023230929414</v>
      </c>
    </row>
    <row r="510" spans="1:24" x14ac:dyDescent="0.25">
      <c r="A510" s="13" t="s">
        <v>254</v>
      </c>
      <c r="B510" s="13">
        <v>60</v>
      </c>
      <c r="C510" s="13" t="s">
        <v>372</v>
      </c>
      <c r="D510" s="14">
        <v>-8062.0766971905059</v>
      </c>
      <c r="E510" s="17">
        <v>40.159999999999997</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351.20863463238561</v>
      </c>
      <c r="Q510" s="15">
        <f t="shared" si="14"/>
        <v>581046927.99999988</v>
      </c>
      <c r="R510" s="20">
        <v>11.706954487746186</v>
      </c>
      <c r="T510" s="118">
        <v>-14.191983135194661</v>
      </c>
      <c r="U510" s="120">
        <v>13.321928254498729</v>
      </c>
      <c r="V510" s="20">
        <v>35.950682940832962</v>
      </c>
      <c r="W510" s="20">
        <v>49.083458386176801</v>
      </c>
      <c r="X510" s="20">
        <v>49.842422846968034</v>
      </c>
    </row>
    <row r="511" spans="1:24" x14ac:dyDescent="0.25">
      <c r="A511" s="13" t="s">
        <v>741</v>
      </c>
      <c r="B511" s="13">
        <v>60</v>
      </c>
      <c r="C511" s="13" t="s">
        <v>372</v>
      </c>
      <c r="D511" s="14">
        <v>-14090.778241917316</v>
      </c>
      <c r="E511" s="17">
        <v>6.34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773.07855778082262</v>
      </c>
      <c r="Q511" s="15">
        <f t="shared" si="14"/>
        <v>0</v>
      </c>
      <c r="R511" s="20">
        <v>25.769285259360753</v>
      </c>
      <c r="T511" s="118">
        <v>-30.53658125723139</v>
      </c>
      <c r="U511" s="118">
        <v>15.444447534620682</v>
      </c>
      <c r="V511" s="20">
        <v>21.928079835474943</v>
      </c>
      <c r="W511" s="20">
        <v>50.189244949910588</v>
      </c>
      <c r="X511" s="20">
        <v>45.775558280009015</v>
      </c>
    </row>
    <row r="512" spans="1:24" x14ac:dyDescent="0.25">
      <c r="A512" s="13" t="s">
        <v>96</v>
      </c>
      <c r="B512" s="13">
        <v>60</v>
      </c>
      <c r="C512" s="13" t="s">
        <v>372</v>
      </c>
      <c r="D512" s="13">
        <v>-400.98931359429548</v>
      </c>
      <c r="E512" s="17">
        <v>3.11</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398.12637869537951</v>
      </c>
      <c r="Q512" s="16">
        <f t="shared" si="14"/>
        <v>2355358.7488000002</v>
      </c>
      <c r="R512" s="20">
        <v>13.270879289845984</v>
      </c>
      <c r="T512" s="118">
        <v>-2.5917674611399022</v>
      </c>
      <c r="U512" s="120">
        <v>-3.0663721888758211</v>
      </c>
      <c r="V512" s="20">
        <v>38.193111782445804</v>
      </c>
      <c r="W512" s="20">
        <v>45.884965948261808</v>
      </c>
      <c r="X512" s="20">
        <v>43.653931383692296</v>
      </c>
    </row>
    <row r="513" spans="1:24" x14ac:dyDescent="0.25">
      <c r="A513" s="13" t="s">
        <v>530</v>
      </c>
      <c r="B513" s="13">
        <v>60</v>
      </c>
      <c r="C513" s="13" t="s">
        <v>372</v>
      </c>
      <c r="D513" s="14">
        <v>-47678.046636464445</v>
      </c>
      <c r="E513" s="17">
        <v>239.8</v>
      </c>
      <c r="F513" s="13" t="s">
        <v>351</v>
      </c>
      <c r="G513" s="13">
        <v>-5361958</v>
      </c>
      <c r="H513" s="13" t="s">
        <v>2014</v>
      </c>
      <c r="I513" s="13">
        <v>27.13026747368421</v>
      </c>
      <c r="J513" s="13">
        <v>257737541</v>
      </c>
      <c r="K513" s="13">
        <v>9500000</v>
      </c>
      <c r="L513" s="13">
        <v>9.0673636092461987</v>
      </c>
      <c r="M513" s="13">
        <v>2337000000</v>
      </c>
      <c r="N513" s="13" t="s">
        <v>1156</v>
      </c>
      <c r="O513" s="13">
        <v>24.761515628831699</v>
      </c>
      <c r="P513" s="13">
        <v>395.25599002535495</v>
      </c>
      <c r="Q513" s="15">
        <f t="shared" si="14"/>
        <v>-12857975.284000002</v>
      </c>
      <c r="R513" s="20">
        <v>13.175199667511832</v>
      </c>
      <c r="T513" s="118">
        <v>57.440581538753008</v>
      </c>
      <c r="U513" s="118">
        <v>522.75849388818278</v>
      </c>
      <c r="V513" s="20">
        <v>55.850827729905227</v>
      </c>
      <c r="W513" s="20">
        <v>38.857538451639769</v>
      </c>
      <c r="X513" s="20">
        <v>61.812917820918997</v>
      </c>
    </row>
    <row r="514" spans="1:24" x14ac:dyDescent="0.25">
      <c r="A514" s="13" t="s">
        <v>517</v>
      </c>
      <c r="B514" s="13">
        <v>60</v>
      </c>
      <c r="C514" s="13" t="s">
        <v>372</v>
      </c>
      <c r="D514" s="14">
        <v>522.54623691517565</v>
      </c>
      <c r="E514" s="17">
        <v>14.77</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1712.1893678726794</v>
      </c>
      <c r="Q514" s="15">
        <f t="shared" si="14"/>
        <v>-11338277.642999999</v>
      </c>
      <c r="R514" s="20">
        <v>57.072978929089317</v>
      </c>
      <c r="T514" s="118">
        <v>3.5794406957717939</v>
      </c>
      <c r="U514" s="118"/>
      <c r="V514" s="20">
        <v>45.515141217005585</v>
      </c>
      <c r="W514" s="20">
        <v>27.031018500417645</v>
      </c>
      <c r="X514" s="20">
        <v>54.11126908668512</v>
      </c>
    </row>
    <row r="515" spans="1:24" x14ac:dyDescent="0.25">
      <c r="A515" s="13" t="s">
        <v>335</v>
      </c>
      <c r="B515" s="13">
        <v>60</v>
      </c>
      <c r="C515" s="13" t="s">
        <v>372</v>
      </c>
      <c r="D515" s="14">
        <v>-3964.9941991200776</v>
      </c>
      <c r="E515" s="17">
        <v>24.08</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460.9483555981268</v>
      </c>
      <c r="Q515" s="15">
        <f t="shared" ref="Q515:Q578" si="15">E515*G515/100</f>
        <v>-2985984.5343999998</v>
      </c>
      <c r="R515" s="20">
        <v>15.364945186604226</v>
      </c>
      <c r="T515" s="118">
        <v>-33.911170162624025</v>
      </c>
      <c r="U515" s="120">
        <v>7.1835617133958252</v>
      </c>
      <c r="V515" s="20">
        <v>36.24069697441</v>
      </c>
      <c r="W515" s="20">
        <v>60.06870529191162</v>
      </c>
      <c r="X515" s="20">
        <v>45.458307569199043</v>
      </c>
    </row>
    <row r="516" spans="1:24" x14ac:dyDescent="0.25">
      <c r="A516" s="13" t="s">
        <v>212</v>
      </c>
      <c r="B516" s="13">
        <v>60</v>
      </c>
      <c r="C516" s="13" t="s">
        <v>372</v>
      </c>
      <c r="D516" s="14">
        <v>-2993.978091777496</v>
      </c>
      <c r="E516" s="17">
        <v>10.27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923.05328972536518</v>
      </c>
      <c r="Q516" s="16">
        <f t="shared" si="15"/>
        <v>5624031.7249999996</v>
      </c>
      <c r="R516" s="20">
        <v>30.768442990845507</v>
      </c>
      <c r="T516" s="118">
        <v>4.2165415057117883</v>
      </c>
      <c r="U516" s="120">
        <v>-6.5886282356110826</v>
      </c>
      <c r="V516" s="20">
        <v>40.478525727147101</v>
      </c>
      <c r="W516" s="20">
        <v>26.134473582550807</v>
      </c>
      <c r="X516" s="20">
        <v>50.603153966854791</v>
      </c>
    </row>
    <row r="517" spans="1:24" x14ac:dyDescent="0.25">
      <c r="A517" s="13" t="s">
        <v>742</v>
      </c>
      <c r="B517" s="13">
        <v>60</v>
      </c>
      <c r="C517" s="13" t="s">
        <v>372</v>
      </c>
      <c r="D517" s="14">
        <v>-2894.2407686997385</v>
      </c>
      <c r="E517" s="17">
        <v>11.35</v>
      </c>
      <c r="F517" s="13" t="s">
        <v>695</v>
      </c>
      <c r="G517" s="13" t="s">
        <v>1049</v>
      </c>
      <c r="H517" s="13" t="s">
        <v>2018</v>
      </c>
      <c r="I517" s="13" t="s">
        <v>499</v>
      </c>
      <c r="J517" s="13" t="s">
        <v>1050</v>
      </c>
      <c r="K517" s="13" t="s">
        <v>801</v>
      </c>
      <c r="L517" s="13" t="s">
        <v>1064</v>
      </c>
      <c r="M517" s="13" t="s">
        <v>2019</v>
      </c>
      <c r="N517" s="13" t="s">
        <v>1161</v>
      </c>
      <c r="P517" s="13">
        <v>425.47571290464765</v>
      </c>
      <c r="Q517" s="15">
        <f t="shared" si="15"/>
        <v>14961116</v>
      </c>
      <c r="R517" s="20">
        <v>14.182523763488255</v>
      </c>
      <c r="T517" s="118">
        <v>-43.984950154560032</v>
      </c>
      <c r="U517" s="118"/>
      <c r="V517" s="20">
        <v>35.970851547615936</v>
      </c>
      <c r="W517" s="20">
        <v>54.209627182497016</v>
      </c>
      <c r="X517" s="20">
        <v>51.062366142025233</v>
      </c>
    </row>
    <row r="518" spans="1:24" x14ac:dyDescent="0.25">
      <c r="A518" s="13" t="s">
        <v>137</v>
      </c>
      <c r="B518" s="13">
        <v>60</v>
      </c>
      <c r="C518" s="13" t="s">
        <v>372</v>
      </c>
      <c r="D518" s="14">
        <v>6.0347138615357565</v>
      </c>
      <c r="E518" s="17">
        <v>3.52</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1638.245856672683</v>
      </c>
      <c r="Q518" s="15">
        <f t="shared" si="15"/>
        <v>19619288.339200001</v>
      </c>
      <c r="R518" s="20">
        <v>54.608195222422765</v>
      </c>
      <c r="T518" s="118">
        <v>-4.1514814543791401</v>
      </c>
      <c r="U518" s="120">
        <v>2.3592416556488294</v>
      </c>
      <c r="V518" s="20">
        <v>37.422831398441971</v>
      </c>
      <c r="W518" s="20">
        <v>49.180972792480851</v>
      </c>
      <c r="X518" s="20">
        <v>46.743532776429305</v>
      </c>
    </row>
    <row r="519" spans="1:24" x14ac:dyDescent="0.25">
      <c r="A519" s="13" t="s">
        <v>429</v>
      </c>
      <c r="B519" s="13">
        <v>60</v>
      </c>
      <c r="C519" s="13" t="s">
        <v>372</v>
      </c>
      <c r="D519" s="13">
        <v>-840.32483978643052</v>
      </c>
      <c r="E519" s="17">
        <v>3.3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561.22071287104757</v>
      </c>
      <c r="Q519" s="15">
        <f t="shared" si="15"/>
        <v>-11234931.015000001</v>
      </c>
      <c r="R519" s="20">
        <v>18.707357095701585</v>
      </c>
      <c r="T519" s="118">
        <v>-4.3684312982325002</v>
      </c>
      <c r="U519" s="120">
        <v>-6.2802940698487664</v>
      </c>
      <c r="V519" s="20">
        <v>25.408185082253805</v>
      </c>
      <c r="W519" s="20">
        <v>45.497671100002108</v>
      </c>
      <c r="X519" s="20">
        <v>34.628383682136665</v>
      </c>
    </row>
    <row r="520" spans="1:24" x14ac:dyDescent="0.25">
      <c r="A520" s="13" t="s">
        <v>420</v>
      </c>
      <c r="B520" s="13">
        <v>60</v>
      </c>
      <c r="C520" s="13" t="s">
        <v>372</v>
      </c>
      <c r="D520" s="13">
        <v>414.47260750864245</v>
      </c>
      <c r="E520" s="17">
        <v>20.100000000000001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723.53610772835771</v>
      </c>
      <c r="Q520" s="15">
        <f t="shared" si="15"/>
        <v>-31130552.571000002</v>
      </c>
      <c r="R520" s="20">
        <v>24.117870257611923</v>
      </c>
      <c r="T520" s="118">
        <v>-11.953803712546467</v>
      </c>
      <c r="U520" s="120">
        <v>11.497496321997716</v>
      </c>
      <c r="V520" s="20">
        <v>44.506333251504373</v>
      </c>
      <c r="W520" s="20">
        <v>54.783223841292731</v>
      </c>
      <c r="X520" s="20">
        <v>49.377892602714361</v>
      </c>
    </row>
    <row r="521" spans="1:24" x14ac:dyDescent="0.25">
      <c r="A521" s="13" t="s">
        <v>421</v>
      </c>
      <c r="B521" s="13">
        <v>60</v>
      </c>
      <c r="C521" s="13" t="s">
        <v>372</v>
      </c>
      <c r="D521" s="14">
        <v>-1816.3627233210723</v>
      </c>
      <c r="E521" s="17">
        <v>7.65</v>
      </c>
      <c r="F521" s="13" t="s">
        <v>255</v>
      </c>
      <c r="G521" s="13" t="s">
        <v>968</v>
      </c>
      <c r="H521" s="13" t="s">
        <v>2023</v>
      </c>
      <c r="I521" s="13" t="s">
        <v>868</v>
      </c>
      <c r="J521" s="13" t="s">
        <v>969</v>
      </c>
      <c r="K521" s="13" t="s">
        <v>951</v>
      </c>
      <c r="L521" s="13" t="s">
        <v>2024</v>
      </c>
      <c r="M521" s="13" t="s">
        <v>2025</v>
      </c>
      <c r="N521" s="13" t="s">
        <v>1329</v>
      </c>
      <c r="O521" s="13">
        <v>14.244928020982345</v>
      </c>
      <c r="P521" s="13">
        <v>573.80857413024205</v>
      </c>
      <c r="Q521" s="16">
        <f t="shared" si="15"/>
        <v>-2881970.73</v>
      </c>
      <c r="R521" s="20">
        <v>19.126952471008067</v>
      </c>
      <c r="T521" s="118">
        <v>-13.623063056031395</v>
      </c>
      <c r="U521" s="120">
        <v>-8.8818611838931538</v>
      </c>
      <c r="V521" s="20">
        <v>21.059878113334676</v>
      </c>
      <c r="W521" s="20">
        <v>43.79261404204977</v>
      </c>
      <c r="X521" s="20">
        <v>39.116034692750887</v>
      </c>
    </row>
    <row r="522" spans="1:24" x14ac:dyDescent="0.25">
      <c r="A522" s="13" t="s">
        <v>451</v>
      </c>
      <c r="B522" s="13">
        <v>60</v>
      </c>
      <c r="C522" s="13" t="s">
        <v>372</v>
      </c>
      <c r="D522" s="14">
        <v>-7236.9069662884303</v>
      </c>
      <c r="E522" s="17">
        <v>12.78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611.85403802508529</v>
      </c>
      <c r="Q522" s="15">
        <f t="shared" si="15"/>
        <v>-7409180.4624000005</v>
      </c>
      <c r="R522" s="20">
        <v>20.395134600836176</v>
      </c>
      <c r="T522" s="118">
        <v>-0.20834933772126973</v>
      </c>
      <c r="U522" s="120">
        <v>3.7942845056101504</v>
      </c>
      <c r="V522" s="20">
        <v>38.220807066612601</v>
      </c>
      <c r="W522" s="20">
        <v>40.010333787092243</v>
      </c>
      <c r="X522" s="20">
        <v>52.004085725171365</v>
      </c>
    </row>
    <row r="523" spans="1:24" x14ac:dyDescent="0.25">
      <c r="A523" s="13" t="s">
        <v>4</v>
      </c>
      <c r="B523" s="13">
        <v>60</v>
      </c>
      <c r="C523" s="13" t="s">
        <v>372</v>
      </c>
      <c r="D523" s="14">
        <v>18364.287356133744</v>
      </c>
      <c r="E523" s="17">
        <v>57.3</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1922.2627557570415</v>
      </c>
      <c r="Q523" s="15">
        <f t="shared" si="15"/>
        <v>-421554457.20899999</v>
      </c>
      <c r="R523" s="20">
        <v>64.075425191901388</v>
      </c>
      <c r="T523" s="118">
        <v>4.9072539347562838</v>
      </c>
      <c r="U523" s="120">
        <v>28.41315172184359</v>
      </c>
      <c r="V523" s="20">
        <v>50.962896757368284</v>
      </c>
      <c r="W523" s="20">
        <v>54.964192016352328</v>
      </c>
      <c r="X523" s="20">
        <v>53.907578123276451</v>
      </c>
    </row>
    <row r="524" spans="1:24" x14ac:dyDescent="0.25">
      <c r="A524" s="13" t="s">
        <v>422</v>
      </c>
      <c r="B524" s="13">
        <v>60</v>
      </c>
      <c r="C524" s="13" t="s">
        <v>372</v>
      </c>
      <c r="D524" s="14">
        <v>43357.066328872235</v>
      </c>
      <c r="E524" s="17">
        <v>137.80000000000001</v>
      </c>
      <c r="F524" s="13" t="s">
        <v>404</v>
      </c>
      <c r="G524" s="13">
        <v>-113857279</v>
      </c>
      <c r="H524" s="13" t="s">
        <v>1428</v>
      </c>
      <c r="I524" s="13">
        <v>63.23527789189189</v>
      </c>
      <c r="J524" s="13">
        <v>4679410564</v>
      </c>
      <c r="K524" s="13">
        <v>74000000</v>
      </c>
      <c r="L524" s="13">
        <v>2.1665121838195689</v>
      </c>
      <c r="M524" s="13">
        <v>10138000000</v>
      </c>
      <c r="N524" s="13" t="s">
        <v>866</v>
      </c>
      <c r="O524" s="13">
        <v>14.442523569404742</v>
      </c>
      <c r="P524" s="13">
        <v>1659.8973756631462</v>
      </c>
      <c r="Q524" s="15">
        <f t="shared" si="15"/>
        <v>-156895330.46200001</v>
      </c>
      <c r="R524" s="20">
        <v>55.329912522104877</v>
      </c>
      <c r="T524" s="118">
        <v>-84.399480958894912</v>
      </c>
      <c r="U524" s="118">
        <v>128.92896490432079</v>
      </c>
      <c r="V524" s="20">
        <v>48.271931678660323</v>
      </c>
      <c r="W524" s="20">
        <v>76.109075115100595</v>
      </c>
      <c r="X524" s="20">
        <v>53.350704030345774</v>
      </c>
    </row>
    <row r="525" spans="1:24" x14ac:dyDescent="0.25">
      <c r="A525" s="13" t="s">
        <v>318</v>
      </c>
      <c r="B525" s="13">
        <v>60</v>
      </c>
      <c r="C525" s="13" t="s">
        <v>372</v>
      </c>
      <c r="D525" s="14">
        <v>-94.209420909683317</v>
      </c>
      <c r="E525" s="17">
        <v>2.56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924.54930168959481</v>
      </c>
      <c r="Q525" s="15">
        <f t="shared" si="15"/>
        <v>-20631825.843199998</v>
      </c>
      <c r="R525" s="20">
        <v>30.818310056319827</v>
      </c>
      <c r="T525" s="118">
        <v>-2.8693332607865463</v>
      </c>
      <c r="U525" s="120">
        <v>-2.5408026393432914</v>
      </c>
      <c r="V525" s="20">
        <v>36.545087487072962</v>
      </c>
      <c r="W525" s="20">
        <v>49.652451192051736</v>
      </c>
      <c r="X525" s="20">
        <v>39.60322894614351</v>
      </c>
    </row>
    <row r="526" spans="1:24" x14ac:dyDescent="0.25">
      <c r="A526" s="13" t="s">
        <v>423</v>
      </c>
      <c r="B526" s="13">
        <v>60</v>
      </c>
      <c r="C526" s="13" t="s">
        <v>372</v>
      </c>
      <c r="D526" s="14">
        <v>-137957.2393249248</v>
      </c>
      <c r="E526" s="17">
        <v>266.75</v>
      </c>
      <c r="F526" s="13" t="s">
        <v>390</v>
      </c>
      <c r="G526" s="13" t="s">
        <v>970</v>
      </c>
      <c r="H526" s="13" t="s">
        <v>2029</v>
      </c>
      <c r="I526" s="13" t="s">
        <v>971</v>
      </c>
      <c r="J526" s="13" t="s">
        <v>972</v>
      </c>
      <c r="K526" s="13" t="s">
        <v>973</v>
      </c>
      <c r="L526" s="13" t="s">
        <v>2030</v>
      </c>
      <c r="M526" s="13" t="s">
        <v>2031</v>
      </c>
      <c r="N526" s="13" t="s">
        <v>1331</v>
      </c>
      <c r="O526" s="13">
        <v>24.534759882572583</v>
      </c>
      <c r="P526" s="13">
        <v>766.01313121574447</v>
      </c>
      <c r="Q526" s="15">
        <f t="shared" si="15"/>
        <v>40063510.602499999</v>
      </c>
      <c r="R526" s="20">
        <v>25.533771040524815</v>
      </c>
      <c r="T526" s="118">
        <v>-170.13660586115805</v>
      </c>
      <c r="U526" s="120">
        <v>66.640041728524011</v>
      </c>
      <c r="V526" s="20">
        <v>36.752139528921667</v>
      </c>
      <c r="W526" s="20">
        <v>38.133932937689941</v>
      </c>
      <c r="X526" s="20">
        <v>48.794759288901702</v>
      </c>
    </row>
    <row r="527" spans="1:24" x14ac:dyDescent="0.25">
      <c r="A527" s="13" t="s">
        <v>360</v>
      </c>
      <c r="B527" s="13">
        <v>60</v>
      </c>
      <c r="C527" s="13" t="s">
        <v>372</v>
      </c>
      <c r="D527" s="14">
        <v>-9435.2401091907013</v>
      </c>
      <c r="E527" s="17">
        <v>33.72</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597.894115258395</v>
      </c>
      <c r="Q527" s="15">
        <f t="shared" si="15"/>
        <v>-25944488.677199997</v>
      </c>
      <c r="R527" s="20">
        <v>19.929803841946502</v>
      </c>
      <c r="T527" s="118">
        <v>36.546864205958016</v>
      </c>
      <c r="U527" s="120">
        <v>39.1501587445849</v>
      </c>
      <c r="V527" s="20">
        <v>58.478459981238657</v>
      </c>
      <c r="W527" s="20">
        <v>51.806275040737297</v>
      </c>
      <c r="X527" s="20">
        <v>55.942527304643718</v>
      </c>
    </row>
    <row r="528" spans="1:24" x14ac:dyDescent="0.25">
      <c r="A528" s="13" t="s">
        <v>520</v>
      </c>
      <c r="B528" s="13">
        <v>60</v>
      </c>
      <c r="C528" s="13" t="s">
        <v>372</v>
      </c>
      <c r="D528" s="14">
        <v>-85429.842129238546</v>
      </c>
      <c r="E528" s="17">
        <v>32.700000000000003</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f t="shared" si="15"/>
        <v>1755821.9220000003</v>
      </c>
      <c r="R528" s="20">
        <v>15.666666666666666</v>
      </c>
      <c r="T528" s="118">
        <v>-66.008873602803604</v>
      </c>
      <c r="U528" s="118"/>
      <c r="V528" s="20">
        <v>17.303002305856985</v>
      </c>
      <c r="W528" s="20">
        <v>30.415592408318226</v>
      </c>
      <c r="X528" s="20">
        <v>47.484162956490167</v>
      </c>
    </row>
    <row r="529" spans="1:24" x14ac:dyDescent="0.25">
      <c r="A529" s="13" t="s">
        <v>288</v>
      </c>
      <c r="B529" s="13">
        <v>60</v>
      </c>
      <c r="C529" s="13" t="s">
        <v>372</v>
      </c>
      <c r="D529" s="14">
        <v>-1421.2976768521646</v>
      </c>
      <c r="E529" s="17">
        <v>6.07</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0</v>
      </c>
      <c r="Q529" s="15">
        <f t="shared" si="15"/>
        <v>-18386335.1996</v>
      </c>
      <c r="R529" s="20">
        <v>0</v>
      </c>
      <c r="T529" s="118">
        <v>-6.6764389789764156</v>
      </c>
      <c r="U529" s="120">
        <v>-5.5238683123643106</v>
      </c>
      <c r="V529" s="20">
        <v>52.837869747209901</v>
      </c>
      <c r="W529" s="20">
        <v>43.298325356985771</v>
      </c>
      <c r="X529" s="20">
        <v>43.001751895491303</v>
      </c>
    </row>
    <row r="530" spans="1:24" x14ac:dyDescent="0.25">
      <c r="A530" s="13" t="s">
        <v>772</v>
      </c>
      <c r="B530" s="13">
        <v>60</v>
      </c>
      <c r="C530" s="13" t="s">
        <v>372</v>
      </c>
      <c r="D530" s="14">
        <v>82909</v>
      </c>
      <c r="E530" s="17">
        <v>17.84</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f t="shared" si="15"/>
        <v>10002625.5736</v>
      </c>
      <c r="R530" s="165">
        <f t="shared" ref="R530:R571" si="16">IF(OR(H530="", H531="", Q530=0), "", IF(H530&lt;H531, LN(H531/H530)/10, ""))</f>
        <v>-0.154682780038993</v>
      </c>
      <c r="T530" s="118"/>
      <c r="U530" s="118"/>
      <c r="V530" s="20">
        <v>52.946683720612114</v>
      </c>
      <c r="W530" s="20">
        <v>53.886407452759642</v>
      </c>
      <c r="X530" s="20"/>
    </row>
    <row r="531" spans="1:24" x14ac:dyDescent="0.25">
      <c r="A531" s="13" t="s">
        <v>512</v>
      </c>
      <c r="B531" s="13">
        <v>60</v>
      </c>
      <c r="C531" s="13" t="s">
        <v>372</v>
      </c>
      <c r="D531" s="14">
        <v>9511.8038379129648</v>
      </c>
      <c r="E531" s="17">
        <v>243.1</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809.21682238544554</v>
      </c>
      <c r="Q531" s="15">
        <f t="shared" si="15"/>
        <v>545545572</v>
      </c>
      <c r="R531" s="20">
        <v>26.973894079514853</v>
      </c>
      <c r="T531" s="118">
        <v>55.023845576045289</v>
      </c>
      <c r="U531" s="118">
        <v>275.88084699578076</v>
      </c>
      <c r="V531" s="20">
        <v>63.875219122795002</v>
      </c>
      <c r="W531" s="20">
        <v>60.267101805314191</v>
      </c>
      <c r="X531" s="20">
        <v>58.289077406333185</v>
      </c>
    </row>
    <row r="532" spans="1:24" x14ac:dyDescent="0.25">
      <c r="A532" s="13" t="s">
        <v>482</v>
      </c>
      <c r="B532" s="13">
        <v>60</v>
      </c>
      <c r="C532" s="13" t="s">
        <v>372</v>
      </c>
      <c r="D532" s="14">
        <v>153864.18457999412</v>
      </c>
      <c r="E532" s="17">
        <v>563.5</v>
      </c>
      <c r="F532" s="13" t="s">
        <v>255</v>
      </c>
      <c r="G532" s="13">
        <v>40710262</v>
      </c>
      <c r="H532" s="13" t="s">
        <v>2038</v>
      </c>
      <c r="I532" s="13">
        <v>143.99867247619048</v>
      </c>
      <c r="J532" s="13">
        <v>3023972122</v>
      </c>
      <c r="K532" s="13">
        <v>21000000</v>
      </c>
      <c r="L532" s="13">
        <v>3.7986461305082098</v>
      </c>
      <c r="M532" s="13">
        <v>11487000000</v>
      </c>
      <c r="N532" s="13" t="s">
        <v>975</v>
      </c>
      <c r="O532" s="13">
        <v>39.157529117534942</v>
      </c>
      <c r="P532" s="13">
        <v>2955.6183962663908</v>
      </c>
      <c r="Q532" s="15">
        <f t="shared" si="15"/>
        <v>229402326.37</v>
      </c>
      <c r="R532" s="20">
        <v>98.520613208879695</v>
      </c>
      <c r="T532" s="118">
        <v>47.920156234668525</v>
      </c>
      <c r="U532" s="118"/>
      <c r="V532" s="20">
        <v>41.468757960141851</v>
      </c>
      <c r="W532" s="20">
        <v>38.957110263016659</v>
      </c>
      <c r="X532" s="20">
        <v>47.295154744551624</v>
      </c>
    </row>
    <row r="533" spans="1:24" x14ac:dyDescent="0.25">
      <c r="A533" s="13" t="s">
        <v>474</v>
      </c>
      <c r="B533" s="13">
        <v>60</v>
      </c>
      <c r="C533" s="13" t="s">
        <v>372</v>
      </c>
      <c r="D533" s="14">
        <v>-8093.4429337163929</v>
      </c>
      <c r="E533" s="17">
        <v>8.5500000000000007</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118.18627646483357</v>
      </c>
      <c r="Q533" s="16">
        <f t="shared" si="15"/>
        <v>20957200.317000002</v>
      </c>
      <c r="R533" s="20">
        <v>3.9395425488277858</v>
      </c>
      <c r="T533" s="118">
        <v>-19.898438615752543</v>
      </c>
      <c r="U533" s="120">
        <v>6.0515514326187692</v>
      </c>
      <c r="V533" s="20">
        <v>23.151319784988331</v>
      </c>
      <c r="W533" s="20">
        <v>20.707188869080007</v>
      </c>
      <c r="X533" s="20">
        <v>41.405933939360416</v>
      </c>
    </row>
    <row r="534" spans="1:24" x14ac:dyDescent="0.25">
      <c r="A534" s="13" t="s">
        <v>234</v>
      </c>
      <c r="B534" s="13">
        <v>60</v>
      </c>
      <c r="C534" s="13" t="s">
        <v>372</v>
      </c>
      <c r="D534" s="14">
        <v>-2181.1007512901879</v>
      </c>
      <c r="E534" s="17">
        <v>17.89</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796.65264343079832</v>
      </c>
      <c r="Q534" s="15">
        <f t="shared" si="15"/>
        <v>20922291.3116</v>
      </c>
      <c r="R534" s="20">
        <v>26.555088114359943</v>
      </c>
      <c r="T534" s="118">
        <v>4.2254449524152804</v>
      </c>
      <c r="U534" s="120">
        <v>-4.1947121501258522</v>
      </c>
      <c r="V534" s="20">
        <v>46.520929633905936</v>
      </c>
      <c r="W534" s="20">
        <v>49.75900979603427</v>
      </c>
      <c r="X534" s="20">
        <v>50.750404894799537</v>
      </c>
    </row>
    <row r="535" spans="1:24" x14ac:dyDescent="0.25">
      <c r="A535" s="13" t="s">
        <v>246</v>
      </c>
      <c r="B535" s="13">
        <v>60</v>
      </c>
      <c r="C535" s="13" t="s">
        <v>372</v>
      </c>
      <c r="D535" s="14">
        <v>19957.054584890557</v>
      </c>
      <c r="E535" s="17">
        <v>275.75</v>
      </c>
      <c r="F535" s="13" t="s">
        <v>349</v>
      </c>
      <c r="G535" s="13">
        <v>-2888679000</v>
      </c>
      <c r="H535" s="13" t="s">
        <v>2041</v>
      </c>
      <c r="I535" s="13">
        <v>212.29432037458605</v>
      </c>
      <c r="J535" s="13">
        <v>77122493000</v>
      </c>
      <c r="K535" s="13">
        <v>363281000</v>
      </c>
      <c r="L535" s="13">
        <v>1.3236340920670187</v>
      </c>
      <c r="M535" s="13">
        <v>102081961000</v>
      </c>
      <c r="N535" s="13" t="s">
        <v>977</v>
      </c>
      <c r="O535" s="13">
        <v>68.397809674502398</v>
      </c>
      <c r="P535" s="13">
        <v>606.6879932198608</v>
      </c>
      <c r="Q535" s="15">
        <f t="shared" si="15"/>
        <v>-7965532342.5</v>
      </c>
      <c r="R535" s="20">
        <v>20.222933107328693</v>
      </c>
      <c r="T535" s="118">
        <v>-57.321492631862156</v>
      </c>
      <c r="U535" s="120">
        <v>233.03298073721777</v>
      </c>
      <c r="V535" s="20">
        <v>51.153691106193925</v>
      </c>
      <c r="W535" s="20">
        <v>56.576105524192073</v>
      </c>
      <c r="X535" s="20">
        <v>54.771902310811932</v>
      </c>
    </row>
    <row r="536" spans="1:24" x14ac:dyDescent="0.25">
      <c r="A536" s="13" t="s">
        <v>744</v>
      </c>
      <c r="B536" s="13">
        <v>60</v>
      </c>
      <c r="C536" s="13" t="s">
        <v>372</v>
      </c>
      <c r="D536" s="14">
        <v>79482.559704393905</v>
      </c>
      <c r="E536" s="17">
        <v>161.19999999999999</v>
      </c>
      <c r="F536" s="13" t="s">
        <v>233</v>
      </c>
      <c r="G536" s="13">
        <v>-820079000</v>
      </c>
      <c r="H536" s="13" t="s">
        <v>2042</v>
      </c>
      <c r="I536" s="13">
        <v>77.969424014288023</v>
      </c>
      <c r="J536" s="13">
        <v>25145763000</v>
      </c>
      <c r="K536" s="13">
        <v>322508000</v>
      </c>
      <c r="L536" s="13">
        <v>2.0649120092319331</v>
      </c>
      <c r="M536" s="13">
        <v>51923788000</v>
      </c>
      <c r="N536" s="13" t="s">
        <v>1009</v>
      </c>
      <c r="O536" s="13">
        <v>43.228944814451651</v>
      </c>
      <c r="P536" s="13">
        <v>2624.426793939715</v>
      </c>
      <c r="Q536" s="15">
        <f t="shared" si="15"/>
        <v>-1321967347.9999998</v>
      </c>
      <c r="R536" s="20">
        <v>87.480893131323839</v>
      </c>
      <c r="T536" s="118">
        <v>-65.863912142307299</v>
      </c>
      <c r="U536" s="120">
        <v>77.141710618150796</v>
      </c>
      <c r="V536" s="20">
        <v>54.010534961936891</v>
      </c>
      <c r="W536" s="20">
        <v>55.833038437447712</v>
      </c>
      <c r="X536" s="20">
        <v>48.361090933733095</v>
      </c>
    </row>
    <row r="537" spans="1:24" x14ac:dyDescent="0.25">
      <c r="A537" s="13" t="s">
        <v>5</v>
      </c>
      <c r="B537" s="13">
        <v>60</v>
      </c>
      <c r="C537" s="13" t="s">
        <v>372</v>
      </c>
      <c r="D537" s="14">
        <v>-9067.4252268370019</v>
      </c>
      <c r="E537" s="17">
        <v>101.9</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383.07167292172153</v>
      </c>
      <c r="Q537" s="15">
        <f t="shared" si="15"/>
        <v>4722468885</v>
      </c>
      <c r="R537" s="20">
        <v>12.769055764057384</v>
      </c>
      <c r="T537" s="118">
        <v>-24.564515457481235</v>
      </c>
      <c r="U537" s="120">
        <v>82.168074911351567</v>
      </c>
      <c r="V537" s="20">
        <v>42.436984985597235</v>
      </c>
      <c r="W537" s="20">
        <v>51.655982911704548</v>
      </c>
      <c r="X537" s="20">
        <v>55.594238300636924</v>
      </c>
    </row>
    <row r="538" spans="1:24" x14ac:dyDescent="0.25">
      <c r="A538" s="13" t="s">
        <v>551</v>
      </c>
      <c r="B538" s="13">
        <v>60</v>
      </c>
      <c r="C538" s="13" t="s">
        <v>372</v>
      </c>
      <c r="D538" s="14">
        <v>56985.517356751247</v>
      </c>
      <c r="E538" s="17">
        <v>151.69999999999999</v>
      </c>
      <c r="F538" s="13" t="s">
        <v>200</v>
      </c>
      <c r="G538" s="13">
        <v>418881945</v>
      </c>
      <c r="H538" s="13" t="s">
        <v>2045</v>
      </c>
      <c r="I538" s="13">
        <v>35.846108129411768</v>
      </c>
      <c r="J538" s="13">
        <v>6093838382</v>
      </c>
      <c r="K538" s="13">
        <v>170000000</v>
      </c>
      <c r="L538" s="13">
        <v>4.4356279746179856</v>
      </c>
      <c r="M538" s="13">
        <v>27030000000</v>
      </c>
      <c r="N538" s="13" t="s">
        <v>501</v>
      </c>
      <c r="O538" s="13">
        <v>27.048725024412825</v>
      </c>
      <c r="P538" s="13">
        <v>1586.1764768510911</v>
      </c>
      <c r="Q538" s="15">
        <f t="shared" si="15"/>
        <v>635443910.56499994</v>
      </c>
      <c r="R538" s="20">
        <v>52.872549228369706</v>
      </c>
      <c r="T538" s="120">
        <v>209.65642723889303</v>
      </c>
      <c r="U538" s="118"/>
      <c r="V538" s="20">
        <v>62.225630230549783</v>
      </c>
      <c r="W538" s="20">
        <v>46.336378456861617</v>
      </c>
      <c r="X538" s="20">
        <v>78.578194791083291</v>
      </c>
    </row>
    <row r="539" spans="1:24" x14ac:dyDescent="0.25">
      <c r="A539" s="13" t="s">
        <v>27</v>
      </c>
      <c r="B539" s="13">
        <v>60</v>
      </c>
      <c r="C539" s="13" t="s">
        <v>372</v>
      </c>
      <c r="D539" s="14">
        <v>28.722846058322204</v>
      </c>
      <c r="E539" s="17">
        <v>16.3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530.95302142212199</v>
      </c>
      <c r="Q539" s="15">
        <f t="shared" si="15"/>
        <v>22328687.030000001</v>
      </c>
      <c r="R539" s="20">
        <v>17.698434047404067</v>
      </c>
      <c r="T539" s="118">
        <v>-6.4196654244457818</v>
      </c>
      <c r="U539" s="120">
        <v>16.926085343402271</v>
      </c>
      <c r="V539" s="20">
        <v>70.930814138393586</v>
      </c>
      <c r="W539" s="20">
        <v>37.007430910684882</v>
      </c>
      <c r="X539" s="20">
        <v>51.364978679050083</v>
      </c>
    </row>
    <row r="540" spans="1:24" x14ac:dyDescent="0.25">
      <c r="A540" s="13" t="s">
        <v>668</v>
      </c>
      <c r="B540" s="13">
        <v>60</v>
      </c>
      <c r="C540" s="13" t="s">
        <v>372</v>
      </c>
      <c r="D540" s="14">
        <v>-12946.268290750069</v>
      </c>
      <c r="E540" s="17">
        <v>36.18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1277.4093146300661</v>
      </c>
      <c r="Q540" s="16">
        <f t="shared" si="15"/>
        <v>280729342.63620001</v>
      </c>
      <c r="R540" s="20">
        <v>42.580310487668868</v>
      </c>
      <c r="T540" s="120">
        <v>104.15531141383717</v>
      </c>
      <c r="U540" s="118">
        <v>83.747451236614978</v>
      </c>
      <c r="V540" s="20">
        <v>97.176047874678645</v>
      </c>
      <c r="W540" s="20">
        <v>58.67982374642196</v>
      </c>
      <c r="X540" s="20">
        <v>71.874150238515625</v>
      </c>
    </row>
    <row r="541" spans="1:24" x14ac:dyDescent="0.25">
      <c r="A541" s="13" t="s">
        <v>110</v>
      </c>
      <c r="B541" s="13">
        <v>60</v>
      </c>
      <c r="C541" s="13" t="s">
        <v>372</v>
      </c>
      <c r="D541" s="14">
        <v>-2074.4514301200925</v>
      </c>
      <c r="E541" s="17">
        <v>7.91</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584.0499996497897</v>
      </c>
      <c r="Q541" s="15">
        <f t="shared" si="15"/>
        <v>-10744107.5175</v>
      </c>
      <c r="R541" s="20">
        <v>19.468333321659657</v>
      </c>
      <c r="T541" s="118">
        <v>-14.400726520665312</v>
      </c>
      <c r="U541" s="118">
        <v>8.5816841310440672</v>
      </c>
      <c r="V541" s="20">
        <v>32.620351137624588</v>
      </c>
      <c r="W541" s="20">
        <v>46.716294405522902</v>
      </c>
      <c r="X541" s="20">
        <v>47.008226291360636</v>
      </c>
    </row>
    <row r="542" spans="1:24" x14ac:dyDescent="0.25">
      <c r="A542" s="13" t="s">
        <v>452</v>
      </c>
      <c r="B542" s="13">
        <v>60</v>
      </c>
      <c r="C542" s="13" t="s">
        <v>372</v>
      </c>
      <c r="D542" s="14">
        <v>25067.582107008944</v>
      </c>
      <c r="E542" s="17">
        <v>187.7</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1470.896277391071</v>
      </c>
      <c r="Q542" s="16">
        <f t="shared" si="15"/>
        <v>37901745876.120003</v>
      </c>
      <c r="R542" s="20">
        <v>49.029875913035696</v>
      </c>
      <c r="T542" s="118">
        <v>-200.86821646803685</v>
      </c>
      <c r="U542" s="118">
        <v>479.86712591797328</v>
      </c>
      <c r="V542" s="20">
        <v>49.432735571127189</v>
      </c>
      <c r="W542" s="20">
        <v>42.728887504560674</v>
      </c>
      <c r="X542" s="20">
        <v>54.568230358262028</v>
      </c>
    </row>
    <row r="543" spans="1:24" x14ac:dyDescent="0.25">
      <c r="A543" s="13" t="s">
        <v>198</v>
      </c>
      <c r="B543" s="13">
        <v>60</v>
      </c>
      <c r="C543" s="13" t="s">
        <v>372</v>
      </c>
      <c r="D543" s="14">
        <v>-9594.7199879968011</v>
      </c>
      <c r="E543" s="17">
        <v>9.57</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651.71612298742298</v>
      </c>
      <c r="Q543" s="15">
        <f t="shared" si="15"/>
        <v>-11192210.699999999</v>
      </c>
      <c r="R543" s="20">
        <v>21.723870766247433</v>
      </c>
      <c r="T543" s="118">
        <v>-28.687979014597165</v>
      </c>
      <c r="U543" s="120">
        <v>-1.6634410359034923</v>
      </c>
      <c r="V543" s="20">
        <v>26.408907786740759</v>
      </c>
      <c r="W543" s="20">
        <v>44.052273597236628</v>
      </c>
      <c r="X543" s="20">
        <v>39.995922542085211</v>
      </c>
    </row>
    <row r="544" spans="1:24" x14ac:dyDescent="0.25">
      <c r="A544" s="13" t="s">
        <v>104</v>
      </c>
      <c r="B544" s="13">
        <v>60</v>
      </c>
      <c r="C544" s="13" t="s">
        <v>372</v>
      </c>
      <c r="D544" s="14">
        <v>160319.02464498812</v>
      </c>
      <c r="E544" s="17">
        <v>237.3</v>
      </c>
      <c r="F544" s="13" t="s">
        <v>357</v>
      </c>
      <c r="G544" s="13">
        <v>3667696</v>
      </c>
      <c r="H544" s="13" t="s">
        <v>1334</v>
      </c>
      <c r="I544" s="13">
        <v>24.042596066666668</v>
      </c>
      <c r="J544" s="13">
        <v>360638941</v>
      </c>
      <c r="K544" s="13">
        <v>15000000</v>
      </c>
      <c r="L544" s="13">
        <v>10.564582930050252</v>
      </c>
      <c r="M544" s="13">
        <v>3810000000</v>
      </c>
      <c r="N544" s="13" t="s">
        <v>1335</v>
      </c>
      <c r="O544" s="13">
        <v>98.067344001997398</v>
      </c>
      <c r="P544" s="13">
        <v>3000</v>
      </c>
      <c r="Q544" s="15">
        <f t="shared" si="15"/>
        <v>8703442.6080000009</v>
      </c>
      <c r="R544" s="20">
        <v>100</v>
      </c>
      <c r="T544" s="118">
        <v>3.897660662144915</v>
      </c>
      <c r="U544" s="118">
        <v>299.20560178130955</v>
      </c>
      <c r="V544" s="20">
        <v>49.960379765960589</v>
      </c>
      <c r="W544" s="20">
        <v>64.637682514996072</v>
      </c>
      <c r="X544" s="20">
        <v>63.980478626261764</v>
      </c>
    </row>
    <row r="545" spans="1:24" x14ac:dyDescent="0.25">
      <c r="A545" s="13" t="s">
        <v>294</v>
      </c>
      <c r="B545" s="13">
        <v>60</v>
      </c>
      <c r="C545" s="13" t="s">
        <v>372</v>
      </c>
      <c r="D545" s="14">
        <v>-35289.631429731118</v>
      </c>
      <c r="E545" s="17">
        <v>304.5</v>
      </c>
      <c r="F545" s="13" t="s">
        <v>356</v>
      </c>
      <c r="G545" s="13">
        <v>9856000000</v>
      </c>
      <c r="H545" s="13" t="s">
        <v>2053</v>
      </c>
      <c r="I545" s="13">
        <v>700.2811594202899</v>
      </c>
      <c r="J545" s="13">
        <v>966388000000</v>
      </c>
      <c r="K545" s="13">
        <v>1380000000</v>
      </c>
      <c r="L545" s="13">
        <v>0.43553934858462645</v>
      </c>
      <c r="M545" s="13">
        <v>420900000000</v>
      </c>
      <c r="N545" s="13" t="s">
        <v>2054</v>
      </c>
      <c r="O545" s="13">
        <v>55.220193574426339</v>
      </c>
      <c r="P545" s="13">
        <v>784.65920950588009</v>
      </c>
      <c r="Q545" s="15">
        <f t="shared" si="15"/>
        <v>30011520000</v>
      </c>
      <c r="R545" s="20">
        <v>26.155306983529336</v>
      </c>
      <c r="T545" s="118">
        <v>-44.475610959204914</v>
      </c>
      <c r="U545" s="120">
        <v>174.44648581846479</v>
      </c>
      <c r="V545" s="20">
        <v>37.787780099582385</v>
      </c>
      <c r="W545" s="20">
        <v>59.824330603432202</v>
      </c>
      <c r="X545" s="20">
        <v>54.006946482677115</v>
      </c>
    </row>
    <row r="546" spans="1:24" x14ac:dyDescent="0.25">
      <c r="A546" s="13" t="s">
        <v>247</v>
      </c>
      <c r="B546" s="13">
        <v>60</v>
      </c>
      <c r="C546" s="13" t="s">
        <v>372</v>
      </c>
      <c r="D546" s="14">
        <v>145656.74907022584</v>
      </c>
      <c r="E546" s="17">
        <v>215.7</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2397.9440777722371</v>
      </c>
      <c r="Q546" s="15">
        <f t="shared" si="15"/>
        <v>-1163481486</v>
      </c>
      <c r="R546" s="20">
        <v>79.931469259074575</v>
      </c>
      <c r="T546" s="120">
        <v>482.05313268072189</v>
      </c>
      <c r="U546" s="118">
        <v>259.3005512991665</v>
      </c>
      <c r="V546" s="20">
        <v>90.012146547374229</v>
      </c>
      <c r="W546" s="20">
        <v>76.75784574390488</v>
      </c>
      <c r="X546" s="20">
        <v>77.514420381629961</v>
      </c>
    </row>
    <row r="547" spans="1:24" x14ac:dyDescent="0.25">
      <c r="A547" s="13" t="s">
        <v>271</v>
      </c>
      <c r="B547" s="13">
        <v>60</v>
      </c>
      <c r="C547" s="13" t="s">
        <v>372</v>
      </c>
      <c r="D547" s="14">
        <v>4636.2823827209359</v>
      </c>
      <c r="E547" s="17">
        <v>18.59</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897.25391216222908</v>
      </c>
      <c r="Q547" s="15">
        <f t="shared" si="15"/>
        <v>-88587856.5</v>
      </c>
      <c r="R547" s="20">
        <v>29.90846373874097</v>
      </c>
      <c r="T547" s="118">
        <v>-27.740421300598523</v>
      </c>
      <c r="U547" s="120">
        <v>-21.112656214217154</v>
      </c>
      <c r="V547" s="20">
        <v>23.062560189013244</v>
      </c>
      <c r="W547" s="20">
        <v>47.327382435049287</v>
      </c>
      <c r="X547" s="20">
        <v>39.998732283290806</v>
      </c>
    </row>
    <row r="548" spans="1:24" x14ac:dyDescent="0.25">
      <c r="A548" s="13" t="s">
        <v>68</v>
      </c>
      <c r="B548" s="13">
        <v>60</v>
      </c>
      <c r="C548" s="13" t="s">
        <v>372</v>
      </c>
      <c r="D548" s="14">
        <v>-7140.3941149930006</v>
      </c>
      <c r="E548" s="17">
        <v>81.3</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978.4475230858427</v>
      </c>
      <c r="Q548" s="15">
        <f t="shared" si="15"/>
        <v>-101742622.40100001</v>
      </c>
      <c r="R548" s="20">
        <v>32.614917436194759</v>
      </c>
      <c r="T548" s="118">
        <v>-76.743584311928572</v>
      </c>
      <c r="U548" s="120">
        <v>4.412225157790175</v>
      </c>
      <c r="V548" s="20">
        <v>30.79495900005185</v>
      </c>
      <c r="W548" s="20">
        <v>46.055923503875391</v>
      </c>
      <c r="X548" s="20">
        <v>43.923696652867633</v>
      </c>
    </row>
    <row r="549" spans="1:24" x14ac:dyDescent="0.25">
      <c r="A549" s="13" t="s">
        <v>45</v>
      </c>
      <c r="B549" s="13">
        <v>60</v>
      </c>
      <c r="C549" s="13" t="s">
        <v>372</v>
      </c>
      <c r="D549" s="13">
        <v>83288.647779547769</v>
      </c>
      <c r="E549" s="17">
        <v>432</v>
      </c>
      <c r="F549" s="13" t="s">
        <v>255</v>
      </c>
      <c r="G549" s="13">
        <v>-27853019</v>
      </c>
      <c r="H549" s="13" t="s">
        <v>2057</v>
      </c>
      <c r="I549" s="13">
        <v>62.027519858906523</v>
      </c>
      <c r="J549" s="13">
        <v>879240094</v>
      </c>
      <c r="K549" s="13">
        <v>14175000</v>
      </c>
      <c r="L549" s="13">
        <v>6.916284916370067</v>
      </c>
      <c r="M549" s="13">
        <v>6081075000</v>
      </c>
      <c r="N549" s="13" t="s">
        <v>1214</v>
      </c>
      <c r="O549" s="13">
        <v>61.984161215976336</v>
      </c>
      <c r="P549" s="13">
        <v>1382.4062367928384</v>
      </c>
      <c r="Q549" s="15">
        <f t="shared" si="15"/>
        <v>-120325042.08</v>
      </c>
      <c r="R549" s="20">
        <v>46.080207893094617</v>
      </c>
      <c r="T549" s="118">
        <v>244.96523003751065</v>
      </c>
      <c r="U549" s="118">
        <v>1021.8771577238363</v>
      </c>
      <c r="V549" s="20">
        <v>58.282899853302808</v>
      </c>
      <c r="W549" s="20">
        <v>55.628476451466469</v>
      </c>
      <c r="X549" s="20">
        <v>64.271129168278406</v>
      </c>
    </row>
    <row r="550" spans="1:24" x14ac:dyDescent="0.25">
      <c r="A550" s="13" t="s">
        <v>195</v>
      </c>
      <c r="B550" s="13">
        <v>60</v>
      </c>
      <c r="C550" s="13" t="s">
        <v>372</v>
      </c>
      <c r="D550" s="14">
        <v>-20820.185623390444</v>
      </c>
      <c r="E550" s="17">
        <v>76.900000000000006</v>
      </c>
      <c r="F550" s="13" t="s">
        <v>375</v>
      </c>
      <c r="G550" s="13">
        <v>-862680192</v>
      </c>
      <c r="H550" s="13" t="s">
        <v>2058</v>
      </c>
      <c r="I550" s="13">
        <v>134.28752593043478</v>
      </c>
      <c r="J550" s="13">
        <v>15443065482</v>
      </c>
      <c r="K550" s="13">
        <v>115000000</v>
      </c>
      <c r="L550" s="13">
        <v>0.57339651964314586</v>
      </c>
      <c r="M550" s="13">
        <v>8855000000</v>
      </c>
      <c r="N550" s="13" t="s">
        <v>980</v>
      </c>
      <c r="O550" s="13">
        <v>45.362761841133633</v>
      </c>
      <c r="P550" s="13">
        <v>529.04955123796549</v>
      </c>
      <c r="Q550" s="15">
        <f t="shared" si="15"/>
        <v>-663401067.648</v>
      </c>
      <c r="R550" s="20">
        <v>17.634985041265516</v>
      </c>
      <c r="T550" s="118">
        <v>-99.900218731162624</v>
      </c>
      <c r="U550" s="120">
        <v>-28.863242632020985</v>
      </c>
      <c r="V550" s="20">
        <v>34.667858318696297</v>
      </c>
      <c r="W550" s="20">
        <v>37.929512396822318</v>
      </c>
      <c r="X550" s="20">
        <v>39.279169115739464</v>
      </c>
    </row>
    <row r="551" spans="1:24" x14ac:dyDescent="0.25">
      <c r="A551" s="13" t="s">
        <v>444</v>
      </c>
      <c r="B551" s="13">
        <v>60</v>
      </c>
      <c r="C551" s="13" t="s">
        <v>372</v>
      </c>
      <c r="D551" s="14">
        <v>10378.049230877479</v>
      </c>
      <c r="E551" s="17">
        <v>31.96</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2858.6277094984239</v>
      </c>
      <c r="Q551" s="16">
        <f t="shared" si="15"/>
        <v>23275340.1316</v>
      </c>
      <c r="R551" s="20">
        <v>95.287590316614128</v>
      </c>
      <c r="T551" s="118">
        <v>18.807908116061611</v>
      </c>
      <c r="U551" s="120">
        <v>25.125682894865449</v>
      </c>
      <c r="V551" s="20">
        <v>62.871864779493336</v>
      </c>
      <c r="W551" s="20">
        <v>31.565895976934609</v>
      </c>
      <c r="X551" s="20">
        <v>62.542388579324331</v>
      </c>
    </row>
    <row r="552" spans="1:24" x14ac:dyDescent="0.25">
      <c r="A552" s="13" t="s">
        <v>196</v>
      </c>
      <c r="B552" s="13">
        <v>60</v>
      </c>
      <c r="C552" s="13" t="s">
        <v>372</v>
      </c>
      <c r="D552" s="14">
        <v>-26911.525086538859</v>
      </c>
      <c r="E552" s="17">
        <v>271.5</v>
      </c>
      <c r="F552" s="13" t="s">
        <v>375</v>
      </c>
      <c r="G552" s="13">
        <v>2988567000</v>
      </c>
      <c r="H552" s="13" t="s">
        <v>2061</v>
      </c>
      <c r="I552" s="13">
        <v>117.929542</v>
      </c>
      <c r="J552" s="13">
        <v>58964771000</v>
      </c>
      <c r="K552" s="13">
        <v>500000000</v>
      </c>
      <c r="L552" s="13">
        <v>2.2979822986169149</v>
      </c>
      <c r="M552" s="13">
        <v>135500000000</v>
      </c>
      <c r="N552" s="13" t="s">
        <v>981</v>
      </c>
      <c r="O552" s="13">
        <v>70.637518395816798</v>
      </c>
      <c r="P552" s="13">
        <v>896.30914029839698</v>
      </c>
      <c r="Q552" s="15">
        <f t="shared" si="15"/>
        <v>8113959405</v>
      </c>
      <c r="R552" s="20">
        <v>29.876971343279898</v>
      </c>
      <c r="T552" s="118">
        <v>-113.53208896093804</v>
      </c>
      <c r="U552" s="120">
        <v>209.31370866447793</v>
      </c>
      <c r="V552" s="20">
        <v>40.040078417394199</v>
      </c>
      <c r="W552" s="20">
        <v>54.034442073672146</v>
      </c>
      <c r="X552" s="20">
        <v>52.55077635584923</v>
      </c>
    </row>
    <row r="553" spans="1:24" x14ac:dyDescent="0.25">
      <c r="A553" s="13" t="s">
        <v>676</v>
      </c>
      <c r="B553" s="13">
        <v>60</v>
      </c>
      <c r="C553" s="13" t="s">
        <v>372</v>
      </c>
      <c r="D553" s="14">
        <v>14526.644461474447</v>
      </c>
      <c r="E553" s="17">
        <v>52.9</v>
      </c>
      <c r="F553" s="13" t="s">
        <v>350</v>
      </c>
      <c r="G553" s="13">
        <v>1608957000</v>
      </c>
      <c r="H553" s="13" t="s">
        <v>2062</v>
      </c>
      <c r="I553" s="13">
        <v>15.198149570647931</v>
      </c>
      <c r="J553" s="13">
        <v>48672074000</v>
      </c>
      <c r="K553" s="13">
        <v>3202500000</v>
      </c>
      <c r="L553" s="13">
        <v>3.4214691570365381</v>
      </c>
      <c r="M553" s="13">
        <v>166530000000</v>
      </c>
      <c r="N553" s="13" t="s">
        <v>1430</v>
      </c>
      <c r="O553" s="13">
        <v>17.454888016732728</v>
      </c>
      <c r="P553" s="13">
        <v>1948.1238795777188</v>
      </c>
      <c r="Q553" s="15">
        <f t="shared" si="15"/>
        <v>851138253</v>
      </c>
      <c r="R553" s="20">
        <v>64.937462652590625</v>
      </c>
      <c r="T553" s="118">
        <v>20.491768772654879</v>
      </c>
      <c r="U553" s="118">
        <v>71.396247277888207</v>
      </c>
      <c r="V553" s="20">
        <v>49.707837407619252</v>
      </c>
      <c r="W553" s="20">
        <v>37.5408719156991</v>
      </c>
      <c r="X553" s="20">
        <v>64.157756323735285</v>
      </c>
    </row>
    <row r="554" spans="1:24" x14ac:dyDescent="0.25">
      <c r="A554" s="13" t="s">
        <v>112</v>
      </c>
      <c r="B554" s="13">
        <v>60</v>
      </c>
      <c r="C554" s="13" t="s">
        <v>372</v>
      </c>
      <c r="D554" s="14">
        <v>9291.9345473303856</v>
      </c>
      <c r="E554" s="17">
        <v>47.26</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2103.0394084419167</v>
      </c>
      <c r="Q554" s="15">
        <f t="shared" si="15"/>
        <v>364907955.56559998</v>
      </c>
      <c r="R554" s="20">
        <v>70.101313614730557</v>
      </c>
      <c r="T554" s="118">
        <v>8.3620314524709727</v>
      </c>
      <c r="U554" s="118">
        <v>54.373845729728671</v>
      </c>
      <c r="V554" s="20">
        <v>54.930330533152201</v>
      </c>
      <c r="W554" s="20">
        <v>46.005809946972974</v>
      </c>
      <c r="X554" s="20">
        <v>62.426226258183938</v>
      </c>
    </row>
    <row r="555" spans="1:24" x14ac:dyDescent="0.25">
      <c r="A555" s="13" t="s">
        <v>746</v>
      </c>
      <c r="B555" s="13">
        <v>60</v>
      </c>
      <c r="C555" s="13" t="s">
        <v>372</v>
      </c>
      <c r="D555" s="14">
        <v>36351.147954158019</v>
      </c>
      <c r="E555" s="17">
        <v>107.3</v>
      </c>
      <c r="F555" s="13" t="s">
        <v>350</v>
      </c>
      <c r="G555" s="13">
        <v>1314132000</v>
      </c>
      <c r="H555" s="13" t="s">
        <v>2064</v>
      </c>
      <c r="I555" s="13">
        <v>53.543928464197457</v>
      </c>
      <c r="J555" s="13">
        <v>13909963000</v>
      </c>
      <c r="K555" s="13">
        <v>259786000</v>
      </c>
      <c r="L555" s="13">
        <v>1.9983591617030181</v>
      </c>
      <c r="M555" s="13">
        <v>27797102000</v>
      </c>
      <c r="N555" s="13" t="s">
        <v>983</v>
      </c>
      <c r="O555" s="13">
        <v>17.409860517438041</v>
      </c>
      <c r="P555" s="13">
        <v>2327.6055141171</v>
      </c>
      <c r="Q555" s="15">
        <f t="shared" si="15"/>
        <v>1410063636</v>
      </c>
      <c r="R555" s="20">
        <v>77.586850470569999</v>
      </c>
      <c r="T555" s="118">
        <v>24.224036763759642</v>
      </c>
      <c r="U555" s="118">
        <v>132.67537599043948</v>
      </c>
      <c r="V555" s="20">
        <v>50.283046332353429</v>
      </c>
      <c r="W555" s="20">
        <v>40.941373676375441</v>
      </c>
      <c r="X555" s="20">
        <v>61.663905953275048</v>
      </c>
    </row>
    <row r="556" spans="1:24" x14ac:dyDescent="0.25">
      <c r="A556" s="13" t="s">
        <v>229</v>
      </c>
      <c r="B556" s="13">
        <v>60</v>
      </c>
      <c r="C556" s="13" t="s">
        <v>372</v>
      </c>
      <c r="D556" s="14">
        <v>4430.0591008926913</v>
      </c>
      <c r="E556" s="17">
        <v>97.5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2108.3144091159015</v>
      </c>
      <c r="Q556" s="15">
        <f t="shared" si="15"/>
        <v>1666954575</v>
      </c>
      <c r="R556" s="20">
        <v>70.277146970530055</v>
      </c>
      <c r="T556" s="118">
        <v>2.475714329287797</v>
      </c>
      <c r="U556" s="118">
        <v>132.00186735683388</v>
      </c>
      <c r="V556" s="20">
        <v>35.71705601088771</v>
      </c>
      <c r="W556" s="20">
        <v>58.9631350776245</v>
      </c>
      <c r="X556" s="20">
        <v>66.486591037547143</v>
      </c>
    </row>
    <row r="557" spans="1:24" x14ac:dyDescent="0.25">
      <c r="A557" s="13" t="s">
        <v>669</v>
      </c>
      <c r="B557" s="13">
        <v>60</v>
      </c>
      <c r="C557" s="13" t="s">
        <v>372</v>
      </c>
      <c r="D557" s="13">
        <v>2905997.5244004773</v>
      </c>
      <c r="E557" s="17">
        <v>3102.5</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2600.9313902588065</v>
      </c>
      <c r="Q557" s="15">
        <f t="shared" si="15"/>
        <v>961428854.07500005</v>
      </c>
      <c r="R557" s="20">
        <v>86.697713008626877</v>
      </c>
      <c r="T557" s="120">
        <v>3580.4204497531509</v>
      </c>
      <c r="U557" s="118">
        <v>4455.6658443303613</v>
      </c>
      <c r="V557" s="20">
        <v>66.843109442881357</v>
      </c>
      <c r="W557" s="20">
        <v>68.015402351915441</v>
      </c>
      <c r="X557" s="20">
        <v>96.051415804778358</v>
      </c>
    </row>
    <row r="558" spans="1:24" x14ac:dyDescent="0.25">
      <c r="A558" s="13" t="s">
        <v>241</v>
      </c>
      <c r="B558" s="13">
        <v>60</v>
      </c>
      <c r="C558" s="13" t="s">
        <v>372</v>
      </c>
      <c r="D558" s="14">
        <v>-507.2317862885667</v>
      </c>
      <c r="E558" s="17">
        <v>1.1100000000000001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436.38609526170103</v>
      </c>
      <c r="Q558" s="16">
        <f t="shared" si="15"/>
        <v>2303875.0854000002</v>
      </c>
      <c r="R558" s="20">
        <v>14.546203175390035</v>
      </c>
      <c r="T558" s="118">
        <v>-5.2168690772219257</v>
      </c>
      <c r="U558" s="120">
        <v>-3.0539797538592506</v>
      </c>
      <c r="V558" s="20">
        <v>38.666970462616909</v>
      </c>
      <c r="W558" s="20">
        <v>33.640898233107201</v>
      </c>
      <c r="X558" s="20">
        <v>38.115784386433369</v>
      </c>
    </row>
    <row r="559" spans="1:24" x14ac:dyDescent="0.25">
      <c r="A559" s="13" t="s">
        <v>747</v>
      </c>
      <c r="B559" s="13">
        <v>60</v>
      </c>
      <c r="C559" s="13" t="s">
        <v>372</v>
      </c>
      <c r="D559" s="14">
        <v>47688.594254141492</v>
      </c>
      <c r="E559" s="17">
        <v>143.5</v>
      </c>
      <c r="F559" s="13" t="s">
        <v>350</v>
      </c>
      <c r="G559" s="13">
        <v>1392015000</v>
      </c>
      <c r="H559" s="13" t="s">
        <v>2068</v>
      </c>
      <c r="I559" s="13">
        <v>71.092774685631824</v>
      </c>
      <c r="J559" s="13">
        <v>27589684000</v>
      </c>
      <c r="K559" s="13">
        <v>388080000</v>
      </c>
      <c r="L559" s="13">
        <v>2.0114561660075556</v>
      </c>
      <c r="M559" s="13">
        <v>55495440000</v>
      </c>
      <c r="N559" s="13" t="s">
        <v>985</v>
      </c>
      <c r="O559" s="13">
        <v>17.164443081372468</v>
      </c>
      <c r="P559" s="13">
        <v>2496.0670377614988</v>
      </c>
      <c r="Q559" s="15">
        <f t="shared" si="15"/>
        <v>1997541525</v>
      </c>
      <c r="R559" s="20">
        <v>83.202234592049962</v>
      </c>
      <c r="T559" s="118">
        <v>52.043194755117952</v>
      </c>
      <c r="U559" s="118">
        <v>172.93313986504486</v>
      </c>
      <c r="V559" s="20">
        <v>51.978346913613457</v>
      </c>
      <c r="W559" s="20">
        <v>44.324934112278775</v>
      </c>
      <c r="X559" s="20">
        <v>61.944762677369106</v>
      </c>
    </row>
    <row r="560" spans="1:24" x14ac:dyDescent="0.25">
      <c r="A560" s="13" t="s">
        <v>225</v>
      </c>
      <c r="B560" s="13">
        <v>60</v>
      </c>
      <c r="C560" s="13" t="s">
        <v>372</v>
      </c>
      <c r="D560" s="13">
        <v>-328.37762531396032</v>
      </c>
      <c r="E560" s="17">
        <v>6.03</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1044.1452461431327</v>
      </c>
      <c r="Q560" s="15">
        <f t="shared" si="15"/>
        <v>-3482683.6644000001</v>
      </c>
      <c r="R560" s="20">
        <v>34.804841538104419</v>
      </c>
      <c r="T560" s="118">
        <v>-5.0008396876768835</v>
      </c>
      <c r="U560" s="120">
        <v>-5.2552850563109921</v>
      </c>
      <c r="V560" s="20">
        <v>46.102935837491387</v>
      </c>
      <c r="W560" s="20">
        <v>61.219159634957826</v>
      </c>
      <c r="X560" s="20">
        <v>43.444516381277012</v>
      </c>
    </row>
    <row r="561" spans="1:24" x14ac:dyDescent="0.25">
      <c r="A561" s="13" t="s">
        <v>748</v>
      </c>
      <c r="B561" s="13">
        <v>60</v>
      </c>
      <c r="C561" s="13" t="s">
        <v>372</v>
      </c>
      <c r="D561" s="14">
        <v>-721.89622293539196</v>
      </c>
      <c r="E561" s="17">
        <v>11.13</v>
      </c>
      <c r="F561" s="13" t="s">
        <v>374</v>
      </c>
      <c r="G561" s="13">
        <v>0</v>
      </c>
      <c r="H561" s="13" t="s">
        <v>2070</v>
      </c>
      <c r="I561" s="13">
        <v>16.860156785714285</v>
      </c>
      <c r="J561" s="13">
        <v>47208439000</v>
      </c>
      <c r="K561" s="13">
        <v>2800000000</v>
      </c>
      <c r="L561" s="13">
        <v>0.65242572413800848</v>
      </c>
      <c r="M561" s="13">
        <v>30800000000</v>
      </c>
      <c r="N561" s="13" t="s">
        <v>986</v>
      </c>
      <c r="O561" s="13">
        <v>0</v>
      </c>
      <c r="P561" s="13">
        <v>586.07427557895994</v>
      </c>
      <c r="Q561" s="15">
        <f t="shared" si="15"/>
        <v>0</v>
      </c>
      <c r="R561" s="20">
        <v>19.535809185965331</v>
      </c>
      <c r="T561" s="118">
        <v>-6.1796581259536332</v>
      </c>
      <c r="U561" s="120">
        <v>4.9867721435386692</v>
      </c>
      <c r="V561" s="20">
        <v>37.603384634801877</v>
      </c>
      <c r="W561" s="20">
        <v>55.268497503070279</v>
      </c>
      <c r="X561" s="20">
        <v>48.296141404330697</v>
      </c>
    </row>
    <row r="562" spans="1:24" x14ac:dyDescent="0.25">
      <c r="A562" s="13" t="s">
        <v>749</v>
      </c>
      <c r="B562" s="13">
        <v>60</v>
      </c>
      <c r="C562" s="13" t="s">
        <v>372</v>
      </c>
      <c r="D562" s="13">
        <v>586.12515998835545</v>
      </c>
      <c r="E562" s="17">
        <v>1.1000000000000001</v>
      </c>
      <c r="F562" s="13" t="s">
        <v>693</v>
      </c>
      <c r="G562" s="13" t="s">
        <v>1053</v>
      </c>
      <c r="H562" s="13" t="s">
        <v>2071</v>
      </c>
      <c r="I562" s="13" t="s">
        <v>961</v>
      </c>
      <c r="J562" s="13" t="s">
        <v>1054</v>
      </c>
      <c r="K562" s="13" t="s">
        <v>987</v>
      </c>
      <c r="L562" s="13" t="s">
        <v>945</v>
      </c>
      <c r="M562" s="13" t="s">
        <v>2072</v>
      </c>
      <c r="N562" s="13" t="s">
        <v>1338</v>
      </c>
      <c r="O562" s="13">
        <v>0</v>
      </c>
      <c r="P562" s="13">
        <v>1890.1571169521712</v>
      </c>
      <c r="Q562" s="15">
        <f t="shared" si="15"/>
        <v>-7526884.2000000011</v>
      </c>
      <c r="R562" s="20">
        <v>63.005237231739038</v>
      </c>
      <c r="T562" s="118">
        <v>8.2211410368360216E-2</v>
      </c>
      <c r="U562" s="120">
        <v>-1.3001457007115524</v>
      </c>
      <c r="V562" s="20">
        <v>62.103336123385176</v>
      </c>
      <c r="W562" s="20">
        <v>47.914714705580536</v>
      </c>
      <c r="X562" s="20">
        <v>45.737849457093141</v>
      </c>
    </row>
    <row r="563" spans="1:24" x14ac:dyDescent="0.25">
      <c r="A563" s="13" t="s">
        <v>239</v>
      </c>
      <c r="B563" s="13">
        <v>60</v>
      </c>
      <c r="C563" s="13" t="s">
        <v>372</v>
      </c>
      <c r="D563" s="14">
        <v>-7681.5517557255935</v>
      </c>
      <c r="E563" s="17">
        <v>52.85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170.55866956015291</v>
      </c>
      <c r="Q563" s="15">
        <f t="shared" si="15"/>
        <v>5526528728</v>
      </c>
      <c r="R563" s="20">
        <v>5.6852889853384303</v>
      </c>
      <c r="T563" s="118">
        <v>-25.88006852500115</v>
      </c>
      <c r="U563" s="120">
        <v>51.90761880703036</v>
      </c>
      <c r="V563" s="20">
        <v>47.513432415159272</v>
      </c>
      <c r="W563" s="20">
        <v>63.210248684791715</v>
      </c>
      <c r="X563" s="20">
        <v>53.808126217974333</v>
      </c>
    </row>
    <row r="564" spans="1:24" x14ac:dyDescent="0.25">
      <c r="A564" s="13" t="s">
        <v>1</v>
      </c>
      <c r="B564" s="13">
        <v>60</v>
      </c>
      <c r="C564" s="13" t="s">
        <v>372</v>
      </c>
      <c r="D564" s="14">
        <v>31565.381546387245</v>
      </c>
      <c r="E564" s="17">
        <v>429</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1350.2257952352963</v>
      </c>
      <c r="Q564" s="15">
        <f t="shared" si="15"/>
        <v>-5472281237.2799997</v>
      </c>
      <c r="R564" s="20">
        <v>45.00752650784321</v>
      </c>
      <c r="T564" s="118">
        <v>-354.57908667700281</v>
      </c>
      <c r="U564" s="120">
        <v>-506.94201923395724</v>
      </c>
      <c r="V564" s="20">
        <v>35.235474527258887</v>
      </c>
      <c r="W564" s="20">
        <v>65.101482514814194</v>
      </c>
      <c r="X564" s="20">
        <v>37.737834097641368</v>
      </c>
    </row>
    <row r="565" spans="1:24" x14ac:dyDescent="0.25">
      <c r="A565" s="13" t="s">
        <v>121</v>
      </c>
      <c r="B565" s="13">
        <v>60</v>
      </c>
      <c r="C565" s="13" t="s">
        <v>372</v>
      </c>
      <c r="D565" s="14">
        <v>202.09436922256518</v>
      </c>
      <c r="E565" s="17">
        <v>3.91</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1270.714370336168</v>
      </c>
      <c r="Q565" s="16">
        <f t="shared" si="15"/>
        <v>-6765874.4787999997</v>
      </c>
      <c r="R565" s="20">
        <v>42.357145677872268</v>
      </c>
      <c r="T565" s="118">
        <v>-5.485135171373452</v>
      </c>
      <c r="U565" s="120">
        <v>-14.553774781147713</v>
      </c>
      <c r="V565" s="20">
        <v>38.97052529247496</v>
      </c>
      <c r="W565" s="20">
        <v>46.611610128045122</v>
      </c>
      <c r="X565" s="20">
        <v>37.179107648054178</v>
      </c>
    </row>
    <row r="566" spans="1:24" x14ac:dyDescent="0.25">
      <c r="A566" s="13" t="s">
        <v>236</v>
      </c>
      <c r="B566" s="13">
        <v>60</v>
      </c>
      <c r="C566" s="13" t="s">
        <v>372</v>
      </c>
      <c r="D566" s="14">
        <v>-217.16746315435742</v>
      </c>
      <c r="E566" s="17">
        <v>2.04</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702.04351684122116</v>
      </c>
      <c r="Q566" s="15">
        <f t="shared" si="15"/>
        <v>2711482.932</v>
      </c>
      <c r="R566" s="20">
        <v>23.401450561374038</v>
      </c>
      <c r="T566" s="118">
        <v>-2.2815970115572837</v>
      </c>
      <c r="U566" s="120">
        <v>-8.2709144904801271</v>
      </c>
      <c r="V566" s="20">
        <v>31.781273540174773</v>
      </c>
      <c r="W566" s="20">
        <v>49.845636444766519</v>
      </c>
      <c r="X566" s="20">
        <v>38.10319182398927</v>
      </c>
    </row>
    <row r="567" spans="1:24" x14ac:dyDescent="0.25">
      <c r="A567" s="13" t="s">
        <v>259</v>
      </c>
      <c r="B567" s="13">
        <v>60</v>
      </c>
      <c r="C567" s="13" t="s">
        <v>372</v>
      </c>
      <c r="D567" s="14">
        <v>270022.879817173</v>
      </c>
      <c r="E567" s="17">
        <v>400.75</v>
      </c>
      <c r="F567" s="13" t="s">
        <v>255</v>
      </c>
      <c r="G567" s="13">
        <v>3815100000</v>
      </c>
      <c r="H567" s="13" t="s">
        <v>2077</v>
      </c>
      <c r="I567" s="13">
        <v>183.55380642268304</v>
      </c>
      <c r="J567" s="13">
        <v>353670740000</v>
      </c>
      <c r="K567" s="13">
        <v>1926796000</v>
      </c>
      <c r="L567" s="13">
        <v>2.2118854842218498</v>
      </c>
      <c r="M567" s="13">
        <v>782279176000</v>
      </c>
      <c r="N567" s="13" t="s">
        <v>1215</v>
      </c>
      <c r="O567" s="13">
        <v>48.906582312579332</v>
      </c>
      <c r="P567" s="13">
        <v>3000</v>
      </c>
      <c r="Q567" s="15">
        <f t="shared" si="15"/>
        <v>15289013250</v>
      </c>
      <c r="R567" s="20">
        <v>100</v>
      </c>
      <c r="T567" s="120">
        <v>455.07615910540096</v>
      </c>
      <c r="U567" s="118">
        <v>409.97547007183726</v>
      </c>
      <c r="V567" s="20">
        <v>75.023490232403233</v>
      </c>
      <c r="W567" s="20">
        <v>71.555691634019581</v>
      </c>
      <c r="X567" s="20">
        <v>73.749406468335891</v>
      </c>
    </row>
    <row r="568" spans="1:24" x14ac:dyDescent="0.25">
      <c r="A568" s="13" t="s">
        <v>118</v>
      </c>
      <c r="B568" s="13">
        <v>60</v>
      </c>
      <c r="C568" s="13" t="s">
        <v>372</v>
      </c>
      <c r="D568" s="14">
        <v>-973.13523222450021</v>
      </c>
      <c r="E568" s="17">
        <v>6.49</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496.99644188871474</v>
      </c>
      <c r="Q568" s="15">
        <f t="shared" si="15"/>
        <v>4155871.5</v>
      </c>
      <c r="R568" s="20">
        <v>16.566548062957157</v>
      </c>
      <c r="T568" s="118">
        <v>-7.7264878900894907</v>
      </c>
      <c r="U568" s="120">
        <v>-7.4241990298242833</v>
      </c>
      <c r="V568" s="20">
        <v>34.888249888999518</v>
      </c>
      <c r="W568" s="20">
        <v>38.435074249593143</v>
      </c>
      <c r="X568" s="20">
        <v>45.039842178072405</v>
      </c>
    </row>
    <row r="569" spans="1:24" x14ac:dyDescent="0.25">
      <c r="A569" s="13" t="s">
        <v>70</v>
      </c>
      <c r="B569" s="13">
        <v>60</v>
      </c>
      <c r="C569" s="13" t="s">
        <v>372</v>
      </c>
      <c r="D569" s="13">
        <v>-433.3380717989499</v>
      </c>
      <c r="E569" s="17">
        <v>26.9</v>
      </c>
      <c r="F569" s="13" t="s">
        <v>376</v>
      </c>
      <c r="G569" s="13">
        <v>-9819135</v>
      </c>
      <c r="H569" s="13" t="s">
        <v>1341</v>
      </c>
      <c r="I569" s="13">
        <v>18.989251503003473</v>
      </c>
      <c r="J569" s="13">
        <v>2433900313</v>
      </c>
      <c r="K569" s="13">
        <v>128172525</v>
      </c>
      <c r="L569" s="13">
        <v>1.421856990820807</v>
      </c>
      <c r="M569" s="13">
        <v>3460658175</v>
      </c>
      <c r="N569" s="13" t="s">
        <v>989</v>
      </c>
      <c r="O569" s="13">
        <v>24.135031883223597</v>
      </c>
      <c r="P569" s="13">
        <v>519.38078532579766</v>
      </c>
      <c r="Q569" s="16">
        <f t="shared" si="15"/>
        <v>-2641347.3149999999</v>
      </c>
      <c r="R569" s="20">
        <v>17.312692844193254</v>
      </c>
      <c r="T569" s="118">
        <v>-11.764040466939782</v>
      </c>
      <c r="U569" s="120">
        <v>8.4950249280835521</v>
      </c>
      <c r="V569" s="20">
        <v>47.296585213485848</v>
      </c>
      <c r="W569" s="20">
        <v>45.92760448821199</v>
      </c>
      <c r="X569" s="20">
        <v>48.445529902191758</v>
      </c>
    </row>
    <row r="570" spans="1:24" x14ac:dyDescent="0.25">
      <c r="A570" s="13" t="s">
        <v>750</v>
      </c>
      <c r="B570" s="13">
        <v>60</v>
      </c>
      <c r="C570" s="13" t="s">
        <v>372</v>
      </c>
      <c r="D570" s="14">
        <v>-343.73639769679443</v>
      </c>
      <c r="E570" s="17">
        <v>6.22</v>
      </c>
      <c r="F570" s="13" t="s">
        <v>683</v>
      </c>
      <c r="G570" s="13">
        <v>8018316367</v>
      </c>
      <c r="H570" s="13" t="s">
        <v>2079</v>
      </c>
      <c r="I570" s="13" t="s">
        <v>790</v>
      </c>
      <c r="J570" s="13">
        <v>54752015449</v>
      </c>
      <c r="K570" s="13">
        <v>0</v>
      </c>
      <c r="L570" s="13" t="s">
        <v>1099</v>
      </c>
      <c r="M570" s="13" t="s">
        <v>2080</v>
      </c>
      <c r="N570" s="13" t="s">
        <v>2081</v>
      </c>
      <c r="O570" s="13">
        <v>304.66968663870136</v>
      </c>
      <c r="P570" s="13">
        <v>630.62338455261568</v>
      </c>
      <c r="Q570" s="15">
        <f t="shared" si="15"/>
        <v>498739278.02739996</v>
      </c>
      <c r="R570" s="20">
        <v>21.020779485087189</v>
      </c>
      <c r="T570" s="118">
        <v>-8.9312882481182854E-2</v>
      </c>
      <c r="U570" s="118">
        <v>8.8083856060293542</v>
      </c>
      <c r="V570" s="20">
        <v>45.065790525283205</v>
      </c>
      <c r="W570" s="20">
        <v>53.052366736668979</v>
      </c>
      <c r="X570" s="20">
        <v>65.251431915317795</v>
      </c>
    </row>
    <row r="571" spans="1:24" x14ac:dyDescent="0.25">
      <c r="A571" s="13" t="s">
        <v>764</v>
      </c>
      <c r="B571" s="13">
        <v>60</v>
      </c>
      <c r="C571" s="13" t="s">
        <v>372</v>
      </c>
      <c r="D571" s="14">
        <v>30845</v>
      </c>
      <c r="E571" s="17">
        <v>25.18</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f t="shared" si="15"/>
        <v>24607192.014600001</v>
      </c>
      <c r="R571" s="165" t="str">
        <f t="shared" si="16"/>
        <v/>
      </c>
      <c r="T571" s="118"/>
      <c r="U571" s="118"/>
      <c r="V571" s="20">
        <v>39.691056234585382</v>
      </c>
      <c r="W571" s="20">
        <v>46.628145771227189</v>
      </c>
      <c r="X571" s="20"/>
    </row>
    <row r="572" spans="1:24" x14ac:dyDescent="0.25">
      <c r="A572" s="13" t="s">
        <v>303</v>
      </c>
      <c r="B572" s="13">
        <v>60</v>
      </c>
      <c r="C572" s="13" t="s">
        <v>372</v>
      </c>
      <c r="D572" s="14">
        <v>145785.94271257997</v>
      </c>
      <c r="E572" s="17">
        <v>1700</v>
      </c>
      <c r="F572" s="13" t="s">
        <v>349</v>
      </c>
      <c r="G572" s="13">
        <v>-10386136</v>
      </c>
      <c r="H572" s="13" t="s">
        <v>2083</v>
      </c>
      <c r="I572" s="13">
        <v>57.356890205774853</v>
      </c>
      <c r="J572" s="13">
        <v>2686991410</v>
      </c>
      <c r="K572" s="13">
        <v>46846881</v>
      </c>
      <c r="L572" s="13">
        <v>29.638984852579043</v>
      </c>
      <c r="M572" s="13">
        <v>79639697700</v>
      </c>
      <c r="N572" s="13" t="s">
        <v>1342</v>
      </c>
      <c r="O572" s="13">
        <v>12.119447882095669</v>
      </c>
      <c r="P572" s="13">
        <v>1327.0219832590185</v>
      </c>
      <c r="Q572" s="15">
        <f t="shared" si="15"/>
        <v>-176564312</v>
      </c>
      <c r="R572" s="20">
        <v>44.234066108633947</v>
      </c>
      <c r="T572" s="118">
        <v>1439.6819178664009</v>
      </c>
      <c r="U572" s="118">
        <v>3316.2264235635666</v>
      </c>
      <c r="V572" s="20">
        <v>68.234484867080994</v>
      </c>
      <c r="W572" s="20">
        <v>72.913123126563974</v>
      </c>
      <c r="X572" s="20">
        <v>67.769996346869604</v>
      </c>
    </row>
    <row r="573" spans="1:24" x14ac:dyDescent="0.25">
      <c r="A573" s="13" t="s">
        <v>312</v>
      </c>
      <c r="B573" s="13">
        <v>60</v>
      </c>
      <c r="C573" s="13" t="s">
        <v>372</v>
      </c>
      <c r="D573" s="14">
        <v>-4334.2802370647605</v>
      </c>
      <c r="E573" s="17">
        <v>21.1</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335.91654652299798</v>
      </c>
      <c r="Q573" s="15">
        <f t="shared" si="15"/>
        <v>-3319211.46</v>
      </c>
      <c r="R573" s="20">
        <v>11.197218217433266</v>
      </c>
      <c r="T573" s="118">
        <v>-40.801468846899809</v>
      </c>
      <c r="U573" s="120">
        <v>9.4505848743104082</v>
      </c>
      <c r="V573" s="20">
        <v>28.396389812919427</v>
      </c>
      <c r="W573" s="20">
        <v>70.975334756768234</v>
      </c>
      <c r="X573" s="20">
        <v>43.957218508143967</v>
      </c>
    </row>
    <row r="574" spans="1:24" x14ac:dyDescent="0.25">
      <c r="A574" s="13" t="s">
        <v>237</v>
      </c>
      <c r="B574" s="13">
        <v>60</v>
      </c>
      <c r="C574" s="13" t="s">
        <v>372</v>
      </c>
      <c r="D574" s="14">
        <v>-6976.1192405810843</v>
      </c>
      <c r="E574" s="17">
        <v>90.45</v>
      </c>
      <c r="F574" s="13" t="s">
        <v>233</v>
      </c>
      <c r="G574" s="13">
        <v>1835127000</v>
      </c>
      <c r="H574" s="13" t="s">
        <v>2085</v>
      </c>
      <c r="I574" s="13">
        <v>132.75580324743552</v>
      </c>
      <c r="J574" s="13">
        <v>49023532000</v>
      </c>
      <c r="K574" s="13">
        <v>369276000</v>
      </c>
      <c r="L574" s="13">
        <v>0.69300172007190342</v>
      </c>
      <c r="M574" s="13">
        <v>33973392000</v>
      </c>
      <c r="N574" s="13" t="s">
        <v>1344</v>
      </c>
      <c r="O574" s="13">
        <v>61.504934906907543</v>
      </c>
      <c r="P574" s="13">
        <v>618.5293510847481</v>
      </c>
      <c r="Q574" s="15">
        <f t="shared" si="15"/>
        <v>1659872371.5</v>
      </c>
      <c r="R574" s="20">
        <v>20.617645036158269</v>
      </c>
      <c r="T574" s="118">
        <v>-116.91340547440461</v>
      </c>
      <c r="U574" s="120">
        <v>11.212985175614705</v>
      </c>
      <c r="V574" s="20">
        <v>28.499523836350285</v>
      </c>
      <c r="W574" s="20">
        <v>46.154704091622456</v>
      </c>
      <c r="X574" s="20">
        <v>41.962608755136358</v>
      </c>
    </row>
    <row r="575" spans="1:24" x14ac:dyDescent="0.25">
      <c r="A575" s="13" t="s">
        <v>751</v>
      </c>
      <c r="B575" s="13">
        <v>60</v>
      </c>
      <c r="C575" s="13" t="s">
        <v>372</v>
      </c>
      <c r="D575" s="14">
        <v>-176.00504228562741</v>
      </c>
      <c r="E575" s="17">
        <v>1.67</v>
      </c>
      <c r="F575" s="13" t="s">
        <v>699</v>
      </c>
      <c r="G575" s="13" t="s">
        <v>991</v>
      </c>
      <c r="H575" s="13" t="s">
        <v>2086</v>
      </c>
      <c r="I575" s="13" t="s">
        <v>1128</v>
      </c>
      <c r="J575" s="13" t="s">
        <v>1010</v>
      </c>
      <c r="K575" s="13" t="s">
        <v>988</v>
      </c>
      <c r="L575" s="13" t="s">
        <v>1173</v>
      </c>
      <c r="M575" s="13" t="s">
        <v>2087</v>
      </c>
      <c r="N575" s="13" t="s">
        <v>656</v>
      </c>
      <c r="P575" s="13">
        <v>293.56082452467433</v>
      </c>
      <c r="Q575" s="16">
        <f t="shared" si="15"/>
        <v>1878482.8</v>
      </c>
      <c r="R575" s="20">
        <v>9.7853608174891438</v>
      </c>
      <c r="T575" s="118">
        <v>-1.4954317454041455</v>
      </c>
      <c r="U575" s="120">
        <v>0.91713910133480514</v>
      </c>
      <c r="V575" s="20">
        <v>38.908089263355521</v>
      </c>
      <c r="W575" s="20">
        <v>46.191456399429079</v>
      </c>
      <c r="X575" s="20">
        <v>46.817706040580667</v>
      </c>
    </row>
    <row r="576" spans="1:24" x14ac:dyDescent="0.25">
      <c r="A576" s="13" t="s">
        <v>424</v>
      </c>
      <c r="B576" s="13">
        <v>60</v>
      </c>
      <c r="C576" s="13" t="s">
        <v>372</v>
      </c>
      <c r="D576" s="14">
        <v>-92527.700808439593</v>
      </c>
      <c r="E576" s="17">
        <v>252.5</v>
      </c>
      <c r="F576" s="13" t="s">
        <v>375</v>
      </c>
      <c r="G576" s="13">
        <v>801615688</v>
      </c>
      <c r="H576" s="13" t="s">
        <v>2088</v>
      </c>
      <c r="I576" s="13">
        <v>12.2467375625</v>
      </c>
      <c r="J576" s="13">
        <v>979739005</v>
      </c>
      <c r="K576" s="13">
        <v>80000000</v>
      </c>
      <c r="L576" s="13">
        <v>20.740217441889026</v>
      </c>
      <c r="M576" s="13">
        <v>20320000000</v>
      </c>
      <c r="N576" s="13" t="s">
        <v>626</v>
      </c>
      <c r="O576" s="13">
        <v>87.96793912373316</v>
      </c>
      <c r="P576" s="13">
        <v>717.62732174902339</v>
      </c>
      <c r="Q576" s="15">
        <f t="shared" si="15"/>
        <v>2024079612.2</v>
      </c>
      <c r="R576" s="20">
        <v>23.920910724967445</v>
      </c>
      <c r="T576" s="118">
        <v>176.28781053585726</v>
      </c>
      <c r="U576" s="118">
        <v>307.59605878629912</v>
      </c>
      <c r="V576" s="20">
        <v>46.803826699137495</v>
      </c>
      <c r="W576" s="20">
        <v>47.712925699231313</v>
      </c>
      <c r="X576" s="20">
        <v>60.868746652196336</v>
      </c>
    </row>
    <row r="577" spans="1:24" x14ac:dyDescent="0.25">
      <c r="A577" s="13" t="s">
        <v>108</v>
      </c>
      <c r="B577" s="13">
        <v>60</v>
      </c>
      <c r="C577" s="13" t="s">
        <v>372</v>
      </c>
      <c r="D577" s="14">
        <v>315.53854689137847</v>
      </c>
      <c r="E577" s="17">
        <v>8.6999999999999993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1797.6022619609989</v>
      </c>
      <c r="Q577" s="15">
        <f t="shared" si="15"/>
        <v>9580106.8769999985</v>
      </c>
      <c r="R577" s="20">
        <v>59.920075398699964</v>
      </c>
      <c r="T577" s="118">
        <v>-1.4192047556816956</v>
      </c>
      <c r="U577" s="120">
        <v>5.4661536551281564</v>
      </c>
      <c r="V577" s="20">
        <v>33.997136175168173</v>
      </c>
      <c r="W577" s="20">
        <v>53.052720258077898</v>
      </c>
      <c r="X577" s="20">
        <v>52.965915635501482</v>
      </c>
    </row>
    <row r="578" spans="1:24" x14ac:dyDescent="0.25">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f t="shared" si="15"/>
        <v>-94395.093000000008</v>
      </c>
      <c r="R578" s="20">
        <v>24.885559807140616</v>
      </c>
      <c r="T578" s="118"/>
      <c r="U578" s="120">
        <v>3.368042693428297</v>
      </c>
      <c r="V578" s="20">
        <v>41.493052316305409</v>
      </c>
      <c r="W578" s="20"/>
      <c r="X578" s="20">
        <v>56.560709786759972</v>
      </c>
    </row>
    <row r="579" spans="1:24" x14ac:dyDescent="0.25">
      <c r="A579" s="13" t="s">
        <v>752</v>
      </c>
      <c r="B579" s="13">
        <v>60</v>
      </c>
      <c r="C579" s="13" t="s">
        <v>372</v>
      </c>
      <c r="D579" s="14">
        <v>-1998.9891648653036</v>
      </c>
      <c r="E579" s="17">
        <v>10.9</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656.22885016125463</v>
      </c>
      <c r="Q579" s="15">
        <f t="shared" ref="Q579:Q612" si="17">E579*G579/100</f>
        <v>-21936295.234999999</v>
      </c>
      <c r="R579" s="20">
        <v>21.874295005375153</v>
      </c>
      <c r="T579" s="118">
        <v>-14.235647520466035</v>
      </c>
      <c r="U579" s="120">
        <v>-3.9286346224560909</v>
      </c>
      <c r="V579" s="20">
        <v>29.606589680936793</v>
      </c>
      <c r="W579" s="20">
        <v>53.033342023603424</v>
      </c>
      <c r="X579" s="20">
        <v>39.018231572407153</v>
      </c>
    </row>
    <row r="580" spans="1:24" x14ac:dyDescent="0.25">
      <c r="A580" s="13" t="s">
        <v>173</v>
      </c>
      <c r="B580" s="13">
        <v>60</v>
      </c>
      <c r="C580" s="13" t="s">
        <v>372</v>
      </c>
      <c r="D580" s="14">
        <v>-357.74368848093377</v>
      </c>
      <c r="E580" s="17">
        <v>1.24</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489.13114161501983</v>
      </c>
      <c r="Q580" s="16">
        <f t="shared" si="17"/>
        <v>-1610825.5959999999</v>
      </c>
      <c r="R580" s="20">
        <v>16.304371387167329</v>
      </c>
      <c r="T580" s="118">
        <v>-3.6270929235639171</v>
      </c>
      <c r="U580" s="120">
        <v>-3.4445214493341236</v>
      </c>
      <c r="V580" s="20">
        <v>27.40572885397134</v>
      </c>
      <c r="W580" s="20">
        <v>44.383728354454554</v>
      </c>
      <c r="X580" s="20">
        <v>39.294279648031058</v>
      </c>
    </row>
    <row r="581" spans="1:24" x14ac:dyDescent="0.25">
      <c r="A581" s="13" t="s">
        <v>753</v>
      </c>
      <c r="B581" s="13">
        <v>60</v>
      </c>
      <c r="C581" s="13" t="s">
        <v>372</v>
      </c>
      <c r="D581" s="14">
        <v>2480.5898999893825</v>
      </c>
      <c r="E581" s="17">
        <v>32.06</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1478.5768996255113</v>
      </c>
      <c r="Q581" s="15">
        <f t="shared" si="17"/>
        <v>0</v>
      </c>
      <c r="R581" s="20">
        <v>49.285896654183709</v>
      </c>
      <c r="T581" s="118">
        <v>-14.32365874041782</v>
      </c>
      <c r="U581" s="118">
        <v>33.663612105580256</v>
      </c>
      <c r="V581" s="20">
        <v>37.722328216791169</v>
      </c>
      <c r="W581" s="20">
        <v>68.670109019486873</v>
      </c>
      <c r="X581" s="20">
        <v>53.605953012770769</v>
      </c>
    </row>
    <row r="582" spans="1:24" x14ac:dyDescent="0.25">
      <c r="A582" s="13" t="s">
        <v>754</v>
      </c>
      <c r="B582" s="13">
        <v>60</v>
      </c>
      <c r="C582" s="13" t="s">
        <v>372</v>
      </c>
      <c r="D582" s="14">
        <v>-106.02803612064449</v>
      </c>
      <c r="E582" s="17">
        <v>11.33</v>
      </c>
      <c r="F582" s="13" t="s">
        <v>699</v>
      </c>
      <c r="G582" s="13" t="s">
        <v>1055</v>
      </c>
      <c r="H582" s="13" t="s">
        <v>2095</v>
      </c>
      <c r="I582" s="13" t="s">
        <v>1051</v>
      </c>
      <c r="J582" s="13" t="s">
        <v>1056</v>
      </c>
      <c r="K582" s="13" t="s">
        <v>904</v>
      </c>
      <c r="L582" s="13" t="s">
        <v>1400</v>
      </c>
      <c r="M582" s="13" t="s">
        <v>2096</v>
      </c>
      <c r="N582" s="13" t="s">
        <v>2097</v>
      </c>
      <c r="P582" s="13">
        <v>1212.0525248514816</v>
      </c>
      <c r="Q582" s="15">
        <f t="shared" si="17"/>
        <v>52297580.5</v>
      </c>
      <c r="R582" s="20">
        <v>40.401750828382724</v>
      </c>
      <c r="T582" s="118">
        <v>-8.3643048895507022</v>
      </c>
      <c r="U582" s="118"/>
      <c r="V582" s="20">
        <v>35.79392252191343</v>
      </c>
      <c r="W582" s="20">
        <v>40.273226091228956</v>
      </c>
      <c r="X582" s="20"/>
    </row>
    <row r="583" spans="1:24" x14ac:dyDescent="0.25">
      <c r="A583" s="13" t="s">
        <v>755</v>
      </c>
      <c r="B583" s="13">
        <v>60</v>
      </c>
      <c r="C583" s="13" t="s">
        <v>372</v>
      </c>
      <c r="D583" s="13">
        <v>-215.29842995224203</v>
      </c>
      <c r="E583" s="17">
        <v>1.19</v>
      </c>
      <c r="F583" s="13" t="s">
        <v>699</v>
      </c>
      <c r="G583" s="13" t="s">
        <v>1024</v>
      </c>
      <c r="H583" s="13" t="s">
        <v>2098</v>
      </c>
      <c r="I583" s="13" t="s">
        <v>781</v>
      </c>
      <c r="J583" s="13" t="s">
        <v>1025</v>
      </c>
      <c r="K583" s="13" t="s">
        <v>953</v>
      </c>
      <c r="L583" s="13" t="s">
        <v>1196</v>
      </c>
      <c r="M583" s="13" t="s">
        <v>2099</v>
      </c>
      <c r="N583" s="13" t="s">
        <v>496</v>
      </c>
      <c r="P583" s="13">
        <v>807.41583650268194</v>
      </c>
      <c r="Q583" s="16">
        <f t="shared" si="17"/>
        <v>4886794.5</v>
      </c>
      <c r="R583" s="20">
        <v>26.913861216756064</v>
      </c>
      <c r="T583" s="118">
        <v>-1.475990558357434</v>
      </c>
      <c r="U583" s="120">
        <v>0.8118703304248287</v>
      </c>
      <c r="V583" s="20">
        <v>30.159026155205588</v>
      </c>
      <c r="W583" s="20">
        <v>49.76953482307372</v>
      </c>
      <c r="X583" s="20">
        <v>46.098946708271278</v>
      </c>
    </row>
    <row r="584" spans="1:24" x14ac:dyDescent="0.25">
      <c r="A584" s="13" t="s">
        <v>146</v>
      </c>
      <c r="B584" s="13">
        <v>60</v>
      </c>
      <c r="C584" s="13" t="s">
        <v>372</v>
      </c>
      <c r="D584" s="14">
        <v>-5990.0102108531428</v>
      </c>
      <c r="E584" s="17">
        <v>66.349999999999994</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393.53216443750154</v>
      </c>
      <c r="Q584" s="15">
        <f t="shared" si="17"/>
        <v>-60514481.007499993</v>
      </c>
      <c r="R584" s="20">
        <v>13.117738814583385</v>
      </c>
      <c r="T584" s="118">
        <v>-30.742075137740841</v>
      </c>
      <c r="U584" s="120">
        <v>4.1485765791787799</v>
      </c>
      <c r="V584" s="20">
        <v>41.462711147539707</v>
      </c>
      <c r="W584" s="20">
        <v>61.003294372284657</v>
      </c>
      <c r="X584" s="20">
        <v>47.996182217603398</v>
      </c>
    </row>
    <row r="585" spans="1:24" x14ac:dyDescent="0.25">
      <c r="A585" s="13" t="s">
        <v>33</v>
      </c>
      <c r="B585" s="13">
        <v>60</v>
      </c>
      <c r="C585" s="13" t="s">
        <v>372</v>
      </c>
      <c r="D585" s="14">
        <v>24842.421287003304</v>
      </c>
      <c r="E585" s="17">
        <v>97.15</v>
      </c>
      <c r="F585" s="13" t="s">
        <v>233</v>
      </c>
      <c r="G585" s="13">
        <v>1543645</v>
      </c>
      <c r="H585" s="13" t="s">
        <v>2100</v>
      </c>
      <c r="I585" s="13">
        <v>20.783344679999999</v>
      </c>
      <c r="J585" s="13">
        <v>519583617</v>
      </c>
      <c r="K585" s="13">
        <v>25000000</v>
      </c>
      <c r="L585" s="13">
        <v>4.7634296367739397</v>
      </c>
      <c r="M585" s="13">
        <v>2475000000</v>
      </c>
      <c r="N585" s="13" t="s">
        <v>1351</v>
      </c>
      <c r="O585" s="13">
        <v>19.349633158093827</v>
      </c>
      <c r="P585" s="13">
        <v>2111.5157583705886</v>
      </c>
      <c r="Q585" s="15">
        <f t="shared" si="17"/>
        <v>1499651.1174999999</v>
      </c>
      <c r="R585" s="20">
        <v>70.383858612352952</v>
      </c>
      <c r="T585" s="118">
        <v>69.303539764233761</v>
      </c>
      <c r="U585" s="118">
        <v>183.33502679429307</v>
      </c>
      <c r="V585" s="20">
        <v>52.913978644888985</v>
      </c>
      <c r="W585" s="20">
        <v>76.646486324304107</v>
      </c>
      <c r="X585" s="20">
        <v>79.549720690339342</v>
      </c>
    </row>
    <row r="586" spans="1:24" x14ac:dyDescent="0.25">
      <c r="A586" s="13" t="s">
        <v>89</v>
      </c>
      <c r="B586" s="13">
        <v>60</v>
      </c>
      <c r="C586" s="13" t="s">
        <v>372</v>
      </c>
      <c r="D586" s="14">
        <v>21331.459784367653</v>
      </c>
      <c r="E586" s="17">
        <v>38.799999999999997</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3000</v>
      </c>
      <c r="Q586" s="15">
        <f t="shared" si="17"/>
        <v>19990048.671999998</v>
      </c>
      <c r="R586" s="20">
        <v>100</v>
      </c>
      <c r="T586" s="120">
        <v>32.31251078761435</v>
      </c>
      <c r="U586" s="120">
        <v>17.057172077043248</v>
      </c>
      <c r="V586" s="20">
        <v>51.256709362490966</v>
      </c>
      <c r="W586" s="20">
        <v>40.760169187913391</v>
      </c>
      <c r="X586" s="20">
        <v>63.00808609328277</v>
      </c>
    </row>
    <row r="587" spans="1:24" x14ac:dyDescent="0.25">
      <c r="A587" s="13" t="s">
        <v>91</v>
      </c>
      <c r="B587" s="13">
        <v>60</v>
      </c>
      <c r="C587" s="13" t="s">
        <v>372</v>
      </c>
      <c r="D587" s="14">
        <v>-4445.9448244727182</v>
      </c>
      <c r="E587" s="17">
        <v>35.04</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256.2902404885628</v>
      </c>
      <c r="Q587" s="15">
        <f t="shared" si="17"/>
        <v>-138155245.61759999</v>
      </c>
      <c r="R587" s="20">
        <v>8.5430080162854267</v>
      </c>
      <c r="T587" s="118">
        <v>-15.735570614535916</v>
      </c>
      <c r="U587" s="120">
        <v>0.68681358211016175</v>
      </c>
      <c r="V587" s="20">
        <v>46.292786982575969</v>
      </c>
      <c r="W587" s="20">
        <v>45.560421898511869</v>
      </c>
      <c r="X587" s="20">
        <v>48.347964724842321</v>
      </c>
    </row>
    <row r="588" spans="1:24" x14ac:dyDescent="0.25">
      <c r="A588" s="13" t="s">
        <v>240</v>
      </c>
      <c r="B588" s="13">
        <v>60</v>
      </c>
      <c r="C588" s="13" t="s">
        <v>372</v>
      </c>
      <c r="D588" s="14">
        <v>460848.23350274516</v>
      </c>
      <c r="E588" s="17">
        <v>635.5</v>
      </c>
      <c r="F588" s="13" t="s">
        <v>349</v>
      </c>
      <c r="G588" s="13">
        <v>-580466284</v>
      </c>
      <c r="H588" s="13" t="s">
        <v>1348</v>
      </c>
      <c r="I588" s="13">
        <v>67.111049771428569</v>
      </c>
      <c r="J588" s="13">
        <v>4697773484</v>
      </c>
      <c r="K588" s="13">
        <v>70000000</v>
      </c>
      <c r="L588" s="13">
        <v>10.355969730276591</v>
      </c>
      <c r="M588" s="13">
        <v>48650000000</v>
      </c>
      <c r="N588" s="13" t="s">
        <v>1209</v>
      </c>
      <c r="O588" s="13">
        <v>17.415546928552576</v>
      </c>
      <c r="P588" s="13">
        <v>2206.0760779594457</v>
      </c>
      <c r="Q588" s="15">
        <f t="shared" si="17"/>
        <v>-3688863234.8200002</v>
      </c>
      <c r="R588" s="20">
        <v>73.535869265314858</v>
      </c>
      <c r="T588" s="120">
        <v>752.11229559985895</v>
      </c>
      <c r="U588" s="118">
        <v>894.62773411314231</v>
      </c>
      <c r="V588" s="20">
        <v>70.223596120850701</v>
      </c>
      <c r="W588" s="20">
        <v>67.928589151333597</v>
      </c>
      <c r="X588" s="20">
        <v>62.582073539239168</v>
      </c>
    </row>
    <row r="589" spans="1:24" x14ac:dyDescent="0.25">
      <c r="A589" s="13" t="s">
        <v>268</v>
      </c>
      <c r="B589" s="13">
        <v>60</v>
      </c>
      <c r="C589" s="13" t="s">
        <v>372</v>
      </c>
      <c r="D589" s="14">
        <v>-2084.2248232314996</v>
      </c>
      <c r="E589" s="17">
        <v>5.27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317.42851911272317</v>
      </c>
      <c r="Q589" s="15">
        <f t="shared" si="17"/>
        <v>-71758217.199999988</v>
      </c>
      <c r="R589" s="20">
        <v>10.580950637090773</v>
      </c>
      <c r="T589" s="118">
        <v>-8.3116563351825068</v>
      </c>
      <c r="U589" s="120">
        <v>-21.906510171626216</v>
      </c>
      <c r="V589" s="20">
        <v>32.434725878250973</v>
      </c>
      <c r="W589" s="20">
        <v>37.898874561620524</v>
      </c>
      <c r="X589" s="20">
        <v>32.128797050186805</v>
      </c>
    </row>
    <row r="590" spans="1:24" x14ac:dyDescent="0.25">
      <c r="A590" s="13" t="s">
        <v>266</v>
      </c>
      <c r="B590" s="13">
        <v>60</v>
      </c>
      <c r="C590" s="13" t="s">
        <v>372</v>
      </c>
      <c r="D590" s="14">
        <v>-5123.9100016255179</v>
      </c>
      <c r="E590" s="17">
        <v>22.08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452.40477662131525</v>
      </c>
      <c r="Q590" s="15">
        <f t="shared" si="17"/>
        <v>-693812112</v>
      </c>
      <c r="R590" s="20">
        <v>15.080159220710508</v>
      </c>
      <c r="T590" s="118">
        <v>-29.383477862228062</v>
      </c>
      <c r="U590" s="120">
        <v>-78.526796286170111</v>
      </c>
      <c r="V590" s="20">
        <v>34.289466774918893</v>
      </c>
      <c r="W590" s="20">
        <v>44.919461626751151</v>
      </c>
      <c r="X590" s="20">
        <v>32.339605989192499</v>
      </c>
    </row>
    <row r="591" spans="1:24" x14ac:dyDescent="0.25">
      <c r="A591" s="13" t="s">
        <v>756</v>
      </c>
      <c r="B591" s="13">
        <v>60</v>
      </c>
      <c r="C591" s="13" t="s">
        <v>372</v>
      </c>
      <c r="D591" s="14">
        <v>-5112.5747439970937</v>
      </c>
      <c r="E591" s="17">
        <v>23.44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489.95806123743552</v>
      </c>
      <c r="Q591" s="15">
        <f t="shared" si="17"/>
        <v>-1333334.4728000001</v>
      </c>
      <c r="R591" s="20">
        <v>16.331935374581185</v>
      </c>
      <c r="T591" s="118">
        <v>-39.662720298501668</v>
      </c>
      <c r="U591" s="118">
        <v>25.589263026587084</v>
      </c>
      <c r="V591" s="20">
        <v>30.551374082654569</v>
      </c>
      <c r="W591" s="20">
        <v>57.199249790900218</v>
      </c>
      <c r="X591" s="20">
        <v>47.150776475229044</v>
      </c>
    </row>
    <row r="592" spans="1:24" x14ac:dyDescent="0.25">
      <c r="A592" s="13" t="s">
        <v>28</v>
      </c>
      <c r="B592" s="13">
        <v>60</v>
      </c>
      <c r="C592" s="13" t="s">
        <v>372</v>
      </c>
      <c r="D592" s="13">
        <v>-314.55704949459704</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792.05868473264525</v>
      </c>
      <c r="Q592" s="16">
        <f t="shared" si="17"/>
        <v>3272620.5299</v>
      </c>
      <c r="R592" s="20">
        <v>26.401956157754842</v>
      </c>
      <c r="T592" s="118">
        <v>-0.8615002366016089</v>
      </c>
      <c r="U592" s="120">
        <v>1.7929025906480356</v>
      </c>
      <c r="V592" s="20">
        <v>27.649364436193565</v>
      </c>
      <c r="W592" s="20">
        <v>53.538716806479449</v>
      </c>
      <c r="X592" s="20">
        <v>53.142558699589671</v>
      </c>
    </row>
    <row r="593" spans="1:24" x14ac:dyDescent="0.25">
      <c r="A593" s="13" t="s">
        <v>38</v>
      </c>
      <c r="B593" s="13">
        <v>60</v>
      </c>
      <c r="C593" s="13" t="s">
        <v>372</v>
      </c>
      <c r="D593" s="14">
        <v>-4530.5007304309083</v>
      </c>
      <c r="E593" s="17">
        <v>21.4</v>
      </c>
      <c r="F593" s="13" t="s">
        <v>605</v>
      </c>
      <c r="G593" s="13">
        <v>-153589240</v>
      </c>
      <c r="H593" s="13" t="s">
        <v>2106</v>
      </c>
      <c r="I593" s="13">
        <v>-2.3221064047619047</v>
      </c>
      <c r="J593" s="13">
        <v>-97528469</v>
      </c>
      <c r="K593" s="13">
        <v>42000000</v>
      </c>
      <c r="L593" s="13" t="s">
        <v>2107</v>
      </c>
      <c r="M593" s="13">
        <v>924000000</v>
      </c>
      <c r="N593" s="13" t="s">
        <v>1167</v>
      </c>
      <c r="O593" s="13">
        <v>102.06882631398656</v>
      </c>
      <c r="P593" s="13">
        <v>537.26485368329179</v>
      </c>
      <c r="Q593" s="15">
        <f t="shared" si="17"/>
        <v>-32868097.359999999</v>
      </c>
      <c r="R593" s="20">
        <v>17.908828456109728</v>
      </c>
      <c r="T593" s="118">
        <v>-26.553070953300164</v>
      </c>
      <c r="U593" s="120">
        <v>-16.303484733566904</v>
      </c>
      <c r="V593" s="20">
        <v>31.746045513866719</v>
      </c>
      <c r="W593" s="20">
        <v>44.75101595911547</v>
      </c>
      <c r="X593" s="20">
        <v>42.030918818560529</v>
      </c>
    </row>
    <row r="594" spans="1:24" x14ac:dyDescent="0.25">
      <c r="A594" s="13" t="s">
        <v>511</v>
      </c>
      <c r="B594" s="13">
        <v>60</v>
      </c>
      <c r="C594" s="13" t="s">
        <v>372</v>
      </c>
      <c r="D594" s="14">
        <v>-276.31051736565439</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709.83206390314649</v>
      </c>
      <c r="Q594" s="15">
        <f t="shared" si="17"/>
        <v>-8811938.8751999997</v>
      </c>
      <c r="R594" s="20">
        <v>23.661068796771549</v>
      </c>
      <c r="T594" s="118">
        <v>-2.9017809093137914</v>
      </c>
      <c r="U594" s="120">
        <v>-9.8733399629333007</v>
      </c>
      <c r="V594" s="20">
        <v>20.754634421370415</v>
      </c>
      <c r="W594" s="20">
        <v>52.789673915705201</v>
      </c>
      <c r="X594" s="20">
        <v>39.528310451388876</v>
      </c>
    </row>
    <row r="595" spans="1:24" x14ac:dyDescent="0.25">
      <c r="A595" s="13" t="s">
        <v>630</v>
      </c>
      <c r="B595" s="13">
        <v>60</v>
      </c>
      <c r="C595" s="13" t="s">
        <v>372</v>
      </c>
      <c r="D595" s="14">
        <v>-17195.825464449186</v>
      </c>
      <c r="E595" s="17">
        <v>44.28</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0</v>
      </c>
      <c r="Q595" s="15">
        <f t="shared" si="17"/>
        <v>-43756919.474400006</v>
      </c>
      <c r="R595" s="20">
        <v>0</v>
      </c>
      <c r="T595" s="118">
        <v>-241.5015331553721</v>
      </c>
      <c r="U595" s="118"/>
      <c r="V595" s="20">
        <v>42.439322043132712</v>
      </c>
      <c r="W595" s="20">
        <v>36.572892169676777</v>
      </c>
      <c r="X595" s="20">
        <v>49.111456772666607</v>
      </c>
    </row>
    <row r="596" spans="1:24" x14ac:dyDescent="0.25">
      <c r="A596" s="13" t="s">
        <v>130</v>
      </c>
      <c r="B596" s="13">
        <v>60</v>
      </c>
      <c r="C596" s="13" t="s">
        <v>372</v>
      </c>
      <c r="D596" s="14">
        <v>-682.1842769817365</v>
      </c>
      <c r="E596" s="17">
        <v>10.99</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276.1981426044639</v>
      </c>
      <c r="Q596" s="15">
        <f t="shared" si="17"/>
        <v>-853122.15870000003</v>
      </c>
      <c r="R596" s="20">
        <v>9.2066047534821305</v>
      </c>
      <c r="T596" s="118">
        <v>-9.8070821204711223</v>
      </c>
      <c r="U596" s="120">
        <v>-12.265429810450588</v>
      </c>
      <c r="V596" s="20">
        <v>49.28124369043298</v>
      </c>
      <c r="W596" s="20">
        <v>44.64176765248309</v>
      </c>
      <c r="X596" s="20">
        <v>43.557666356529779</v>
      </c>
    </row>
    <row r="597" spans="1:24" x14ac:dyDescent="0.25">
      <c r="A597" s="13" t="s">
        <v>0</v>
      </c>
      <c r="B597" s="13">
        <v>60</v>
      </c>
      <c r="C597" s="13" t="s">
        <v>372</v>
      </c>
      <c r="D597" s="14">
        <v>-11369.859383813222</v>
      </c>
      <c r="E597" s="17">
        <v>31.06</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285.39555067232521</v>
      </c>
      <c r="Q597" s="15">
        <f t="shared" si="17"/>
        <v>6716982.1767999995</v>
      </c>
      <c r="R597" s="20">
        <v>9.5131850224108412</v>
      </c>
      <c r="T597" s="118">
        <v>-39.780380341417683</v>
      </c>
      <c r="U597" s="120">
        <v>27.156391975347205</v>
      </c>
      <c r="V597" s="20">
        <v>28.276905353710383</v>
      </c>
      <c r="W597" s="20">
        <v>61.877319389385107</v>
      </c>
      <c r="X597" s="20">
        <v>47.451445729588173</v>
      </c>
    </row>
    <row r="598" spans="1:24" x14ac:dyDescent="0.25">
      <c r="A598" s="13" t="s">
        <v>757</v>
      </c>
      <c r="B598" s="13">
        <v>60</v>
      </c>
      <c r="C598" s="13" t="s">
        <v>372</v>
      </c>
      <c r="D598" s="13">
        <v>-2259.3459311077168</v>
      </c>
      <c r="E598" s="17">
        <v>21.26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850</v>
      </c>
      <c r="Q598" s="15">
        <f t="shared" si="17"/>
        <v>-800669.88359999994</v>
      </c>
      <c r="R598" s="20">
        <v>28.333333333333332</v>
      </c>
      <c r="T598" s="118">
        <v>-16.703961639049467</v>
      </c>
      <c r="U598" s="120">
        <v>18.017682266733672</v>
      </c>
      <c r="V598" s="20">
        <v>49.921477551839786</v>
      </c>
      <c r="W598" s="20">
        <v>64.942224363412578</v>
      </c>
      <c r="X598" s="20">
        <v>48.84587562801827</v>
      </c>
    </row>
    <row r="599" spans="1:24" x14ac:dyDescent="0.25">
      <c r="A599" s="13" t="s">
        <v>758</v>
      </c>
      <c r="B599" s="13">
        <v>60</v>
      </c>
      <c r="C599" s="13" t="s">
        <v>372</v>
      </c>
      <c r="D599" s="14">
        <v>-2332.2893503234532</v>
      </c>
      <c r="E599" s="17">
        <v>13.89</v>
      </c>
      <c r="F599" s="13" t="s">
        <v>353</v>
      </c>
      <c r="G599" s="13" t="s">
        <v>999</v>
      </c>
      <c r="H599" s="13" t="s">
        <v>2113</v>
      </c>
      <c r="I599" s="13" t="s">
        <v>1000</v>
      </c>
      <c r="J599" s="13" t="s">
        <v>1001</v>
      </c>
      <c r="K599" s="13" t="s">
        <v>791</v>
      </c>
      <c r="L599" s="13" t="s">
        <v>843</v>
      </c>
      <c r="M599" s="13" t="s">
        <v>2114</v>
      </c>
      <c r="N599" s="13" t="s">
        <v>2115</v>
      </c>
      <c r="O599" s="13">
        <v>9.0611392962528559</v>
      </c>
      <c r="P599" s="13">
        <v>313.70513216748554</v>
      </c>
      <c r="Q599" s="16">
        <f t="shared" si="17"/>
        <v>-9828194.5260000005</v>
      </c>
      <c r="R599" s="20">
        <v>10.456837738916185</v>
      </c>
      <c r="T599" s="118">
        <v>-21.469936407455226</v>
      </c>
      <c r="U599" s="120">
        <v>-61.022156850563825</v>
      </c>
      <c r="V599" s="20">
        <v>47.900831008240075</v>
      </c>
      <c r="W599" s="20">
        <v>75.299547232329289</v>
      </c>
      <c r="X599" s="20">
        <v>38.648685293297376</v>
      </c>
    </row>
    <row r="600" spans="1:24" x14ac:dyDescent="0.25">
      <c r="A600" s="13" t="s">
        <v>132</v>
      </c>
      <c r="B600" s="13">
        <v>60</v>
      </c>
      <c r="C600" s="13" t="s">
        <v>372</v>
      </c>
      <c r="D600" s="14">
        <v>-15447.335213728693</v>
      </c>
      <c r="E600" s="17">
        <v>34.840000000000003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729.44221497512785</v>
      </c>
      <c r="Q600" s="16">
        <f t="shared" si="17"/>
        <v>86373916.283200011</v>
      </c>
      <c r="R600" s="20">
        <v>24.314740499170927</v>
      </c>
      <c r="T600" s="118">
        <v>33.484401177000649</v>
      </c>
      <c r="U600" s="118">
        <v>54.486514371664292</v>
      </c>
      <c r="V600" s="20">
        <v>41.803106697266827</v>
      </c>
      <c r="W600" s="20">
        <v>50.235152247843054</v>
      </c>
      <c r="X600" s="20">
        <v>65.544854416981849</v>
      </c>
    </row>
    <row r="601" spans="1:24" x14ac:dyDescent="0.25">
      <c r="A601" s="13" t="s">
        <v>82</v>
      </c>
      <c r="B601" s="13">
        <v>60</v>
      </c>
      <c r="C601" s="13" t="s">
        <v>372</v>
      </c>
      <c r="D601" s="14">
        <v>-200.46533853060876</v>
      </c>
      <c r="E601" s="17">
        <v>1.19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224.37516275857914</v>
      </c>
      <c r="Q601" s="15">
        <f t="shared" si="17"/>
        <v>-1098973.6156000001</v>
      </c>
      <c r="R601" s="20">
        <v>7.4791720919526377</v>
      </c>
      <c r="T601" s="118">
        <v>-2.0986991802965393</v>
      </c>
      <c r="U601" s="120">
        <v>-3.6916225281508264</v>
      </c>
      <c r="V601" s="20">
        <v>31.109658046869743</v>
      </c>
      <c r="W601" s="20">
        <v>42.352862751792983</v>
      </c>
      <c r="X601" s="20">
        <v>37.544498313359213</v>
      </c>
    </row>
    <row r="602" spans="1:24" x14ac:dyDescent="0.25">
      <c r="A602" s="13" t="s">
        <v>223</v>
      </c>
      <c r="B602" s="13">
        <v>60</v>
      </c>
      <c r="C602" s="13" t="s">
        <v>372</v>
      </c>
      <c r="D602" s="14">
        <v>-4320.8420681096977</v>
      </c>
      <c r="E602" s="17">
        <v>223.4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919.37572791332309</v>
      </c>
      <c r="Q602" s="15">
        <f t="shared" si="17"/>
        <v>435953297.77800006</v>
      </c>
      <c r="R602" s="20">
        <v>30.645857597110769</v>
      </c>
      <c r="T602" s="118">
        <v>188.19642591458631</v>
      </c>
      <c r="U602" s="118">
        <v>466.3716926350952</v>
      </c>
      <c r="V602" s="20">
        <v>64.240420989665921</v>
      </c>
      <c r="W602" s="20">
        <v>53.078053321247161</v>
      </c>
      <c r="X602" s="20">
        <v>81.03659477954578</v>
      </c>
    </row>
    <row r="603" spans="1:24" x14ac:dyDescent="0.25">
      <c r="A603" s="13" t="s">
        <v>542</v>
      </c>
      <c r="B603" s="13">
        <v>60</v>
      </c>
      <c r="C603" s="13" t="s">
        <v>372</v>
      </c>
      <c r="D603" s="13">
        <v>232.06445521630314</v>
      </c>
      <c r="E603" s="17">
        <v>22.54</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1688.5993166358123</v>
      </c>
      <c r="Q603" s="15">
        <f t="shared" si="17"/>
        <v>-9872518.8729999997</v>
      </c>
      <c r="R603" s="20">
        <v>56.286643887860414</v>
      </c>
      <c r="T603" s="118">
        <v>-13.954234683454345</v>
      </c>
      <c r="U603" s="118"/>
      <c r="V603" s="20">
        <v>40.282915455632825</v>
      </c>
      <c r="W603" s="20">
        <v>38.183292963281509</v>
      </c>
      <c r="X603" s="20">
        <v>38.383473211084862</v>
      </c>
    </row>
    <row r="604" spans="1:24" x14ac:dyDescent="0.25">
      <c r="A604" s="13" t="s">
        <v>759</v>
      </c>
      <c r="B604" s="13">
        <v>60</v>
      </c>
      <c r="C604" s="13" t="s">
        <v>372</v>
      </c>
      <c r="D604" s="14">
        <v>5455.9200454789188</v>
      </c>
      <c r="E604" s="17">
        <v>37.26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1529.932680948029</v>
      </c>
      <c r="Q604" s="15">
        <f t="shared" si="17"/>
        <v>0</v>
      </c>
      <c r="R604" s="20">
        <v>50.997756031600964</v>
      </c>
      <c r="T604" s="118">
        <v>-14.389551707775823</v>
      </c>
      <c r="U604" s="120">
        <v>31.353403268514128</v>
      </c>
      <c r="V604" s="20">
        <v>46.41317657339922</v>
      </c>
      <c r="W604" s="20">
        <v>70.158094150270983</v>
      </c>
      <c r="X604" s="20">
        <v>52.883692482392853</v>
      </c>
    </row>
    <row r="605" spans="1:24" x14ac:dyDescent="0.25">
      <c r="A605" s="13" t="s">
        <v>181</v>
      </c>
      <c r="B605" s="13">
        <v>60</v>
      </c>
      <c r="C605" s="13" t="s">
        <v>372</v>
      </c>
      <c r="D605" s="14">
        <v>-654.94732551102607</v>
      </c>
      <c r="E605" s="17">
        <v>2.77</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352.6473738701327</v>
      </c>
      <c r="Q605" s="16">
        <f t="shared" si="17"/>
        <v>1941502.3903000001</v>
      </c>
      <c r="R605" s="20">
        <v>11.754912462337757</v>
      </c>
      <c r="T605" s="118">
        <v>-3.5802402368743813</v>
      </c>
      <c r="U605" s="120">
        <v>-10.308668619221262</v>
      </c>
      <c r="V605" s="20">
        <v>32.138419942045878</v>
      </c>
      <c r="W605" s="20">
        <v>59.705628452789021</v>
      </c>
      <c r="X605" s="20">
        <v>33.468220772958759</v>
      </c>
    </row>
    <row r="606" spans="1:24" x14ac:dyDescent="0.25">
      <c r="A606" s="13" t="s">
        <v>427</v>
      </c>
      <c r="B606" s="13">
        <v>60</v>
      </c>
      <c r="C606" s="13" t="s">
        <v>372</v>
      </c>
      <c r="D606" s="14">
        <v>-12972.827302453779</v>
      </c>
      <c r="E606" s="17">
        <v>45.78</v>
      </c>
      <c r="F606" s="13" t="s">
        <v>390</v>
      </c>
      <c r="G606" s="13" t="s">
        <v>1003</v>
      </c>
      <c r="H606" s="13" t="s">
        <v>1434</v>
      </c>
      <c r="I606" s="13" t="s">
        <v>828</v>
      </c>
      <c r="J606" s="13" t="s">
        <v>1004</v>
      </c>
      <c r="K606" s="13" t="s">
        <v>1005</v>
      </c>
      <c r="L606" s="13" t="s">
        <v>796</v>
      </c>
      <c r="M606" s="13" t="s">
        <v>2123</v>
      </c>
      <c r="N606" s="13" t="s">
        <v>1179</v>
      </c>
      <c r="O606" s="13">
        <v>52.723015007891988</v>
      </c>
      <c r="P606" s="13">
        <v>131.25900955309658</v>
      </c>
      <c r="Q606" s="15">
        <f t="shared" si="17"/>
        <v>2184985.551</v>
      </c>
      <c r="R606" s="20">
        <v>4.3753003184365529</v>
      </c>
      <c r="T606" s="118">
        <v>-34.857744308487213</v>
      </c>
      <c r="U606" s="120">
        <v>-15.952876692993812</v>
      </c>
      <c r="V606" s="20">
        <v>40.74154073090692</v>
      </c>
      <c r="W606" s="20">
        <v>33.001582277197699</v>
      </c>
      <c r="X606" s="20">
        <v>43.569755084033154</v>
      </c>
    </row>
    <row r="607" spans="1:24" x14ac:dyDescent="0.25">
      <c r="A607" s="13" t="s">
        <v>19</v>
      </c>
      <c r="B607" s="13">
        <v>60</v>
      </c>
      <c r="C607" s="13" t="s">
        <v>372</v>
      </c>
      <c r="D607" s="14">
        <v>-2167.9424231177259</v>
      </c>
      <c r="E607" s="17">
        <v>8.2100000000000009</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389.64093845749517</v>
      </c>
      <c r="Q607" s="15">
        <f t="shared" si="17"/>
        <v>2895475.6249000002</v>
      </c>
      <c r="R607" s="20">
        <v>12.988031281916506</v>
      </c>
      <c r="T607" s="118">
        <v>0.1048241098543734</v>
      </c>
      <c r="U607" s="120">
        <v>6.9420892999390649</v>
      </c>
      <c r="V607" s="20">
        <v>46.72934108205434</v>
      </c>
      <c r="W607" s="20">
        <v>61.613626742699012</v>
      </c>
      <c r="X607" s="20">
        <v>55.354970338078289</v>
      </c>
    </row>
    <row r="608" spans="1:24" x14ac:dyDescent="0.25">
      <c r="A608" s="13" t="s">
        <v>123</v>
      </c>
      <c r="B608" s="13">
        <v>60</v>
      </c>
      <c r="C608" s="13" t="s">
        <v>372</v>
      </c>
      <c r="D608" s="14">
        <v>-173.08961563446746</v>
      </c>
      <c r="E608" s="17">
        <v>0.82</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533.38044025452496</v>
      </c>
      <c r="Q608" s="16">
        <f t="shared" si="17"/>
        <v>-953025.34459999995</v>
      </c>
      <c r="R608" s="20">
        <v>17.779348008484167</v>
      </c>
      <c r="T608" s="118">
        <v>-2.3255887107519824</v>
      </c>
      <c r="U608" s="120">
        <v>-1.5678626435014964</v>
      </c>
      <c r="V608" s="20">
        <v>38.492345160874393</v>
      </c>
      <c r="W608" s="20">
        <v>49.074335663464772</v>
      </c>
      <c r="X608" s="20">
        <v>40.489124650278953</v>
      </c>
    </row>
    <row r="609" spans="1:24" x14ac:dyDescent="0.25">
      <c r="A609" s="13" t="s">
        <v>340</v>
      </c>
      <c r="B609" s="13">
        <v>60</v>
      </c>
      <c r="C609" s="13" t="s">
        <v>372</v>
      </c>
      <c r="D609" s="13">
        <v>-853.43555545584593</v>
      </c>
      <c r="E609" s="17">
        <v>10.18</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367.22145756332026</v>
      </c>
      <c r="Q609" s="15">
        <f t="shared" si="17"/>
        <v>91300121.902199998</v>
      </c>
      <c r="R609" s="20">
        <v>12.240715252110675</v>
      </c>
      <c r="T609" s="118">
        <v>-2.0899736489692522</v>
      </c>
      <c r="U609" s="120">
        <v>-1.9119325363759998</v>
      </c>
      <c r="V609" s="20">
        <v>55.46890012180296</v>
      </c>
      <c r="W609" s="20">
        <v>33.332797372882844</v>
      </c>
      <c r="X609" s="20">
        <v>50.148175112640658</v>
      </c>
    </row>
    <row r="610" spans="1:24" x14ac:dyDescent="0.25">
      <c r="A610" s="13" t="s">
        <v>678</v>
      </c>
      <c r="B610" s="13">
        <v>60</v>
      </c>
      <c r="C610" s="13" t="s">
        <v>372</v>
      </c>
      <c r="D610" s="14">
        <v>-1676.8383322690993</v>
      </c>
      <c r="E610" s="17">
        <v>9.3699999999999992</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730.64681454998686</v>
      </c>
      <c r="Q610" s="15">
        <f t="shared" si="17"/>
        <v>17329187.116299998</v>
      </c>
      <c r="R610" s="20">
        <v>24.354893818332894</v>
      </c>
      <c r="T610" s="118">
        <v>-27.589644981116237</v>
      </c>
      <c r="U610" s="118"/>
      <c r="V610" s="20">
        <v>30.036020193135169</v>
      </c>
      <c r="W610" s="20">
        <v>42.534442998676077</v>
      </c>
      <c r="X610" s="20"/>
    </row>
    <row r="611" spans="1:24" x14ac:dyDescent="0.25">
      <c r="A611" s="13" t="s">
        <v>763</v>
      </c>
      <c r="B611" s="13">
        <v>60</v>
      </c>
      <c r="C611" s="13" t="s">
        <v>372</v>
      </c>
      <c r="D611" s="14">
        <v>177268</v>
      </c>
      <c r="E611" s="17">
        <v>27.18</v>
      </c>
      <c r="F611" s="13" t="s">
        <v>221</v>
      </c>
      <c r="G611" s="13">
        <v>-28917987</v>
      </c>
      <c r="H611" s="13" t="s">
        <v>2128</v>
      </c>
      <c r="I611" s="13">
        <v>14.998975453843959</v>
      </c>
      <c r="J611" s="13">
        <v>3157167716</v>
      </c>
      <c r="K611" s="13">
        <v>210492225</v>
      </c>
      <c r="L611" s="13">
        <v>1.866794174453037</v>
      </c>
      <c r="M611" s="13">
        <v>5893782300</v>
      </c>
      <c r="N611" s="13" t="s">
        <v>1171</v>
      </c>
      <c r="O611" s="13">
        <v>13.81744201004169</v>
      </c>
      <c r="Q611" s="15">
        <f t="shared" si="17"/>
        <v>-7859908.8665999994</v>
      </c>
      <c r="R611" s="165" t="str">
        <f t="shared" ref="R611" si="18">IF(OR(H611="", H612="", Q611=0), "", IF(H611&lt;H612, LN(H612/H611)/10, ""))</f>
        <v/>
      </c>
      <c r="T611" s="118"/>
      <c r="U611" s="118"/>
      <c r="V611" s="20">
        <v>20.60452914947788</v>
      </c>
      <c r="W611" s="20">
        <v>37.399530610425117</v>
      </c>
      <c r="X611" s="20"/>
    </row>
    <row r="612" spans="1:24" x14ac:dyDescent="0.25">
      <c r="A612" s="13" t="s">
        <v>339</v>
      </c>
      <c r="B612" s="13">
        <v>60</v>
      </c>
      <c r="C612" s="13" t="s">
        <v>372</v>
      </c>
      <c r="D612" s="14">
        <v>4147.2368137965177</v>
      </c>
      <c r="E612" s="17">
        <v>19.670000000000002</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1773.5325765802104</v>
      </c>
      <c r="Q612" s="15">
        <f t="shared" si="17"/>
        <v>74456243.59040001</v>
      </c>
      <c r="R612" s="20">
        <v>59.117752552673679</v>
      </c>
      <c r="T612" s="118">
        <v>-5.618541194897908</v>
      </c>
      <c r="U612" s="118">
        <v>19.252413188049431</v>
      </c>
      <c r="V612" s="20">
        <v>63.354583275951796</v>
      </c>
      <c r="W612" s="20">
        <v>73.624697370502105</v>
      </c>
      <c r="X612" s="20">
        <v>53.377584635523867</v>
      </c>
    </row>
    <row r="613" spans="1:24" x14ac:dyDescent="0.25">
      <c r="A613" s="13" t="s">
        <v>2135</v>
      </c>
      <c r="B613" s="13">
        <v>60</v>
      </c>
      <c r="C613" s="13" t="s">
        <v>372</v>
      </c>
      <c r="D613" s="13">
        <v>-650.23873626589341</v>
      </c>
      <c r="E613" s="17">
        <v>2.2799999999999998</v>
      </c>
      <c r="G613" s="13">
        <v>-3064127000</v>
      </c>
      <c r="I613" s="13">
        <v>12.215866999999999</v>
      </c>
      <c r="J613" s="13">
        <v>61079335000</v>
      </c>
      <c r="K613" s="13">
        <v>5000000000</v>
      </c>
      <c r="L613" s="13">
        <v>0.16372149434829308</v>
      </c>
      <c r="M613" s="13">
        <v>10000000000</v>
      </c>
      <c r="O613" s="13">
        <v>54.768695200955861</v>
      </c>
      <c r="P613" s="13">
        <v>729.37000815167369</v>
      </c>
      <c r="Q613" s="15"/>
      <c r="R613" s="20">
        <v>24.312333605055791</v>
      </c>
      <c r="T613" s="118">
        <v>-3.4683144902598162</v>
      </c>
      <c r="U613" s="120">
        <v>-3.2814868354605453</v>
      </c>
      <c r="V613" s="20">
        <v>25.594863534557845</v>
      </c>
      <c r="W613" s="20">
        <v>42.370741647297514</v>
      </c>
      <c r="X613" s="20">
        <v>35.609604188301986</v>
      </c>
    </row>
    <row r="614" spans="1:24" x14ac:dyDescent="0.25">
      <c r="A614" s="13" t="s">
        <v>2160</v>
      </c>
      <c r="B614" s="13">
        <v>60</v>
      </c>
      <c r="C614" s="13" t="s">
        <v>372</v>
      </c>
      <c r="E614" s="17">
        <v>92</v>
      </c>
      <c r="G614" s="13">
        <v>42544831</v>
      </c>
      <c r="I614" s="13">
        <v>9.7399833428571423</v>
      </c>
      <c r="J614" s="13">
        <v>3408994170</v>
      </c>
      <c r="K614" s="13">
        <v>350000000</v>
      </c>
      <c r="L614" s="13">
        <v>9.6509405294758839</v>
      </c>
      <c r="M614" s="13">
        <v>32900000000</v>
      </c>
      <c r="O614" s="13">
        <v>69.473797635325809</v>
      </c>
      <c r="Q614" s="15"/>
      <c r="T614" s="118"/>
      <c r="U614" s="118"/>
      <c r="V614" s="20">
        <v>68.486225993929892</v>
      </c>
      <c r="W614" s="20">
        <v>51.849841515671862</v>
      </c>
      <c r="X614" s="20"/>
    </row>
    <row r="615" spans="1:24" x14ac:dyDescent="0.25">
      <c r="A615" s="13" t="s">
        <v>2170</v>
      </c>
      <c r="B615" s="13">
        <v>60</v>
      </c>
      <c r="C615" s="13" t="s">
        <v>372</v>
      </c>
      <c r="E615" s="17">
        <v>19.59</v>
      </c>
      <c r="G615" s="13">
        <v>81589060</v>
      </c>
      <c r="I615" s="13">
        <v>28.202589195714285</v>
      </c>
      <c r="J615" s="13">
        <v>19741812437</v>
      </c>
      <c r="K615" s="13">
        <v>700000000</v>
      </c>
      <c r="L615" s="13">
        <v>0.70915474679322121</v>
      </c>
      <c r="M615" s="13">
        <v>14000000000</v>
      </c>
      <c r="O615" s="13">
        <v>47.778751650503523</v>
      </c>
      <c r="Q615" s="15"/>
      <c r="T615" s="118"/>
      <c r="U615" s="118"/>
      <c r="V615" s="20">
        <v>16.582140139040476</v>
      </c>
      <c r="W615" s="20">
        <v>28.545538124184677</v>
      </c>
      <c r="X615" s="20"/>
    </row>
    <row r="616" spans="1:24" x14ac:dyDescent="0.25">
      <c r="A616" s="13" t="s">
        <v>2171</v>
      </c>
      <c r="B616" s="13">
        <v>60</v>
      </c>
      <c r="C616" s="13" t="s">
        <v>372</v>
      </c>
      <c r="E616" s="17">
        <v>13.13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x14ac:dyDescent="0.25">
      <c r="A617" s="13" t="s">
        <v>2172</v>
      </c>
      <c r="B617" s="13">
        <v>60</v>
      </c>
      <c r="C617" s="13" t="s">
        <v>372</v>
      </c>
      <c r="E617" s="17">
        <v>86.45</v>
      </c>
      <c r="G617" s="13">
        <v>32030737</v>
      </c>
      <c r="I617" s="13">
        <v>6.6494346318181821</v>
      </c>
      <c r="J617" s="13">
        <v>1462875619</v>
      </c>
      <c r="K617" s="13">
        <v>220000000</v>
      </c>
      <c r="L617" s="13">
        <v>12.933430398500612</v>
      </c>
      <c r="M617" s="13">
        <v>18920000000</v>
      </c>
      <c r="O617" s="13">
        <v>67.012892101572703</v>
      </c>
      <c r="Q617" s="15"/>
      <c r="T617" s="118"/>
      <c r="U617" s="118"/>
      <c r="V617" s="20">
        <v>64.270926964303015</v>
      </c>
      <c r="W617" s="20">
        <v>41.05689515399736</v>
      </c>
      <c r="X617" s="20"/>
    </row>
    <row r="618" spans="1:24" x14ac:dyDescent="0.25">
      <c r="A618" s="13" t="s">
        <v>2173</v>
      </c>
      <c r="B618" s="13">
        <v>60</v>
      </c>
      <c r="C618" s="13" t="s">
        <v>372</v>
      </c>
      <c r="E618" s="17">
        <v>92.35</v>
      </c>
      <c r="G618" s="13">
        <v>348535869</v>
      </c>
      <c r="I618" s="13">
        <v>10.866950009771987</v>
      </c>
      <c r="J618" s="13">
        <v>3336153653</v>
      </c>
      <c r="K618" s="13">
        <v>307000000</v>
      </c>
      <c r="L618" s="13">
        <v>8.9261476230933052</v>
      </c>
      <c r="M618" s="13">
        <v>29779000000</v>
      </c>
      <c r="O618" s="13">
        <v>66.105394656746441</v>
      </c>
      <c r="Q618" s="15"/>
      <c r="T618" s="118"/>
      <c r="U618" s="118"/>
      <c r="V618" s="20">
        <v>54.854846816750978</v>
      </c>
      <c r="W618" s="20">
        <v>35.857308605938442</v>
      </c>
      <c r="X618" s="20"/>
    </row>
    <row r="619" spans="1:24" x14ac:dyDescent="0.25">
      <c r="A619" s="13" t="s">
        <v>2174</v>
      </c>
      <c r="B619" s="13">
        <v>60</v>
      </c>
      <c r="C619" s="13" t="s">
        <v>372</v>
      </c>
      <c r="E619" s="17">
        <v>88.3</v>
      </c>
      <c r="G619" s="13">
        <v>370070626</v>
      </c>
      <c r="I619" s="13">
        <v>17.517405527499999</v>
      </c>
      <c r="J619" s="13">
        <v>7006962211</v>
      </c>
      <c r="K619" s="13">
        <v>400000000</v>
      </c>
      <c r="L619" s="13">
        <v>5.251919289964043</v>
      </c>
      <c r="M619" s="13">
        <v>36800000000</v>
      </c>
      <c r="O619" s="13">
        <v>62.53359068321506</v>
      </c>
      <c r="Q619" s="15"/>
      <c r="T619" s="118"/>
      <c r="U619" s="118"/>
      <c r="V619" s="20"/>
      <c r="W619" s="20">
        <v>38.840394551033562</v>
      </c>
      <c r="X619" s="20"/>
    </row>
    <row r="620" spans="1:24" x14ac:dyDescent="0.25">
      <c r="A620" s="13" t="s">
        <v>2161</v>
      </c>
      <c r="B620" s="13">
        <v>60</v>
      </c>
      <c r="C620" s="13" t="s">
        <v>372</v>
      </c>
      <c r="E620" s="17">
        <v>11.05</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x14ac:dyDescent="0.25">
      <c r="A621" s="13" t="s">
        <v>2175</v>
      </c>
      <c r="B621" s="13">
        <v>60</v>
      </c>
      <c r="C621" s="13" t="s">
        <v>372</v>
      </c>
      <c r="E621" s="17">
        <v>35.82</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x14ac:dyDescent="0.25">
      <c r="A622" s="13" t="s">
        <v>2159</v>
      </c>
      <c r="B622" s="13">
        <v>60</v>
      </c>
      <c r="C622" s="13" t="s">
        <v>372</v>
      </c>
      <c r="D622" s="13">
        <v>-1424.5197694062028</v>
      </c>
      <c r="E622" s="17">
        <v>7.92</v>
      </c>
      <c r="G622" s="13">
        <v>-31207398</v>
      </c>
      <c r="I622" s="13">
        <v>14.004177167381973</v>
      </c>
      <c r="J622" s="13">
        <v>2447229960</v>
      </c>
      <c r="K622" s="13">
        <v>174750000</v>
      </c>
      <c r="L622" s="13">
        <v>0.57125812565648715</v>
      </c>
      <c r="M622" s="13">
        <v>1398000000</v>
      </c>
      <c r="O622" s="13">
        <v>20.947779956750757</v>
      </c>
      <c r="P622" s="13">
        <v>850.78618619954398</v>
      </c>
      <c r="Q622" s="15"/>
      <c r="R622" s="20">
        <v>28.359539539984798</v>
      </c>
      <c r="T622" s="118">
        <v>-5.5934515925553985</v>
      </c>
      <c r="U622" s="120">
        <v>1.4445417019682871</v>
      </c>
      <c r="V622" s="20">
        <v>34.683656021494414</v>
      </c>
      <c r="W622" s="20">
        <v>41.421585043474927</v>
      </c>
      <c r="X622" s="20">
        <v>45.569040580027668</v>
      </c>
    </row>
    <row r="623" spans="1:24" x14ac:dyDescent="0.25">
      <c r="A623" s="13" t="s">
        <v>2180</v>
      </c>
      <c r="B623" s="13">
        <v>60</v>
      </c>
      <c r="C623" s="13" t="s">
        <v>372</v>
      </c>
      <c r="E623" s="17">
        <v>35.44</v>
      </c>
      <c r="G623" s="13">
        <v>3971521</v>
      </c>
      <c r="I623" s="13">
        <v>11.327627194029851</v>
      </c>
      <c r="J623" s="13">
        <v>2276853066</v>
      </c>
      <c r="K623" s="13">
        <v>201000000</v>
      </c>
      <c r="L623" s="13">
        <v>3.0897909509633679</v>
      </c>
      <c r="M623" s="13">
        <v>7035000000</v>
      </c>
    </row>
    <row r="624" spans="1:24" x14ac:dyDescent="0.25">
      <c r="A624" s="13" t="s">
        <v>2192</v>
      </c>
      <c r="B624" s="13">
        <v>60</v>
      </c>
      <c r="C624" s="13" t="s">
        <v>372</v>
      </c>
      <c r="E624" s="17">
        <v>128</v>
      </c>
      <c r="G624" s="13">
        <v>563126772</v>
      </c>
      <c r="I624" s="13">
        <v>33.609425000000002</v>
      </c>
      <c r="J624" s="13">
        <v>5041413750</v>
      </c>
      <c r="K624" s="13">
        <v>150000000</v>
      </c>
      <c r="L624" s="13">
        <v>3.8084555150824508</v>
      </c>
      <c r="M624" s="13">
        <v>19200000000</v>
      </c>
    </row>
    <row r="625" spans="1:13" x14ac:dyDescent="0.25">
      <c r="A625" s="13" t="s">
        <v>2181</v>
      </c>
      <c r="B625" s="13">
        <v>60</v>
      </c>
      <c r="C625" s="13" t="s">
        <v>372</v>
      </c>
      <c r="E625" s="17">
        <v>138.4</v>
      </c>
      <c r="G625" s="13">
        <v>35218633</v>
      </c>
      <c r="I625" s="13">
        <v>16.231595298611111</v>
      </c>
      <c r="J625" s="13">
        <v>11686748615</v>
      </c>
      <c r="K625" s="13">
        <v>720000000</v>
      </c>
      <c r="L625" s="13">
        <v>7.9474628110668917</v>
      </c>
      <c r="M625" s="13">
        <v>92880000000</v>
      </c>
    </row>
    <row r="626" spans="1:13" x14ac:dyDescent="0.25">
      <c r="A626" s="13" t="s">
        <v>2195</v>
      </c>
      <c r="B626" s="13">
        <v>60</v>
      </c>
      <c r="C626" s="13" t="s">
        <v>372</v>
      </c>
      <c r="E626" s="17">
        <v>122.5</v>
      </c>
      <c r="G626" s="13">
        <v>35830166</v>
      </c>
      <c r="I626" s="13">
        <v>26.022467249999998</v>
      </c>
      <c r="J626" s="13">
        <v>2602246725</v>
      </c>
      <c r="K626" s="13">
        <v>100000000</v>
      </c>
      <c r="L626" s="13">
        <v>4.6882564527005028</v>
      </c>
      <c r="M626" s="13">
        <v>12200000000</v>
      </c>
    </row>
    <row r="627" spans="1:13" x14ac:dyDescent="0.25">
      <c r="A627" s="13" t="s">
        <v>2182</v>
      </c>
      <c r="B627" s="13">
        <v>60</v>
      </c>
      <c r="C627" s="13" t="s">
        <v>372</v>
      </c>
      <c r="E627" s="17">
        <v>40.799999999999997</v>
      </c>
      <c r="G627" s="13">
        <v>335195569</v>
      </c>
      <c r="I627" s="13">
        <v>18.470613014000001</v>
      </c>
      <c r="J627" s="13">
        <v>9235306507</v>
      </c>
      <c r="K627" s="13">
        <v>500000000</v>
      </c>
      <c r="L627" s="13">
        <v>2.2738822998546744</v>
      </c>
      <c r="M627" s="13">
        <v>21000000000</v>
      </c>
    </row>
    <row r="628" spans="1:13" x14ac:dyDescent="0.25">
      <c r="A628" s="13" t="s">
        <v>2183</v>
      </c>
      <c r="B628" s="13">
        <v>60</v>
      </c>
      <c r="C628" s="13" t="s">
        <v>372</v>
      </c>
      <c r="E628" s="17">
        <v>21.08</v>
      </c>
      <c r="G628" s="13">
        <v>42311369</v>
      </c>
      <c r="I628" s="13">
        <v>25.124839688402908</v>
      </c>
      <c r="J628" s="13">
        <v>13678490348</v>
      </c>
      <c r="K628" s="13">
        <v>544421000</v>
      </c>
      <c r="L628" s="13">
        <v>0.83582622856269018</v>
      </c>
      <c r="M628" s="13">
        <v>11432841000</v>
      </c>
    </row>
    <row r="629" spans="1:13" x14ac:dyDescent="0.25">
      <c r="A629" s="13" t="s">
        <v>2184</v>
      </c>
      <c r="B629" s="13">
        <v>60</v>
      </c>
      <c r="C629" s="13" t="s">
        <v>372</v>
      </c>
      <c r="E629" s="17">
        <v>69.3</v>
      </c>
      <c r="G629" s="13">
        <v>6729630082</v>
      </c>
      <c r="J629" s="13">
        <v>27947178234</v>
      </c>
      <c r="K629" s="13">
        <v>0</v>
      </c>
    </row>
    <row r="630" spans="1:13" x14ac:dyDescent="0.25">
      <c r="A630" s="13" t="s">
        <v>2193</v>
      </c>
      <c r="B630" s="13">
        <v>60</v>
      </c>
      <c r="C630" s="13" t="s">
        <v>372</v>
      </c>
      <c r="E630" s="17">
        <v>167.3</v>
      </c>
      <c r="G630" s="13">
        <v>17706780</v>
      </c>
      <c r="I630" s="13">
        <v>34.51807136</v>
      </c>
      <c r="J630" s="13">
        <v>3451807136</v>
      </c>
      <c r="K630" s="13">
        <v>100000000</v>
      </c>
      <c r="L630" s="13">
        <v>4.8090751730805854</v>
      </c>
      <c r="M630" s="13">
        <v>16600000000</v>
      </c>
    </row>
    <row r="631" spans="1:13" x14ac:dyDescent="0.25">
      <c r="A631" s="13" t="s">
        <v>2194</v>
      </c>
      <c r="B631" s="13">
        <v>60</v>
      </c>
      <c r="C631" s="13" t="s">
        <v>372</v>
      </c>
      <c r="E631" s="17">
        <v>135.19999999999999</v>
      </c>
      <c r="G631" s="13">
        <v>32815000</v>
      </c>
      <c r="I631" s="13">
        <v>29.451812110965232</v>
      </c>
      <c r="J631" s="13">
        <v>15590464000</v>
      </c>
      <c r="K631" s="13">
        <v>529355000</v>
      </c>
      <c r="L631" s="13">
        <v>4.6177124683396213</v>
      </c>
      <c r="M631" s="13">
        <v>71992280000</v>
      </c>
    </row>
  </sheetData>
  <sheetProtection selectLockedCells="1" selectUn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x14ac:dyDescent="0.25"/>
  <sheetData>
    <row r="1" spans="1:1" x14ac:dyDescent="0.25">
      <c r="A1" t="s">
        <v>2134</v>
      </c>
    </row>
    <row r="2" spans="1:1" x14ac:dyDescent="0.25">
      <c r="A2" t="s">
        <v>466</v>
      </c>
    </row>
    <row r="3" spans="1:1" x14ac:dyDescent="0.25">
      <c r="A3" t="s">
        <v>261</v>
      </c>
    </row>
    <row r="4" spans="1:1" x14ac:dyDescent="0.25">
      <c r="A4" t="s">
        <v>456</v>
      </c>
    </row>
    <row r="5" spans="1:1" x14ac:dyDescent="0.25">
      <c r="A5" t="s">
        <v>526</v>
      </c>
    </row>
    <row r="6" spans="1:1" x14ac:dyDescent="0.25">
      <c r="A6" t="s">
        <v>212</v>
      </c>
    </row>
    <row r="7" spans="1:1" x14ac:dyDescent="0.25">
      <c r="A7" t="s">
        <v>775</v>
      </c>
    </row>
    <row r="8" spans="1:1" x14ac:dyDescent="0.25">
      <c r="A8" t="s">
        <v>144</v>
      </c>
    </row>
    <row r="9" spans="1:1" x14ac:dyDescent="0.25">
      <c r="A9" t="s">
        <v>113</v>
      </c>
    </row>
    <row r="10" spans="1:1" x14ac:dyDescent="0.25">
      <c r="A10" t="s">
        <v>281</v>
      </c>
    </row>
    <row r="11" spans="1:1" x14ac:dyDescent="0.25">
      <c r="A11" t="s">
        <v>137</v>
      </c>
    </row>
    <row r="12" spans="1:1" x14ac:dyDescent="0.25">
      <c r="A12" t="s">
        <v>478</v>
      </c>
    </row>
    <row r="13" spans="1:1" x14ac:dyDescent="0.25">
      <c r="A13" t="s">
        <v>140</v>
      </c>
    </row>
    <row r="14" spans="1:1" x14ac:dyDescent="0.25">
      <c r="A14" t="s">
        <v>437</v>
      </c>
    </row>
    <row r="15" spans="1:1" x14ac:dyDescent="0.25">
      <c r="A15" t="s">
        <v>510</v>
      </c>
    </row>
    <row r="16" spans="1:1" x14ac:dyDescent="0.25">
      <c r="A16" t="s">
        <v>4</v>
      </c>
    </row>
    <row r="17" spans="1:1" x14ac:dyDescent="0.25">
      <c r="A17" t="s">
        <v>681</v>
      </c>
    </row>
    <row r="18" spans="1:1" x14ac:dyDescent="0.25">
      <c r="A18" t="s">
        <v>149</v>
      </c>
    </row>
    <row r="19" spans="1:1" x14ac:dyDescent="0.25">
      <c r="A19" t="s">
        <v>337</v>
      </c>
    </row>
    <row r="20" spans="1:1" x14ac:dyDescent="0.25">
      <c r="A20" t="s">
        <v>729</v>
      </c>
    </row>
    <row r="21" spans="1:1" x14ac:dyDescent="0.25">
      <c r="A21" t="s">
        <v>318</v>
      </c>
    </row>
    <row r="22" spans="1:1" x14ac:dyDescent="0.25">
      <c r="A22" t="s">
        <v>682</v>
      </c>
    </row>
    <row r="23" spans="1:1" x14ac:dyDescent="0.25">
      <c r="A23" t="s">
        <v>93</v>
      </c>
    </row>
    <row r="24" spans="1:1" x14ac:dyDescent="0.25">
      <c r="A24" t="s">
        <v>553</v>
      </c>
    </row>
    <row r="25" spans="1:1" x14ac:dyDescent="0.25">
      <c r="A25" t="s">
        <v>299</v>
      </c>
    </row>
    <row r="26" spans="1:1" x14ac:dyDescent="0.25">
      <c r="A26" t="s">
        <v>360</v>
      </c>
    </row>
    <row r="27" spans="1:1" x14ac:dyDescent="0.25">
      <c r="A27" t="s">
        <v>243</v>
      </c>
    </row>
    <row r="28" spans="1:1" x14ac:dyDescent="0.25">
      <c r="A28" t="s">
        <v>276</v>
      </c>
    </row>
    <row r="29" spans="1:1" x14ac:dyDescent="0.25">
      <c r="A29" t="s">
        <v>714</v>
      </c>
    </row>
    <row r="30" spans="1:1" x14ac:dyDescent="0.25">
      <c r="A30" t="s">
        <v>269</v>
      </c>
    </row>
    <row r="31" spans="1:1" x14ac:dyDescent="0.25">
      <c r="A31" t="s">
        <v>520</v>
      </c>
    </row>
    <row r="32" spans="1:1" x14ac:dyDescent="0.25">
      <c r="A32" t="s">
        <v>516</v>
      </c>
    </row>
    <row r="33" spans="1:1" x14ac:dyDescent="0.25">
      <c r="A33" t="s">
        <v>213</v>
      </c>
    </row>
    <row r="34" spans="1:1" x14ac:dyDescent="0.25">
      <c r="A34" t="s">
        <v>262</v>
      </c>
    </row>
    <row r="35" spans="1:1" x14ac:dyDescent="0.25">
      <c r="A35" t="s">
        <v>521</v>
      </c>
    </row>
    <row r="36" spans="1:1" x14ac:dyDescent="0.25">
      <c r="A36" t="s">
        <v>288</v>
      </c>
    </row>
    <row r="37" spans="1:1" x14ac:dyDescent="0.25">
      <c r="A37" t="s">
        <v>446</v>
      </c>
    </row>
    <row r="38" spans="1:1" x14ac:dyDescent="0.25">
      <c r="A38" t="s">
        <v>235</v>
      </c>
    </row>
    <row r="39" spans="1:1" x14ac:dyDescent="0.25">
      <c r="A39" t="s">
        <v>216</v>
      </c>
    </row>
    <row r="40" spans="1:1" x14ac:dyDescent="0.25">
      <c r="A40" t="s">
        <v>164</v>
      </c>
    </row>
    <row r="41" spans="1:1" x14ac:dyDescent="0.25">
      <c r="A41" t="s">
        <v>512</v>
      </c>
    </row>
    <row r="42" spans="1:1" x14ac:dyDescent="0.25">
      <c r="A42" t="s">
        <v>684</v>
      </c>
    </row>
    <row r="43" spans="1:1" x14ac:dyDescent="0.25">
      <c r="A43" t="s">
        <v>549</v>
      </c>
    </row>
    <row r="44" spans="1:1" x14ac:dyDescent="0.25">
      <c r="A44" t="s">
        <v>439</v>
      </c>
    </row>
    <row r="45" spans="1:1" x14ac:dyDescent="0.25">
      <c r="A45" t="s">
        <v>270</v>
      </c>
    </row>
    <row r="46" spans="1:1" x14ac:dyDescent="0.25">
      <c r="A46" t="s">
        <v>482</v>
      </c>
    </row>
    <row r="47" spans="1:1" x14ac:dyDescent="0.25">
      <c r="A47" t="s">
        <v>275</v>
      </c>
    </row>
    <row r="48" spans="1:1" x14ac:dyDescent="0.25">
      <c r="A48" t="s">
        <v>604</v>
      </c>
    </row>
    <row r="49" spans="1:1" x14ac:dyDescent="0.25">
      <c r="A49" t="s">
        <v>483</v>
      </c>
    </row>
    <row r="50" spans="1:1" x14ac:dyDescent="0.25">
      <c r="A50" t="s">
        <v>184</v>
      </c>
    </row>
    <row r="51" spans="1:1" x14ac:dyDescent="0.25">
      <c r="A51" t="s">
        <v>474</v>
      </c>
    </row>
    <row r="52" spans="1:1" x14ac:dyDescent="0.25">
      <c r="A52" t="s">
        <v>230</v>
      </c>
    </row>
    <row r="53" spans="1:1" x14ac:dyDescent="0.25">
      <c r="A53" t="s">
        <v>274</v>
      </c>
    </row>
    <row r="54" spans="1:1" x14ac:dyDescent="0.25">
      <c r="A54" t="s">
        <v>263</v>
      </c>
    </row>
    <row r="55" spans="1:1" x14ac:dyDescent="0.25">
      <c r="A55" t="s">
        <v>286</v>
      </c>
    </row>
    <row r="56" spans="1:1" x14ac:dyDescent="0.25">
      <c r="A56" t="s">
        <v>246</v>
      </c>
    </row>
    <row r="57" spans="1:1" x14ac:dyDescent="0.25">
      <c r="A57" t="s">
        <v>636</v>
      </c>
    </row>
    <row r="58" spans="1:1" x14ac:dyDescent="0.25">
      <c r="A58" t="s">
        <v>292</v>
      </c>
    </row>
    <row r="59" spans="1:1" x14ac:dyDescent="0.25">
      <c r="A59" t="s">
        <v>231</v>
      </c>
    </row>
    <row r="60" spans="1:1" x14ac:dyDescent="0.25">
      <c r="A60" t="s">
        <v>531</v>
      </c>
    </row>
    <row r="61" spans="1:1" x14ac:dyDescent="0.25">
      <c r="A61" t="s">
        <v>5</v>
      </c>
    </row>
    <row r="62" spans="1:1" x14ac:dyDescent="0.25">
      <c r="A62" t="s">
        <v>454</v>
      </c>
    </row>
    <row r="63" spans="1:1" x14ac:dyDescent="0.25">
      <c r="A63" t="s">
        <v>457</v>
      </c>
    </row>
    <row r="64" spans="1:1" x14ac:dyDescent="0.25">
      <c r="A64" t="s">
        <v>537</v>
      </c>
    </row>
    <row r="65" spans="1:1" x14ac:dyDescent="0.25">
      <c r="A65" t="s">
        <v>637</v>
      </c>
    </row>
    <row r="66" spans="1:1" x14ac:dyDescent="0.25">
      <c r="A66" t="s">
        <v>551</v>
      </c>
    </row>
    <row r="67" spans="1:1" x14ac:dyDescent="0.25">
      <c r="A67" t="s">
        <v>685</v>
      </c>
    </row>
    <row r="68" spans="1:1" x14ac:dyDescent="0.25">
      <c r="A68" t="s">
        <v>459</v>
      </c>
    </row>
    <row r="69" spans="1:1" x14ac:dyDescent="0.25">
      <c r="A69" t="s">
        <v>401</v>
      </c>
    </row>
    <row r="70" spans="1:1" x14ac:dyDescent="0.25">
      <c r="A70" t="s">
        <v>441</v>
      </c>
    </row>
    <row r="71" spans="1:1" x14ac:dyDescent="0.25">
      <c r="A71" t="s">
        <v>198</v>
      </c>
    </row>
    <row r="72" spans="1:1" x14ac:dyDescent="0.25">
      <c r="A72" t="s">
        <v>265</v>
      </c>
    </row>
    <row r="73" spans="1:1" x14ac:dyDescent="0.25">
      <c r="A73" t="s">
        <v>345</v>
      </c>
    </row>
    <row r="74" spans="1:1" x14ac:dyDescent="0.25">
      <c r="A74" t="s">
        <v>133</v>
      </c>
    </row>
    <row r="75" spans="1:1" x14ac:dyDescent="0.25">
      <c r="A75" t="s">
        <v>129</v>
      </c>
    </row>
    <row r="76" spans="1:1" x14ac:dyDescent="0.25">
      <c r="A76" t="s">
        <v>294</v>
      </c>
    </row>
    <row r="77" spans="1:1" x14ac:dyDescent="0.25">
      <c r="A77" t="s">
        <v>219</v>
      </c>
    </row>
    <row r="78" spans="1:1" x14ac:dyDescent="0.25">
      <c r="A78" t="s">
        <v>258</v>
      </c>
    </row>
    <row r="79" spans="1:1" x14ac:dyDescent="0.25">
      <c r="A79" t="s">
        <v>142</v>
      </c>
    </row>
    <row r="80" spans="1:1" x14ac:dyDescent="0.25">
      <c r="A80" t="s">
        <v>769</v>
      </c>
    </row>
    <row r="81" spans="1:1" x14ac:dyDescent="0.25">
      <c r="A81" t="s">
        <v>247</v>
      </c>
    </row>
    <row r="82" spans="1:1" x14ac:dyDescent="0.25">
      <c r="A82" t="s">
        <v>433</v>
      </c>
    </row>
    <row r="83" spans="1:1" x14ac:dyDescent="0.25">
      <c r="A83" t="s">
        <v>295</v>
      </c>
    </row>
    <row r="84" spans="1:1" x14ac:dyDescent="0.25">
      <c r="A84" t="s">
        <v>285</v>
      </c>
    </row>
    <row r="85" spans="1:1" x14ac:dyDescent="0.25">
      <c r="A85" t="s">
        <v>178</v>
      </c>
    </row>
    <row r="86" spans="1:1" x14ac:dyDescent="0.25">
      <c r="A86" t="s">
        <v>195</v>
      </c>
    </row>
    <row r="87" spans="1:1" x14ac:dyDescent="0.25">
      <c r="A87" t="s">
        <v>348</v>
      </c>
    </row>
    <row r="88" spans="1:1" x14ac:dyDescent="0.25">
      <c r="A88" t="s">
        <v>670</v>
      </c>
    </row>
    <row r="89" spans="1:1" x14ac:dyDescent="0.25">
      <c r="A89" t="s">
        <v>185</v>
      </c>
    </row>
    <row r="90" spans="1:1" x14ac:dyDescent="0.25">
      <c r="A90" t="s">
        <v>7</v>
      </c>
    </row>
    <row r="91" spans="1:1" x14ac:dyDescent="0.25">
      <c r="A91" t="s">
        <v>444</v>
      </c>
    </row>
    <row r="92" spans="1:1" x14ac:dyDescent="0.25">
      <c r="A92" t="s">
        <v>434</v>
      </c>
    </row>
    <row r="93" spans="1:1" x14ac:dyDescent="0.25">
      <c r="A93" t="s">
        <v>253</v>
      </c>
    </row>
    <row r="94" spans="1:1" x14ac:dyDescent="0.25">
      <c r="A94" t="s">
        <v>242</v>
      </c>
    </row>
    <row r="95" spans="1:1" x14ac:dyDescent="0.25">
      <c r="A95" t="s">
        <v>151</v>
      </c>
    </row>
    <row r="96" spans="1:1" x14ac:dyDescent="0.25">
      <c r="A96" t="s">
        <v>196</v>
      </c>
    </row>
    <row r="97" spans="1:1" x14ac:dyDescent="0.25">
      <c r="A97" t="s">
        <v>430</v>
      </c>
    </row>
    <row r="98" spans="1:1" x14ac:dyDescent="0.25">
      <c r="A98" t="s">
        <v>701</v>
      </c>
    </row>
    <row r="99" spans="1:1" x14ac:dyDescent="0.25">
      <c r="A99" t="s">
        <v>721</v>
      </c>
    </row>
    <row r="100" spans="1:1" x14ac:dyDescent="0.25">
      <c r="A100" t="s">
        <v>529</v>
      </c>
    </row>
    <row r="101" spans="1:1" x14ac:dyDescent="0.25">
      <c r="A101" t="s">
        <v>676</v>
      </c>
    </row>
    <row r="102" spans="1:1" x14ac:dyDescent="0.25">
      <c r="A102" t="s">
        <v>222</v>
      </c>
    </row>
    <row r="103" spans="1:1" x14ac:dyDescent="0.25">
      <c r="A103" t="s">
        <v>479</v>
      </c>
    </row>
    <row r="104" spans="1:1" x14ac:dyDescent="0.25">
      <c r="A104" t="s">
        <v>205</v>
      </c>
    </row>
    <row r="105" spans="1:1" x14ac:dyDescent="0.25">
      <c r="A105" t="s">
        <v>220</v>
      </c>
    </row>
    <row r="106" spans="1:1" x14ac:dyDescent="0.25">
      <c r="A106" t="s">
        <v>112</v>
      </c>
    </row>
    <row r="107" spans="1:1" x14ac:dyDescent="0.25">
      <c r="A107" t="s">
        <v>536</v>
      </c>
    </row>
    <row r="108" spans="1:1" x14ac:dyDescent="0.25">
      <c r="A108" t="s">
        <v>249</v>
      </c>
    </row>
    <row r="109" spans="1:1" x14ac:dyDescent="0.25">
      <c r="A109" t="s">
        <v>722</v>
      </c>
    </row>
    <row r="110" spans="1:1" x14ac:dyDescent="0.25">
      <c r="A110" t="s">
        <v>733</v>
      </c>
    </row>
    <row r="111" spans="1:1" x14ac:dyDescent="0.25">
      <c r="A111" t="s">
        <v>746</v>
      </c>
    </row>
    <row r="112" spans="1:1" x14ac:dyDescent="0.25">
      <c r="A112" t="s">
        <v>435</v>
      </c>
    </row>
    <row r="113" spans="1:1" x14ac:dyDescent="0.25">
      <c r="A113" t="s">
        <v>702</v>
      </c>
    </row>
    <row r="114" spans="1:1" x14ac:dyDescent="0.25">
      <c r="A114" t="s">
        <v>228</v>
      </c>
    </row>
    <row r="115" spans="1:1" x14ac:dyDescent="0.25">
      <c r="A115" t="s">
        <v>92</v>
      </c>
    </row>
    <row r="116" spans="1:1" x14ac:dyDescent="0.25">
      <c r="A116" t="s">
        <v>229</v>
      </c>
    </row>
    <row r="117" spans="1:1" x14ac:dyDescent="0.25">
      <c r="A117" t="s">
        <v>686</v>
      </c>
    </row>
    <row r="118" spans="1:1" x14ac:dyDescent="0.25">
      <c r="A118" t="s">
        <v>141</v>
      </c>
    </row>
    <row r="119" spans="1:1" x14ac:dyDescent="0.25">
      <c r="A119" t="s">
        <v>42</v>
      </c>
    </row>
    <row r="120" spans="1:1" x14ac:dyDescent="0.25">
      <c r="A120" t="s">
        <v>193</v>
      </c>
    </row>
    <row r="121" spans="1:1" x14ac:dyDescent="0.25">
      <c r="A121" t="s">
        <v>747</v>
      </c>
    </row>
    <row r="122" spans="1:1" x14ac:dyDescent="0.25">
      <c r="A122" t="s">
        <v>209</v>
      </c>
    </row>
    <row r="123" spans="1:1" x14ac:dyDescent="0.25">
      <c r="A123" t="s">
        <v>674</v>
      </c>
    </row>
    <row r="124" spans="1:1" x14ac:dyDescent="0.25">
      <c r="A124" t="s">
        <v>724</v>
      </c>
    </row>
    <row r="125" spans="1:1" x14ac:dyDescent="0.25">
      <c r="A125" t="s">
        <v>6</v>
      </c>
    </row>
    <row r="126" spans="1:1" x14ac:dyDescent="0.25">
      <c r="A126" t="s">
        <v>748</v>
      </c>
    </row>
    <row r="127" spans="1:1" x14ac:dyDescent="0.25">
      <c r="A127" t="s">
        <v>267</v>
      </c>
    </row>
    <row r="128" spans="1:1" x14ac:dyDescent="0.25">
      <c r="A128" t="s">
        <v>190</v>
      </c>
    </row>
    <row r="129" spans="1:1" x14ac:dyDescent="0.25">
      <c r="A129" t="s">
        <v>484</v>
      </c>
    </row>
    <row r="130" spans="1:1" x14ac:dyDescent="0.25">
      <c r="A130" t="s">
        <v>358</v>
      </c>
    </row>
    <row r="131" spans="1:1" x14ac:dyDescent="0.25">
      <c r="A131" t="s">
        <v>749</v>
      </c>
    </row>
    <row r="132" spans="1:1" x14ac:dyDescent="0.25">
      <c r="A132" t="s">
        <v>283</v>
      </c>
    </row>
    <row r="133" spans="1:1" x14ac:dyDescent="0.25">
      <c r="A133" t="s">
        <v>10</v>
      </c>
    </row>
    <row r="134" spans="1:1" x14ac:dyDescent="0.25">
      <c r="A134" t="s">
        <v>284</v>
      </c>
    </row>
    <row r="135" spans="1:1" x14ac:dyDescent="0.25">
      <c r="A135" t="s">
        <v>735</v>
      </c>
    </row>
    <row r="136" spans="1:1" x14ac:dyDescent="0.25">
      <c r="A136" t="s">
        <v>239</v>
      </c>
    </row>
    <row r="137" spans="1:1" x14ac:dyDescent="0.25">
      <c r="A137" t="s">
        <v>629</v>
      </c>
    </row>
    <row r="138" spans="1:1" x14ac:dyDescent="0.25">
      <c r="A138" t="s">
        <v>41</v>
      </c>
    </row>
    <row r="139" spans="1:1" x14ac:dyDescent="0.25">
      <c r="A139" t="s">
        <v>192</v>
      </c>
    </row>
    <row r="140" spans="1:1" x14ac:dyDescent="0.25">
      <c r="A140" t="s">
        <v>227</v>
      </c>
    </row>
    <row r="141" spans="1:1" x14ac:dyDescent="0.25">
      <c r="A141" t="s">
        <v>1</v>
      </c>
    </row>
    <row r="142" spans="1:1" x14ac:dyDescent="0.25">
      <c r="A142" t="s">
        <v>277</v>
      </c>
    </row>
    <row r="143" spans="1:1" x14ac:dyDescent="0.25">
      <c r="A143" t="s">
        <v>1263</v>
      </c>
    </row>
    <row r="144" spans="1:1" x14ac:dyDescent="0.25">
      <c r="A144" t="s">
        <v>57</v>
      </c>
    </row>
    <row r="145" spans="1:1" x14ac:dyDescent="0.25">
      <c r="A145" t="s">
        <v>25</v>
      </c>
    </row>
    <row r="146" spans="1:1" x14ac:dyDescent="0.25">
      <c r="A146" t="s">
        <v>236</v>
      </c>
    </row>
    <row r="147" spans="1:1" x14ac:dyDescent="0.25">
      <c r="A147" t="s">
        <v>473</v>
      </c>
    </row>
    <row r="148" spans="1:1" x14ac:dyDescent="0.25">
      <c r="A148" t="s">
        <v>232</v>
      </c>
    </row>
    <row r="149" spans="1:1" x14ac:dyDescent="0.25">
      <c r="A149" t="s">
        <v>463</v>
      </c>
    </row>
    <row r="150" spans="1:1" x14ac:dyDescent="0.25">
      <c r="A150" t="s">
        <v>677</v>
      </c>
    </row>
    <row r="151" spans="1:1" x14ac:dyDescent="0.25">
      <c r="A151" t="s">
        <v>259</v>
      </c>
    </row>
    <row r="152" spans="1:1" x14ac:dyDescent="0.25">
      <c r="A152" t="s">
        <v>447</v>
      </c>
    </row>
    <row r="153" spans="1:1" x14ac:dyDescent="0.25">
      <c r="A153" t="s">
        <v>633</v>
      </c>
    </row>
    <row r="154" spans="1:1" x14ac:dyDescent="0.25">
      <c r="A154" t="s">
        <v>519</v>
      </c>
    </row>
    <row r="155" spans="1:1" x14ac:dyDescent="0.25">
      <c r="A155" t="s">
        <v>155</v>
      </c>
    </row>
    <row r="156" spans="1:1" x14ac:dyDescent="0.25">
      <c r="A156" t="s">
        <v>118</v>
      </c>
    </row>
    <row r="157" spans="1:1" x14ac:dyDescent="0.25">
      <c r="A157" t="s">
        <v>326</v>
      </c>
    </row>
    <row r="158" spans="1:1" x14ac:dyDescent="0.25">
      <c r="A158" t="s">
        <v>486</v>
      </c>
    </row>
    <row r="159" spans="1:1" x14ac:dyDescent="0.25">
      <c r="A159" t="s">
        <v>344</v>
      </c>
    </row>
    <row r="160" spans="1:1" x14ac:dyDescent="0.25">
      <c r="A160" t="s">
        <v>194</v>
      </c>
    </row>
    <row r="161" spans="1:1" x14ac:dyDescent="0.25">
      <c r="A161" t="s">
        <v>750</v>
      </c>
    </row>
    <row r="162" spans="1:1" x14ac:dyDescent="0.25">
      <c r="A162" t="s">
        <v>470</v>
      </c>
    </row>
    <row r="163" spans="1:1" x14ac:dyDescent="0.25">
      <c r="A163" t="s">
        <v>218</v>
      </c>
    </row>
    <row r="164" spans="1:1" x14ac:dyDescent="0.25">
      <c r="A164" t="s">
        <v>252</v>
      </c>
    </row>
    <row r="165" spans="1:1" x14ac:dyDescent="0.25">
      <c r="A165" t="s">
        <v>468</v>
      </c>
    </row>
    <row r="166" spans="1:1" x14ac:dyDescent="0.25">
      <c r="A166" t="s">
        <v>764</v>
      </c>
    </row>
    <row r="167" spans="1:1" x14ac:dyDescent="0.25">
      <c r="A167" t="s">
        <v>119</v>
      </c>
    </row>
    <row r="168" spans="1:1" x14ac:dyDescent="0.25">
      <c r="A168" t="s">
        <v>395</v>
      </c>
    </row>
    <row r="169" spans="1:1" x14ac:dyDescent="0.25">
      <c r="A169" t="s">
        <v>76</v>
      </c>
    </row>
    <row r="170" spans="1:1" x14ac:dyDescent="0.25">
      <c r="A170" t="s">
        <v>525</v>
      </c>
    </row>
    <row r="171" spans="1:1" x14ac:dyDescent="0.25">
      <c r="A171" t="s">
        <v>237</v>
      </c>
    </row>
    <row r="172" spans="1:1" x14ac:dyDescent="0.25">
      <c r="A172" t="s">
        <v>767</v>
      </c>
    </row>
    <row r="173" spans="1:1" x14ac:dyDescent="0.25">
      <c r="A173" t="s">
        <v>532</v>
      </c>
    </row>
    <row r="174" spans="1:1" x14ac:dyDescent="0.25">
      <c r="A174" t="s">
        <v>273</v>
      </c>
    </row>
    <row r="175" spans="1:1" x14ac:dyDescent="0.25">
      <c r="A175" t="s">
        <v>264</v>
      </c>
    </row>
    <row r="176" spans="1:1" x14ac:dyDescent="0.25">
      <c r="A176" t="s">
        <v>173</v>
      </c>
    </row>
    <row r="177" spans="1:1" x14ac:dyDescent="0.25">
      <c r="A177" t="s">
        <v>523</v>
      </c>
    </row>
    <row r="178" spans="1:1" x14ac:dyDescent="0.25">
      <c r="A178" t="s">
        <v>206</v>
      </c>
    </row>
    <row r="179" spans="1:1" x14ac:dyDescent="0.25">
      <c r="A179" t="s">
        <v>342</v>
      </c>
    </row>
    <row r="180" spans="1:1" x14ac:dyDescent="0.25">
      <c r="A180" t="s">
        <v>293</v>
      </c>
    </row>
    <row r="181" spans="1:1" x14ac:dyDescent="0.25">
      <c r="A181" t="s">
        <v>753</v>
      </c>
    </row>
    <row r="182" spans="1:1" x14ac:dyDescent="0.25">
      <c r="A182" t="s">
        <v>217</v>
      </c>
    </row>
    <row r="183" spans="1:1" x14ac:dyDescent="0.25">
      <c r="A183" t="s">
        <v>396</v>
      </c>
    </row>
    <row r="184" spans="1:1" x14ac:dyDescent="0.25">
      <c r="A184" t="s">
        <v>472</v>
      </c>
    </row>
    <row r="185" spans="1:1" x14ac:dyDescent="0.25">
      <c r="A185" t="s">
        <v>250</v>
      </c>
    </row>
    <row r="186" spans="1:1" x14ac:dyDescent="0.25">
      <c r="A186" t="s">
        <v>754</v>
      </c>
    </row>
    <row r="187" spans="1:1" x14ac:dyDescent="0.25">
      <c r="A187" t="s">
        <v>2</v>
      </c>
    </row>
    <row r="188" spans="1:1" x14ac:dyDescent="0.25">
      <c r="A188" t="s">
        <v>210</v>
      </c>
    </row>
    <row r="189" spans="1:1" x14ac:dyDescent="0.25">
      <c r="A189" t="s">
        <v>632</v>
      </c>
    </row>
    <row r="190" spans="1:1" x14ac:dyDescent="0.25">
      <c r="A190" t="s">
        <v>71</v>
      </c>
    </row>
    <row r="191" spans="1:1" x14ac:dyDescent="0.25">
      <c r="A191" t="s">
        <v>755</v>
      </c>
    </row>
    <row r="192" spans="1:1" x14ac:dyDescent="0.25">
      <c r="A192" t="s">
        <v>648</v>
      </c>
    </row>
    <row r="193" spans="1:1" x14ac:dyDescent="0.25">
      <c r="A193" t="s">
        <v>460</v>
      </c>
    </row>
    <row r="194" spans="1:1" x14ac:dyDescent="0.25">
      <c r="A194" t="s">
        <v>341</v>
      </c>
    </row>
    <row r="195" spans="1:1" x14ac:dyDescent="0.25">
      <c r="A195" t="s">
        <v>224</v>
      </c>
    </row>
    <row r="196" spans="1:1" x14ac:dyDescent="0.25">
      <c r="A196" t="s">
        <v>146</v>
      </c>
    </row>
    <row r="197" spans="1:1" x14ac:dyDescent="0.25">
      <c r="A197" t="s">
        <v>380</v>
      </c>
    </row>
    <row r="198" spans="1:1" x14ac:dyDescent="0.25">
      <c r="A198" t="s">
        <v>397</v>
      </c>
    </row>
    <row r="199" spans="1:1" x14ac:dyDescent="0.25">
      <c r="A199" t="s">
        <v>538</v>
      </c>
    </row>
    <row r="200" spans="1:1" x14ac:dyDescent="0.25">
      <c r="A200" t="s">
        <v>359</v>
      </c>
    </row>
    <row r="201" spans="1:1" x14ac:dyDescent="0.25">
      <c r="A201" t="s">
        <v>268</v>
      </c>
    </row>
    <row r="202" spans="1:1" x14ac:dyDescent="0.25">
      <c r="A202" t="s">
        <v>226</v>
      </c>
    </row>
    <row r="203" spans="1:1" x14ac:dyDescent="0.25">
      <c r="A203" t="s">
        <v>706</v>
      </c>
    </row>
    <row r="204" spans="1:1" x14ac:dyDescent="0.25">
      <c r="A204" t="s">
        <v>11</v>
      </c>
    </row>
    <row r="205" spans="1:1" x14ac:dyDescent="0.25">
      <c r="A205" t="s">
        <v>14</v>
      </c>
    </row>
    <row r="206" spans="1:1" x14ac:dyDescent="0.25">
      <c r="A206" t="s">
        <v>266</v>
      </c>
    </row>
    <row r="207" spans="1:1" x14ac:dyDescent="0.25">
      <c r="A207" t="s">
        <v>245</v>
      </c>
    </row>
    <row r="208" spans="1:1" x14ac:dyDescent="0.25">
      <c r="A208" t="s">
        <v>191</v>
      </c>
    </row>
    <row r="209" spans="1:1" x14ac:dyDescent="0.25">
      <c r="A209" t="s">
        <v>458</v>
      </c>
    </row>
    <row r="210" spans="1:1" x14ac:dyDescent="0.25">
      <c r="A210" t="s">
        <v>480</v>
      </c>
    </row>
    <row r="211" spans="1:1" x14ac:dyDescent="0.25">
      <c r="A211" t="s">
        <v>28</v>
      </c>
    </row>
    <row r="212" spans="1:1" x14ac:dyDescent="0.25">
      <c r="A212" t="s">
        <v>667</v>
      </c>
    </row>
    <row r="213" spans="1:1" x14ac:dyDescent="0.25">
      <c r="A213" t="s">
        <v>471</v>
      </c>
    </row>
    <row r="214" spans="1:1" x14ac:dyDescent="0.25">
      <c r="A214" t="s">
        <v>291</v>
      </c>
    </row>
    <row r="215" spans="1:1" x14ac:dyDescent="0.25">
      <c r="A215" t="s">
        <v>533</v>
      </c>
    </row>
    <row r="216" spans="1:1" x14ac:dyDescent="0.25">
      <c r="A216" t="s">
        <v>0</v>
      </c>
    </row>
    <row r="217" spans="1:1" x14ac:dyDescent="0.25">
      <c r="A217" t="s">
        <v>52</v>
      </c>
    </row>
    <row r="218" spans="1:1" x14ac:dyDescent="0.25">
      <c r="A218" t="s">
        <v>708</v>
      </c>
    </row>
    <row r="219" spans="1:1" x14ac:dyDescent="0.25">
      <c r="A219" t="s">
        <v>535</v>
      </c>
    </row>
    <row r="220" spans="1:1" x14ac:dyDescent="0.25">
      <c r="A220" t="s">
        <v>106</v>
      </c>
    </row>
    <row r="221" spans="1:1" x14ac:dyDescent="0.25">
      <c r="A221" t="s">
        <v>132</v>
      </c>
    </row>
    <row r="222" spans="1:1" x14ac:dyDescent="0.25">
      <c r="A222" t="s">
        <v>462</v>
      </c>
    </row>
    <row r="223" spans="1:1" x14ac:dyDescent="0.25">
      <c r="A223" t="s">
        <v>398</v>
      </c>
    </row>
    <row r="224" spans="1:1" x14ac:dyDescent="0.25">
      <c r="A224" t="s">
        <v>9</v>
      </c>
    </row>
    <row r="225" spans="1:1" x14ac:dyDescent="0.25">
      <c r="A225" t="s">
        <v>739</v>
      </c>
    </row>
    <row r="226" spans="1:1" x14ac:dyDescent="0.25">
      <c r="A226" t="s">
        <v>223</v>
      </c>
    </row>
    <row r="227" spans="1:1" x14ac:dyDescent="0.25">
      <c r="A227" t="s">
        <v>631</v>
      </c>
    </row>
    <row r="228" spans="1:1" x14ac:dyDescent="0.25">
      <c r="A228" t="s">
        <v>244</v>
      </c>
    </row>
    <row r="229" spans="1:1" x14ac:dyDescent="0.25">
      <c r="A229" t="s">
        <v>145</v>
      </c>
    </row>
    <row r="230" spans="1:1" x14ac:dyDescent="0.25">
      <c r="A230" t="s">
        <v>332</v>
      </c>
    </row>
    <row r="231" spans="1:1" x14ac:dyDescent="0.25">
      <c r="A231" t="s">
        <v>759</v>
      </c>
    </row>
    <row r="232" spans="1:1" x14ac:dyDescent="0.25">
      <c r="A232" t="s">
        <v>272</v>
      </c>
    </row>
    <row r="233" spans="1:1" x14ac:dyDescent="0.25">
      <c r="A233" t="s">
        <v>399</v>
      </c>
    </row>
    <row r="234" spans="1:1" x14ac:dyDescent="0.25">
      <c r="A234" t="s">
        <v>207</v>
      </c>
    </row>
    <row r="235" spans="1:1" x14ac:dyDescent="0.25">
      <c r="A235" t="s">
        <v>251</v>
      </c>
    </row>
    <row r="236" spans="1:1" x14ac:dyDescent="0.25">
      <c r="A236" t="s">
        <v>340</v>
      </c>
    </row>
    <row r="237" spans="1:1" x14ac:dyDescent="0.25">
      <c r="A237" t="s">
        <v>555</v>
      </c>
    </row>
    <row r="238" spans="1:1" x14ac:dyDescent="0.25">
      <c r="A238" t="s">
        <v>211</v>
      </c>
    </row>
    <row r="239" spans="1:1" x14ac:dyDescent="0.25">
      <c r="A239" t="s">
        <v>465</v>
      </c>
    </row>
    <row r="240" spans="1:1" x14ac:dyDescent="0.25">
      <c r="A240" t="s">
        <v>204</v>
      </c>
    </row>
    <row r="241" spans="1:1" x14ac:dyDescent="0.25">
      <c r="A241" t="s">
        <v>678</v>
      </c>
    </row>
    <row r="242" spans="1:1" x14ac:dyDescent="0.25">
      <c r="A242" t="s">
        <v>515</v>
      </c>
    </row>
    <row r="243" spans="1:1" x14ac:dyDescent="0.25">
      <c r="A243" t="s">
        <v>487</v>
      </c>
    </row>
    <row r="244" spans="1:1" x14ac:dyDescent="0.25">
      <c r="A244" t="s">
        <v>69</v>
      </c>
    </row>
    <row r="245" spans="1:1" x14ac:dyDescent="0.25">
      <c r="A245" t="s">
        <v>3</v>
      </c>
    </row>
    <row r="246" spans="1:1" x14ac:dyDescent="0.25">
      <c r="A246" t="s">
        <v>2135</v>
      </c>
    </row>
    <row r="247" spans="1:1" x14ac:dyDescent="0.25">
      <c r="A247" t="s">
        <v>215</v>
      </c>
    </row>
    <row r="248" spans="1:1" x14ac:dyDescent="0.25">
      <c r="A248" t="s">
        <v>711</v>
      </c>
    </row>
    <row r="249" spans="1:1" x14ac:dyDescent="0.25">
      <c r="A249" t="s">
        <v>124</v>
      </c>
    </row>
    <row r="250" spans="1:1" x14ac:dyDescent="0.25">
      <c r="A250" t="s">
        <v>450</v>
      </c>
    </row>
    <row r="251" spans="1:1" x14ac:dyDescent="0.25">
      <c r="A251" t="s">
        <v>339</v>
      </c>
    </row>
    <row r="252" spans="1:1" x14ac:dyDescent="0.25">
      <c r="A252" t="s">
        <v>692</v>
      </c>
    </row>
    <row r="253" spans="1:1" x14ac:dyDescent="0.25">
      <c r="A253" t="s">
        <v>635</v>
      </c>
    </row>
    <row r="254" spans="1:1" x14ac:dyDescent="0.25">
      <c r="A254" t="s">
        <v>411</v>
      </c>
    </row>
    <row r="255" spans="1:1" x14ac:dyDescent="0.25">
      <c r="A255" t="s">
        <v>296</v>
      </c>
    </row>
    <row r="256" spans="1:1" x14ac:dyDescent="0.25">
      <c r="A256" t="s">
        <v>170</v>
      </c>
    </row>
    <row r="257" spans="1:1" x14ac:dyDescent="0.25">
      <c r="A257" t="s">
        <v>248</v>
      </c>
    </row>
    <row r="258" spans="1:1" x14ac:dyDescent="0.25">
      <c r="A258" t="s">
        <v>534</v>
      </c>
    </row>
    <row r="259" spans="1:1" x14ac:dyDescent="0.25">
      <c r="A259" t="s">
        <v>254</v>
      </c>
    </row>
    <row r="260" spans="1:1" x14ac:dyDescent="0.25">
      <c r="A260" t="s">
        <v>509</v>
      </c>
    </row>
    <row r="261" spans="1:1" x14ac:dyDescent="0.25">
      <c r="A261" t="s">
        <v>334</v>
      </c>
    </row>
    <row r="262" spans="1:1" x14ac:dyDescent="0.25">
      <c r="A262" t="s">
        <v>62</v>
      </c>
    </row>
    <row r="263" spans="1:1" x14ac:dyDescent="0.25">
      <c r="A263" t="s">
        <v>741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x14ac:dyDescent="0.25"/>
  <sheetData>
    <row r="1" spans="1:1" x14ac:dyDescent="0.25">
      <c r="A1" t="s">
        <v>2134</v>
      </c>
    </row>
    <row r="2" spans="1:1" x14ac:dyDescent="0.25">
      <c r="A2" t="s">
        <v>666</v>
      </c>
    </row>
    <row r="3" spans="1:1" x14ac:dyDescent="0.25">
      <c r="A3" t="s">
        <v>518</v>
      </c>
    </row>
    <row r="4" spans="1:1" x14ac:dyDescent="0.25">
      <c r="A4" t="s">
        <v>114</v>
      </c>
    </row>
    <row r="5" spans="1:1" x14ac:dyDescent="0.25">
      <c r="A5" t="s">
        <v>412</v>
      </c>
    </row>
    <row r="6" spans="1:1" x14ac:dyDescent="0.25">
      <c r="A6" t="s">
        <v>331</v>
      </c>
    </row>
    <row r="7" spans="1:1" x14ac:dyDescent="0.25">
      <c r="A7" t="s">
        <v>39</v>
      </c>
    </row>
    <row r="8" spans="1:1" x14ac:dyDescent="0.25">
      <c r="A8" t="s">
        <v>48</v>
      </c>
    </row>
    <row r="9" spans="1:1" x14ac:dyDescent="0.25">
      <c r="A9" t="s">
        <v>761</v>
      </c>
    </row>
    <row r="10" spans="1:1" x14ac:dyDescent="0.25">
      <c r="A10" t="s">
        <v>115</v>
      </c>
    </row>
    <row r="11" spans="1:1" x14ac:dyDescent="0.25">
      <c r="A11" t="s">
        <v>126</v>
      </c>
    </row>
    <row r="12" spans="1:1" x14ac:dyDescent="0.25">
      <c r="A12" t="s">
        <v>373</v>
      </c>
    </row>
    <row r="13" spans="1:1" x14ac:dyDescent="0.25">
      <c r="A13" t="s">
        <v>323</v>
      </c>
    </row>
    <row r="14" spans="1:1" x14ac:dyDescent="0.25">
      <c r="A14" t="s">
        <v>709</v>
      </c>
    </row>
    <row r="15" spans="1:1" x14ac:dyDescent="0.25">
      <c r="A15" t="s">
        <v>774</v>
      </c>
    </row>
    <row r="16" spans="1:1" x14ac:dyDescent="0.25">
      <c r="A16" t="s">
        <v>306</v>
      </c>
    </row>
    <row r="17" spans="1:1" x14ac:dyDescent="0.25">
      <c r="A17" t="s">
        <v>316</v>
      </c>
    </row>
    <row r="18" spans="1:1" x14ac:dyDescent="0.25">
      <c r="A18" t="s">
        <v>203</v>
      </c>
    </row>
    <row r="19" spans="1:1" x14ac:dyDescent="0.25">
      <c r="A19" t="s">
        <v>102</v>
      </c>
    </row>
    <row r="20" spans="1:1" x14ac:dyDescent="0.25">
      <c r="A20" t="s">
        <v>554</v>
      </c>
    </row>
    <row r="21" spans="1:1" x14ac:dyDescent="0.25">
      <c r="A21" t="s">
        <v>64</v>
      </c>
    </row>
    <row r="22" spans="1:1" x14ac:dyDescent="0.25">
      <c r="A22" t="s">
        <v>158</v>
      </c>
    </row>
    <row r="23" spans="1:1" x14ac:dyDescent="0.25">
      <c r="A23" t="s">
        <v>134</v>
      </c>
    </row>
    <row r="24" spans="1:1" x14ac:dyDescent="0.25">
      <c r="A24" t="s">
        <v>771</v>
      </c>
    </row>
    <row r="25" spans="1:1" x14ac:dyDescent="0.25">
      <c r="A25" t="s">
        <v>46</v>
      </c>
    </row>
    <row r="26" spans="1:1" x14ac:dyDescent="0.25">
      <c r="A26" t="s">
        <v>738</v>
      </c>
    </row>
    <row r="27" spans="1:1" x14ac:dyDescent="0.25">
      <c r="A27" t="s">
        <v>547</v>
      </c>
    </row>
    <row r="28" spans="1:1" x14ac:dyDescent="0.25">
      <c r="A28" t="s">
        <v>16</v>
      </c>
    </row>
    <row r="29" spans="1:1" x14ac:dyDescent="0.25">
      <c r="A29" t="s">
        <v>55</v>
      </c>
    </row>
    <row r="30" spans="1:1" x14ac:dyDescent="0.25">
      <c r="A30" t="s">
        <v>730</v>
      </c>
    </row>
    <row r="31" spans="1:1" x14ac:dyDescent="0.25">
      <c r="A31" t="s">
        <v>321</v>
      </c>
    </row>
    <row r="32" spans="1:1" x14ac:dyDescent="0.25">
      <c r="A32" t="s">
        <v>34</v>
      </c>
    </row>
    <row r="33" spans="1:1" x14ac:dyDescent="0.25">
      <c r="A33" t="s">
        <v>214</v>
      </c>
    </row>
    <row r="34" spans="1:1" x14ac:dyDescent="0.25">
      <c r="A34" t="s">
        <v>131</v>
      </c>
    </row>
    <row r="35" spans="1:1" x14ac:dyDescent="0.25">
      <c r="A35" t="s">
        <v>413</v>
      </c>
    </row>
    <row r="36" spans="1:1" x14ac:dyDescent="0.25">
      <c r="A36" t="s">
        <v>343</v>
      </c>
    </row>
    <row r="37" spans="1:1" x14ac:dyDescent="0.25">
      <c r="A37" t="s">
        <v>766</v>
      </c>
    </row>
    <row r="38" spans="1:1" x14ac:dyDescent="0.25">
      <c r="A38" t="s">
        <v>147</v>
      </c>
    </row>
    <row r="39" spans="1:1" x14ac:dyDescent="0.25">
      <c r="A39" t="s">
        <v>260</v>
      </c>
    </row>
    <row r="40" spans="1:1" x14ac:dyDescent="0.25">
      <c r="A40" t="s">
        <v>330</v>
      </c>
    </row>
    <row r="41" spans="1:1" x14ac:dyDescent="0.25">
      <c r="A41" t="s">
        <v>665</v>
      </c>
    </row>
    <row r="42" spans="1:1" x14ac:dyDescent="0.25">
      <c r="A42" t="s">
        <v>165</v>
      </c>
    </row>
    <row r="43" spans="1:1" x14ac:dyDescent="0.25">
      <c r="A43" t="s">
        <v>103</v>
      </c>
    </row>
    <row r="44" spans="1:1" x14ac:dyDescent="0.25">
      <c r="A44" t="s">
        <v>122</v>
      </c>
    </row>
    <row r="45" spans="1:1" x14ac:dyDescent="0.25">
      <c r="A45" t="s">
        <v>128</v>
      </c>
    </row>
    <row r="46" spans="1:1" x14ac:dyDescent="0.25">
      <c r="A46" t="s">
        <v>74</v>
      </c>
    </row>
    <row r="47" spans="1:1" x14ac:dyDescent="0.25">
      <c r="A47" t="s">
        <v>35</v>
      </c>
    </row>
    <row r="48" spans="1:1" x14ac:dyDescent="0.25">
      <c r="A48" t="s">
        <v>20</v>
      </c>
    </row>
    <row r="49" spans="1:1" x14ac:dyDescent="0.25">
      <c r="A49" t="s">
        <v>438</v>
      </c>
    </row>
    <row r="50" spans="1:1" x14ac:dyDescent="0.25">
      <c r="A50" t="s">
        <v>513</v>
      </c>
    </row>
    <row r="51" spans="1:1" x14ac:dyDescent="0.25">
      <c r="A51" t="s">
        <v>65</v>
      </c>
    </row>
    <row r="52" spans="1:1" x14ac:dyDescent="0.25">
      <c r="A52" t="s">
        <v>51</v>
      </c>
    </row>
    <row r="53" spans="1:1" x14ac:dyDescent="0.25">
      <c r="A53" t="s">
        <v>238</v>
      </c>
    </row>
    <row r="54" spans="1:1" x14ac:dyDescent="0.25">
      <c r="A54" t="s">
        <v>550</v>
      </c>
    </row>
    <row r="55" spans="1:1" x14ac:dyDescent="0.25">
      <c r="A55" t="s">
        <v>304</v>
      </c>
    </row>
    <row r="56" spans="1:1" x14ac:dyDescent="0.25">
      <c r="A56" t="s">
        <v>315</v>
      </c>
    </row>
    <row r="57" spans="1:1" x14ac:dyDescent="0.25">
      <c r="A57" t="s">
        <v>278</v>
      </c>
    </row>
    <row r="58" spans="1:1" x14ac:dyDescent="0.25">
      <c r="A58" t="s">
        <v>545</v>
      </c>
    </row>
    <row r="59" spans="1:1" x14ac:dyDescent="0.25">
      <c r="A59" t="s">
        <v>346</v>
      </c>
    </row>
    <row r="60" spans="1:1" x14ac:dyDescent="0.25">
      <c r="A60" t="s">
        <v>671</v>
      </c>
    </row>
    <row r="61" spans="1:1" x14ac:dyDescent="0.25">
      <c r="A61" t="s">
        <v>544</v>
      </c>
    </row>
    <row r="62" spans="1:1" x14ac:dyDescent="0.25">
      <c r="A62" t="s">
        <v>163</v>
      </c>
    </row>
    <row r="63" spans="1:1" x14ac:dyDescent="0.25">
      <c r="A63" t="s">
        <v>305</v>
      </c>
    </row>
    <row r="64" spans="1:1" x14ac:dyDescent="0.25">
      <c r="A64" t="s">
        <v>716</v>
      </c>
    </row>
    <row r="65" spans="1:1" x14ac:dyDescent="0.25">
      <c r="A65" t="s">
        <v>47</v>
      </c>
    </row>
    <row r="66" spans="1:1" x14ac:dyDescent="0.25">
      <c r="A66" t="s">
        <v>419</v>
      </c>
    </row>
    <row r="67" spans="1:1" x14ac:dyDescent="0.25">
      <c r="A67" t="s">
        <v>257</v>
      </c>
    </row>
    <row r="68" spans="1:1" x14ac:dyDescent="0.25">
      <c r="A68" t="s">
        <v>15</v>
      </c>
    </row>
    <row r="69" spans="1:1" x14ac:dyDescent="0.25">
      <c r="A69" t="s">
        <v>186</v>
      </c>
    </row>
    <row r="70" spans="1:1" x14ac:dyDescent="0.25">
      <c r="A70" t="s">
        <v>773</v>
      </c>
    </row>
    <row r="71" spans="1:1" x14ac:dyDescent="0.25">
      <c r="A71" t="s">
        <v>80</v>
      </c>
    </row>
    <row r="72" spans="1:1" x14ac:dyDescent="0.25">
      <c r="A72" t="s">
        <v>540</v>
      </c>
    </row>
    <row r="73" spans="1:1" x14ac:dyDescent="0.25">
      <c r="A73" t="s">
        <v>18</v>
      </c>
    </row>
    <row r="74" spans="1:1" x14ac:dyDescent="0.25">
      <c r="A74" t="s">
        <v>169</v>
      </c>
    </row>
    <row r="75" spans="1:1" x14ac:dyDescent="0.25">
      <c r="A75" t="s">
        <v>87</v>
      </c>
    </row>
    <row r="76" spans="1:1" x14ac:dyDescent="0.25">
      <c r="A76" t="s">
        <v>638</v>
      </c>
    </row>
    <row r="77" spans="1:1" x14ac:dyDescent="0.25">
      <c r="A77" t="s">
        <v>527</v>
      </c>
    </row>
    <row r="78" spans="1:1" x14ac:dyDescent="0.25">
      <c r="A78" t="s">
        <v>73</v>
      </c>
    </row>
    <row r="79" spans="1:1" x14ac:dyDescent="0.25">
      <c r="A79" t="s">
        <v>400</v>
      </c>
    </row>
    <row r="80" spans="1:1" x14ac:dyDescent="0.25">
      <c r="A80" t="s">
        <v>503</v>
      </c>
    </row>
    <row r="81" spans="1:1" x14ac:dyDescent="0.25">
      <c r="A81" t="s">
        <v>96</v>
      </c>
    </row>
    <row r="82" spans="1:1" x14ac:dyDescent="0.25">
      <c r="A82" t="s">
        <v>105</v>
      </c>
    </row>
    <row r="83" spans="1:1" x14ac:dyDescent="0.25">
      <c r="A83" t="s">
        <v>95</v>
      </c>
    </row>
    <row r="84" spans="1:1" x14ac:dyDescent="0.25">
      <c r="A84" t="s">
        <v>543</v>
      </c>
    </row>
    <row r="85" spans="1:1" x14ac:dyDescent="0.25">
      <c r="A85" t="s">
        <v>177</v>
      </c>
    </row>
    <row r="86" spans="1:1" x14ac:dyDescent="0.25">
      <c r="A86" t="s">
        <v>517</v>
      </c>
    </row>
    <row r="87" spans="1:1" x14ac:dyDescent="0.25">
      <c r="A87" t="s">
        <v>256</v>
      </c>
    </row>
    <row r="88" spans="1:1" x14ac:dyDescent="0.25">
      <c r="A88" t="s">
        <v>60</v>
      </c>
    </row>
    <row r="89" spans="1:1" x14ac:dyDescent="0.25">
      <c r="A89" t="s">
        <v>298</v>
      </c>
    </row>
    <row r="90" spans="1:1" x14ac:dyDescent="0.25">
      <c r="A90" t="s">
        <v>176</v>
      </c>
    </row>
    <row r="91" spans="1:1" x14ac:dyDescent="0.25">
      <c r="A91" t="s">
        <v>335</v>
      </c>
    </row>
    <row r="92" spans="1:1" x14ac:dyDescent="0.25">
      <c r="A92" t="s">
        <v>282</v>
      </c>
    </row>
    <row r="93" spans="1:1" x14ac:dyDescent="0.25">
      <c r="A93" t="s">
        <v>389</v>
      </c>
    </row>
    <row r="94" spans="1:1" x14ac:dyDescent="0.25">
      <c r="A94" t="s">
        <v>116</v>
      </c>
    </row>
    <row r="95" spans="1:1" x14ac:dyDescent="0.25">
      <c r="A95" t="s">
        <v>125</v>
      </c>
    </row>
    <row r="96" spans="1:1" x14ac:dyDescent="0.25">
      <c r="A96" t="s">
        <v>742</v>
      </c>
    </row>
    <row r="97" spans="1:1" x14ac:dyDescent="0.25">
      <c r="A97" t="s">
        <v>760</v>
      </c>
    </row>
    <row r="98" spans="1:1" x14ac:dyDescent="0.25">
      <c r="A98" t="s">
        <v>53</v>
      </c>
    </row>
    <row r="99" spans="1:1" x14ac:dyDescent="0.25">
      <c r="A99" t="s">
        <v>717</v>
      </c>
    </row>
    <row r="100" spans="1:1" x14ac:dyDescent="0.25">
      <c r="A100" t="s">
        <v>762</v>
      </c>
    </row>
    <row r="101" spans="1:1" x14ac:dyDescent="0.25">
      <c r="A101" t="s">
        <v>429</v>
      </c>
    </row>
    <row r="102" spans="1:1" x14ac:dyDescent="0.25">
      <c r="A102" t="s">
        <v>135</v>
      </c>
    </row>
    <row r="103" spans="1:1" x14ac:dyDescent="0.25">
      <c r="A103" t="s">
        <v>485</v>
      </c>
    </row>
    <row r="104" spans="1:1" x14ac:dyDescent="0.25">
      <c r="A104" t="s">
        <v>469</v>
      </c>
    </row>
    <row r="105" spans="1:1" x14ac:dyDescent="0.25">
      <c r="A105" t="s">
        <v>731</v>
      </c>
    </row>
    <row r="106" spans="1:1" x14ac:dyDescent="0.25">
      <c r="A106" t="s">
        <v>451</v>
      </c>
    </row>
    <row r="107" spans="1:1" x14ac:dyDescent="0.25">
      <c r="A107" t="s">
        <v>528</v>
      </c>
    </row>
    <row r="108" spans="1:1" x14ac:dyDescent="0.25">
      <c r="A108" t="s">
        <v>49</v>
      </c>
    </row>
    <row r="109" spans="1:1" x14ac:dyDescent="0.25">
      <c r="A109" t="s">
        <v>402</v>
      </c>
    </row>
    <row r="110" spans="1:1" x14ac:dyDescent="0.25">
      <c r="A110" t="s">
        <v>136</v>
      </c>
    </row>
    <row r="111" spans="1:1" x14ac:dyDescent="0.25">
      <c r="A111" t="s">
        <v>772</v>
      </c>
    </row>
    <row r="112" spans="1:1" x14ac:dyDescent="0.25">
      <c r="A112" t="s">
        <v>156</v>
      </c>
    </row>
    <row r="113" spans="1:1" x14ac:dyDescent="0.25">
      <c r="A113" t="s">
        <v>40</v>
      </c>
    </row>
    <row r="114" spans="1:1" x14ac:dyDescent="0.25">
      <c r="A114" t="s">
        <v>83</v>
      </c>
    </row>
    <row r="115" spans="1:1" x14ac:dyDescent="0.25">
      <c r="A115" t="s">
        <v>415</v>
      </c>
    </row>
    <row r="116" spans="1:1" x14ac:dyDescent="0.25">
      <c r="A116" t="s">
        <v>234</v>
      </c>
    </row>
    <row r="117" spans="1:1" x14ac:dyDescent="0.25">
      <c r="A117" t="s">
        <v>72</v>
      </c>
    </row>
    <row r="118" spans="1:1" x14ac:dyDescent="0.25">
      <c r="A118" t="s">
        <v>67</v>
      </c>
    </row>
    <row r="119" spans="1:1" x14ac:dyDescent="0.25">
      <c r="A119" t="s">
        <v>403</v>
      </c>
    </row>
    <row r="120" spans="1:1" x14ac:dyDescent="0.25">
      <c r="A120" t="s">
        <v>174</v>
      </c>
    </row>
    <row r="121" spans="1:1" x14ac:dyDescent="0.25">
      <c r="A121" t="s">
        <v>744</v>
      </c>
    </row>
    <row r="122" spans="1:1" x14ac:dyDescent="0.25">
      <c r="A122" t="s">
        <v>81</v>
      </c>
    </row>
    <row r="123" spans="1:1" x14ac:dyDescent="0.25">
      <c r="A123" t="s">
        <v>508</v>
      </c>
    </row>
    <row r="124" spans="1:1" x14ac:dyDescent="0.25">
      <c r="A124" t="s">
        <v>329</v>
      </c>
    </row>
    <row r="125" spans="1:1" x14ac:dyDescent="0.25">
      <c r="A125" t="s">
        <v>320</v>
      </c>
    </row>
    <row r="126" spans="1:1" x14ac:dyDescent="0.25">
      <c r="A126" t="s">
        <v>668</v>
      </c>
    </row>
    <row r="127" spans="1:1" x14ac:dyDescent="0.25">
      <c r="A127" t="s">
        <v>160</v>
      </c>
    </row>
    <row r="128" spans="1:1" x14ac:dyDescent="0.25">
      <c r="A128" t="s">
        <v>361</v>
      </c>
    </row>
    <row r="129" spans="1:1" x14ac:dyDescent="0.25">
      <c r="A129" t="s">
        <v>187</v>
      </c>
    </row>
    <row r="130" spans="1:1" x14ac:dyDescent="0.25">
      <c r="A130" t="s">
        <v>23</v>
      </c>
    </row>
    <row r="131" spans="1:1" x14ac:dyDescent="0.25">
      <c r="A131" t="s">
        <v>110</v>
      </c>
    </row>
    <row r="132" spans="1:1" x14ac:dyDescent="0.25">
      <c r="A132" t="s">
        <v>309</v>
      </c>
    </row>
    <row r="133" spans="1:1" x14ac:dyDescent="0.25">
      <c r="A133" t="s">
        <v>673</v>
      </c>
    </row>
    <row r="134" spans="1:1" x14ac:dyDescent="0.25">
      <c r="A134" t="s">
        <v>464</v>
      </c>
    </row>
    <row r="135" spans="1:1" x14ac:dyDescent="0.25">
      <c r="A135" t="s">
        <v>154</v>
      </c>
    </row>
    <row r="136" spans="1:1" x14ac:dyDescent="0.25">
      <c r="A136" t="s">
        <v>452</v>
      </c>
    </row>
    <row r="137" spans="1:1" x14ac:dyDescent="0.25">
      <c r="A137" t="s">
        <v>36</v>
      </c>
    </row>
    <row r="138" spans="1:1" x14ac:dyDescent="0.25">
      <c r="A138" t="s">
        <v>109</v>
      </c>
    </row>
    <row r="139" spans="1:1" x14ac:dyDescent="0.25">
      <c r="A139" t="s">
        <v>336</v>
      </c>
    </row>
    <row r="140" spans="1:1" x14ac:dyDescent="0.25">
      <c r="A140" t="s">
        <v>280</v>
      </c>
    </row>
    <row r="141" spans="1:1" x14ac:dyDescent="0.25">
      <c r="A141" t="s">
        <v>104</v>
      </c>
    </row>
    <row r="142" spans="1:1" x14ac:dyDescent="0.25">
      <c r="A142" t="s">
        <v>379</v>
      </c>
    </row>
    <row r="143" spans="1:1" x14ac:dyDescent="0.25">
      <c r="A143" t="s">
        <v>552</v>
      </c>
    </row>
    <row r="144" spans="1:1" x14ac:dyDescent="0.25">
      <c r="A144" t="s">
        <v>338</v>
      </c>
    </row>
    <row r="145" spans="1:1" x14ac:dyDescent="0.25">
      <c r="A145" t="s">
        <v>172</v>
      </c>
    </row>
    <row r="146" spans="1:1" x14ac:dyDescent="0.25">
      <c r="A146" t="s">
        <v>271</v>
      </c>
    </row>
    <row r="147" spans="1:1" x14ac:dyDescent="0.25">
      <c r="A147" t="s">
        <v>166</v>
      </c>
    </row>
    <row r="148" spans="1:1" x14ac:dyDescent="0.25">
      <c r="A148" t="s">
        <v>319</v>
      </c>
    </row>
    <row r="149" spans="1:1" x14ac:dyDescent="0.25">
      <c r="A149" t="s">
        <v>290</v>
      </c>
    </row>
    <row r="150" spans="1:1" x14ac:dyDescent="0.25">
      <c r="A150" t="s">
        <v>78</v>
      </c>
    </row>
    <row r="151" spans="1:1" x14ac:dyDescent="0.25">
      <c r="A151" t="s">
        <v>68</v>
      </c>
    </row>
    <row r="152" spans="1:1" x14ac:dyDescent="0.25">
      <c r="A152" t="s">
        <v>548</v>
      </c>
    </row>
    <row r="153" spans="1:1" x14ac:dyDescent="0.25">
      <c r="A153" t="s">
        <v>22</v>
      </c>
    </row>
    <row r="154" spans="1:1" x14ac:dyDescent="0.25">
      <c r="A154" t="s">
        <v>725</v>
      </c>
    </row>
    <row r="155" spans="1:1" x14ac:dyDescent="0.25">
      <c r="A155" t="s">
        <v>347</v>
      </c>
    </row>
    <row r="156" spans="1:1" x14ac:dyDescent="0.25">
      <c r="A156" t="s">
        <v>45</v>
      </c>
    </row>
    <row r="157" spans="1:1" x14ac:dyDescent="0.25">
      <c r="A157" t="s">
        <v>94</v>
      </c>
    </row>
    <row r="158" spans="1:1" x14ac:dyDescent="0.25">
      <c r="A158" t="s">
        <v>88</v>
      </c>
    </row>
    <row r="159" spans="1:1" x14ac:dyDescent="0.25">
      <c r="A159" t="s">
        <v>307</v>
      </c>
    </row>
    <row r="160" spans="1:1" x14ac:dyDescent="0.25">
      <c r="A160" t="s">
        <v>481</v>
      </c>
    </row>
    <row r="161" spans="1:1" x14ac:dyDescent="0.25">
      <c r="A161" t="s">
        <v>225</v>
      </c>
    </row>
    <row r="162" spans="1:1" x14ac:dyDescent="0.25">
      <c r="A162" t="s">
        <v>161</v>
      </c>
    </row>
    <row r="163" spans="1:1" x14ac:dyDescent="0.25">
      <c r="A163" t="s">
        <v>98</v>
      </c>
    </row>
    <row r="164" spans="1:1" x14ac:dyDescent="0.25">
      <c r="A164" t="s">
        <v>297</v>
      </c>
    </row>
    <row r="165" spans="1:1" x14ac:dyDescent="0.25">
      <c r="A165" t="s">
        <v>448</v>
      </c>
    </row>
    <row r="166" spans="1:1" x14ac:dyDescent="0.25">
      <c r="A166" t="s">
        <v>121</v>
      </c>
    </row>
    <row r="167" spans="1:1" x14ac:dyDescent="0.25">
      <c r="A167" t="s">
        <v>382</v>
      </c>
    </row>
    <row r="168" spans="1:1" x14ac:dyDescent="0.25">
      <c r="A168" t="s">
        <v>634</v>
      </c>
    </row>
    <row r="169" spans="1:1" x14ac:dyDescent="0.25">
      <c r="A169" t="s">
        <v>324</v>
      </c>
    </row>
    <row r="170" spans="1:1" x14ac:dyDescent="0.25">
      <c r="A170" t="s">
        <v>541</v>
      </c>
    </row>
    <row r="171" spans="1:1" x14ac:dyDescent="0.25">
      <c r="A171" t="s">
        <v>70</v>
      </c>
    </row>
    <row r="172" spans="1:1" x14ac:dyDescent="0.25">
      <c r="A172" t="s">
        <v>522</v>
      </c>
    </row>
    <row r="173" spans="1:1" x14ac:dyDescent="0.25">
      <c r="A173" t="s">
        <v>392</v>
      </c>
    </row>
    <row r="174" spans="1:1" x14ac:dyDescent="0.25">
      <c r="A174" t="s">
        <v>182</v>
      </c>
    </row>
    <row r="175" spans="1:1" x14ac:dyDescent="0.25">
      <c r="A175" t="s">
        <v>188</v>
      </c>
    </row>
    <row r="176" spans="1:1" x14ac:dyDescent="0.25">
      <c r="A176" t="s">
        <v>303</v>
      </c>
    </row>
    <row r="177" spans="1:1" x14ac:dyDescent="0.25">
      <c r="A177" t="s">
        <v>768</v>
      </c>
    </row>
    <row r="178" spans="1:1" x14ac:dyDescent="0.25">
      <c r="A178" t="s">
        <v>157</v>
      </c>
    </row>
    <row r="179" spans="1:1" x14ac:dyDescent="0.25">
      <c r="A179" t="s">
        <v>84</v>
      </c>
    </row>
    <row r="180" spans="1:1" x14ac:dyDescent="0.25">
      <c r="A180" t="s">
        <v>13</v>
      </c>
    </row>
    <row r="181" spans="1:1" x14ac:dyDescent="0.25">
      <c r="A181" t="s">
        <v>751</v>
      </c>
    </row>
    <row r="182" spans="1:1" x14ac:dyDescent="0.25">
      <c r="A182" t="s">
        <v>66</v>
      </c>
    </row>
    <row r="183" spans="1:1" x14ac:dyDescent="0.25">
      <c r="A183" t="s">
        <v>514</v>
      </c>
    </row>
    <row r="184" spans="1:1" x14ac:dyDescent="0.25">
      <c r="A184" t="s">
        <v>440</v>
      </c>
    </row>
    <row r="185" spans="1:1" x14ac:dyDescent="0.25">
      <c r="A185" t="s">
        <v>417</v>
      </c>
    </row>
    <row r="186" spans="1:1" x14ac:dyDescent="0.25">
      <c r="A186" t="s">
        <v>424</v>
      </c>
    </row>
    <row r="187" spans="1:1" x14ac:dyDescent="0.25">
      <c r="A187" t="s">
        <v>461</v>
      </c>
    </row>
    <row r="188" spans="1:1" x14ac:dyDescent="0.25">
      <c r="A188" t="s">
        <v>455</v>
      </c>
    </row>
    <row r="189" spans="1:1" x14ac:dyDescent="0.25">
      <c r="A189" t="s">
        <v>97</v>
      </c>
    </row>
    <row r="190" spans="1:1" x14ac:dyDescent="0.25">
      <c r="A190" t="s">
        <v>24</v>
      </c>
    </row>
    <row r="191" spans="1:1" x14ac:dyDescent="0.25">
      <c r="A191" t="s">
        <v>108</v>
      </c>
    </row>
    <row r="192" spans="1:1" x14ac:dyDescent="0.25">
      <c r="A192" t="s">
        <v>675</v>
      </c>
    </row>
    <row r="193" spans="1:1" x14ac:dyDescent="0.25">
      <c r="A193" t="s">
        <v>175</v>
      </c>
    </row>
    <row r="194" spans="1:1" x14ac:dyDescent="0.25">
      <c r="A194" t="s">
        <v>107</v>
      </c>
    </row>
    <row r="195" spans="1:1" x14ac:dyDescent="0.25">
      <c r="A195" t="s">
        <v>449</v>
      </c>
    </row>
    <row r="196" spans="1:1" x14ac:dyDescent="0.25">
      <c r="A196" t="s">
        <v>752</v>
      </c>
    </row>
    <row r="197" spans="1:1" x14ac:dyDescent="0.25">
      <c r="A197" t="s">
        <v>183</v>
      </c>
    </row>
    <row r="198" spans="1:1" x14ac:dyDescent="0.25">
      <c r="A198" t="s">
        <v>86</v>
      </c>
    </row>
    <row r="199" spans="1:1" x14ac:dyDescent="0.25">
      <c r="A199" t="s">
        <v>148</v>
      </c>
    </row>
    <row r="200" spans="1:1" x14ac:dyDescent="0.25">
      <c r="A200" t="s">
        <v>539</v>
      </c>
    </row>
    <row r="201" spans="1:1" x14ac:dyDescent="0.25">
      <c r="A201" t="s">
        <v>89</v>
      </c>
    </row>
    <row r="202" spans="1:1" x14ac:dyDescent="0.25">
      <c r="A202" t="s">
        <v>289</v>
      </c>
    </row>
    <row r="203" spans="1:1" x14ac:dyDescent="0.25">
      <c r="A203" t="s">
        <v>770</v>
      </c>
    </row>
    <row r="204" spans="1:1" x14ac:dyDescent="0.25">
      <c r="A204" t="s">
        <v>58</v>
      </c>
    </row>
    <row r="205" spans="1:1" x14ac:dyDescent="0.25">
      <c r="A205" t="s">
        <v>127</v>
      </c>
    </row>
    <row r="206" spans="1:1" x14ac:dyDescent="0.25">
      <c r="A206" t="s">
        <v>91</v>
      </c>
    </row>
    <row r="207" spans="1:1" x14ac:dyDescent="0.25">
      <c r="A207" t="s">
        <v>672</v>
      </c>
    </row>
    <row r="208" spans="1:1" x14ac:dyDescent="0.25">
      <c r="A208" t="s">
        <v>199</v>
      </c>
    </row>
    <row r="209" spans="1:1" x14ac:dyDescent="0.25">
      <c r="A209" t="s">
        <v>408</v>
      </c>
    </row>
    <row r="210" spans="1:1" x14ac:dyDescent="0.25">
      <c r="A210" t="s">
        <v>189</v>
      </c>
    </row>
    <row r="211" spans="1:1" x14ac:dyDescent="0.25">
      <c r="A211" t="s">
        <v>240</v>
      </c>
    </row>
    <row r="212" spans="1:1" x14ac:dyDescent="0.25">
      <c r="A212" t="s">
        <v>85</v>
      </c>
    </row>
    <row r="213" spans="1:1" x14ac:dyDescent="0.25">
      <c r="A213" t="s">
        <v>167</v>
      </c>
    </row>
    <row r="214" spans="1:1" x14ac:dyDescent="0.25">
      <c r="A214" t="s">
        <v>138</v>
      </c>
    </row>
    <row r="215" spans="1:1" x14ac:dyDescent="0.25">
      <c r="A215" t="s">
        <v>26</v>
      </c>
    </row>
    <row r="216" spans="1:1" x14ac:dyDescent="0.25">
      <c r="A216" t="s">
        <v>38</v>
      </c>
    </row>
    <row r="217" spans="1:1" x14ac:dyDescent="0.25">
      <c r="A217" t="s">
        <v>322</v>
      </c>
    </row>
    <row r="218" spans="1:1" x14ac:dyDescent="0.25">
      <c r="A218" t="s">
        <v>201</v>
      </c>
    </row>
    <row r="219" spans="1:1" x14ac:dyDescent="0.25">
      <c r="A219" t="s">
        <v>197</v>
      </c>
    </row>
    <row r="220" spans="1:1" x14ac:dyDescent="0.25">
      <c r="A220" t="s">
        <v>101</v>
      </c>
    </row>
    <row r="221" spans="1:1" x14ac:dyDescent="0.25">
      <c r="A221" t="s">
        <v>511</v>
      </c>
    </row>
    <row r="222" spans="1:1" x14ac:dyDescent="0.25">
      <c r="A222" t="s">
        <v>383</v>
      </c>
    </row>
    <row r="223" spans="1:1" x14ac:dyDescent="0.25">
      <c r="A223" t="s">
        <v>202</v>
      </c>
    </row>
    <row r="224" spans="1:1" x14ac:dyDescent="0.25">
      <c r="A224" t="s">
        <v>77</v>
      </c>
    </row>
    <row r="225" spans="1:1" x14ac:dyDescent="0.25">
      <c r="A225" t="s">
        <v>279</v>
      </c>
    </row>
    <row r="226" spans="1:1" x14ac:dyDescent="0.25">
      <c r="A226" t="s">
        <v>630</v>
      </c>
    </row>
    <row r="227" spans="1:1" x14ac:dyDescent="0.25">
      <c r="A227" t="s">
        <v>524</v>
      </c>
    </row>
    <row r="228" spans="1:1" x14ac:dyDescent="0.25">
      <c r="A228" t="s">
        <v>61</v>
      </c>
    </row>
    <row r="229" spans="1:1" x14ac:dyDescent="0.25">
      <c r="A229" t="s">
        <v>153</v>
      </c>
    </row>
    <row r="230" spans="1:1" x14ac:dyDescent="0.25">
      <c r="A230" t="s">
        <v>159</v>
      </c>
    </row>
    <row r="231" spans="1:1" x14ac:dyDescent="0.25">
      <c r="A231" t="s">
        <v>130</v>
      </c>
    </row>
    <row r="232" spans="1:1" x14ac:dyDescent="0.25">
      <c r="A232" t="s">
        <v>75</v>
      </c>
    </row>
    <row r="233" spans="1:1" x14ac:dyDescent="0.25">
      <c r="A233" t="s">
        <v>311</v>
      </c>
    </row>
    <row r="234" spans="1:1" x14ac:dyDescent="0.25">
      <c r="A234" t="s">
        <v>409</v>
      </c>
    </row>
    <row r="235" spans="1:1" x14ac:dyDescent="0.25">
      <c r="A235" t="s">
        <v>32</v>
      </c>
    </row>
    <row r="236" spans="1:1" x14ac:dyDescent="0.25">
      <c r="A236" t="s">
        <v>757</v>
      </c>
    </row>
    <row r="237" spans="1:1" x14ac:dyDescent="0.25">
      <c r="A237" t="s">
        <v>694</v>
      </c>
    </row>
    <row r="238" spans="1:1" x14ac:dyDescent="0.25">
      <c r="A238" t="s">
        <v>445</v>
      </c>
    </row>
    <row r="239" spans="1:1" x14ac:dyDescent="0.25">
      <c r="A239" t="s">
        <v>31</v>
      </c>
    </row>
    <row r="240" spans="1:1" x14ac:dyDescent="0.25">
      <c r="A240" t="s">
        <v>63</v>
      </c>
    </row>
    <row r="241" spans="1:1" x14ac:dyDescent="0.25">
      <c r="A241" t="s">
        <v>82</v>
      </c>
    </row>
    <row r="242" spans="1:1" x14ac:dyDescent="0.25">
      <c r="A242" t="s">
        <v>327</v>
      </c>
    </row>
    <row r="243" spans="1:1" x14ac:dyDescent="0.25">
      <c r="A243" t="s">
        <v>30</v>
      </c>
    </row>
    <row r="244" spans="1:1" x14ac:dyDescent="0.25">
      <c r="A244" t="s">
        <v>8</v>
      </c>
    </row>
    <row r="245" spans="1:1" x14ac:dyDescent="0.25">
      <c r="A245" t="s">
        <v>442</v>
      </c>
    </row>
    <row r="246" spans="1:1" x14ac:dyDescent="0.25">
      <c r="A246" t="s">
        <v>542</v>
      </c>
    </row>
    <row r="247" spans="1:1" x14ac:dyDescent="0.25">
      <c r="A247" t="s">
        <v>650</v>
      </c>
    </row>
    <row r="248" spans="1:1" x14ac:dyDescent="0.25">
      <c r="A248" t="s">
        <v>54</v>
      </c>
    </row>
    <row r="249" spans="1:1" x14ac:dyDescent="0.25">
      <c r="A249" t="s">
        <v>79</v>
      </c>
    </row>
    <row r="250" spans="1:1" x14ac:dyDescent="0.25">
      <c r="A250" t="s">
        <v>443</v>
      </c>
    </row>
    <row r="251" spans="1:1" x14ac:dyDescent="0.25">
      <c r="A251" t="s">
        <v>181</v>
      </c>
    </row>
    <row r="252" spans="1:1" x14ac:dyDescent="0.25">
      <c r="A252" t="s">
        <v>120</v>
      </c>
    </row>
    <row r="253" spans="1:1" x14ac:dyDescent="0.25">
      <c r="A253" t="s">
        <v>152</v>
      </c>
    </row>
    <row r="254" spans="1:1" x14ac:dyDescent="0.25">
      <c r="A254" t="s">
        <v>150</v>
      </c>
    </row>
    <row r="255" spans="1:1" x14ac:dyDescent="0.25">
      <c r="A255" t="s">
        <v>325</v>
      </c>
    </row>
    <row r="256" spans="1:1" x14ac:dyDescent="0.25">
      <c r="A256" t="s">
        <v>19</v>
      </c>
    </row>
    <row r="257" spans="1:1" x14ac:dyDescent="0.25">
      <c r="A257" t="s">
        <v>453</v>
      </c>
    </row>
    <row r="258" spans="1:1" x14ac:dyDescent="0.25">
      <c r="A258" t="s">
        <v>328</v>
      </c>
    </row>
    <row r="259" spans="1:1" x14ac:dyDescent="0.25">
      <c r="A259" t="s">
        <v>475</v>
      </c>
    </row>
    <row r="260" spans="1:1" x14ac:dyDescent="0.25">
      <c r="A260" t="s">
        <v>162</v>
      </c>
    </row>
    <row r="261" spans="1:1" x14ac:dyDescent="0.25">
      <c r="A261" t="s">
        <v>2159</v>
      </c>
    </row>
    <row r="262" spans="1:1" x14ac:dyDescent="0.25">
      <c r="A262" t="s">
        <v>488</v>
      </c>
    </row>
    <row r="263" spans="1:1" x14ac:dyDescent="0.25">
      <c r="A263" t="s">
        <v>467</v>
      </c>
    </row>
    <row r="264" spans="1:1" x14ac:dyDescent="0.25">
      <c r="A264" t="s">
        <v>728</v>
      </c>
    </row>
    <row r="265" spans="1:1" x14ac:dyDescent="0.25">
      <c r="A265" t="s">
        <v>418</v>
      </c>
    </row>
    <row r="266" spans="1:1" x14ac:dyDescent="0.25">
      <c r="A266" t="s">
        <v>763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H16" sqref="H16"/>
    </sheetView>
  </sheetViews>
  <sheetFormatPr defaultRowHeight="15" x14ac:dyDescent="0.25"/>
  <sheetData>
    <row r="1" spans="1:1" x14ac:dyDescent="0.25">
      <c r="A1" t="s">
        <v>2134</v>
      </c>
    </row>
    <row r="2" spans="1:1" x14ac:dyDescent="0.25">
      <c r="A2" t="s">
        <v>21</v>
      </c>
    </row>
    <row r="3" spans="1:1" x14ac:dyDescent="0.25">
      <c r="A3" t="s">
        <v>99</v>
      </c>
    </row>
    <row r="4" spans="1:1" x14ac:dyDescent="0.25">
      <c r="A4" t="s">
        <v>302</v>
      </c>
    </row>
    <row r="5" spans="1:1" x14ac:dyDescent="0.25">
      <c r="A5" t="s">
        <v>688</v>
      </c>
    </row>
    <row r="6" spans="1:1" x14ac:dyDescent="0.25">
      <c r="A6" t="s">
        <v>310</v>
      </c>
    </row>
    <row r="7" spans="1:1" x14ac:dyDescent="0.25">
      <c r="A7" t="s">
        <v>308</v>
      </c>
    </row>
    <row r="8" spans="1:1" x14ac:dyDescent="0.25">
      <c r="A8" t="s">
        <v>50</v>
      </c>
    </row>
    <row r="9" spans="1:1" x14ac:dyDescent="0.25">
      <c r="A9" t="s">
        <v>388</v>
      </c>
    </row>
    <row r="10" spans="1:1" x14ac:dyDescent="0.25">
      <c r="A10" t="s">
        <v>698</v>
      </c>
    </row>
    <row r="11" spans="1:1" x14ac:dyDescent="0.25">
      <c r="A11" t="s">
        <v>317</v>
      </c>
    </row>
    <row r="12" spans="1:1" x14ac:dyDescent="0.25">
      <c r="A12" t="s">
        <v>171</v>
      </c>
    </row>
    <row r="13" spans="1:1" x14ac:dyDescent="0.25">
      <c r="A13" t="s">
        <v>29</v>
      </c>
    </row>
    <row r="14" spans="1:1" x14ac:dyDescent="0.25">
      <c r="A14" t="s">
        <v>703</v>
      </c>
    </row>
    <row r="15" spans="1:1" x14ac:dyDescent="0.25">
      <c r="A15" t="s">
        <v>704</v>
      </c>
    </row>
    <row r="16" spans="1:1" x14ac:dyDescent="0.25">
      <c r="A16" t="s">
        <v>705</v>
      </c>
    </row>
    <row r="17" spans="1:1" x14ac:dyDescent="0.25">
      <c r="A17" t="s">
        <v>707</v>
      </c>
    </row>
    <row r="18" spans="1:1" x14ac:dyDescent="0.25">
      <c r="A18" t="s">
        <v>710</v>
      </c>
    </row>
    <row r="19" spans="1:1" x14ac:dyDescent="0.25">
      <c r="A19" t="s">
        <v>713</v>
      </c>
    </row>
    <row r="20" spans="1:1" x14ac:dyDescent="0.25">
      <c r="A20" t="s">
        <v>90</v>
      </c>
    </row>
    <row r="21" spans="1:1" x14ac:dyDescent="0.25">
      <c r="A21" t="s">
        <v>300</v>
      </c>
    </row>
    <row r="22" spans="1:1" x14ac:dyDescent="0.25">
      <c r="A22" t="s">
        <v>56</v>
      </c>
    </row>
    <row r="23" spans="1:1" x14ac:dyDescent="0.25">
      <c r="A23" t="s">
        <v>111</v>
      </c>
    </row>
    <row r="24" spans="1:1" x14ac:dyDescent="0.25">
      <c r="A24" t="s">
        <v>719</v>
      </c>
    </row>
    <row r="25" spans="1:1" x14ac:dyDescent="0.25">
      <c r="A25" t="s">
        <v>720</v>
      </c>
    </row>
    <row r="26" spans="1:1" x14ac:dyDescent="0.25">
      <c r="A26" t="s">
        <v>723</v>
      </c>
    </row>
    <row r="27" spans="1:1" x14ac:dyDescent="0.25">
      <c r="A27" t="s">
        <v>17</v>
      </c>
    </row>
    <row r="28" spans="1:1" x14ac:dyDescent="0.25">
      <c r="A28" t="s">
        <v>727</v>
      </c>
    </row>
    <row r="29" spans="1:1" x14ac:dyDescent="0.25">
      <c r="A29" t="s">
        <v>59</v>
      </c>
    </row>
    <row r="30" spans="1:1" x14ac:dyDescent="0.25">
      <c r="A30" t="s">
        <v>732</v>
      </c>
    </row>
    <row r="31" spans="1:1" x14ac:dyDescent="0.25">
      <c r="A31" t="s">
        <v>168</v>
      </c>
    </row>
    <row r="32" spans="1:1" x14ac:dyDescent="0.25">
      <c r="A32" t="s">
        <v>139</v>
      </c>
    </row>
    <row r="33" spans="1:1" x14ac:dyDescent="0.25">
      <c r="A33" t="s">
        <v>734</v>
      </c>
    </row>
    <row r="34" spans="1:1" x14ac:dyDescent="0.25">
      <c r="A34" t="s">
        <v>301</v>
      </c>
    </row>
    <row r="35" spans="1:1" x14ac:dyDescent="0.25">
      <c r="A35" t="s">
        <v>179</v>
      </c>
    </row>
    <row r="36" spans="1:1" x14ac:dyDescent="0.25">
      <c r="A36" t="s">
        <v>180</v>
      </c>
    </row>
    <row r="37" spans="1:1" x14ac:dyDescent="0.25">
      <c r="A37" t="s">
        <v>313</v>
      </c>
    </row>
    <row r="38" spans="1:1" x14ac:dyDescent="0.25">
      <c r="A38" t="s">
        <v>37</v>
      </c>
    </row>
    <row r="39" spans="1:1" x14ac:dyDescent="0.25">
      <c r="A39" t="s">
        <v>314</v>
      </c>
    </row>
    <row r="40" spans="1:1" x14ac:dyDescent="0.25">
      <c r="A40" t="s">
        <v>740</v>
      </c>
    </row>
    <row r="41" spans="1:1" x14ac:dyDescent="0.25">
      <c r="A41" t="s">
        <v>43</v>
      </c>
    </row>
    <row r="42" spans="1:1" x14ac:dyDescent="0.25">
      <c r="A42" t="s">
        <v>44</v>
      </c>
    </row>
    <row r="43" spans="1:1" x14ac:dyDescent="0.25">
      <c r="A43" t="s">
        <v>333</v>
      </c>
    </row>
    <row r="44" spans="1:1" x14ac:dyDescent="0.25">
      <c r="A44" t="s">
        <v>530</v>
      </c>
    </row>
    <row r="45" spans="1:1" x14ac:dyDescent="0.25">
      <c r="A45" t="s">
        <v>422</v>
      </c>
    </row>
    <row r="46" spans="1:1" x14ac:dyDescent="0.25">
      <c r="A46" t="s">
        <v>27</v>
      </c>
    </row>
    <row r="47" spans="1:1" x14ac:dyDescent="0.25">
      <c r="A47" t="s">
        <v>669</v>
      </c>
    </row>
    <row r="48" spans="1:1" x14ac:dyDescent="0.25">
      <c r="A48" t="s">
        <v>312</v>
      </c>
    </row>
    <row r="49" spans="1:1" x14ac:dyDescent="0.25">
      <c r="A49" t="s">
        <v>33</v>
      </c>
    </row>
    <row r="50" spans="1:1" x14ac:dyDescent="0.25">
      <c r="A50"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G38" sqref="G38"/>
    </sheetView>
  </sheetViews>
  <sheetFormatPr defaultRowHeight="15" x14ac:dyDescent="0.25"/>
  <cols>
    <col min="1" max="1" width="31" bestFit="1" customWidth="1"/>
    <col min="2" max="2" width="15.28515625" bestFit="1" customWidth="1"/>
    <col min="3" max="3" width="38.140625" bestFit="1" customWidth="1"/>
    <col min="5" max="5" width="44.7109375" bestFit="1" customWidth="1"/>
  </cols>
  <sheetData>
    <row r="1" spans="1:5" x14ac:dyDescent="0.25">
      <c r="A1" t="s">
        <v>2167</v>
      </c>
      <c r="B1" s="184">
        <v>46265.483749999999</v>
      </c>
    </row>
    <row r="2" spans="1:5" x14ac:dyDescent="0.25">
      <c r="A2" t="s">
        <v>2168</v>
      </c>
      <c r="B2">
        <v>591</v>
      </c>
    </row>
    <row r="3" spans="1:5" x14ac:dyDescent="0.25">
      <c r="A3" t="s">
        <v>2169</v>
      </c>
      <c r="B3">
        <v>630</v>
      </c>
    </row>
    <row r="5" spans="1:5" ht="75" customHeight="1" x14ac:dyDescent="0.25">
      <c r="A5" s="124" t="s">
        <v>2196</v>
      </c>
      <c r="C5" s="124" t="s">
        <v>2179</v>
      </c>
      <c r="E5" s="124" t="s">
        <v>2277</v>
      </c>
    </row>
    <row r="6" spans="1:5" x14ac:dyDescent="0.25">
      <c r="C6" t="s">
        <v>100</v>
      </c>
      <c r="E6" t="s">
        <v>2180</v>
      </c>
    </row>
    <row r="7" spans="1:5" x14ac:dyDescent="0.25">
      <c r="C7" t="s">
        <v>377</v>
      </c>
      <c r="E7" t="s">
        <v>100</v>
      </c>
    </row>
    <row r="8" spans="1:5" x14ac:dyDescent="0.25">
      <c r="C8" t="s">
        <v>378</v>
      </c>
      <c r="E8" t="s">
        <v>377</v>
      </c>
    </row>
    <row r="9" spans="1:5" x14ac:dyDescent="0.25">
      <c r="C9" t="s">
        <v>690</v>
      </c>
      <c r="E9" t="s">
        <v>378</v>
      </c>
    </row>
    <row r="10" spans="1:5" x14ac:dyDescent="0.25">
      <c r="C10" t="s">
        <v>380</v>
      </c>
      <c r="E10" t="s">
        <v>690</v>
      </c>
    </row>
    <row r="11" spans="1:5" x14ac:dyDescent="0.25">
      <c r="C11" t="s">
        <v>381</v>
      </c>
      <c r="E11" t="s">
        <v>381</v>
      </c>
    </row>
    <row r="12" spans="1:5" x14ac:dyDescent="0.25">
      <c r="C12" t="s">
        <v>384</v>
      </c>
      <c r="E12" t="s">
        <v>2160</v>
      </c>
    </row>
    <row r="13" spans="1:5" x14ac:dyDescent="0.25">
      <c r="C13" t="s">
        <v>385</v>
      </c>
      <c r="E13" t="s">
        <v>384</v>
      </c>
    </row>
    <row r="14" spans="1:5" x14ac:dyDescent="0.25">
      <c r="C14" t="s">
        <v>386</v>
      </c>
      <c r="E14" t="s">
        <v>385</v>
      </c>
    </row>
    <row r="15" spans="1:5" x14ac:dyDescent="0.25">
      <c r="C15" t="s">
        <v>387</v>
      </c>
      <c r="E15" t="s">
        <v>386</v>
      </c>
    </row>
    <row r="16" spans="1:5" x14ac:dyDescent="0.25">
      <c r="C16" t="s">
        <v>391</v>
      </c>
      <c r="E16" t="s">
        <v>2192</v>
      </c>
    </row>
    <row r="17" spans="3:5" x14ac:dyDescent="0.25">
      <c r="C17" t="s">
        <v>700</v>
      </c>
      <c r="E17" t="s">
        <v>387</v>
      </c>
    </row>
    <row r="18" spans="3:5" x14ac:dyDescent="0.25">
      <c r="C18" t="s">
        <v>436</v>
      </c>
      <c r="E18" t="s">
        <v>391</v>
      </c>
    </row>
    <row r="19" spans="3:5" x14ac:dyDescent="0.25">
      <c r="C19" t="s">
        <v>394</v>
      </c>
      <c r="E19" t="s">
        <v>700</v>
      </c>
    </row>
    <row r="20" spans="3:5" x14ac:dyDescent="0.25">
      <c r="C20" t="s">
        <v>776</v>
      </c>
      <c r="E20" t="s">
        <v>2170</v>
      </c>
    </row>
    <row r="21" spans="3:5" x14ac:dyDescent="0.25">
      <c r="C21" t="s">
        <v>12</v>
      </c>
      <c r="E21" t="s">
        <v>436</v>
      </c>
    </row>
    <row r="22" spans="3:5" x14ac:dyDescent="0.25">
      <c r="C22" t="s">
        <v>765</v>
      </c>
      <c r="E22" t="s">
        <v>394</v>
      </c>
    </row>
    <row r="23" spans="3:5" x14ac:dyDescent="0.25">
      <c r="C23" t="s">
        <v>712</v>
      </c>
      <c r="E23" t="s">
        <v>776</v>
      </c>
    </row>
    <row r="24" spans="3:5" x14ac:dyDescent="0.25">
      <c r="C24" t="s">
        <v>546</v>
      </c>
      <c r="E24" t="s">
        <v>12</v>
      </c>
    </row>
    <row r="25" spans="3:5" x14ac:dyDescent="0.25">
      <c r="C25" t="s">
        <v>405</v>
      </c>
      <c r="E25" t="s">
        <v>765</v>
      </c>
    </row>
    <row r="26" spans="3:5" x14ac:dyDescent="0.25">
      <c r="C26" t="s">
        <v>723</v>
      </c>
      <c r="E26" t="s">
        <v>712</v>
      </c>
    </row>
    <row r="27" spans="3:5" x14ac:dyDescent="0.25">
      <c r="C27" t="s">
        <v>406</v>
      </c>
      <c r="E27" t="s">
        <v>2171</v>
      </c>
    </row>
    <row r="28" spans="3:5" x14ac:dyDescent="0.25">
      <c r="C28" t="s">
        <v>407</v>
      </c>
      <c r="E28" t="s">
        <v>546</v>
      </c>
    </row>
    <row r="29" spans="3:5" x14ac:dyDescent="0.25">
      <c r="C29" t="s">
        <v>726</v>
      </c>
      <c r="E29" t="s">
        <v>405</v>
      </c>
    </row>
    <row r="30" spans="3:5" x14ac:dyDescent="0.25">
      <c r="C30" t="s">
        <v>143</v>
      </c>
      <c r="E30" t="s">
        <v>2172</v>
      </c>
    </row>
    <row r="31" spans="3:5" x14ac:dyDescent="0.25">
      <c r="C31" t="s">
        <v>410</v>
      </c>
      <c r="E31" t="s">
        <v>2181</v>
      </c>
    </row>
    <row r="32" spans="3:5" x14ac:dyDescent="0.25">
      <c r="C32" t="s">
        <v>117</v>
      </c>
      <c r="E32" t="s">
        <v>406</v>
      </c>
    </row>
    <row r="33" spans="3:5" x14ac:dyDescent="0.25">
      <c r="C33" t="s">
        <v>414</v>
      </c>
      <c r="E33" t="s">
        <v>407</v>
      </c>
    </row>
    <row r="34" spans="3:5" x14ac:dyDescent="0.25">
      <c r="C34" t="s">
        <v>416</v>
      </c>
      <c r="E34" t="s">
        <v>726</v>
      </c>
    </row>
    <row r="35" spans="3:5" x14ac:dyDescent="0.25">
      <c r="C35" t="s">
        <v>736</v>
      </c>
      <c r="E35" t="s">
        <v>143</v>
      </c>
    </row>
    <row r="36" spans="3:5" x14ac:dyDescent="0.25">
      <c r="C36" t="s">
        <v>737</v>
      </c>
      <c r="E36" t="s">
        <v>2195</v>
      </c>
    </row>
    <row r="37" spans="3:5" x14ac:dyDescent="0.25">
      <c r="C37" t="s">
        <v>420</v>
      </c>
      <c r="E37" t="s">
        <v>410</v>
      </c>
    </row>
    <row r="38" spans="3:5" x14ac:dyDescent="0.25">
      <c r="C38" t="s">
        <v>421</v>
      </c>
      <c r="E38" t="s">
        <v>2182</v>
      </c>
    </row>
    <row r="39" spans="3:5" x14ac:dyDescent="0.25">
      <c r="C39" t="s">
        <v>423</v>
      </c>
      <c r="E39" t="s">
        <v>117</v>
      </c>
    </row>
    <row r="40" spans="3:5" x14ac:dyDescent="0.25">
      <c r="C40" t="s">
        <v>241</v>
      </c>
      <c r="E40" t="s">
        <v>2183</v>
      </c>
    </row>
    <row r="41" spans="3:5" x14ac:dyDescent="0.25">
      <c r="C41" t="s">
        <v>425</v>
      </c>
      <c r="E41" t="s">
        <v>414</v>
      </c>
    </row>
    <row r="42" spans="3:5" x14ac:dyDescent="0.25">
      <c r="C42" t="s">
        <v>758</v>
      </c>
      <c r="E42" t="s">
        <v>416</v>
      </c>
    </row>
    <row r="43" spans="3:5" x14ac:dyDescent="0.25">
      <c r="C43" t="s">
        <v>427</v>
      </c>
      <c r="E43" t="s">
        <v>2173</v>
      </c>
    </row>
    <row r="44" spans="3:5" x14ac:dyDescent="0.25">
      <c r="C44" t="s">
        <v>123</v>
      </c>
      <c r="E44" t="s">
        <v>736</v>
      </c>
    </row>
    <row r="45" spans="3:5" x14ac:dyDescent="0.25">
      <c r="E45" t="s">
        <v>737</v>
      </c>
    </row>
    <row r="46" spans="3:5" x14ac:dyDescent="0.25">
      <c r="E46" t="s">
        <v>2184</v>
      </c>
    </row>
    <row r="47" spans="3:5" x14ac:dyDescent="0.25">
      <c r="E47" t="s">
        <v>2174</v>
      </c>
    </row>
    <row r="48" spans="3:5" x14ac:dyDescent="0.25">
      <c r="E48" t="s">
        <v>420</v>
      </c>
    </row>
    <row r="49" spans="5:5" x14ac:dyDescent="0.25">
      <c r="E49" t="s">
        <v>421</v>
      </c>
    </row>
    <row r="50" spans="5:5" x14ac:dyDescent="0.25">
      <c r="E50" t="s">
        <v>2161</v>
      </c>
    </row>
    <row r="51" spans="5:5" x14ac:dyDescent="0.25">
      <c r="E51" t="s">
        <v>2175</v>
      </c>
    </row>
    <row r="52" spans="5:5" x14ac:dyDescent="0.25">
      <c r="E52" t="s">
        <v>423</v>
      </c>
    </row>
    <row r="53" spans="5:5" x14ac:dyDescent="0.25">
      <c r="E53" t="s">
        <v>2193</v>
      </c>
    </row>
    <row r="54" spans="5:5" x14ac:dyDescent="0.25">
      <c r="E54" t="s">
        <v>241</v>
      </c>
    </row>
    <row r="55" spans="5:5" x14ac:dyDescent="0.25">
      <c r="E55" t="s">
        <v>425</v>
      </c>
    </row>
    <row r="56" spans="5:5" x14ac:dyDescent="0.25">
      <c r="E56" t="s">
        <v>2194</v>
      </c>
    </row>
    <row r="57" spans="5:5" x14ac:dyDescent="0.25">
      <c r="E57" t="s">
        <v>758</v>
      </c>
    </row>
    <row r="58" spans="5:5" x14ac:dyDescent="0.25">
      <c r="E58" t="s">
        <v>427</v>
      </c>
    </row>
    <row r="59" spans="5:5" x14ac:dyDescent="0.25">
      <c r="E59" t="s">
        <v>123</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2" activePane="bottomLeft" state="frozen"/>
      <selection pane="bottomLeft" activeCell="U26" sqref="U26"/>
    </sheetView>
  </sheetViews>
  <sheetFormatPr defaultRowHeight="15" x14ac:dyDescent="0.2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83"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x14ac:dyDescent="0.25">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x14ac:dyDescent="0.25">
      <c r="A2" s="60" t="s">
        <v>720</v>
      </c>
      <c r="B2" s="60" t="s">
        <v>374</v>
      </c>
      <c r="C2" s="61">
        <v>577755</v>
      </c>
      <c r="D2" s="61">
        <v>29000</v>
      </c>
      <c r="E2" s="62">
        <v>10.329363953797193</v>
      </c>
      <c r="F2" s="62">
        <v>0.68365308021370563</v>
      </c>
      <c r="G2" s="61">
        <v>7.4329999999999998E-6</v>
      </c>
      <c r="H2" s="62">
        <v>527000</v>
      </c>
      <c r="I2" s="62">
        <v>2948.1751090185135</v>
      </c>
      <c r="J2" s="61">
        <v>0</v>
      </c>
      <c r="K2" s="62">
        <v>0</v>
      </c>
      <c r="L2" s="62">
        <v>1379310.3448275863</v>
      </c>
      <c r="M2" s="62">
        <v>25.63</v>
      </c>
      <c r="N2" s="63">
        <v>368.7554026000949</v>
      </c>
      <c r="O2" s="64">
        <v>1467.3868406651043</v>
      </c>
      <c r="P2" s="63">
        <v>48.912894688836808</v>
      </c>
      <c r="Q2" s="183">
        <f t="shared" ref="Q2:Q33" si="0">E2*G2/100</f>
        <v>7.6778162268574529E-7</v>
      </c>
    </row>
    <row r="3" spans="1:17" x14ac:dyDescent="0.25">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83">
        <f t="shared" si="0"/>
        <v>8.0808080808080811E-5</v>
      </c>
    </row>
    <row r="4" spans="1:17" x14ac:dyDescent="0.25">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83">
        <f t="shared" si="0"/>
        <v>9.6996145417932528E-2</v>
      </c>
    </row>
    <row r="5" spans="1:17" x14ac:dyDescent="0.25">
      <c r="A5" s="30" t="s">
        <v>669</v>
      </c>
      <c r="B5" s="30" t="s">
        <v>349</v>
      </c>
      <c r="C5" s="31">
        <v>204500139</v>
      </c>
      <c r="D5" s="31">
        <v>30000000</v>
      </c>
      <c r="E5" s="32">
        <v>1.7050368151549129</v>
      </c>
      <c r="F5" s="32">
        <v>2.2770256612645739E-2</v>
      </c>
      <c r="G5" s="31">
        <v>9.3998380000000008</v>
      </c>
      <c r="H5" s="32">
        <v>3102.5</v>
      </c>
      <c r="I5" s="32">
        <v>200.16221201156668</v>
      </c>
      <c r="J5" s="31">
        <v>30988843</v>
      </c>
      <c r="K5" s="32">
        <v>2416.3535243958609</v>
      </c>
      <c r="L5" s="32">
        <v>1333.3333333333333</v>
      </c>
      <c r="M5" s="32">
        <v>31.33</v>
      </c>
      <c r="N5" s="33">
        <v>66.191165879989086</v>
      </c>
      <c r="O5" s="34">
        <v>3000</v>
      </c>
      <c r="P5" s="33">
        <v>100</v>
      </c>
      <c r="Q5" s="183">
        <f t="shared" si="0"/>
        <v>0.16027069846492129</v>
      </c>
    </row>
    <row r="6" spans="1:17" x14ac:dyDescent="0.25">
      <c r="A6" s="100" t="s">
        <v>50</v>
      </c>
      <c r="B6" s="35" t="s">
        <v>200</v>
      </c>
      <c r="C6" s="36">
        <v>91186532</v>
      </c>
      <c r="D6" s="36">
        <v>7347672</v>
      </c>
      <c r="E6" s="37">
        <v>16.543744603919521</v>
      </c>
      <c r="F6" s="37">
        <v>2.9901231793029006</v>
      </c>
      <c r="G6" s="36">
        <v>3.211576</v>
      </c>
      <c r="H6" s="37">
        <v>728</v>
      </c>
      <c r="I6" s="37">
        <v>-28.420307485467561</v>
      </c>
      <c r="J6" s="36">
        <v>-1925420</v>
      </c>
      <c r="K6" s="37">
        <v>-2873.5533109659191</v>
      </c>
      <c r="L6" s="37">
        <v>5443.9011431103618</v>
      </c>
      <c r="M6" s="37">
        <v>43.7</v>
      </c>
      <c r="N6" s="38">
        <v>57.965254331545879</v>
      </c>
      <c r="O6" s="39">
        <v>300</v>
      </c>
      <c r="P6" s="38">
        <v>10</v>
      </c>
      <c r="Q6" s="183">
        <f t="shared" si="0"/>
        <v>0.53131493120077433</v>
      </c>
    </row>
    <row r="7" spans="1:17" x14ac:dyDescent="0.25">
      <c r="A7" s="95" t="s">
        <v>530</v>
      </c>
      <c r="B7" s="95" t="s">
        <v>351</v>
      </c>
      <c r="C7" s="96">
        <v>257737541</v>
      </c>
      <c r="D7" s="96">
        <v>9500000</v>
      </c>
      <c r="E7" s="97">
        <v>28.970182439723914</v>
      </c>
      <c r="F7" s="97">
        <v>11.728818801507657</v>
      </c>
      <c r="G7" s="96">
        <v>5.3107189999999997</v>
      </c>
      <c r="H7" s="97">
        <v>239.8</v>
      </c>
      <c r="I7" s="97">
        <v>-2.5713231946060091</v>
      </c>
      <c r="J7" s="96">
        <v>-5361958</v>
      </c>
      <c r="K7" s="97">
        <v>-460.65261980791342</v>
      </c>
      <c r="L7" s="97">
        <v>4210.5263157894733</v>
      </c>
      <c r="M7" s="97">
        <v>55.9</v>
      </c>
      <c r="N7" s="98">
        <v>24.761515628831699</v>
      </c>
      <c r="O7" s="99">
        <v>758.46708127948705</v>
      </c>
      <c r="P7" s="98">
        <v>25.282236042649568</v>
      </c>
      <c r="Q7" s="183">
        <f t="shared" si="0"/>
        <v>1.5385249831610812</v>
      </c>
    </row>
    <row r="8" spans="1:17" x14ac:dyDescent="0.25">
      <c r="A8" s="30" t="s">
        <v>727</v>
      </c>
      <c r="B8" s="30" t="s">
        <v>357</v>
      </c>
      <c r="C8" s="31">
        <v>455277050</v>
      </c>
      <c r="D8" s="31">
        <v>31042007</v>
      </c>
      <c r="E8" s="32">
        <v>8.8477651012512375</v>
      </c>
      <c r="F8" s="32">
        <v>1.5233861542034499</v>
      </c>
      <c r="G8" s="31">
        <v>24.164194999999999</v>
      </c>
      <c r="H8" s="32">
        <v>185</v>
      </c>
      <c r="I8" s="32">
        <v>10.719210603665744</v>
      </c>
      <c r="J8" s="31">
        <v>8883359</v>
      </c>
      <c r="K8" s="32">
        <v>653.80218335204063</v>
      </c>
      <c r="L8" s="32">
        <v>1288.5764763856926</v>
      </c>
      <c r="M8" s="32">
        <v>77.84</v>
      </c>
      <c r="N8" s="33">
        <v>83.014332507635672</v>
      </c>
      <c r="O8" s="34">
        <v>3000</v>
      </c>
      <c r="P8" s="33">
        <v>100</v>
      </c>
      <c r="Q8" s="183">
        <f t="shared" si="0"/>
        <v>2.1379912122082967</v>
      </c>
    </row>
    <row r="9" spans="1:17" x14ac:dyDescent="0.25">
      <c r="A9" s="90" t="s">
        <v>422</v>
      </c>
      <c r="B9" s="90" t="s">
        <v>404</v>
      </c>
      <c r="C9" s="91">
        <v>4679410564</v>
      </c>
      <c r="D9" s="91">
        <v>74000000</v>
      </c>
      <c r="E9" s="92">
        <v>69.902304539176043</v>
      </c>
      <c r="F9" s="92">
        <v>6.5599009514992535</v>
      </c>
      <c r="G9" s="91">
        <v>3.9758849999999999</v>
      </c>
      <c r="H9" s="92">
        <v>137.80000000000001</v>
      </c>
      <c r="I9" s="92">
        <v>5.7572293638782241</v>
      </c>
      <c r="J9" s="91">
        <v>-113857279</v>
      </c>
      <c r="K9" s="92">
        <v>-93.590854213194405</v>
      </c>
      <c r="L9" s="92">
        <v>540.54054054054052</v>
      </c>
      <c r="M9" s="92">
        <v>5.37</v>
      </c>
      <c r="N9" s="93">
        <v>14.442523569404742</v>
      </c>
      <c r="O9" s="94">
        <v>1797.3862868375695</v>
      </c>
      <c r="P9" s="93">
        <v>59.912876227918986</v>
      </c>
      <c r="Q9" s="183">
        <f t="shared" si="0"/>
        <v>2.7792352408274197</v>
      </c>
    </row>
    <row r="10" spans="1:17" x14ac:dyDescent="0.25">
      <c r="A10" s="100" t="s">
        <v>388</v>
      </c>
      <c r="B10" s="30" t="s">
        <v>349</v>
      </c>
      <c r="C10" s="31">
        <v>162494773</v>
      </c>
      <c r="D10" s="31">
        <v>6917538</v>
      </c>
      <c r="E10" s="32">
        <v>63.949770164536019</v>
      </c>
      <c r="F10" s="32">
        <v>67.038327108909755</v>
      </c>
      <c r="G10" s="31">
        <v>4.5362669999999996</v>
      </c>
      <c r="H10" s="32">
        <v>130</v>
      </c>
      <c r="I10" s="32">
        <v>-3.3213544853791466</v>
      </c>
      <c r="J10" s="31">
        <v>-22534642</v>
      </c>
      <c r="K10" s="32">
        <v>-42.331646102920118</v>
      </c>
      <c r="L10" s="32">
        <v>5782.4040865406159</v>
      </c>
      <c r="M10" s="32">
        <v>65.569999999999993</v>
      </c>
      <c r="N10" s="33">
        <v>55.537223898139715</v>
      </c>
      <c r="O10" s="34">
        <v>1513.4688613955911</v>
      </c>
      <c r="P10" s="33">
        <v>50.448962046519704</v>
      </c>
      <c r="Q10" s="183">
        <f t="shared" si="0"/>
        <v>2.9009323205496931</v>
      </c>
    </row>
    <row r="11" spans="1:17" x14ac:dyDescent="0.25">
      <c r="A11" s="100" t="s">
        <v>33</v>
      </c>
      <c r="B11" s="55" t="s">
        <v>233</v>
      </c>
      <c r="C11" s="56">
        <v>519583617</v>
      </c>
      <c r="D11" s="56">
        <v>25000000</v>
      </c>
      <c r="E11" s="57">
        <v>17.0262069505659</v>
      </c>
      <c r="F11" s="57">
        <v>6.6573634215311435</v>
      </c>
      <c r="G11" s="56">
        <v>22.966707</v>
      </c>
      <c r="H11" s="57">
        <v>97.15</v>
      </c>
      <c r="I11" s="57">
        <v>2.9296463198607938</v>
      </c>
      <c r="J11" s="56">
        <v>1543645</v>
      </c>
      <c r="K11" s="57">
        <v>1656.79285068782</v>
      </c>
      <c r="L11" s="57">
        <v>1600</v>
      </c>
      <c r="M11" s="57">
        <v>91.86</v>
      </c>
      <c r="N11" s="58">
        <v>19.349633158093827</v>
      </c>
      <c r="O11" s="59">
        <v>2722.5753446981207</v>
      </c>
      <c r="P11" s="58">
        <v>90.752511489937362</v>
      </c>
      <c r="Q11" s="183">
        <f t="shared" si="0"/>
        <v>3.9103590635501053</v>
      </c>
    </row>
    <row r="12" spans="1:17" x14ac:dyDescent="0.25">
      <c r="A12" s="100" t="s">
        <v>171</v>
      </c>
      <c r="B12" s="25" t="s">
        <v>353</v>
      </c>
      <c r="C12" s="26">
        <v>58292296</v>
      </c>
      <c r="D12" s="26">
        <v>39000000</v>
      </c>
      <c r="E12" s="27">
        <v>32.26173949250267</v>
      </c>
      <c r="F12" s="27">
        <v>11.409987442087594</v>
      </c>
      <c r="G12" s="26">
        <v>17.102171999999999</v>
      </c>
      <c r="H12" s="27">
        <v>63.2</v>
      </c>
      <c r="I12" s="27">
        <v>-2.9361605244382503</v>
      </c>
      <c r="J12" s="26">
        <v>-7099673</v>
      </c>
      <c r="K12" s="27">
        <v>-398.25777891460638</v>
      </c>
      <c r="L12" s="27">
        <v>1025.6410256410256</v>
      </c>
      <c r="M12" s="27">
        <v>43.85</v>
      </c>
      <c r="N12" s="28">
        <v>69.007396190071745</v>
      </c>
      <c r="O12" s="29">
        <v>435.66456576586609</v>
      </c>
      <c r="P12" s="28">
        <v>14.522152192195536</v>
      </c>
      <c r="Q12" s="183">
        <f t="shared" si="0"/>
        <v>5.5174581781997336</v>
      </c>
    </row>
    <row r="13" spans="1:17" x14ac:dyDescent="0.25">
      <c r="A13" s="100" t="s">
        <v>314</v>
      </c>
      <c r="B13" s="25" t="s">
        <v>376</v>
      </c>
      <c r="C13" s="26">
        <v>202339880</v>
      </c>
      <c r="D13" s="26">
        <v>18255333</v>
      </c>
      <c r="E13" s="27">
        <v>44.874452338103289</v>
      </c>
      <c r="F13" s="27">
        <v>42.091708569455918</v>
      </c>
      <c r="G13" s="26">
        <v>15.26498</v>
      </c>
      <c r="H13" s="27">
        <v>57.7</v>
      </c>
      <c r="I13" s="27">
        <v>-3.1918361321092945</v>
      </c>
      <c r="J13" s="26">
        <v>81750563</v>
      </c>
      <c r="K13" s="27">
        <v>13.041028808572241</v>
      </c>
      <c r="L13" s="27">
        <v>2191.1405286334684</v>
      </c>
      <c r="M13" s="27">
        <v>83.61</v>
      </c>
      <c r="N13" s="28">
        <v>44.748796694607449</v>
      </c>
      <c r="O13" s="29">
        <v>998.28961991874735</v>
      </c>
      <c r="P13" s="28">
        <v>33.276320663958245</v>
      </c>
      <c r="Q13" s="183">
        <f t="shared" si="0"/>
        <v>6.850076174520999</v>
      </c>
    </row>
    <row r="14" spans="1:17" x14ac:dyDescent="0.25">
      <c r="A14" s="25" t="s">
        <v>734</v>
      </c>
      <c r="B14" s="25" t="s">
        <v>689</v>
      </c>
      <c r="C14" s="26">
        <v>162912546</v>
      </c>
      <c r="D14" s="26">
        <v>20000000</v>
      </c>
      <c r="E14" s="27">
        <v>88.496671640179613</v>
      </c>
      <c r="F14" s="27">
        <v>103.14297393960328</v>
      </c>
      <c r="G14" s="26">
        <v>10.537267999999999</v>
      </c>
      <c r="H14" s="27">
        <v>43.2</v>
      </c>
      <c r="I14" s="27">
        <v>-1.1284082164855747</v>
      </c>
      <c r="J14" s="26">
        <v>-6812646</v>
      </c>
      <c r="K14" s="27">
        <v>-125.9422550357086</v>
      </c>
      <c r="L14" s="27">
        <v>2000</v>
      </c>
      <c r="M14" s="27">
        <v>52.68</v>
      </c>
      <c r="N14" s="28">
        <v>1.7431313922170328</v>
      </c>
      <c r="O14" s="29">
        <v>35.428571428571395</v>
      </c>
      <c r="P14" s="28">
        <v>1.1809523809523799</v>
      </c>
      <c r="Q14" s="183">
        <f t="shared" si="0"/>
        <v>9.3251314618057215</v>
      </c>
    </row>
    <row r="15" spans="1:17" x14ac:dyDescent="0.25">
      <c r="A15" s="70" t="s">
        <v>317</v>
      </c>
      <c r="B15" s="70" t="s">
        <v>221</v>
      </c>
      <c r="C15" s="71">
        <v>15253371409</v>
      </c>
      <c r="D15" s="71">
        <v>332007786</v>
      </c>
      <c r="E15" s="72">
        <v>63.470718464681035</v>
      </c>
      <c r="F15" s="72">
        <v>5.5996596223676942</v>
      </c>
      <c r="G15" s="71">
        <v>18.464296999999998</v>
      </c>
      <c r="H15" s="72">
        <v>33.020000000000003</v>
      </c>
      <c r="I15" s="72">
        <v>-0.79305715884252237</v>
      </c>
      <c r="J15" s="71">
        <v>85099618</v>
      </c>
      <c r="K15" s="72">
        <v>133.19385069437092</v>
      </c>
      <c r="L15" s="72">
        <v>120.4791022581621</v>
      </c>
      <c r="M15" s="72">
        <v>5.56</v>
      </c>
      <c r="N15" s="73">
        <v>29.746366599996623</v>
      </c>
      <c r="O15" s="74">
        <v>1026.3031628232334</v>
      </c>
      <c r="P15" s="73">
        <v>34.210105427441114</v>
      </c>
      <c r="Q15" s="183">
        <f t="shared" si="0"/>
        <v>11.719421965352545</v>
      </c>
    </row>
    <row r="16" spans="1:17" x14ac:dyDescent="0.25">
      <c r="A16" s="100" t="s">
        <v>179</v>
      </c>
      <c r="B16" s="40" t="s">
        <v>255</v>
      </c>
      <c r="C16" s="41">
        <v>353515478</v>
      </c>
      <c r="D16" s="41">
        <v>73500000</v>
      </c>
      <c r="E16" s="42">
        <v>35.88615392555058</v>
      </c>
      <c r="F16" s="42">
        <v>17.362979807409729</v>
      </c>
      <c r="G16" s="41">
        <v>39.640771000000001</v>
      </c>
      <c r="H16" s="42">
        <v>30.46</v>
      </c>
      <c r="I16" s="42">
        <v>-0.53197455441434016</v>
      </c>
      <c r="J16" s="41">
        <v>-4041987</v>
      </c>
      <c r="K16" s="42">
        <v>-511.33761687011861</v>
      </c>
      <c r="L16" s="42">
        <v>544.21768707482988</v>
      </c>
      <c r="M16" s="42">
        <v>53.93</v>
      </c>
      <c r="N16" s="43">
        <v>24.022392231959646</v>
      </c>
      <c r="O16" s="44">
        <v>425.74294617325495</v>
      </c>
      <c r="P16" s="43">
        <v>14.191431539108498</v>
      </c>
      <c r="Q16" s="183">
        <f t="shared" si="0"/>
        <v>14.225548098335016</v>
      </c>
    </row>
    <row r="17" spans="1:17" x14ac:dyDescent="0.25">
      <c r="A17" s="70" t="s">
        <v>698</v>
      </c>
      <c r="B17" s="70" t="s">
        <v>699</v>
      </c>
      <c r="C17" s="71">
        <v>1839661730</v>
      </c>
      <c r="D17" s="71">
        <v>300000000</v>
      </c>
      <c r="E17" s="72">
        <v>9.630014830222839</v>
      </c>
      <c r="F17" s="72">
        <v>0.81887881209377877</v>
      </c>
      <c r="G17" s="71">
        <v>153.859475</v>
      </c>
      <c r="H17" s="72">
        <v>24.74</v>
      </c>
      <c r="I17" s="72">
        <v>-3.4137316090859748</v>
      </c>
      <c r="J17" s="71">
        <v>378885188</v>
      </c>
      <c r="K17" s="72">
        <v>31.038426342494024</v>
      </c>
      <c r="L17" s="72">
        <v>133.33333333333334</v>
      </c>
      <c r="M17" s="72">
        <v>51.28</v>
      </c>
      <c r="N17" s="73">
        <v>0</v>
      </c>
      <c r="O17" s="74">
        <v>770</v>
      </c>
      <c r="P17" s="73">
        <v>25.666666666666668</v>
      </c>
      <c r="Q17" s="183">
        <f t="shared" si="0"/>
        <v>14.816690260203002</v>
      </c>
    </row>
    <row r="18" spans="1:17" x14ac:dyDescent="0.25">
      <c r="A18" s="55" t="s">
        <v>29</v>
      </c>
      <c r="B18" s="55" t="s">
        <v>233</v>
      </c>
      <c r="C18" s="56">
        <v>453946752</v>
      </c>
      <c r="D18" s="56">
        <v>36000000</v>
      </c>
      <c r="E18" s="57">
        <v>65.33446555348759</v>
      </c>
      <c r="F18" s="57">
        <v>69.855514448601056</v>
      </c>
      <c r="G18" s="56">
        <v>23.567941000000001</v>
      </c>
      <c r="H18" s="57">
        <v>25.2</v>
      </c>
      <c r="I18" s="57">
        <v>0.5951708792841508</v>
      </c>
      <c r="J18" s="56">
        <v>-15955475</v>
      </c>
      <c r="K18" s="57">
        <v>-58.618123246095777</v>
      </c>
      <c r="L18" s="57">
        <v>1111.1111111111111</v>
      </c>
      <c r="M18" s="57">
        <v>65.459999999999994</v>
      </c>
      <c r="N18" s="58">
        <v>39.925299861183376</v>
      </c>
      <c r="O18" s="59">
        <v>2142.1801025413242</v>
      </c>
      <c r="P18" s="58">
        <v>71.406003418044136</v>
      </c>
      <c r="Q18" s="183">
        <f t="shared" si="0"/>
        <v>15.397988294311279</v>
      </c>
    </row>
    <row r="19" spans="1:17" x14ac:dyDescent="0.25">
      <c r="A19" s="100" t="s">
        <v>313</v>
      </c>
      <c r="B19" s="60" t="s">
        <v>287</v>
      </c>
      <c r="C19" s="61">
        <v>76967995</v>
      </c>
      <c r="D19" s="61">
        <v>28340000</v>
      </c>
      <c r="E19" s="62">
        <v>98.413456386578602</v>
      </c>
      <c r="F19" s="62">
        <v>142.20307230294506</v>
      </c>
      <c r="G19" s="61">
        <v>16.64443</v>
      </c>
      <c r="H19" s="62">
        <v>24.34</v>
      </c>
      <c r="I19" s="62">
        <v>-0.26153103310829451</v>
      </c>
      <c r="J19" s="61">
        <v>-51595</v>
      </c>
      <c r="K19" s="62">
        <v>-13413.369512549665</v>
      </c>
      <c r="L19" s="62">
        <v>1411.4326040931546</v>
      </c>
      <c r="M19" s="62">
        <v>58.73</v>
      </c>
      <c r="N19" s="63">
        <v>55.438618331220148</v>
      </c>
      <c r="O19" s="64">
        <v>713.97661524135697</v>
      </c>
      <c r="P19" s="63">
        <v>23.799220508045231</v>
      </c>
      <c r="Q19" s="183">
        <f t="shared" si="0"/>
        <v>16.380358858844605</v>
      </c>
    </row>
    <row r="20" spans="1:17" x14ac:dyDescent="0.25">
      <c r="A20" s="25" t="s">
        <v>756</v>
      </c>
      <c r="B20" s="25" t="s">
        <v>689</v>
      </c>
      <c r="C20" s="26">
        <v>55337978</v>
      </c>
      <c r="D20" s="26">
        <v>30000000</v>
      </c>
      <c r="E20" s="27">
        <v>120.59685796946246</v>
      </c>
      <c r="F20" s="27">
        <v>175.5412779759279</v>
      </c>
      <c r="G20" s="26">
        <v>14.484933</v>
      </c>
      <c r="H20" s="27">
        <v>23.44</v>
      </c>
      <c r="I20" s="27">
        <v>-0.98606760600262788</v>
      </c>
      <c r="J20" s="26">
        <v>-5688287</v>
      </c>
      <c r="K20" s="27">
        <v>-120.77449678611505</v>
      </c>
      <c r="L20" s="27">
        <v>1333.3333333333333</v>
      </c>
      <c r="M20" s="27">
        <v>48.28</v>
      </c>
      <c r="N20" s="28">
        <v>3.2371993996780168</v>
      </c>
      <c r="O20" s="29">
        <v>297.4859131289486</v>
      </c>
      <c r="P20" s="28">
        <v>9.9161971042982859</v>
      </c>
      <c r="Q20" s="183">
        <f t="shared" si="0"/>
        <v>17.468374076981796</v>
      </c>
    </row>
    <row r="21" spans="1:17" x14ac:dyDescent="0.25">
      <c r="A21" s="80" t="s">
        <v>59</v>
      </c>
      <c r="B21" s="80" t="s">
        <v>352</v>
      </c>
      <c r="C21" s="81">
        <v>3075358782</v>
      </c>
      <c r="D21" s="81">
        <v>75350000</v>
      </c>
      <c r="E21" s="82">
        <v>47.575032133826959</v>
      </c>
      <c r="F21" s="82">
        <v>28.569560532793844</v>
      </c>
      <c r="G21" s="81">
        <v>38.051651</v>
      </c>
      <c r="H21" s="82">
        <v>20.58</v>
      </c>
      <c r="I21" s="82">
        <v>-1.1712669576567691E-2</v>
      </c>
      <c r="J21" s="81">
        <v>26168114</v>
      </c>
      <c r="K21" s="82">
        <v>63.636034297313138</v>
      </c>
      <c r="L21" s="82">
        <v>530.85600530856004</v>
      </c>
      <c r="M21" s="82">
        <v>50.49</v>
      </c>
      <c r="N21" s="83">
        <v>12.347946587833629</v>
      </c>
      <c r="O21" s="84">
        <v>1404.2225178429851</v>
      </c>
      <c r="P21" s="83">
        <v>46.807417261432839</v>
      </c>
      <c r="Q21" s="183">
        <f t="shared" si="0"/>
        <v>18.103085190701687</v>
      </c>
    </row>
    <row r="22" spans="1:17" x14ac:dyDescent="0.25">
      <c r="A22" s="90" t="s">
        <v>312</v>
      </c>
      <c r="B22" s="90" t="s">
        <v>609</v>
      </c>
      <c r="C22" s="91">
        <v>470862105</v>
      </c>
      <c r="D22" s="91">
        <v>25382175</v>
      </c>
      <c r="E22" s="92">
        <v>82.864254521817742</v>
      </c>
      <c r="F22" s="92">
        <v>149.07138234758261</v>
      </c>
      <c r="G22" s="91">
        <v>22.044357999999999</v>
      </c>
      <c r="H22" s="92">
        <v>21.1</v>
      </c>
      <c r="I22" s="92">
        <v>-0.38796199041012969</v>
      </c>
      <c r="J22" s="91">
        <v>-15730860</v>
      </c>
      <c r="K22" s="92">
        <v>-35.336251959524148</v>
      </c>
      <c r="L22" s="92">
        <v>1575.909077925749</v>
      </c>
      <c r="M22" s="92">
        <v>86.84</v>
      </c>
      <c r="N22" s="93">
        <v>31.79525572521305</v>
      </c>
      <c r="O22" s="94">
        <v>564.79802399278697</v>
      </c>
      <c r="P22" s="93">
        <v>18.826600799759564</v>
      </c>
      <c r="Q22" s="183">
        <f t="shared" si="0"/>
        <v>18.266892920820691</v>
      </c>
    </row>
    <row r="23" spans="1:17" x14ac:dyDescent="0.25">
      <c r="A23" s="70" t="s">
        <v>27</v>
      </c>
      <c r="B23" s="70" t="s">
        <v>221</v>
      </c>
      <c r="C23" s="71">
        <v>567993172</v>
      </c>
      <c r="D23" s="71">
        <v>69000000</v>
      </c>
      <c r="E23" s="72">
        <v>39.044961262683749</v>
      </c>
      <c r="F23" s="72">
        <v>34.232849595100475</v>
      </c>
      <c r="G23" s="71">
        <v>61.979830999999997</v>
      </c>
      <c r="H23" s="72">
        <v>16.3</v>
      </c>
      <c r="I23" s="72">
        <v>0.10451805380957069</v>
      </c>
      <c r="J23" s="71">
        <v>136985810</v>
      </c>
      <c r="K23" s="72">
        <v>8.3261908660466357</v>
      </c>
      <c r="L23" s="72">
        <v>579.71014492753625</v>
      </c>
      <c r="M23" s="72">
        <v>89.82</v>
      </c>
      <c r="N23" s="73">
        <v>13.03940445679757</v>
      </c>
      <c r="O23" s="74">
        <v>578.70063733757615</v>
      </c>
      <c r="P23" s="73">
        <v>19.290021244585873</v>
      </c>
      <c r="Q23" s="183">
        <f t="shared" si="0"/>
        <v>24.200001004626852</v>
      </c>
    </row>
    <row r="24" spans="1:17" x14ac:dyDescent="0.25">
      <c r="A24" s="25" t="s">
        <v>713</v>
      </c>
      <c r="B24" s="25" t="s">
        <v>689</v>
      </c>
      <c r="C24" s="26">
        <v>91442529</v>
      </c>
      <c r="D24" s="26">
        <v>37500000</v>
      </c>
      <c r="E24" s="27">
        <v>79.427013524434727</v>
      </c>
      <c r="F24" s="27">
        <v>151.72304398172821</v>
      </c>
      <c r="G24" s="26">
        <v>36.075847000000003</v>
      </c>
      <c r="H24" s="27">
        <v>13.58</v>
      </c>
      <c r="I24" s="27">
        <v>-0.52081992807060828</v>
      </c>
      <c r="J24" s="26">
        <v>-6134544</v>
      </c>
      <c r="K24" s="27">
        <v>-85.336416203062541</v>
      </c>
      <c r="L24" s="27">
        <v>1066.6666666666667</v>
      </c>
      <c r="M24" s="27">
        <v>96.2</v>
      </c>
      <c r="N24" s="28">
        <v>4.7752863045947738</v>
      </c>
      <c r="O24" s="29">
        <v>696.04545965738873</v>
      </c>
      <c r="P24" s="28">
        <v>23.201515321912957</v>
      </c>
      <c r="Q24" s="183">
        <f t="shared" si="0"/>
        <v>28.653967875744385</v>
      </c>
    </row>
    <row r="25" spans="1:17" x14ac:dyDescent="0.25">
      <c r="A25" s="90" t="s">
        <v>310</v>
      </c>
      <c r="B25" s="90" t="s">
        <v>609</v>
      </c>
      <c r="C25" s="91">
        <v>1308185749</v>
      </c>
      <c r="D25" s="91">
        <v>45000000</v>
      </c>
      <c r="E25" s="92">
        <v>105.52989859895868</v>
      </c>
      <c r="F25" s="92">
        <v>191.43745777588876</v>
      </c>
      <c r="G25" s="91">
        <v>30.943805000000001</v>
      </c>
      <c r="H25" s="92">
        <v>12.2</v>
      </c>
      <c r="I25" s="92">
        <v>-0.7820003343206281</v>
      </c>
      <c r="J25" s="91">
        <v>4012898</v>
      </c>
      <c r="K25" s="92">
        <v>137.36955187996307</v>
      </c>
      <c r="L25" s="92">
        <v>888.88888888888891</v>
      </c>
      <c r="M25" s="92">
        <v>68.760000000000005</v>
      </c>
      <c r="N25" s="93">
        <v>1.7170568074462831</v>
      </c>
      <c r="O25" s="94">
        <v>535.21533578127105</v>
      </c>
      <c r="P25" s="93">
        <v>17.840511192709034</v>
      </c>
      <c r="Q25" s="183">
        <f t="shared" si="0"/>
        <v>32.654966039159511</v>
      </c>
    </row>
    <row r="26" spans="1:17" x14ac:dyDescent="0.25">
      <c r="A26" s="75" t="s">
        <v>710</v>
      </c>
      <c r="B26" s="75" t="s">
        <v>679</v>
      </c>
      <c r="C26" s="76">
        <v>599344233</v>
      </c>
      <c r="D26" s="76">
        <v>118000000</v>
      </c>
      <c r="E26" s="77">
        <v>116.83188837600987</v>
      </c>
      <c r="F26" s="77">
        <v>82.853619158931906</v>
      </c>
      <c r="G26" s="76">
        <v>28.655494999999998</v>
      </c>
      <c r="H26" s="77">
        <v>11.58</v>
      </c>
      <c r="I26" s="77">
        <v>-0.22099130495435124</v>
      </c>
      <c r="J26" s="76">
        <v>-28506759</v>
      </c>
      <c r="K26" s="77">
        <v>-49.46546185765979</v>
      </c>
      <c r="L26" s="77">
        <v>338.9830508474576</v>
      </c>
      <c r="M26" s="77">
        <v>24.28</v>
      </c>
      <c r="N26" s="78">
        <v>81.986278622089756</v>
      </c>
      <c r="O26" s="79">
        <v>588.63311351923937</v>
      </c>
      <c r="P26" s="78">
        <v>19.621103783974647</v>
      </c>
      <c r="Q26" s="183">
        <f t="shared" si="0"/>
        <v>33.478755931993085</v>
      </c>
    </row>
    <row r="27" spans="1:17" x14ac:dyDescent="0.25">
      <c r="A27" s="70" t="s">
        <v>302</v>
      </c>
      <c r="B27" s="70" t="s">
        <v>221</v>
      </c>
      <c r="C27" s="71">
        <v>791053925</v>
      </c>
      <c r="D27" s="71">
        <v>47500000</v>
      </c>
      <c r="E27" s="72">
        <v>157.07929893152698</v>
      </c>
      <c r="F27" s="72">
        <v>317.05969406373714</v>
      </c>
      <c r="G27" s="71">
        <v>24.419506999999999</v>
      </c>
      <c r="H27" s="72">
        <v>9.99</v>
      </c>
      <c r="I27" s="72">
        <v>-0.27122404622083707</v>
      </c>
      <c r="J27" s="71">
        <v>-11680733</v>
      </c>
      <c r="K27" s="72">
        <v>-42.413862212243018</v>
      </c>
      <c r="L27" s="72">
        <v>842.10526315789468</v>
      </c>
      <c r="M27" s="72">
        <v>51.4</v>
      </c>
      <c r="N27" s="73">
        <v>18.32080735445652</v>
      </c>
      <c r="O27" s="74">
        <v>782.47892079384667</v>
      </c>
      <c r="P27" s="73">
        <v>26.082630693128223</v>
      </c>
      <c r="Q27" s="183">
        <f t="shared" si="0"/>
        <v>38.357990398135151</v>
      </c>
    </row>
    <row r="28" spans="1:17" x14ac:dyDescent="0.25">
      <c r="A28" s="111" t="s">
        <v>707</v>
      </c>
      <c r="B28" s="111" t="s">
        <v>697</v>
      </c>
      <c r="C28" s="112">
        <v>1069503962</v>
      </c>
      <c r="D28" s="112">
        <v>93750000</v>
      </c>
      <c r="E28" s="113">
        <v>55.426256491583786</v>
      </c>
      <c r="F28" s="113">
        <v>57.232662398537627</v>
      </c>
      <c r="G28" s="112">
        <v>69.867154999999997</v>
      </c>
      <c r="H28" s="113">
        <v>11.06</v>
      </c>
      <c r="I28" s="113">
        <v>-0.13375179297995743</v>
      </c>
      <c r="J28" s="112">
        <v>-42754773</v>
      </c>
      <c r="K28" s="113">
        <v>-22.65097980990333</v>
      </c>
      <c r="L28" s="113">
        <v>426.66666666666669</v>
      </c>
      <c r="M28" s="113">
        <v>74.52</v>
      </c>
      <c r="N28" s="114">
        <v>14.341569462501884</v>
      </c>
      <c r="O28" s="115">
        <v>840.16980110343218</v>
      </c>
      <c r="P28" s="114">
        <v>28.005660036781073</v>
      </c>
      <c r="Q28" s="183">
        <f t="shared" si="0"/>
        <v>38.724748533672404</v>
      </c>
    </row>
    <row r="29" spans="1:17" x14ac:dyDescent="0.25">
      <c r="A29" s="100" t="s">
        <v>43</v>
      </c>
      <c r="B29" s="40" t="s">
        <v>255</v>
      </c>
      <c r="C29" s="41">
        <v>595998092</v>
      </c>
      <c r="D29" s="41">
        <v>187641391</v>
      </c>
      <c r="E29" s="42">
        <v>29.782794174704829</v>
      </c>
      <c r="F29" s="42">
        <v>15.485061374698313</v>
      </c>
      <c r="G29" s="41">
        <v>131.0445</v>
      </c>
      <c r="H29" s="42">
        <v>9.9</v>
      </c>
      <c r="I29" s="42">
        <v>-0.12292401598099011</v>
      </c>
      <c r="J29" s="41">
        <v>39009394</v>
      </c>
      <c r="K29" s="42">
        <v>49.304130634533827</v>
      </c>
      <c r="L29" s="42">
        <v>213.17258301501292</v>
      </c>
      <c r="M29" s="42">
        <v>69.83</v>
      </c>
      <c r="N29" s="43">
        <v>68.044045650097644</v>
      </c>
      <c r="O29" s="44">
        <v>950</v>
      </c>
      <c r="P29" s="43">
        <v>31.666666666666668</v>
      </c>
      <c r="Q29" s="183">
        <f t="shared" si="0"/>
        <v>39.02871371227107</v>
      </c>
    </row>
    <row r="30" spans="1:17" x14ac:dyDescent="0.25">
      <c r="A30" s="25" t="s">
        <v>732</v>
      </c>
      <c r="B30" s="25" t="s">
        <v>689</v>
      </c>
      <c r="C30" s="26">
        <v>583507211</v>
      </c>
      <c r="D30" s="26">
        <v>42000000</v>
      </c>
      <c r="E30" s="27">
        <v>107.84177971720435</v>
      </c>
      <c r="F30" s="27">
        <v>276.09262600410733</v>
      </c>
      <c r="G30" s="26">
        <v>39.884191999999999</v>
      </c>
      <c r="H30" s="27">
        <v>9.0399999999999991</v>
      </c>
      <c r="I30" s="27">
        <v>-0.22036498031845222</v>
      </c>
      <c r="J30" s="26">
        <v>83842992</v>
      </c>
      <c r="K30" s="27">
        <v>4.6587077903899239</v>
      </c>
      <c r="L30" s="27">
        <v>952.38095238095241</v>
      </c>
      <c r="M30" s="27">
        <v>94.96</v>
      </c>
      <c r="N30" s="28">
        <v>0.34872596430086666</v>
      </c>
      <c r="O30" s="29">
        <v>896.04942515689891</v>
      </c>
      <c r="P30" s="28">
        <v>29.868314171896632</v>
      </c>
      <c r="Q30" s="183">
        <f t="shared" si="0"/>
        <v>43.01182247862684</v>
      </c>
    </row>
    <row r="31" spans="1:17" x14ac:dyDescent="0.25">
      <c r="A31" s="100" t="s">
        <v>308</v>
      </c>
      <c r="B31" s="40" t="s">
        <v>255</v>
      </c>
      <c r="C31" s="41">
        <v>862192368</v>
      </c>
      <c r="D31" s="41">
        <v>93600000</v>
      </c>
      <c r="E31" s="42">
        <v>79.473935950492702</v>
      </c>
      <c r="F31" s="42">
        <v>105.08422181826593</v>
      </c>
      <c r="G31" s="41">
        <v>62.294471000000001</v>
      </c>
      <c r="H31" s="42">
        <v>7.94</v>
      </c>
      <c r="I31" s="42">
        <v>3.4009589976219168E-2</v>
      </c>
      <c r="J31" s="41">
        <v>-2782893</v>
      </c>
      <c r="K31" s="42">
        <v>-271.76323344088325</v>
      </c>
      <c r="L31" s="42">
        <v>427.35042735042737</v>
      </c>
      <c r="M31" s="42">
        <v>66.55</v>
      </c>
      <c r="N31" s="43">
        <v>23.058113989368483</v>
      </c>
      <c r="O31" s="44">
        <v>1318.7792524144552</v>
      </c>
      <c r="P31" s="43">
        <v>43.959308413815172</v>
      </c>
      <c r="Q31" s="183">
        <f t="shared" si="0"/>
        <v>49.507867983238249</v>
      </c>
    </row>
    <row r="32" spans="1:17" x14ac:dyDescent="0.25">
      <c r="A32" s="70" t="s">
        <v>21</v>
      </c>
      <c r="B32" s="70" t="s">
        <v>221</v>
      </c>
      <c r="C32" s="71">
        <v>6280910429</v>
      </c>
      <c r="D32" s="71">
        <v>263340000</v>
      </c>
      <c r="E32" s="72">
        <v>112.9288046816059</v>
      </c>
      <c r="F32" s="72">
        <v>58.344585790184539</v>
      </c>
      <c r="G32" s="71">
        <v>48.209040000000002</v>
      </c>
      <c r="H32" s="72">
        <v>7.53</v>
      </c>
      <c r="I32" s="72">
        <v>-0.12569730464264328</v>
      </c>
      <c r="J32" s="71">
        <v>-94693699</v>
      </c>
      <c r="K32" s="72">
        <v>-20.440103411738093</v>
      </c>
      <c r="L32" s="72">
        <v>151.89488873699401</v>
      </c>
      <c r="M32" s="72">
        <v>18.3</v>
      </c>
      <c r="N32" s="73">
        <v>14.753632742616743</v>
      </c>
      <c r="O32" s="74">
        <v>879.63205150752867</v>
      </c>
      <c r="P32" s="73">
        <v>29.32106838358429</v>
      </c>
      <c r="Q32" s="183">
        <f t="shared" si="0"/>
        <v>54.441892620477262</v>
      </c>
    </row>
    <row r="33" spans="1:17" x14ac:dyDescent="0.25">
      <c r="A33" s="55" t="s">
        <v>301</v>
      </c>
      <c r="B33" s="55" t="s">
        <v>233</v>
      </c>
      <c r="C33" s="56">
        <v>1140720033</v>
      </c>
      <c r="D33" s="56">
        <v>85000000</v>
      </c>
      <c r="E33" s="57">
        <v>82.301461612232131</v>
      </c>
      <c r="F33" s="57">
        <v>131.91450811385178</v>
      </c>
      <c r="G33" s="56">
        <v>66.222807000000003</v>
      </c>
      <c r="H33" s="57">
        <v>7.16</v>
      </c>
      <c r="I33" s="57">
        <v>-0.18727361004796794</v>
      </c>
      <c r="J33" s="56">
        <v>-28264429</v>
      </c>
      <c r="K33" s="57">
        <v>-22.073681375272077</v>
      </c>
      <c r="L33" s="57">
        <v>470.58823529411762</v>
      </c>
      <c r="M33" s="57">
        <v>77.900000000000006</v>
      </c>
      <c r="N33" s="58">
        <v>29.477841937279432</v>
      </c>
      <c r="O33" s="59">
        <v>430.61228574528604</v>
      </c>
      <c r="P33" s="58">
        <v>14.353742858176201</v>
      </c>
      <c r="Q33" s="183">
        <f t="shared" si="0"/>
        <v>54.502338081647579</v>
      </c>
    </row>
    <row r="34" spans="1:17" x14ac:dyDescent="0.25">
      <c r="A34" s="25" t="s">
        <v>688</v>
      </c>
      <c r="B34" s="25" t="s">
        <v>689</v>
      </c>
      <c r="C34" s="26">
        <v>575417363</v>
      </c>
      <c r="D34" s="26">
        <v>60000000</v>
      </c>
      <c r="E34" s="27">
        <v>101.24191431451327</v>
      </c>
      <c r="F34" s="27">
        <v>254.12127086976221</v>
      </c>
      <c r="G34" s="26">
        <v>59.507702999999999</v>
      </c>
      <c r="H34" s="27">
        <v>6.04</v>
      </c>
      <c r="I34" s="27">
        <v>-0.30772702866878721</v>
      </c>
      <c r="J34" s="26">
        <v>79178091</v>
      </c>
      <c r="K34" s="27">
        <v>5.0316949419758048</v>
      </c>
      <c r="L34" s="27">
        <v>666.66666666666663</v>
      </c>
      <c r="M34" s="27">
        <v>99.17</v>
      </c>
      <c r="N34" s="28">
        <v>0.51175372170166522</v>
      </c>
      <c r="O34" s="29">
        <v>502.92491968929841</v>
      </c>
      <c r="P34" s="28">
        <v>16.764163989643279</v>
      </c>
      <c r="Q34" s="183">
        <f t="shared" ref="Q34:Q50" si="1">E34*G34/100</f>
        <v>60.24673768179504</v>
      </c>
    </row>
    <row r="35" spans="1:17" x14ac:dyDescent="0.25">
      <c r="A35" s="100" t="s">
        <v>37</v>
      </c>
      <c r="B35" s="30" t="s">
        <v>605</v>
      </c>
      <c r="C35" s="31">
        <v>674554994</v>
      </c>
      <c r="D35" s="31">
        <v>112400000</v>
      </c>
      <c r="E35" s="32">
        <v>73.258402968485584</v>
      </c>
      <c r="F35" s="32">
        <v>119.37090677017844</v>
      </c>
      <c r="G35" s="31">
        <v>100.007176</v>
      </c>
      <c r="H35" s="32">
        <v>5.43</v>
      </c>
      <c r="I35" s="32">
        <v>-0.13495670865319997</v>
      </c>
      <c r="J35" s="31">
        <v>11423592</v>
      </c>
      <c r="K35" s="32">
        <v>53.7225068962547</v>
      </c>
      <c r="L35" s="32">
        <v>355.87188612099646</v>
      </c>
      <c r="M35" s="32">
        <v>88.97</v>
      </c>
      <c r="N35" s="33">
        <v>27.497852149847908</v>
      </c>
      <c r="O35" s="34">
        <v>427.21110920027132</v>
      </c>
      <c r="P35" s="33">
        <v>14.240370306675711</v>
      </c>
      <c r="Q35" s="183">
        <f t="shared" si="1"/>
        <v>73.263659991482598</v>
      </c>
    </row>
    <row r="36" spans="1:17" x14ac:dyDescent="0.25">
      <c r="A36" s="60" t="s">
        <v>17</v>
      </c>
      <c r="B36" s="60" t="s">
        <v>287</v>
      </c>
      <c r="C36" s="61">
        <v>1829648308</v>
      </c>
      <c r="D36" s="61">
        <v>35100498</v>
      </c>
      <c r="E36" s="62">
        <v>420.57779320357446</v>
      </c>
      <c r="F36" s="62">
        <v>2206.6488596964582</v>
      </c>
      <c r="G36" s="61">
        <v>17.518242999999998</v>
      </c>
      <c r="H36" s="62">
        <v>5.3</v>
      </c>
      <c r="I36" s="62">
        <v>-2.9297602982347897</v>
      </c>
      <c r="J36" s="61">
        <v>-43666649</v>
      </c>
      <c r="K36" s="62">
        <v>-4.3647888836168764</v>
      </c>
      <c r="L36" s="62">
        <v>1139.5849711306091</v>
      </c>
      <c r="M36" s="62">
        <v>49.9</v>
      </c>
      <c r="N36" s="63">
        <v>40.719618521247547</v>
      </c>
      <c r="O36" s="64">
        <v>470</v>
      </c>
      <c r="P36" s="63">
        <v>15.666666666666666</v>
      </c>
      <c r="Q36" s="183">
        <f t="shared" si="1"/>
        <v>73.677839817439647</v>
      </c>
    </row>
    <row r="37" spans="1:17" x14ac:dyDescent="0.25">
      <c r="A37" s="30" t="s">
        <v>168</v>
      </c>
      <c r="B37" s="30" t="s">
        <v>349</v>
      </c>
      <c r="C37" s="31">
        <v>44654191</v>
      </c>
      <c r="D37" s="31">
        <v>108559000</v>
      </c>
      <c r="E37" s="32">
        <v>102.3519212901127</v>
      </c>
      <c r="F37" s="32">
        <v>173.95258172246415</v>
      </c>
      <c r="G37" s="31">
        <v>72.105159999999998</v>
      </c>
      <c r="H37" s="32">
        <v>5.43</v>
      </c>
      <c r="I37" s="32">
        <v>-4.8341540986510445E-2</v>
      </c>
      <c r="J37" s="31">
        <v>-63594848</v>
      </c>
      <c r="K37" s="32">
        <v>-9.252161118460414</v>
      </c>
      <c r="L37" s="32">
        <v>368.4632319752393</v>
      </c>
      <c r="M37" s="32">
        <v>66.42</v>
      </c>
      <c r="N37" s="33">
        <v>30.627989662274974</v>
      </c>
      <c r="O37" s="34">
        <v>981.23760049453972</v>
      </c>
      <c r="P37" s="33">
        <v>32.707920016484657</v>
      </c>
      <c r="Q37" s="183">
        <f t="shared" si="1"/>
        <v>73.801016609309826</v>
      </c>
    </row>
    <row r="38" spans="1:17" x14ac:dyDescent="0.25">
      <c r="A38" s="25" t="s">
        <v>703</v>
      </c>
      <c r="B38" s="25" t="s">
        <v>689</v>
      </c>
      <c r="C38" s="26">
        <v>69325879</v>
      </c>
      <c r="D38" s="26">
        <v>20000000</v>
      </c>
      <c r="E38" s="27">
        <v>159.25475146504419</v>
      </c>
      <c r="F38" s="27">
        <v>551.0545033392533</v>
      </c>
      <c r="G38" s="26">
        <v>52.150770999999999</v>
      </c>
      <c r="H38" s="27">
        <v>15.53</v>
      </c>
      <c r="I38" s="27">
        <v>0.5167034165251625</v>
      </c>
      <c r="J38" s="26">
        <v>-5598285</v>
      </c>
      <c r="K38" s="27">
        <v>-51.622952386311162</v>
      </c>
      <c r="L38" s="27">
        <v>2000</v>
      </c>
      <c r="M38" s="27">
        <v>86.91</v>
      </c>
      <c r="N38" s="28">
        <v>12.430338475408345</v>
      </c>
      <c r="O38" s="29">
        <v>2051.9995101020445</v>
      </c>
      <c r="P38" s="28">
        <v>68.399983670068153</v>
      </c>
      <c r="Q38" s="183">
        <f t="shared" si="1"/>
        <v>83.052580743154337</v>
      </c>
    </row>
    <row r="39" spans="1:17" x14ac:dyDescent="0.25">
      <c r="A39" s="40" t="s">
        <v>44</v>
      </c>
      <c r="B39" s="40" t="s">
        <v>255</v>
      </c>
      <c r="C39" s="41">
        <v>573457342</v>
      </c>
      <c r="D39" s="41">
        <v>200000000</v>
      </c>
      <c r="E39" s="42">
        <v>57.465138055684292</v>
      </c>
      <c r="F39" s="42">
        <v>62.057384509378288</v>
      </c>
      <c r="G39" s="41">
        <v>150.34311</v>
      </c>
      <c r="H39" s="42">
        <v>4.49</v>
      </c>
      <c r="I39" s="42">
        <v>-7.4113728186752326E-2</v>
      </c>
      <c r="J39" s="41">
        <v>28758269</v>
      </c>
      <c r="K39" s="42">
        <v>32.199434534811537</v>
      </c>
      <c r="L39" s="42">
        <v>200</v>
      </c>
      <c r="M39" s="42">
        <v>75.17</v>
      </c>
      <c r="N39" s="43">
        <v>11.857321447998514</v>
      </c>
      <c r="O39" s="44">
        <v>295.01944259085292</v>
      </c>
      <c r="P39" s="43">
        <v>9.8339814196950979</v>
      </c>
      <c r="Q39" s="183">
        <f t="shared" si="1"/>
        <v>86.394875718709301</v>
      </c>
    </row>
    <row r="40" spans="1:17" x14ac:dyDescent="0.25">
      <c r="A40" s="25" t="s">
        <v>704</v>
      </c>
      <c r="B40" s="25" t="s">
        <v>689</v>
      </c>
      <c r="C40" s="26">
        <v>82997498</v>
      </c>
      <c r="D40" s="26">
        <v>20000000</v>
      </c>
      <c r="E40" s="27">
        <v>145.7583588774857</v>
      </c>
      <c r="F40" s="27">
        <v>528.10999593291922</v>
      </c>
      <c r="G40" s="26">
        <v>59.663963000000003</v>
      </c>
      <c r="H40" s="27">
        <v>13.21</v>
      </c>
      <c r="I40" s="27">
        <v>0.31239913294366595</v>
      </c>
      <c r="J40" s="26">
        <v>-6495135</v>
      </c>
      <c r="K40" s="27">
        <v>-42.493343094485333</v>
      </c>
      <c r="L40" s="27">
        <v>2000</v>
      </c>
      <c r="M40" s="27">
        <v>99.43</v>
      </c>
      <c r="N40" s="28">
        <v>7.7081568777782419</v>
      </c>
      <c r="O40" s="29">
        <v>2978.8250933498821</v>
      </c>
      <c r="P40" s="28">
        <v>99.294169778329405</v>
      </c>
      <c r="Q40" s="183">
        <f t="shared" si="1"/>
        <v>86.965213310070283</v>
      </c>
    </row>
    <row r="41" spans="1:17" x14ac:dyDescent="0.25">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83">
        <f t="shared" si="1"/>
        <v>89.294102314711139</v>
      </c>
    </row>
    <row r="42" spans="1:17" x14ac:dyDescent="0.25">
      <c r="A42" s="55" t="s">
        <v>139</v>
      </c>
      <c r="B42" s="55" t="s">
        <v>233</v>
      </c>
      <c r="C42" s="56">
        <v>791994006</v>
      </c>
      <c r="D42" s="56">
        <v>240000000</v>
      </c>
      <c r="E42" s="57">
        <v>72.302596198242725</v>
      </c>
      <c r="F42" s="57">
        <v>82.087416210538976</v>
      </c>
      <c r="G42" s="56">
        <v>150.75718000000001</v>
      </c>
      <c r="H42" s="57">
        <v>3.43</v>
      </c>
      <c r="I42" s="57">
        <v>-0.1143836849219233</v>
      </c>
      <c r="J42" s="56">
        <v>8495887</v>
      </c>
      <c r="K42" s="57">
        <v>103.67369528337653</v>
      </c>
      <c r="L42" s="57">
        <v>166.66666666666666</v>
      </c>
      <c r="M42" s="57">
        <v>62.81</v>
      </c>
      <c r="N42" s="58">
        <v>64.998975507398299</v>
      </c>
      <c r="O42" s="59">
        <v>288.09079475875029</v>
      </c>
      <c r="P42" s="58">
        <v>9.6030264919583423</v>
      </c>
      <c r="Q42" s="183">
        <f t="shared" si="1"/>
        <v>109.00135509525795</v>
      </c>
    </row>
    <row r="43" spans="1:17" x14ac:dyDescent="0.25">
      <c r="A43" s="100" t="s">
        <v>300</v>
      </c>
      <c r="B43" s="70" t="s">
        <v>221</v>
      </c>
      <c r="C43" s="71">
        <v>503612621</v>
      </c>
      <c r="D43" s="71">
        <v>150000000</v>
      </c>
      <c r="E43" s="72">
        <v>113.91629999857605</v>
      </c>
      <c r="F43" s="72">
        <v>248.18366012761666</v>
      </c>
      <c r="G43" s="71">
        <v>114.763935</v>
      </c>
      <c r="H43" s="72">
        <v>3.01</v>
      </c>
      <c r="I43" s="72">
        <v>-0.33502714696978719</v>
      </c>
      <c r="J43" s="71">
        <v>-2270847</v>
      </c>
      <c r="K43" s="72">
        <v>-202.12722389487271</v>
      </c>
      <c r="L43" s="72">
        <v>266.66666666666669</v>
      </c>
      <c r="M43" s="72">
        <v>76.5</v>
      </c>
      <c r="N43" s="73">
        <v>51.27527549155068</v>
      </c>
      <c r="O43" s="74">
        <v>734.17713042354978</v>
      </c>
      <c r="P43" s="73">
        <v>24.472571014118326</v>
      </c>
      <c r="Q43" s="183">
        <f t="shared" si="1"/>
        <v>130.73482848477082</v>
      </c>
    </row>
    <row r="44" spans="1:17" x14ac:dyDescent="0.25">
      <c r="A44" s="101" t="s">
        <v>90</v>
      </c>
      <c r="B44" s="101" t="s">
        <v>696</v>
      </c>
      <c r="C44" s="102">
        <v>580181807</v>
      </c>
      <c r="D44" s="102">
        <v>280000000</v>
      </c>
      <c r="E44" s="103">
        <v>66.345818289419043</v>
      </c>
      <c r="F44" s="103">
        <v>92.921314130838994</v>
      </c>
      <c r="G44" s="102">
        <v>236.45923999999999</v>
      </c>
      <c r="H44" s="103">
        <v>2.4900000000000002</v>
      </c>
      <c r="I44" s="103">
        <v>-9.1730490404989151E-2</v>
      </c>
      <c r="J44" s="102">
        <v>1475420</v>
      </c>
      <c r="K44" s="103">
        <v>483.92999959333616</v>
      </c>
      <c r="L44" s="103">
        <v>142.85714285714286</v>
      </c>
      <c r="M44" s="103">
        <v>84.44</v>
      </c>
      <c r="N44" s="104">
        <v>5.6473695175796479</v>
      </c>
      <c r="O44" s="105">
        <v>126.99214194879217</v>
      </c>
      <c r="P44" s="104">
        <v>4.2330713982930721</v>
      </c>
      <c r="Q44" s="183">
        <f t="shared" si="1"/>
        <v>156.88081769894126</v>
      </c>
    </row>
    <row r="45" spans="1:17" x14ac:dyDescent="0.25">
      <c r="A45" s="100" t="s">
        <v>180</v>
      </c>
      <c r="B45" s="40" t="s">
        <v>255</v>
      </c>
      <c r="C45" s="41">
        <v>1146147548</v>
      </c>
      <c r="D45" s="41">
        <v>600000000</v>
      </c>
      <c r="E45" s="42">
        <v>48.088945313251394</v>
      </c>
      <c r="F45" s="42">
        <v>32.31783959223884</v>
      </c>
      <c r="G45" s="41">
        <v>335.41250200000002</v>
      </c>
      <c r="H45" s="42">
        <v>2.5099999999999998</v>
      </c>
      <c r="I45" s="42">
        <v>3.2136177842795988E-2</v>
      </c>
      <c r="J45" s="41">
        <v>-60642937</v>
      </c>
      <c r="K45" s="42">
        <v>-24.537070162020683</v>
      </c>
      <c r="L45" s="42">
        <v>66.666666666666671</v>
      </c>
      <c r="M45" s="42">
        <v>55.9</v>
      </c>
      <c r="N45" s="43">
        <v>58.083701333702166</v>
      </c>
      <c r="O45" s="44">
        <v>1229.8427045112917</v>
      </c>
      <c r="P45" s="43">
        <v>40.994756817043054</v>
      </c>
      <c r="Q45" s="183">
        <f t="shared" si="1"/>
        <v>161.29633466058823</v>
      </c>
    </row>
    <row r="46" spans="1:17" x14ac:dyDescent="0.25">
      <c r="A46" s="30" t="s">
        <v>99</v>
      </c>
      <c r="B46" s="30" t="s">
        <v>349</v>
      </c>
      <c r="C46" s="31">
        <v>659872586</v>
      </c>
      <c r="D46" s="31">
        <v>252208000</v>
      </c>
      <c r="E46" s="32">
        <v>89.908006221897722</v>
      </c>
      <c r="F46" s="32">
        <v>157.0412167697848</v>
      </c>
      <c r="G46" s="31">
        <v>192.870518</v>
      </c>
      <c r="H46" s="32">
        <v>2.19</v>
      </c>
      <c r="I46" s="32">
        <v>-4.2488706938075715E-2</v>
      </c>
      <c r="J46" s="31">
        <v>-24015799</v>
      </c>
      <c r="K46" s="32">
        <v>-23.838980331239448</v>
      </c>
      <c r="L46" s="32">
        <v>158.59925141153334</v>
      </c>
      <c r="M46" s="32">
        <v>77.709999999999994</v>
      </c>
      <c r="N46" s="33">
        <v>14.838191439146849</v>
      </c>
      <c r="O46" s="34">
        <v>502.3122025502704</v>
      </c>
      <c r="P46" s="33">
        <v>16.743740085009012</v>
      </c>
      <c r="Q46" s="183">
        <f t="shared" si="1"/>
        <v>173.40603732364639</v>
      </c>
    </row>
    <row r="47" spans="1:17" x14ac:dyDescent="0.25">
      <c r="A47" s="100" t="s">
        <v>333</v>
      </c>
      <c r="B47" s="45" t="s">
        <v>375</v>
      </c>
      <c r="C47" s="46">
        <v>1724268443</v>
      </c>
      <c r="D47" s="46">
        <v>350000000</v>
      </c>
      <c r="E47" s="47">
        <v>87.143881083459874</v>
      </c>
      <c r="F47" s="47">
        <v>108.25326842665824</v>
      </c>
      <c r="G47" s="46">
        <v>199.57396499999999</v>
      </c>
      <c r="H47" s="47">
        <v>2.2200000000000002</v>
      </c>
      <c r="I47" s="47">
        <v>-4.4066186512251804E-2</v>
      </c>
      <c r="J47" s="46">
        <v>-48944132</v>
      </c>
      <c r="K47" s="47">
        <v>-16.447324063280966</v>
      </c>
      <c r="L47" s="47">
        <v>114.28571428571429</v>
      </c>
      <c r="M47" s="47">
        <v>57.02</v>
      </c>
      <c r="N47" s="48">
        <v>43.358127615100258</v>
      </c>
      <c r="O47" s="49">
        <v>527.21797311083822</v>
      </c>
      <c r="P47" s="48">
        <v>17.573932437027942</v>
      </c>
      <c r="Q47" s="183">
        <f t="shared" si="1"/>
        <v>173.91649873314583</v>
      </c>
    </row>
    <row r="48" spans="1:17" x14ac:dyDescent="0.25">
      <c r="A48" s="100" t="s">
        <v>56</v>
      </c>
      <c r="B48" s="45" t="s">
        <v>375</v>
      </c>
      <c r="C48" s="46">
        <v>2193171314</v>
      </c>
      <c r="D48" s="46">
        <v>350500000</v>
      </c>
      <c r="E48" s="47">
        <v>78.617354850659652</v>
      </c>
      <c r="F48" s="47">
        <v>111.592330573466</v>
      </c>
      <c r="G48" s="46">
        <v>253.16424799999999</v>
      </c>
      <c r="H48" s="47">
        <v>2</v>
      </c>
      <c r="I48" s="47">
        <v>-1.1406379912673348E-2</v>
      </c>
      <c r="J48" s="46">
        <v>-44318667</v>
      </c>
      <c r="K48" s="47">
        <v>-15.896349048584876</v>
      </c>
      <c r="L48" s="47">
        <v>114.12268188302426</v>
      </c>
      <c r="M48" s="47">
        <v>72.22</v>
      </c>
      <c r="N48" s="48">
        <v>28.747426451344154</v>
      </c>
      <c r="O48" s="49">
        <v>759.3910677777601</v>
      </c>
      <c r="P48" s="48">
        <v>25.313035592592005</v>
      </c>
      <c r="Q48" s="183">
        <f t="shared" si="1"/>
        <v>199.03103520516402</v>
      </c>
    </row>
    <row r="49" spans="1:17" x14ac:dyDescent="0.25">
      <c r="A49" s="25" t="s">
        <v>705</v>
      </c>
      <c r="B49" s="25" t="s">
        <v>689</v>
      </c>
      <c r="C49" s="26">
        <v>83633027</v>
      </c>
      <c r="D49" s="26">
        <v>20000000</v>
      </c>
      <c r="E49" s="27">
        <v>411.84575470425671</v>
      </c>
      <c r="F49" s="27">
        <v>4143.3174517530852</v>
      </c>
      <c r="G49" s="26">
        <v>58.626662000000003</v>
      </c>
      <c r="H49" s="27">
        <v>4.8499999999999996</v>
      </c>
      <c r="I49" s="27">
        <v>-8.7446128543843926E-2</v>
      </c>
      <c r="J49" s="26">
        <v>-4821694</v>
      </c>
      <c r="K49" s="27">
        <v>-20.615161393485359</v>
      </c>
      <c r="L49" s="27">
        <v>2000</v>
      </c>
      <c r="M49" s="27">
        <v>97.71</v>
      </c>
      <c r="N49" s="28">
        <v>6.5367797316132519</v>
      </c>
      <c r="O49" s="29">
        <v>561.32055176329823</v>
      </c>
      <c r="P49" s="28">
        <v>18.710685058776608</v>
      </c>
      <c r="Q49" s="183">
        <f t="shared" si="1"/>
        <v>241.45141857181369</v>
      </c>
    </row>
    <row r="50" spans="1:17" x14ac:dyDescent="0.25">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83">
        <f t="shared" si="1"/>
        <v>325.20883944484081</v>
      </c>
    </row>
  </sheetData>
  <sortState xmlns:xlrd2="http://schemas.microsoft.com/office/spreadsheetml/2017/richdata2" ref="A2:Q50">
    <sortCondition ref="Q2:Q5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x14ac:dyDescent="0.2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x14ac:dyDescent="0.25">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x14ac:dyDescent="0.25">
      <c r="A2" s="100" t="s">
        <v>2161</v>
      </c>
      <c r="B2" s="13"/>
      <c r="C2" s="14">
        <v>0</v>
      </c>
      <c r="D2" s="14">
        <v>0</v>
      </c>
      <c r="E2" s="19">
        <v>0</v>
      </c>
      <c r="F2" s="19">
        <v>0</v>
      </c>
      <c r="G2" s="14">
        <v>0</v>
      </c>
      <c r="H2" s="19">
        <v>11.05</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x14ac:dyDescent="0.25">
      <c r="A3" s="100" t="s">
        <v>2159</v>
      </c>
      <c r="B3" s="13"/>
      <c r="C3" s="14">
        <v>0</v>
      </c>
      <c r="D3" s="14">
        <v>0</v>
      </c>
      <c r="E3" s="19">
        <v>0</v>
      </c>
      <c r="F3" s="19">
        <v>0</v>
      </c>
      <c r="G3" s="14">
        <v>0</v>
      </c>
      <c r="H3" s="19">
        <v>7.92</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x14ac:dyDescent="0.25">
      <c r="A4" s="13"/>
      <c r="B4" s="13"/>
      <c r="C4" s="13"/>
      <c r="D4" s="13"/>
      <c r="E4" s="13"/>
      <c r="F4" s="13"/>
      <c r="G4" s="13"/>
      <c r="H4" s="13"/>
      <c r="I4" s="13"/>
      <c r="J4" s="13"/>
      <c r="K4" s="13"/>
      <c r="L4" s="13"/>
      <c r="M4" s="13"/>
      <c r="N4" s="13"/>
      <c r="O4" s="13"/>
      <c r="P4" s="13"/>
      <c r="Q4" s="13"/>
      <c r="R4" s="13"/>
      <c r="S4" s="13"/>
      <c r="T4" s="13"/>
      <c r="U4" s="13"/>
      <c r="V4" s="19">
        <f t="shared" si="0"/>
        <v>0</v>
      </c>
    </row>
    <row r="5" spans="1:22" x14ac:dyDescent="0.25">
      <c r="A5" s="65" t="s">
        <v>67</v>
      </c>
      <c r="B5" s="65" t="s">
        <v>608</v>
      </c>
      <c r="C5" s="66">
        <v>24553432694</v>
      </c>
      <c r="D5" s="66">
        <v>10983458</v>
      </c>
      <c r="E5" s="67">
        <v>0.3907002296698342</v>
      </c>
      <c r="F5" s="67">
        <v>3.0645441361664117E-3</v>
      </c>
      <c r="G5" s="66">
        <v>3.4871699999999996E-4</v>
      </c>
      <c r="H5" s="67">
        <v>11550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86">
        <f t="shared" si="0"/>
        <v>1.3624381198977556E-6</v>
      </c>
    </row>
    <row r="6" spans="1:22" x14ac:dyDescent="0.25">
      <c r="A6" s="55" t="s">
        <v>554</v>
      </c>
      <c r="B6" s="55" t="s">
        <v>233</v>
      </c>
      <c r="C6" s="56">
        <v>3279541734</v>
      </c>
      <c r="D6" s="56">
        <v>1891069</v>
      </c>
      <c r="E6" s="57">
        <v>4.871987702894379</v>
      </c>
      <c r="F6" s="57">
        <v>0.19083801184532567</v>
      </c>
      <c r="G6" s="56">
        <v>6.0773900000000004E-4</v>
      </c>
      <c r="H6" s="57">
        <v>12185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85">
        <f t="shared" si="0"/>
        <v>2.9608969345693271E-5</v>
      </c>
    </row>
    <row r="7" spans="1:22" x14ac:dyDescent="0.25">
      <c r="A7" s="40" t="s">
        <v>320</v>
      </c>
      <c r="B7" s="40" t="s">
        <v>255</v>
      </c>
      <c r="C7" s="41">
        <v>1138168471</v>
      </c>
      <c r="D7" s="41">
        <v>10994134</v>
      </c>
      <c r="E7" s="42">
        <v>27.875173206039786</v>
      </c>
      <c r="F7" s="42">
        <v>1.5310741220380093</v>
      </c>
      <c r="G7" s="41">
        <v>7.01302E-4</v>
      </c>
      <c r="H7" s="42">
        <v>1671</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83">
        <f t="shared" si="0"/>
        <v>1.9548914719742113E-4</v>
      </c>
    </row>
    <row r="8" spans="1:22" x14ac:dyDescent="0.25">
      <c r="A8" s="100" t="s">
        <v>16</v>
      </c>
      <c r="B8" s="25" t="s">
        <v>353</v>
      </c>
      <c r="C8" s="26">
        <v>238701401</v>
      </c>
      <c r="D8" s="26">
        <v>1770000</v>
      </c>
      <c r="E8" s="27">
        <v>28.84035561744696</v>
      </c>
      <c r="F8" s="27">
        <v>10.805030652882165</v>
      </c>
      <c r="G8" s="26">
        <v>8.7624699999999992E-4</v>
      </c>
      <c r="H8" s="27">
        <v>1554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x14ac:dyDescent="0.25">
      <c r="A9" s="100" t="s">
        <v>550</v>
      </c>
      <c r="B9" s="55" t="s">
        <v>233</v>
      </c>
      <c r="C9" s="56">
        <v>832617284</v>
      </c>
      <c r="D9" s="56">
        <v>39000000</v>
      </c>
      <c r="E9" s="57">
        <v>1.8871151139087214</v>
      </c>
      <c r="F9" s="57">
        <v>3.563149265338774E-2</v>
      </c>
      <c r="G9" s="56">
        <v>10.211128</v>
      </c>
      <c r="H9" s="57">
        <v>1689</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x14ac:dyDescent="0.25">
      <c r="A10" s="100" t="s">
        <v>303</v>
      </c>
      <c r="B10" s="30" t="s">
        <v>349</v>
      </c>
      <c r="C10" s="31">
        <v>2686991410</v>
      </c>
      <c r="D10" s="31">
        <v>46846881</v>
      </c>
      <c r="E10" s="32">
        <v>1.3885665357696537</v>
      </c>
      <c r="F10" s="32">
        <v>1.7695840769594705E-2</v>
      </c>
      <c r="G10" s="31">
        <v>16.937048000000001</v>
      </c>
      <c r="H10" s="32">
        <v>1700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x14ac:dyDescent="0.25">
      <c r="A11" s="90" t="s">
        <v>46</v>
      </c>
      <c r="B11" s="90" t="s">
        <v>609</v>
      </c>
      <c r="C11" s="91">
        <v>5369083553</v>
      </c>
      <c r="D11" s="91">
        <v>8640048</v>
      </c>
      <c r="E11" s="92">
        <v>22.270398807050697</v>
      </c>
      <c r="F11" s="92">
        <v>2.1843882496959584</v>
      </c>
      <c r="G11" s="91">
        <v>1.6379030000000001</v>
      </c>
      <c r="H11" s="92">
        <v>1053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x14ac:dyDescent="0.25">
      <c r="A12" s="45" t="s">
        <v>51</v>
      </c>
      <c r="B12" s="45" t="s">
        <v>375</v>
      </c>
      <c r="C12" s="46">
        <v>2033187111</v>
      </c>
      <c r="D12" s="46">
        <v>10800000</v>
      </c>
      <c r="E12" s="47">
        <v>26.084808494465719</v>
      </c>
      <c r="F12" s="47">
        <v>3.3040493102378425</v>
      </c>
      <c r="G12" s="46">
        <v>1.717981</v>
      </c>
      <c r="H12" s="47">
        <v>691</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x14ac:dyDescent="0.25">
      <c r="A13" s="90" t="s">
        <v>309</v>
      </c>
      <c r="B13" s="90" t="s">
        <v>609</v>
      </c>
      <c r="C13" s="91">
        <v>5221598542</v>
      </c>
      <c r="D13" s="91">
        <v>25000000</v>
      </c>
      <c r="E13" s="92">
        <v>41.549969681506496</v>
      </c>
      <c r="F13" s="92">
        <v>2.6936771268399675</v>
      </c>
      <c r="G13" s="91">
        <v>1.8682810000000001</v>
      </c>
      <c r="H13" s="92">
        <v>454.75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x14ac:dyDescent="0.25">
      <c r="A14" s="30" t="s">
        <v>84</v>
      </c>
      <c r="B14" s="30" t="s">
        <v>605</v>
      </c>
      <c r="C14" s="31">
        <v>1981884130</v>
      </c>
      <c r="D14" s="31">
        <v>20000000</v>
      </c>
      <c r="E14" s="32">
        <v>20.881425867283923</v>
      </c>
      <c r="F14" s="32">
        <v>1.8189395354776936</v>
      </c>
      <c r="G14" s="31">
        <v>3.9666589999999999</v>
      </c>
      <c r="H14" s="32">
        <v>423.5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x14ac:dyDescent="0.25">
      <c r="A15" s="30" t="s">
        <v>240</v>
      </c>
      <c r="B15" s="30" t="s">
        <v>349</v>
      </c>
      <c r="C15" s="31">
        <v>4697773484</v>
      </c>
      <c r="D15" s="31">
        <v>70000000</v>
      </c>
      <c r="E15" s="32">
        <v>6.0158639837216734</v>
      </c>
      <c r="F15" s="32">
        <v>0.14169977585023374</v>
      </c>
      <c r="G15" s="31">
        <v>14.69279</v>
      </c>
      <c r="H15" s="32">
        <v>635.5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x14ac:dyDescent="0.25">
      <c r="A16" s="100" t="s">
        <v>45</v>
      </c>
      <c r="B16" s="40" t="s">
        <v>255</v>
      </c>
      <c r="C16" s="41">
        <v>879240094</v>
      </c>
      <c r="D16" s="41">
        <v>14175000</v>
      </c>
      <c r="E16" s="42">
        <v>16.334812508033011</v>
      </c>
      <c r="F16" s="42">
        <v>2.4943024360052544</v>
      </c>
      <c r="G16" s="41">
        <v>5.5196949999999996</v>
      </c>
      <c r="H16" s="42">
        <v>432</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x14ac:dyDescent="0.25">
      <c r="A17" s="100" t="s">
        <v>464</v>
      </c>
      <c r="B17" s="50" t="s">
        <v>355</v>
      </c>
      <c r="C17" s="51">
        <v>2001882616</v>
      </c>
      <c r="D17" s="51">
        <v>24000000</v>
      </c>
      <c r="E17" s="52">
        <v>49.541248043120703</v>
      </c>
      <c r="F17" s="52">
        <v>4.8005085313101459</v>
      </c>
      <c r="G17" s="51">
        <v>2.016016</v>
      </c>
      <c r="H17" s="52">
        <v>386</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x14ac:dyDescent="0.25">
      <c r="A18" s="100" t="s">
        <v>540</v>
      </c>
      <c r="B18" s="55" t="s">
        <v>233</v>
      </c>
      <c r="C18" s="56">
        <v>2863294706</v>
      </c>
      <c r="D18" s="56">
        <v>112000000</v>
      </c>
      <c r="E18" s="57">
        <v>2.2677191181330176</v>
      </c>
      <c r="F18" s="57">
        <v>5.8858988738917609E-2</v>
      </c>
      <c r="G18" s="56">
        <v>44.440303</v>
      </c>
      <c r="H18" s="57">
        <v>429.25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x14ac:dyDescent="0.25">
      <c r="A19" s="45" t="s">
        <v>54</v>
      </c>
      <c r="B19" s="45" t="s">
        <v>375</v>
      </c>
      <c r="C19" s="46">
        <v>646697458</v>
      </c>
      <c r="D19" s="46">
        <v>14276790</v>
      </c>
      <c r="E19" s="47">
        <v>43.334053879815208</v>
      </c>
      <c r="F19" s="47">
        <v>10.448467851798394</v>
      </c>
      <c r="G19" s="46">
        <v>3.1674739999999999</v>
      </c>
      <c r="H19" s="47">
        <v>297</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x14ac:dyDescent="0.25">
      <c r="A20" s="100" t="s">
        <v>424</v>
      </c>
      <c r="B20" s="45" t="s">
        <v>375</v>
      </c>
      <c r="C20" s="46">
        <v>979739005</v>
      </c>
      <c r="D20" s="46">
        <v>80000000</v>
      </c>
      <c r="E20" s="47">
        <v>27.557319223985893</v>
      </c>
      <c r="F20" s="47">
        <v>1.076457782186949</v>
      </c>
      <c r="G20" s="46">
        <v>5.0446229999999996</v>
      </c>
      <c r="H20" s="47">
        <v>252.5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x14ac:dyDescent="0.25">
      <c r="A21" s="25" t="s">
        <v>675</v>
      </c>
      <c r="B21" s="25" t="s">
        <v>691</v>
      </c>
      <c r="C21" s="26">
        <v>1459734156</v>
      </c>
      <c r="D21" s="26">
        <v>33811731</v>
      </c>
      <c r="E21" s="27">
        <v>18.183418040440831</v>
      </c>
      <c r="F21" s="27">
        <v>2.3140459930150254</v>
      </c>
      <c r="G21" s="26">
        <v>7.956887</v>
      </c>
      <c r="H21" s="27">
        <v>360.5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x14ac:dyDescent="0.25">
      <c r="A22" s="100" t="s">
        <v>448</v>
      </c>
      <c r="B22" s="40" t="s">
        <v>255</v>
      </c>
      <c r="C22" s="41">
        <v>447250420</v>
      </c>
      <c r="D22" s="41">
        <v>23850000</v>
      </c>
      <c r="E22" s="42">
        <v>15.187387047813317</v>
      </c>
      <c r="F22" s="42">
        <v>2.4923198312698522</v>
      </c>
      <c r="G22" s="41">
        <v>10.082440999999999</v>
      </c>
      <c r="H22" s="42">
        <v>226.6</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x14ac:dyDescent="0.25">
      <c r="A23" s="100" t="s">
        <v>336</v>
      </c>
      <c r="B23" s="30" t="s">
        <v>357</v>
      </c>
      <c r="C23" s="31">
        <v>919757915</v>
      </c>
      <c r="D23" s="31">
        <v>19440000</v>
      </c>
      <c r="E23" s="32">
        <v>62.380505268680871</v>
      </c>
      <c r="F23" s="32">
        <v>12.58381854044236</v>
      </c>
      <c r="G23" s="31">
        <v>2.4591859999999999</v>
      </c>
      <c r="H23" s="32">
        <v>256</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x14ac:dyDescent="0.25">
      <c r="A24" s="70" t="s">
        <v>165</v>
      </c>
      <c r="B24" s="70" t="s">
        <v>221</v>
      </c>
      <c r="C24" s="71">
        <v>10580143341</v>
      </c>
      <c r="D24" s="71">
        <v>37264000</v>
      </c>
      <c r="E24" s="72">
        <v>48.322307284559606</v>
      </c>
      <c r="F24" s="72">
        <v>5.2204338859900883</v>
      </c>
      <c r="G24" s="71">
        <v>3.3655849999999998</v>
      </c>
      <c r="H24" s="72">
        <v>267.75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x14ac:dyDescent="0.25">
      <c r="A25" s="30" t="s">
        <v>440</v>
      </c>
      <c r="B25" s="30" t="s">
        <v>605</v>
      </c>
      <c r="C25" s="31">
        <v>2531212102</v>
      </c>
      <c r="D25" s="31">
        <v>75000000</v>
      </c>
      <c r="E25" s="32">
        <v>11.589738329785426</v>
      </c>
      <c r="F25" s="32">
        <v>1.0844199606816773</v>
      </c>
      <c r="G25" s="31">
        <v>17.011634999999998</v>
      </c>
      <c r="H25" s="32">
        <v>167.4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x14ac:dyDescent="0.25">
      <c r="A26" s="30" t="s">
        <v>169</v>
      </c>
      <c r="B26" s="30" t="s">
        <v>349</v>
      </c>
      <c r="C26" s="31">
        <v>6092873180</v>
      </c>
      <c r="D26" s="31">
        <v>3000000000</v>
      </c>
      <c r="E26" s="32">
        <v>0.87189051147713081</v>
      </c>
      <c r="F26" s="32">
        <v>2.0938773090228885E-3</v>
      </c>
      <c r="G26" s="31">
        <v>238.33388400000001</v>
      </c>
      <c r="H26" s="32">
        <v>84.25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x14ac:dyDescent="0.25">
      <c r="A27" s="30" t="s">
        <v>104</v>
      </c>
      <c r="B27" s="30" t="s">
        <v>357</v>
      </c>
      <c r="C27" s="31">
        <v>360638941</v>
      </c>
      <c r="D27" s="31">
        <v>15000000</v>
      </c>
      <c r="E27" s="32">
        <v>17.705797807756642</v>
      </c>
      <c r="F27" s="32">
        <v>6.8269897080226114</v>
      </c>
      <c r="G27" s="31">
        <v>12.081939999999999</v>
      </c>
      <c r="H27" s="32">
        <v>237.3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x14ac:dyDescent="0.25">
      <c r="A28" s="30" t="s">
        <v>417</v>
      </c>
      <c r="B28" s="30" t="s">
        <v>349</v>
      </c>
      <c r="C28" s="31">
        <v>651050782</v>
      </c>
      <c r="D28" s="31">
        <v>7635461</v>
      </c>
      <c r="E28" s="32">
        <v>40.325771062594818</v>
      </c>
      <c r="F28" s="32">
        <v>27.478564031210254</v>
      </c>
      <c r="G28" s="31">
        <v>5.6142630000000002</v>
      </c>
      <c r="H28" s="32">
        <v>152.5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x14ac:dyDescent="0.25">
      <c r="A29" s="85" t="s">
        <v>738</v>
      </c>
      <c r="B29" s="85" t="s">
        <v>683</v>
      </c>
      <c r="C29" s="86">
        <v>9346162322</v>
      </c>
      <c r="D29" s="86">
        <v>163069855</v>
      </c>
      <c r="E29" s="87">
        <v>25.602092723169935</v>
      </c>
      <c r="F29" s="87">
        <v>0.83069189726819026</v>
      </c>
      <c r="G29" s="86">
        <v>8.9703370000000007</v>
      </c>
      <c r="H29" s="87">
        <v>159.1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x14ac:dyDescent="0.25">
      <c r="A30" s="55" t="s">
        <v>161</v>
      </c>
      <c r="B30" s="55" t="s">
        <v>233</v>
      </c>
      <c r="C30" s="56">
        <v>11386108733</v>
      </c>
      <c r="D30" s="56">
        <v>100023579</v>
      </c>
      <c r="E30" s="57">
        <v>29.236078973098458</v>
      </c>
      <c r="F30" s="57">
        <v>1.7650475255915541</v>
      </c>
      <c r="G30" s="56">
        <v>8.2922969999999996</v>
      </c>
      <c r="H30" s="57">
        <v>156.30000000000001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x14ac:dyDescent="0.25">
      <c r="A31" s="35" t="s">
        <v>201</v>
      </c>
      <c r="B31" s="35" t="s">
        <v>200</v>
      </c>
      <c r="C31" s="36">
        <v>3755081013</v>
      </c>
      <c r="D31" s="36">
        <v>20000000</v>
      </c>
      <c r="E31" s="37">
        <v>21.107756150536293</v>
      </c>
      <c r="F31" s="37">
        <v>5.9863176830789255</v>
      </c>
      <c r="G31" s="36">
        <v>11.626663000000001</v>
      </c>
      <c r="H31" s="37">
        <v>150.1</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x14ac:dyDescent="0.25">
      <c r="A32" s="75" t="s">
        <v>452</v>
      </c>
      <c r="B32" s="75" t="s">
        <v>679</v>
      </c>
      <c r="C32" s="76">
        <v>60137175087</v>
      </c>
      <c r="D32" s="76">
        <v>700000000</v>
      </c>
      <c r="E32" s="77">
        <v>1.5628345442696328</v>
      </c>
      <c r="F32" s="77">
        <v>1.3997622429642927E-2</v>
      </c>
      <c r="G32" s="76">
        <v>158.53750099999999</v>
      </c>
      <c r="H32" s="77">
        <v>187.7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x14ac:dyDescent="0.25">
      <c r="A33" s="100" t="s">
        <v>278</v>
      </c>
      <c r="B33" s="50" t="s">
        <v>355</v>
      </c>
      <c r="C33" s="51">
        <v>3337733172</v>
      </c>
      <c r="D33" s="51">
        <v>38700772</v>
      </c>
      <c r="E33" s="52">
        <v>19.862860817306007</v>
      </c>
      <c r="F33" s="52">
        <v>3.0405330523290042</v>
      </c>
      <c r="G33" s="51">
        <v>13.534167</v>
      </c>
      <c r="H33" s="52">
        <v>117.5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x14ac:dyDescent="0.25">
      <c r="A34" s="30" t="s">
        <v>673</v>
      </c>
      <c r="B34" s="30" t="s">
        <v>349</v>
      </c>
      <c r="C34" s="31">
        <v>1474864054</v>
      </c>
      <c r="D34" s="31">
        <v>36732299</v>
      </c>
      <c r="E34" s="32">
        <v>13.107279784393164</v>
      </c>
      <c r="F34" s="32">
        <v>3.1578100904179238</v>
      </c>
      <c r="G34" s="31">
        <v>21.706330999999999</v>
      </c>
      <c r="H34" s="32">
        <v>144.9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x14ac:dyDescent="0.25">
      <c r="A35" s="80" t="s">
        <v>147</v>
      </c>
      <c r="B35" s="80" t="s">
        <v>352</v>
      </c>
      <c r="C35" s="81">
        <v>-2968515000</v>
      </c>
      <c r="D35" s="81">
        <v>127773765</v>
      </c>
      <c r="E35" s="82">
        <v>21.072687009849911</v>
      </c>
      <c r="F35" s="82">
        <v>1.0814548149726215</v>
      </c>
      <c r="G35" s="81">
        <v>13.658674</v>
      </c>
      <c r="H35" s="82">
        <v>270.75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x14ac:dyDescent="0.25">
      <c r="A36" s="100" t="s">
        <v>773</v>
      </c>
      <c r="B36" s="50" t="s">
        <v>355</v>
      </c>
      <c r="C36" s="51">
        <v>2885058804</v>
      </c>
      <c r="D36" s="51">
        <v>92600000</v>
      </c>
      <c r="E36" s="52">
        <v>15.344041018917975</v>
      </c>
      <c r="F36" s="52">
        <v>0.97759520243875553</v>
      </c>
      <c r="G36" s="51">
        <v>18.897796</v>
      </c>
      <c r="H36" s="52">
        <v>159.5</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x14ac:dyDescent="0.25">
      <c r="A37" s="90" t="s">
        <v>442</v>
      </c>
      <c r="B37" s="90" t="s">
        <v>609</v>
      </c>
      <c r="C37" s="91">
        <v>1596724578</v>
      </c>
      <c r="D37" s="91">
        <v>24883200</v>
      </c>
      <c r="E37" s="92">
        <v>35.761900195367595</v>
      </c>
      <c r="F37" s="92">
        <v>9.7304709716450812</v>
      </c>
      <c r="G37" s="91">
        <v>8.1175940000000004</v>
      </c>
      <c r="H37" s="92">
        <v>126.6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x14ac:dyDescent="0.25">
      <c r="A38" s="100" t="s">
        <v>39</v>
      </c>
      <c r="B38" s="40" t="s">
        <v>255</v>
      </c>
      <c r="C38" s="41">
        <v>638570889</v>
      </c>
      <c r="D38" s="41">
        <v>10721700</v>
      </c>
      <c r="E38" s="42">
        <v>60.119383889016618</v>
      </c>
      <c r="F38" s="42">
        <v>39.239064176464744</v>
      </c>
      <c r="G38" s="41">
        <v>5.1827810000000003</v>
      </c>
      <c r="H38" s="42">
        <v>118.3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x14ac:dyDescent="0.25">
      <c r="A39" s="30" t="s">
        <v>64</v>
      </c>
      <c r="B39" s="30" t="s">
        <v>357</v>
      </c>
      <c r="C39" s="31">
        <v>240921520</v>
      </c>
      <c r="D39" s="31">
        <v>7425000</v>
      </c>
      <c r="E39" s="32">
        <v>57.453473602541933</v>
      </c>
      <c r="F39" s="32">
        <v>60.688953432407139</v>
      </c>
      <c r="G39" s="31">
        <v>5.4653780000000003</v>
      </c>
      <c r="H39" s="32">
        <v>183.9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x14ac:dyDescent="0.25">
      <c r="A40" s="55" t="s">
        <v>744</v>
      </c>
      <c r="B40" s="55" t="s">
        <v>233</v>
      </c>
      <c r="C40" s="56">
        <v>25145763000</v>
      </c>
      <c r="D40" s="56">
        <v>322508253</v>
      </c>
      <c r="E40" s="57">
        <v>19.678898767352447</v>
      </c>
      <c r="F40" s="57">
        <v>0.46225969423280688</v>
      </c>
      <c r="G40" s="56">
        <v>16.157962000000001</v>
      </c>
      <c r="H40" s="57">
        <v>161.19999999999999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x14ac:dyDescent="0.25">
      <c r="A41" s="100" t="s">
        <v>63</v>
      </c>
      <c r="B41" s="50" t="s">
        <v>355</v>
      </c>
      <c r="C41" s="51">
        <v>549820175</v>
      </c>
      <c r="D41" s="51">
        <v>22750000</v>
      </c>
      <c r="E41" s="52">
        <v>41.621789922703918</v>
      </c>
      <c r="F41" s="52">
        <v>13.965871964668709</v>
      </c>
      <c r="G41" s="51">
        <v>7.6577849999999996</v>
      </c>
      <c r="H41" s="52">
        <v>128.30000000000001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x14ac:dyDescent="0.25">
      <c r="A42" s="45" t="s">
        <v>453</v>
      </c>
      <c r="B42" s="45" t="s">
        <v>375</v>
      </c>
      <c r="C42" s="46">
        <v>2638457366</v>
      </c>
      <c r="D42" s="46">
        <v>37600000</v>
      </c>
      <c r="E42" s="47">
        <v>23.682975521465959</v>
      </c>
      <c r="F42" s="47">
        <v>5.2141255815542573</v>
      </c>
      <c r="G42" s="46">
        <v>13.732926000000001</v>
      </c>
      <c r="H42" s="47">
        <v>105.1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x14ac:dyDescent="0.25">
      <c r="A43" s="100" t="s">
        <v>548</v>
      </c>
      <c r="B43" s="40" t="s">
        <v>255</v>
      </c>
      <c r="C43" s="41">
        <v>1321868358</v>
      </c>
      <c r="D43" s="41">
        <v>55000000</v>
      </c>
      <c r="E43" s="42">
        <v>19.19735844347818</v>
      </c>
      <c r="F43" s="42">
        <v>3.1081289473776703</v>
      </c>
      <c r="G43" s="41">
        <v>18.044423999999999</v>
      </c>
      <c r="H43" s="42">
        <v>160.6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x14ac:dyDescent="0.25">
      <c r="A44" s="25" t="s">
        <v>105</v>
      </c>
      <c r="B44" s="25" t="s">
        <v>376</v>
      </c>
      <c r="C44" s="26">
        <v>2277044993</v>
      </c>
      <c r="D44" s="26">
        <v>265000000</v>
      </c>
      <c r="E44" s="27">
        <v>3.2993957486625902</v>
      </c>
      <c r="F44" s="27">
        <v>0.11116562495493902</v>
      </c>
      <c r="G44" s="26">
        <v>112.25637500000001</v>
      </c>
      <c r="H44" s="27">
        <v>188.6</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x14ac:dyDescent="0.25">
      <c r="A45" s="100" t="s">
        <v>467</v>
      </c>
      <c r="B45" s="50" t="s">
        <v>355</v>
      </c>
      <c r="C45" s="51">
        <v>2725996326</v>
      </c>
      <c r="D45" s="51">
        <v>67000000</v>
      </c>
      <c r="E45" s="52">
        <v>15.751254736092198</v>
      </c>
      <c r="F45" s="52">
        <v>2.6791265443878385</v>
      </c>
      <c r="G45" s="51">
        <v>23.711504000000001</v>
      </c>
      <c r="H45" s="52">
        <v>116.1</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x14ac:dyDescent="0.25">
      <c r="A46" s="100" t="s">
        <v>60</v>
      </c>
      <c r="B46" s="50" t="s">
        <v>355</v>
      </c>
      <c r="C46" s="51">
        <v>385874216</v>
      </c>
      <c r="D46" s="51">
        <v>30000000</v>
      </c>
      <c r="E46" s="52">
        <v>31.499391510504491</v>
      </c>
      <c r="F46" s="52">
        <v>9.1144072657709749</v>
      </c>
      <c r="G46" s="51">
        <v>12.224814</v>
      </c>
      <c r="H46" s="52">
        <v>98.7</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x14ac:dyDescent="0.25">
      <c r="A47" s="55" t="s">
        <v>79</v>
      </c>
      <c r="B47" s="55" t="s">
        <v>233</v>
      </c>
      <c r="C47" s="56">
        <v>6239033292</v>
      </c>
      <c r="D47" s="56">
        <v>46000000</v>
      </c>
      <c r="E47" s="57">
        <v>26.826518018426519</v>
      </c>
      <c r="F47" s="57">
        <v>5.6455486380795739</v>
      </c>
      <c r="G47" s="56">
        <v>14.636780999999999</v>
      </c>
      <c r="H47" s="57">
        <v>81.2</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x14ac:dyDescent="0.25">
      <c r="A48" s="60" t="s">
        <v>115</v>
      </c>
      <c r="B48" s="60" t="s">
        <v>287</v>
      </c>
      <c r="C48" s="61">
        <v>1639886673</v>
      </c>
      <c r="D48" s="61">
        <v>28000000</v>
      </c>
      <c r="E48" s="62">
        <v>85.514523786719934</v>
      </c>
      <c r="F48" s="62">
        <v>28.489646783955202</v>
      </c>
      <c r="G48" s="61">
        <v>4.7491070000000004</v>
      </c>
      <c r="H48" s="62">
        <v>84.05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x14ac:dyDescent="0.25">
      <c r="A49" s="55" t="s">
        <v>68</v>
      </c>
      <c r="B49" s="55" t="s">
        <v>356</v>
      </c>
      <c r="C49" s="56">
        <v>1840705156</v>
      </c>
      <c r="D49" s="56">
        <v>21000000</v>
      </c>
      <c r="E49" s="57">
        <v>56.472578461835759</v>
      </c>
      <c r="F49" s="57">
        <v>27.315087891768005</v>
      </c>
      <c r="G49" s="56">
        <v>8.2712769999999995</v>
      </c>
      <c r="H49" s="57">
        <v>81.3</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x14ac:dyDescent="0.25">
      <c r="A50" s="100" t="s">
        <v>150</v>
      </c>
      <c r="B50" s="25" t="s">
        <v>353</v>
      </c>
      <c r="C50" s="26">
        <v>4808797069</v>
      </c>
      <c r="D50" s="26">
        <v>39916800</v>
      </c>
      <c r="E50" s="27">
        <v>46.410111153405794</v>
      </c>
      <c r="F50" s="27">
        <v>12.940135056154919</v>
      </c>
      <c r="G50" s="26">
        <v>10.270289999999999</v>
      </c>
      <c r="H50" s="27">
        <v>80.7</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x14ac:dyDescent="0.25">
      <c r="A51" s="35" t="s">
        <v>127</v>
      </c>
      <c r="B51" s="35" t="s">
        <v>208</v>
      </c>
      <c r="C51" s="36">
        <v>666088085</v>
      </c>
      <c r="D51" s="36">
        <v>31095331</v>
      </c>
      <c r="E51" s="37">
        <v>65.270106386462402</v>
      </c>
      <c r="F51" s="37">
        <v>22.330131616818491</v>
      </c>
      <c r="G51" s="36">
        <v>7.4210630000000002</v>
      </c>
      <c r="H51" s="37">
        <v>76.150000000000006</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x14ac:dyDescent="0.25">
      <c r="A52" s="45" t="s">
        <v>694</v>
      </c>
      <c r="B52" s="45" t="s">
        <v>695</v>
      </c>
      <c r="C52" s="46">
        <v>1441301000</v>
      </c>
      <c r="D52" s="46">
        <v>56000000</v>
      </c>
      <c r="E52" s="47">
        <v>35.754267924392167</v>
      </c>
      <c r="F52" s="47">
        <v>6.9436549220057806</v>
      </c>
      <c r="G52" s="46">
        <v>13.570377000000001</v>
      </c>
      <c r="H52" s="47">
        <v>87.4</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x14ac:dyDescent="0.25">
      <c r="A53" s="75" t="s">
        <v>630</v>
      </c>
      <c r="B53" s="75" t="s">
        <v>350</v>
      </c>
      <c r="C53" s="76">
        <v>3913562968</v>
      </c>
      <c r="D53" s="76">
        <v>117000000</v>
      </c>
      <c r="E53" s="77">
        <v>20.387640400759846</v>
      </c>
      <c r="F53" s="77">
        <v>1.9138202829064379</v>
      </c>
      <c r="G53" s="76">
        <v>23.988026999999999</v>
      </c>
      <c r="H53" s="77">
        <v>44.28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x14ac:dyDescent="0.25">
      <c r="A54" s="30" t="s">
        <v>304</v>
      </c>
      <c r="B54" s="30" t="s">
        <v>349</v>
      </c>
      <c r="C54" s="31">
        <v>206308208</v>
      </c>
      <c r="D54" s="31">
        <v>20990000</v>
      </c>
      <c r="E54" s="32">
        <v>24.507386367014277</v>
      </c>
      <c r="F54" s="32">
        <v>12.527622169873595</v>
      </c>
      <c r="G54" s="31">
        <v>20.765463</v>
      </c>
      <c r="H54" s="32">
        <v>82.45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x14ac:dyDescent="0.25">
      <c r="A55" s="30" t="s">
        <v>306</v>
      </c>
      <c r="B55" s="30" t="s">
        <v>605</v>
      </c>
      <c r="C55" s="31">
        <v>576980288</v>
      </c>
      <c r="D55" s="31">
        <v>77449591</v>
      </c>
      <c r="E55" s="32">
        <v>10.318980240977634</v>
      </c>
      <c r="F55" s="32">
        <v>3.0741761247331958</v>
      </c>
      <c r="G55" s="31">
        <v>54.217528999999999</v>
      </c>
      <c r="H55" s="32">
        <v>89.5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x14ac:dyDescent="0.25">
      <c r="A56" s="100" t="s">
        <v>770</v>
      </c>
      <c r="B56" s="50" t="s">
        <v>355</v>
      </c>
      <c r="C56" s="51">
        <v>1774061912</v>
      </c>
      <c r="D56" s="51">
        <v>170000000</v>
      </c>
      <c r="E56" s="52">
        <v>14.782334740426821</v>
      </c>
      <c r="F56" s="52">
        <v>0.99604708176179646</v>
      </c>
      <c r="G56" s="51">
        <v>37.993921</v>
      </c>
      <c r="H56" s="52">
        <v>69.900000000000006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x14ac:dyDescent="0.25">
      <c r="A57" s="90" t="s">
        <v>402</v>
      </c>
      <c r="B57" s="90" t="s">
        <v>718</v>
      </c>
      <c r="C57" s="91">
        <v>298644898</v>
      </c>
      <c r="D57" s="91">
        <v>163000000</v>
      </c>
      <c r="E57" s="92">
        <v>10.809859090365412</v>
      </c>
      <c r="F57" s="92">
        <v>1.1053025654770361</v>
      </c>
      <c r="G57" s="91">
        <v>56.026116999999999</v>
      </c>
      <c r="H57" s="92">
        <v>53.2</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x14ac:dyDescent="0.25">
      <c r="A58" s="100" t="s">
        <v>543</v>
      </c>
      <c r="B58" s="55" t="s">
        <v>356</v>
      </c>
      <c r="C58" s="56">
        <v>4125761531</v>
      </c>
      <c r="D58" s="56">
        <v>90488084</v>
      </c>
      <c r="E58" s="57">
        <v>28.190704052497885</v>
      </c>
      <c r="F58" s="57">
        <v>4.2971105154114317</v>
      </c>
      <c r="G58" s="56">
        <v>21.769193000000001</v>
      </c>
      <c r="H58" s="57">
        <v>59.35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x14ac:dyDescent="0.25">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x14ac:dyDescent="0.25">
      <c r="A60" s="100" t="s">
        <v>280</v>
      </c>
      <c r="B60" s="50" t="s">
        <v>355</v>
      </c>
      <c r="C60" s="51">
        <v>-355894230</v>
      </c>
      <c r="D60" s="51">
        <v>64864800</v>
      </c>
      <c r="E60" s="52">
        <v>26.932877513062071</v>
      </c>
      <c r="F60" s="52">
        <v>6.2863831977085614</v>
      </c>
      <c r="G60" s="51">
        <v>23.936191999999998</v>
      </c>
      <c r="H60" s="52">
        <v>91.4</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x14ac:dyDescent="0.25">
      <c r="A61" s="100" t="s">
        <v>307</v>
      </c>
      <c r="B61" s="40" t="s">
        <v>255</v>
      </c>
      <c r="C61" s="41">
        <v>402238316</v>
      </c>
      <c r="D61" s="41">
        <v>177187500</v>
      </c>
      <c r="E61" s="42">
        <v>5.1725488705523839</v>
      </c>
      <c r="F61" s="42">
        <v>0.4498076374660685</v>
      </c>
      <c r="G61" s="41">
        <v>124.842961</v>
      </c>
      <c r="H61" s="42">
        <v>58.65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x14ac:dyDescent="0.25">
      <c r="A62" s="100" t="s">
        <v>297</v>
      </c>
      <c r="B62" s="45" t="s">
        <v>426</v>
      </c>
      <c r="C62" s="46">
        <v>367547592</v>
      </c>
      <c r="D62" s="46">
        <v>17512456</v>
      </c>
      <c r="E62" s="47">
        <v>53.48767669108404</v>
      </c>
      <c r="F62" s="47">
        <v>45.859830799748885</v>
      </c>
      <c r="G62" s="46">
        <v>12.279838</v>
      </c>
      <c r="H62" s="47">
        <v>53.4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x14ac:dyDescent="0.25">
      <c r="A63" s="90" t="s">
        <v>346</v>
      </c>
      <c r="B63" s="90" t="s">
        <v>715</v>
      </c>
      <c r="C63" s="91">
        <v>1352370851</v>
      </c>
      <c r="D63" s="91">
        <v>65000000</v>
      </c>
      <c r="E63" s="92">
        <v>22.517311590617261</v>
      </c>
      <c r="F63" s="92">
        <v>5.3666952489107453</v>
      </c>
      <c r="G63" s="91">
        <v>29.489985999999998</v>
      </c>
      <c r="H63" s="92">
        <v>58.05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x14ac:dyDescent="0.25">
      <c r="A64" s="55" t="s">
        <v>481</v>
      </c>
      <c r="B64" s="55" t="s">
        <v>233</v>
      </c>
      <c r="C64" s="56">
        <v>4515514494</v>
      </c>
      <c r="D64" s="56">
        <v>146250000</v>
      </c>
      <c r="E64" s="57">
        <v>33.396617836845543</v>
      </c>
      <c r="F64" s="57">
        <v>3.9610224193262371</v>
      </c>
      <c r="G64" s="56">
        <v>22.737297000000002</v>
      </c>
      <c r="H64" s="57">
        <v>67.75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x14ac:dyDescent="0.25">
      <c r="A65" s="55" t="s">
        <v>544</v>
      </c>
      <c r="B65" s="55" t="s">
        <v>233</v>
      </c>
      <c r="C65" s="56">
        <v>5548282822</v>
      </c>
      <c r="D65" s="56">
        <v>179000000</v>
      </c>
      <c r="E65" s="57">
        <v>16.331226773155137</v>
      </c>
      <c r="F65" s="57">
        <v>1.6911196248497353</v>
      </c>
      <c r="G65" s="56">
        <v>47.254246999999999</v>
      </c>
      <c r="H65" s="57">
        <v>51.1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x14ac:dyDescent="0.25">
      <c r="A66" s="100" t="s">
        <v>94</v>
      </c>
      <c r="B66" s="30" t="s">
        <v>605</v>
      </c>
      <c r="C66" s="31">
        <v>3080653025</v>
      </c>
      <c r="D66" s="31">
        <v>72000000</v>
      </c>
      <c r="E66" s="32">
        <v>61.404316723465655</v>
      </c>
      <c r="F66" s="32">
        <v>15.985711945086342</v>
      </c>
      <c r="G66" s="31">
        <v>12.606714999999999</v>
      </c>
      <c r="H66" s="32">
        <v>39.619999999999997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x14ac:dyDescent="0.25">
      <c r="A67" s="35" t="s">
        <v>202</v>
      </c>
      <c r="B67" s="35" t="s">
        <v>200</v>
      </c>
      <c r="C67" s="36">
        <v>5927165415</v>
      </c>
      <c r="D67" s="36">
        <v>77770481</v>
      </c>
      <c r="E67" s="37">
        <v>25.069956150906968</v>
      </c>
      <c r="F67" s="37">
        <v>5.7054557515163191</v>
      </c>
      <c r="G67" s="36">
        <v>31.848393999999999</v>
      </c>
      <c r="H67" s="37">
        <v>45.38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x14ac:dyDescent="0.25">
      <c r="A68" s="100" t="s">
        <v>322</v>
      </c>
      <c r="B68" s="35" t="s">
        <v>200</v>
      </c>
      <c r="C68" s="36">
        <v>1380911336</v>
      </c>
      <c r="D68" s="36">
        <v>150000000</v>
      </c>
      <c r="E68" s="37">
        <v>11.340259964119417</v>
      </c>
      <c r="F68" s="37">
        <v>0.79288655578531142</v>
      </c>
      <c r="G68" s="36">
        <v>74.740385000000003</v>
      </c>
      <c r="H68" s="37">
        <v>43.72</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x14ac:dyDescent="0.25">
      <c r="A69" s="35" t="s">
        <v>325</v>
      </c>
      <c r="B69" s="35" t="s">
        <v>200</v>
      </c>
      <c r="C69" s="36">
        <v>3231285211</v>
      </c>
      <c r="D69" s="36">
        <v>75000000</v>
      </c>
      <c r="E69" s="37">
        <v>40.715047849087647</v>
      </c>
      <c r="F69" s="37">
        <v>12.237766110335933</v>
      </c>
      <c r="G69" s="36">
        <v>20.950914999999998</v>
      </c>
      <c r="H69" s="37">
        <v>42.14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x14ac:dyDescent="0.25">
      <c r="A70" s="100" t="s">
        <v>518</v>
      </c>
      <c r="B70" s="35" t="s">
        <v>208</v>
      </c>
      <c r="C70" s="36">
        <v>13276708610</v>
      </c>
      <c r="D70" s="36">
        <v>165200000</v>
      </c>
      <c r="E70" s="37">
        <v>26.446711413056629</v>
      </c>
      <c r="F70" s="37">
        <v>3.8894327541469984</v>
      </c>
      <c r="G70" s="36">
        <v>33.030631999999997</v>
      </c>
      <c r="H70" s="37">
        <v>67.7</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x14ac:dyDescent="0.25">
      <c r="A71" s="100" t="s">
        <v>315</v>
      </c>
      <c r="B71" s="45" t="s">
        <v>375</v>
      </c>
      <c r="C71" s="46">
        <v>1374469210</v>
      </c>
      <c r="D71" s="46">
        <v>77250000</v>
      </c>
      <c r="E71" s="47">
        <v>20.818458024613292</v>
      </c>
      <c r="F71" s="47">
        <v>5.3920488661497847</v>
      </c>
      <c r="G71" s="46">
        <v>42.211663999999999</v>
      </c>
      <c r="H71" s="47">
        <v>57.5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x14ac:dyDescent="0.25">
      <c r="A72" s="35" t="s">
        <v>35</v>
      </c>
      <c r="B72" s="35" t="s">
        <v>208</v>
      </c>
      <c r="C72" s="36">
        <v>989726098</v>
      </c>
      <c r="D72" s="36">
        <v>66000000</v>
      </c>
      <c r="E72" s="37">
        <v>17.067775782623059</v>
      </c>
      <c r="F72" s="37">
        <v>6.7803529987697075</v>
      </c>
      <c r="G72" s="36">
        <v>53.070768999999999</v>
      </c>
      <c r="H72" s="37">
        <v>33.659999999999997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x14ac:dyDescent="0.25">
      <c r="A73" s="60" t="s">
        <v>528</v>
      </c>
      <c r="B73" s="60" t="s">
        <v>287</v>
      </c>
      <c r="C73" s="61">
        <v>2429481251</v>
      </c>
      <c r="D73" s="61">
        <v>70000000</v>
      </c>
      <c r="E73" s="62">
        <v>48.162464708351955</v>
      </c>
      <c r="F73" s="62">
        <v>16.579161689622016</v>
      </c>
      <c r="G73" s="61">
        <v>19.831706000000001</v>
      </c>
      <c r="H73" s="62">
        <v>40.32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x14ac:dyDescent="0.25">
      <c r="A74" s="30" t="s">
        <v>668</v>
      </c>
      <c r="B74" s="30" t="s">
        <v>349</v>
      </c>
      <c r="C74" s="31">
        <v>9236034572</v>
      </c>
      <c r="D74" s="31">
        <v>1995840000</v>
      </c>
      <c r="E74" s="32">
        <v>0.77469805972069061</v>
      </c>
      <c r="F74" s="32">
        <v>1.072255235254925E-2</v>
      </c>
      <c r="G74" s="31">
        <v>1250.3727839999999</v>
      </c>
      <c r="H74" s="32">
        <v>36.18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x14ac:dyDescent="0.25">
      <c r="A75" s="100" t="s">
        <v>347</v>
      </c>
      <c r="B75" s="50" t="s">
        <v>355</v>
      </c>
      <c r="C75" s="51">
        <v>765978559</v>
      </c>
      <c r="D75" s="51">
        <v>45500000</v>
      </c>
      <c r="E75" s="52">
        <v>62.307398388117264</v>
      </c>
      <c r="F75" s="52">
        <v>35.56865899136136</v>
      </c>
      <c r="G75" s="51">
        <v>15.667655999999999</v>
      </c>
      <c r="H75" s="52">
        <v>36.799999999999997</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x14ac:dyDescent="0.25">
      <c r="A76" s="101" t="s">
        <v>650</v>
      </c>
      <c r="B76" s="101" t="s">
        <v>696</v>
      </c>
      <c r="C76" s="102">
        <v>8057302670</v>
      </c>
      <c r="D76" s="102">
        <v>268000000</v>
      </c>
      <c r="E76" s="103">
        <v>13.482507535858835</v>
      </c>
      <c r="F76" s="103">
        <v>1.2075819476661491</v>
      </c>
      <c r="G76" s="102">
        <v>72.488142999999994</v>
      </c>
      <c r="H76" s="103">
        <v>31.7</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x14ac:dyDescent="0.25">
      <c r="A77" s="100" t="s">
        <v>120</v>
      </c>
      <c r="B77" s="35" t="s">
        <v>200</v>
      </c>
      <c r="C77" s="36">
        <v>1191941245</v>
      </c>
      <c r="D77" s="36">
        <v>84240000</v>
      </c>
      <c r="E77" s="37">
        <v>22.100424484444307</v>
      </c>
      <c r="F77" s="37">
        <v>6.3217040482283284</v>
      </c>
      <c r="G77" s="36">
        <v>44.361629999999998</v>
      </c>
      <c r="H77" s="37">
        <v>35.4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x14ac:dyDescent="0.25">
      <c r="A78" s="100" t="s">
        <v>95</v>
      </c>
      <c r="B78" s="50" t="s">
        <v>355</v>
      </c>
      <c r="C78" s="51">
        <v>418442261</v>
      </c>
      <c r="D78" s="51">
        <v>23000000</v>
      </c>
      <c r="E78" s="52">
        <v>84.239380520443532</v>
      </c>
      <c r="F78" s="52">
        <v>82.97647851740858</v>
      </c>
      <c r="G78" s="51">
        <v>11.696857</v>
      </c>
      <c r="H78" s="52">
        <v>40.880000000000003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x14ac:dyDescent="0.25">
      <c r="A79" s="101" t="s">
        <v>91</v>
      </c>
      <c r="B79" s="101" t="s">
        <v>696</v>
      </c>
      <c r="C79" s="102">
        <v>4663031329</v>
      </c>
      <c r="D79" s="102">
        <v>52000000</v>
      </c>
      <c r="E79" s="103">
        <v>54.821526382821204</v>
      </c>
      <c r="F79" s="103">
        <v>25.221534036999081</v>
      </c>
      <c r="G79" s="102">
        <v>18.913271000000002</v>
      </c>
      <c r="H79" s="103">
        <v>35.04</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x14ac:dyDescent="0.25">
      <c r="A80" s="70" t="s">
        <v>763</v>
      </c>
      <c r="B80" s="70" t="s">
        <v>221</v>
      </c>
      <c r="C80" s="71">
        <v>3157167716</v>
      </c>
      <c r="D80" s="71">
        <v>210492225</v>
      </c>
      <c r="E80" s="72">
        <v>20.782586129370941</v>
      </c>
      <c r="F80" s="72">
        <v>2.4463149682032315</v>
      </c>
      <c r="G80" s="71">
        <v>50.002209999999998</v>
      </c>
      <c r="H80" s="72">
        <v>27.18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x14ac:dyDescent="0.25">
      <c r="A81" s="30" t="s">
        <v>81</v>
      </c>
      <c r="B81" s="30" t="s">
        <v>349</v>
      </c>
      <c r="C81" s="31">
        <v>886453369</v>
      </c>
      <c r="D81" s="31">
        <v>37250000</v>
      </c>
      <c r="E81" s="32">
        <v>39.387158849785266</v>
      </c>
      <c r="F81" s="32">
        <v>25.916014508346667</v>
      </c>
      <c r="G81" s="31">
        <v>26.585895000000001</v>
      </c>
      <c r="H81" s="32">
        <v>36.28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x14ac:dyDescent="0.25">
      <c r="A82" s="100" t="s">
        <v>488</v>
      </c>
      <c r="B82" s="65" t="s">
        <v>608</v>
      </c>
      <c r="C82" s="66">
        <v>1606779225</v>
      </c>
      <c r="D82" s="66">
        <v>84000000</v>
      </c>
      <c r="E82" s="67">
        <v>58.657164581410335</v>
      </c>
      <c r="F82" s="67">
        <v>18.280093674086991</v>
      </c>
      <c r="G82" s="66">
        <v>17.924288000000001</v>
      </c>
      <c r="H82" s="67">
        <v>37.68</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x14ac:dyDescent="0.25">
      <c r="A83" s="100" t="s">
        <v>98</v>
      </c>
      <c r="B83" s="25" t="s">
        <v>376</v>
      </c>
      <c r="C83" s="26">
        <v>7603602013</v>
      </c>
      <c r="D83" s="26">
        <v>65000000</v>
      </c>
      <c r="E83" s="27">
        <v>34.084236327006337</v>
      </c>
      <c r="F83" s="27">
        <v>13.799285962350744</v>
      </c>
      <c r="G83" s="26">
        <v>31.101011</v>
      </c>
      <c r="H83" s="27">
        <v>36.700000000000003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x14ac:dyDescent="0.25">
      <c r="A84" s="100" t="s">
        <v>766</v>
      </c>
      <c r="B84" s="55" t="s">
        <v>233</v>
      </c>
      <c r="C84" s="56">
        <v>5199468670</v>
      </c>
      <c r="D84" s="56">
        <v>273350000</v>
      </c>
      <c r="E84" s="57">
        <v>19.790633889602542</v>
      </c>
      <c r="F84" s="57">
        <v>2.1256706834293051</v>
      </c>
      <c r="G84" s="56">
        <v>54.497838000000002</v>
      </c>
      <c r="H84" s="57">
        <v>40.94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x14ac:dyDescent="0.25">
      <c r="A85" s="60" t="s">
        <v>18</v>
      </c>
      <c r="B85" s="60" t="s">
        <v>287</v>
      </c>
      <c r="C85" s="61">
        <v>723569532</v>
      </c>
      <c r="D85" s="61">
        <v>54000000</v>
      </c>
      <c r="E85" s="62">
        <v>74.376712918941251</v>
      </c>
      <c r="F85" s="62">
        <v>36.612082302337868</v>
      </c>
      <c r="G85" s="61">
        <v>14.576017</v>
      </c>
      <c r="H85" s="62">
        <v>36.08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x14ac:dyDescent="0.25">
      <c r="A86" s="45" t="s">
        <v>331</v>
      </c>
      <c r="B86" s="45" t="s">
        <v>375</v>
      </c>
      <c r="C86" s="46">
        <v>868771214</v>
      </c>
      <c r="D86" s="46">
        <v>216733652</v>
      </c>
      <c r="E86" s="47">
        <v>33.234769689285237</v>
      </c>
      <c r="F86" s="47">
        <v>4.0979111834139745</v>
      </c>
      <c r="G86" s="46">
        <v>35.091225000000001</v>
      </c>
      <c r="H86" s="47">
        <v>31.18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x14ac:dyDescent="0.25">
      <c r="A87" s="100" t="s">
        <v>36</v>
      </c>
      <c r="B87" s="35" t="s">
        <v>208</v>
      </c>
      <c r="C87" s="36">
        <v>18685926047</v>
      </c>
      <c r="D87" s="36">
        <v>277500000</v>
      </c>
      <c r="E87" s="37">
        <v>24.895103702577199</v>
      </c>
      <c r="F87" s="37">
        <v>2.4444709922259564</v>
      </c>
      <c r="G87" s="36">
        <v>46.985779999999998</v>
      </c>
      <c r="H87" s="37">
        <v>31.36</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x14ac:dyDescent="0.25">
      <c r="A88" s="100" t="s">
        <v>55</v>
      </c>
      <c r="B88" s="45" t="s">
        <v>375</v>
      </c>
      <c r="C88" s="46">
        <v>3590822435</v>
      </c>
      <c r="D88" s="46">
        <v>372475397</v>
      </c>
      <c r="E88" s="47">
        <v>6.0261316495192991</v>
      </c>
      <c r="F88" s="47">
        <v>0.37123917392008138</v>
      </c>
      <c r="G88" s="46">
        <v>194.679441</v>
      </c>
      <c r="H88" s="47">
        <v>38.1</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x14ac:dyDescent="0.25">
      <c r="A89" s="100" t="s">
        <v>761</v>
      </c>
      <c r="B89" s="40" t="s">
        <v>255</v>
      </c>
      <c r="C89" s="41">
        <v>3597943991</v>
      </c>
      <c r="D89" s="41">
        <v>160000000</v>
      </c>
      <c r="E89" s="42">
        <v>30.006003601200526</v>
      </c>
      <c r="F89" s="42">
        <v>5.0116922102486177</v>
      </c>
      <c r="G89" s="41">
        <v>39.992564999999999</v>
      </c>
      <c r="H89" s="42">
        <v>33.200000000000003</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x14ac:dyDescent="0.25">
      <c r="A90" s="106" t="s">
        <v>730</v>
      </c>
      <c r="B90" s="106" t="s">
        <v>693</v>
      </c>
      <c r="C90" s="107">
        <v>818057024</v>
      </c>
      <c r="D90" s="107">
        <v>100000000</v>
      </c>
      <c r="E90" s="108">
        <v>39.321329579981352</v>
      </c>
      <c r="F90" s="108">
        <v>10.940826260428867</v>
      </c>
      <c r="G90" s="107">
        <v>30.53511</v>
      </c>
      <c r="H90" s="108">
        <v>35.32</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x14ac:dyDescent="0.25">
      <c r="A91" s="100" t="s">
        <v>768</v>
      </c>
      <c r="B91" s="35" t="s">
        <v>208</v>
      </c>
      <c r="C91" s="36">
        <v>4337630740</v>
      </c>
      <c r="D91" s="36">
        <v>188205000</v>
      </c>
      <c r="E91" s="37">
        <v>22.029127741700211</v>
      </c>
      <c r="F91" s="37">
        <v>3.3177034760035768</v>
      </c>
      <c r="G91" s="36">
        <v>54.564166</v>
      </c>
      <c r="H91" s="37">
        <v>31.72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x14ac:dyDescent="0.25">
      <c r="A92" s="30" t="s">
        <v>672</v>
      </c>
      <c r="B92" s="30" t="s">
        <v>349</v>
      </c>
      <c r="C92" s="31">
        <v>620166725</v>
      </c>
      <c r="D92" s="31">
        <v>174710255</v>
      </c>
      <c r="E92" s="32">
        <v>9.1734680658752374</v>
      </c>
      <c r="F92" s="32">
        <v>1.6904942700431806</v>
      </c>
      <c r="G92" s="31">
        <v>132.143317</v>
      </c>
      <c r="H92" s="32">
        <v>40.26</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x14ac:dyDescent="0.25">
      <c r="A93" s="95" t="s">
        <v>189</v>
      </c>
      <c r="B93" s="95" t="s">
        <v>351</v>
      </c>
      <c r="C93" s="96">
        <v>2158486550</v>
      </c>
      <c r="D93" s="96">
        <v>118350000</v>
      </c>
      <c r="E93" s="97">
        <v>27.232690625086473</v>
      </c>
      <c r="F93" s="97">
        <v>6.8360964027618234</v>
      </c>
      <c r="G93" s="96">
        <v>44.628962999999999</v>
      </c>
      <c r="H93" s="97">
        <v>34.4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x14ac:dyDescent="0.25">
      <c r="A94" s="100" t="s">
        <v>175</v>
      </c>
      <c r="B94" s="55" t="s">
        <v>233</v>
      </c>
      <c r="C94" s="56">
        <v>2503213131</v>
      </c>
      <c r="D94" s="56">
        <v>129600000</v>
      </c>
      <c r="E94" s="57">
        <v>31.483927152942719</v>
      </c>
      <c r="F94" s="57">
        <v>6.8277553871259338</v>
      </c>
      <c r="G94" s="56">
        <v>40.565173999999999</v>
      </c>
      <c r="H94" s="57">
        <v>27.7</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x14ac:dyDescent="0.25">
      <c r="A95" s="100" t="s">
        <v>760</v>
      </c>
      <c r="B95" s="35" t="s">
        <v>208</v>
      </c>
      <c r="C95" s="36">
        <v>2062053729</v>
      </c>
      <c r="D95" s="36">
        <v>182837401</v>
      </c>
      <c r="E95" s="37">
        <v>27.566684582696681</v>
      </c>
      <c r="F95" s="37">
        <v>4.9858328079730985</v>
      </c>
      <c r="G95" s="36">
        <v>46.995370999999999</v>
      </c>
      <c r="H95" s="37">
        <v>20.18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x14ac:dyDescent="0.25">
      <c r="A96" s="100" t="s">
        <v>508</v>
      </c>
      <c r="B96" s="35" t="s">
        <v>200</v>
      </c>
      <c r="C96" s="36">
        <v>1552282099</v>
      </c>
      <c r="D96" s="36">
        <v>55750000</v>
      </c>
      <c r="E96" s="37">
        <v>69.37516599417647</v>
      </c>
      <c r="F96" s="37">
        <v>37.98527461257931</v>
      </c>
      <c r="G96" s="36">
        <v>18.855746</v>
      </c>
      <c r="H96" s="37">
        <v>28.46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x14ac:dyDescent="0.25">
      <c r="A97" s="111" t="s">
        <v>373</v>
      </c>
      <c r="B97" s="111" t="s">
        <v>680</v>
      </c>
      <c r="C97" s="112">
        <v>1298730000</v>
      </c>
      <c r="D97" s="112">
        <v>259875000</v>
      </c>
      <c r="E97" s="113">
        <v>18.552285998070758</v>
      </c>
      <c r="F97" s="113">
        <v>2.2351054448918029</v>
      </c>
      <c r="G97" s="112">
        <v>71.729606000000004</v>
      </c>
      <c r="H97" s="113">
        <v>34.72</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x14ac:dyDescent="0.25">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x14ac:dyDescent="0.25">
      <c r="A99" s="45" t="s">
        <v>58</v>
      </c>
      <c r="B99" s="45" t="s">
        <v>375</v>
      </c>
      <c r="C99" s="46">
        <v>3984705965</v>
      </c>
      <c r="D99" s="46">
        <v>79200000</v>
      </c>
      <c r="E99" s="47">
        <v>53.266109968489125</v>
      </c>
      <c r="F99" s="47">
        <v>21.446170074666114</v>
      </c>
      <c r="G99" s="46">
        <v>25.101271000000001</v>
      </c>
      <c r="H99" s="47">
        <v>28.52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x14ac:dyDescent="0.25">
      <c r="A100" s="70" t="s">
        <v>634</v>
      </c>
      <c r="B100" s="70" t="s">
        <v>221</v>
      </c>
      <c r="C100" s="71">
        <v>2408811125</v>
      </c>
      <c r="D100" s="71">
        <v>200000000</v>
      </c>
      <c r="E100" s="72">
        <v>19.393555754145567</v>
      </c>
      <c r="F100" s="72">
        <v>3.3460241121714227</v>
      </c>
      <c r="G100" s="71">
        <v>69.12876</v>
      </c>
      <c r="H100" s="72">
        <v>31.96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x14ac:dyDescent="0.25">
      <c r="A101" s="45" t="s">
        <v>449</v>
      </c>
      <c r="B101" s="45" t="s">
        <v>426</v>
      </c>
      <c r="C101" s="46">
        <v>1225783772</v>
      </c>
      <c r="D101" s="46">
        <v>120000000</v>
      </c>
      <c r="E101" s="47">
        <v>31.829260715766228</v>
      </c>
      <c r="F101" s="47">
        <v>8.1114323944358375</v>
      </c>
      <c r="G101" s="46">
        <v>42.238092000000002</v>
      </c>
      <c r="H101" s="47">
        <v>44.12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x14ac:dyDescent="0.25">
      <c r="A102" s="35" t="s">
        <v>128</v>
      </c>
      <c r="B102" s="35" t="s">
        <v>208</v>
      </c>
      <c r="C102" s="36">
        <v>739991756</v>
      </c>
      <c r="D102" s="36">
        <v>331056000</v>
      </c>
      <c r="E102" s="37">
        <v>4.4183160432652926</v>
      </c>
      <c r="F102" s="37">
        <v>0.46244382821621233</v>
      </c>
      <c r="G102" s="36">
        <v>306.919645</v>
      </c>
      <c r="H102" s="37">
        <v>33.32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x14ac:dyDescent="0.25">
      <c r="A103" s="100" t="s">
        <v>102</v>
      </c>
      <c r="B103" s="40" t="s">
        <v>255</v>
      </c>
      <c r="C103" s="41">
        <v>1186366071</v>
      </c>
      <c r="D103" s="41">
        <v>46656000</v>
      </c>
      <c r="E103" s="42">
        <v>55.022020666612534</v>
      </c>
      <c r="F103" s="42">
        <v>37.581671676970942</v>
      </c>
      <c r="G103" s="41">
        <v>24.81212</v>
      </c>
      <c r="H103" s="42">
        <v>29.38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x14ac:dyDescent="0.25">
      <c r="A104" s="50" t="s">
        <v>89</v>
      </c>
      <c r="B104" s="50" t="s">
        <v>355</v>
      </c>
      <c r="C104" s="51">
        <v>1056734129</v>
      </c>
      <c r="D104" s="51">
        <v>117000000</v>
      </c>
      <c r="E104" s="52">
        <v>26.175214656784224</v>
      </c>
      <c r="F104" s="52">
        <v>7.9899922639756484</v>
      </c>
      <c r="G104" s="51">
        <v>53.028322000000003</v>
      </c>
      <c r="H104" s="52">
        <v>38.799999999999997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x14ac:dyDescent="0.25">
      <c r="A105" s="111" t="s">
        <v>134</v>
      </c>
      <c r="B105" s="111" t="s">
        <v>697</v>
      </c>
      <c r="C105" s="112">
        <v>443664778</v>
      </c>
      <c r="D105" s="112">
        <v>44000000</v>
      </c>
      <c r="E105" s="113">
        <v>65.525968760494393</v>
      </c>
      <c r="F105" s="113">
        <v>59.331735567271274</v>
      </c>
      <c r="G105" s="112">
        <v>22.200189999999999</v>
      </c>
      <c r="H105" s="113">
        <v>24.94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x14ac:dyDescent="0.25">
      <c r="A106" s="100" t="s">
        <v>87</v>
      </c>
      <c r="B106" s="40" t="s">
        <v>255</v>
      </c>
      <c r="C106" s="41">
        <v>3143931773</v>
      </c>
      <c r="D106" s="41">
        <v>119000000</v>
      </c>
      <c r="E106" s="42">
        <v>59.479475010123856</v>
      </c>
      <c r="F106" s="42">
        <v>16.716639501454107</v>
      </c>
      <c r="G106" s="41">
        <v>24.496238000000002</v>
      </c>
      <c r="H106" s="42">
        <v>25.34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x14ac:dyDescent="0.25">
      <c r="A107" s="100" t="s">
        <v>70</v>
      </c>
      <c r="B107" s="25" t="s">
        <v>376</v>
      </c>
      <c r="C107" s="26">
        <v>2433900313</v>
      </c>
      <c r="D107" s="26">
        <v>128172525</v>
      </c>
      <c r="E107" s="27">
        <v>49.801715638532578</v>
      </c>
      <c r="F107" s="27">
        <v>13.472683473628736</v>
      </c>
      <c r="G107" s="26">
        <v>29.906797999999998</v>
      </c>
      <c r="H107" s="27">
        <v>26.9</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x14ac:dyDescent="0.25">
      <c r="A108" s="70" t="s">
        <v>709</v>
      </c>
      <c r="B108" s="70" t="s">
        <v>699</v>
      </c>
      <c r="C108" s="71">
        <v>5985751000</v>
      </c>
      <c r="D108" s="71">
        <v>397500000</v>
      </c>
      <c r="E108" s="72">
        <v>45.183759185745288</v>
      </c>
      <c r="F108" s="72">
        <v>3.7490050933228196</v>
      </c>
      <c r="G108" s="71">
        <v>33.254894999999998</v>
      </c>
      <c r="H108" s="72">
        <v>27.42</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x14ac:dyDescent="0.25">
      <c r="A109" s="30" t="s">
        <v>38</v>
      </c>
      <c r="B109" s="30" t="s">
        <v>605</v>
      </c>
      <c r="C109" s="31">
        <v>-97528469</v>
      </c>
      <c r="D109" s="31">
        <v>42000000</v>
      </c>
      <c r="E109" s="32">
        <v>90.164536754897171</v>
      </c>
      <c r="F109" s="32">
        <v>86.843636110048905</v>
      </c>
      <c r="G109" s="31">
        <v>17.263808999999998</v>
      </c>
      <c r="H109" s="32">
        <v>21.4</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x14ac:dyDescent="0.25">
      <c r="A110" s="40" t="s">
        <v>166</v>
      </c>
      <c r="B110" s="40" t="s">
        <v>255</v>
      </c>
      <c r="C110" s="41">
        <v>8044975103</v>
      </c>
      <c r="D110" s="41">
        <v>135000000</v>
      </c>
      <c r="E110" s="42">
        <v>19.25205552512287</v>
      </c>
      <c r="F110" s="42">
        <v>5.2046649162267826</v>
      </c>
      <c r="G110" s="41">
        <v>82.584238999999997</v>
      </c>
      <c r="H110" s="42">
        <v>26.3</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x14ac:dyDescent="0.25">
      <c r="A111" s="100" t="s">
        <v>282</v>
      </c>
      <c r="B111" s="50" t="s">
        <v>355</v>
      </c>
      <c r="C111" s="51">
        <v>2080371258</v>
      </c>
      <c r="D111" s="51">
        <v>100000000</v>
      </c>
      <c r="E111" s="52">
        <v>31.652125416482619</v>
      </c>
      <c r="F111" s="52">
        <v>11.443284676964071</v>
      </c>
      <c r="G111" s="51">
        <v>50.595194999999997</v>
      </c>
      <c r="H111" s="52">
        <v>21.52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x14ac:dyDescent="0.25">
      <c r="A112" s="80" t="s">
        <v>183</v>
      </c>
      <c r="B112" s="80" t="s">
        <v>352</v>
      </c>
      <c r="C112" s="81">
        <v>130759168</v>
      </c>
      <c r="D112" s="81">
        <v>80476074</v>
      </c>
      <c r="E112" s="82">
        <v>60.804724445336724</v>
      </c>
      <c r="F112" s="82">
        <v>28.598136195607211</v>
      </c>
      <c r="G112" s="81">
        <v>26.361856</v>
      </c>
      <c r="H112" s="82">
        <v>24.3</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x14ac:dyDescent="0.25">
      <c r="A113" s="100" t="s">
        <v>177</v>
      </c>
      <c r="B113" s="40" t="s">
        <v>255</v>
      </c>
      <c r="C113" s="41">
        <v>2673958636</v>
      </c>
      <c r="D113" s="41">
        <v>190370946</v>
      </c>
      <c r="E113" s="42">
        <v>21.80652279359801</v>
      </c>
      <c r="F113" s="42">
        <v>4.5347401441112165</v>
      </c>
      <c r="G113" s="41">
        <v>74.278114000000002</v>
      </c>
      <c r="H113" s="42">
        <v>17.64</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x14ac:dyDescent="0.25">
      <c r="A114" s="100" t="s">
        <v>335</v>
      </c>
      <c r="B114" s="50" t="s">
        <v>355</v>
      </c>
      <c r="C114" s="51">
        <v>447890029</v>
      </c>
      <c r="D114" s="51">
        <v>31862500</v>
      </c>
      <c r="E114" s="52">
        <v>54.760794139985201</v>
      </c>
      <c r="F114" s="52">
        <v>53.341393007406367</v>
      </c>
      <c r="G114" s="51">
        <v>29.645479000000002</v>
      </c>
      <c r="H114" s="52">
        <v>24.08</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x14ac:dyDescent="0.25">
      <c r="A115" s="100" t="s">
        <v>53</v>
      </c>
      <c r="B115" s="45" t="s">
        <v>375</v>
      </c>
      <c r="C115" s="46">
        <v>1141807084</v>
      </c>
      <c r="D115" s="46">
        <v>170000000</v>
      </c>
      <c r="E115" s="47">
        <v>29.343050617099756</v>
      </c>
      <c r="F115" s="47">
        <v>4.4670336464955174</v>
      </c>
      <c r="G115" s="46">
        <v>55.376739000000001</v>
      </c>
      <c r="H115" s="47">
        <v>24.66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x14ac:dyDescent="0.25">
      <c r="A116" s="100" t="s">
        <v>153</v>
      </c>
      <c r="B116" s="50" t="s">
        <v>355</v>
      </c>
      <c r="C116" s="51">
        <v>824789585</v>
      </c>
      <c r="D116" s="51">
        <v>171222156</v>
      </c>
      <c r="E116" s="52">
        <v>15.03878336449036</v>
      </c>
      <c r="F116" s="52">
        <v>4.2267562047740137</v>
      </c>
      <c r="G116" s="51">
        <v>111.579138</v>
      </c>
      <c r="H116" s="52">
        <v>25.56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x14ac:dyDescent="0.25">
      <c r="A117" s="55" t="s">
        <v>66</v>
      </c>
      <c r="B117" s="55" t="s">
        <v>356</v>
      </c>
      <c r="C117" s="56">
        <v>1306156803</v>
      </c>
      <c r="D117" s="56">
        <v>99687500</v>
      </c>
      <c r="E117" s="57">
        <v>68.701745477337255</v>
      </c>
      <c r="F117" s="57">
        <v>25.928183390000168</v>
      </c>
      <c r="G117" s="56">
        <v>24.468298000000001</v>
      </c>
      <c r="H117" s="57">
        <v>23.32</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x14ac:dyDescent="0.25">
      <c r="A118" s="25" t="s">
        <v>757</v>
      </c>
      <c r="B118" s="25" t="s">
        <v>376</v>
      </c>
      <c r="C118" s="26">
        <v>903452863</v>
      </c>
      <c r="D118" s="26">
        <v>49875000</v>
      </c>
      <c r="E118" s="27">
        <v>46.01704390258633</v>
      </c>
      <c r="F118" s="27">
        <v>37.969032789864649</v>
      </c>
      <c r="G118" s="26">
        <v>37.056989999999999</v>
      </c>
      <c r="H118" s="27">
        <v>21.26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x14ac:dyDescent="0.25">
      <c r="A119" s="35" t="s">
        <v>103</v>
      </c>
      <c r="B119" s="35" t="s">
        <v>200</v>
      </c>
      <c r="C119" s="36">
        <v>739485696</v>
      </c>
      <c r="D119" s="36">
        <v>71250000</v>
      </c>
      <c r="E119" s="37">
        <v>93.171273549403352</v>
      </c>
      <c r="F119" s="37">
        <v>54.395465773070235</v>
      </c>
      <c r="G119" s="36">
        <v>18.348433</v>
      </c>
      <c r="H119" s="37">
        <v>24.22</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x14ac:dyDescent="0.25">
      <c r="A120" s="35" t="s">
        <v>361</v>
      </c>
      <c r="B120" s="35" t="s">
        <v>200</v>
      </c>
      <c r="C120" s="36">
        <v>6812645348</v>
      </c>
      <c r="D120" s="36">
        <v>324000000</v>
      </c>
      <c r="E120" s="37">
        <v>53.868590611392023</v>
      </c>
      <c r="F120" s="37">
        <v>6.509830937115348</v>
      </c>
      <c r="G120" s="36">
        <v>32.008808999999999</v>
      </c>
      <c r="H120" s="37">
        <v>22.78</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x14ac:dyDescent="0.25">
      <c r="A121" s="100" t="s">
        <v>443</v>
      </c>
      <c r="B121" s="85" t="s">
        <v>607</v>
      </c>
      <c r="C121" s="86">
        <v>9403353877</v>
      </c>
      <c r="D121" s="86">
        <v>244750000</v>
      </c>
      <c r="E121" s="87">
        <v>36.069105247804629</v>
      </c>
      <c r="F121" s="87">
        <v>6.4978490537269664</v>
      </c>
      <c r="G121" s="86">
        <v>49.484341999999998</v>
      </c>
      <c r="H121" s="87">
        <v>20.6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x14ac:dyDescent="0.25">
      <c r="A122" s="100" t="s">
        <v>542</v>
      </c>
      <c r="B122" s="45" t="s">
        <v>375</v>
      </c>
      <c r="C122" s="46">
        <v>7612948946</v>
      </c>
      <c r="D122" s="46">
        <v>300500000</v>
      </c>
      <c r="E122" s="47">
        <v>20.203082027034377</v>
      </c>
      <c r="F122" s="47">
        <v>2.7307698686638404</v>
      </c>
      <c r="G122" s="46">
        <v>89.692524000000006</v>
      </c>
      <c r="H122" s="47">
        <v>22.54</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x14ac:dyDescent="0.25">
      <c r="A123" s="60" t="s">
        <v>289</v>
      </c>
      <c r="B123" s="60" t="s">
        <v>287</v>
      </c>
      <c r="C123" s="61">
        <v>4489506254</v>
      </c>
      <c r="D123" s="61">
        <v>100000000</v>
      </c>
      <c r="E123" s="62">
        <v>50.984289955814468</v>
      </c>
      <c r="F123" s="62">
        <v>20.742184685034363</v>
      </c>
      <c r="G123" s="61">
        <v>35.895862999999999</v>
      </c>
      <c r="H123" s="62">
        <v>21.84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x14ac:dyDescent="0.25">
      <c r="A124" s="100" t="s">
        <v>48</v>
      </c>
      <c r="B124" s="35" t="s">
        <v>200</v>
      </c>
      <c r="C124" s="36">
        <v>4404805235</v>
      </c>
      <c r="D124" s="36">
        <v>385499653</v>
      </c>
      <c r="E124" s="37">
        <v>24.875490573598348</v>
      </c>
      <c r="F124" s="37">
        <v>3.3872923621690689</v>
      </c>
      <c r="G124" s="36">
        <v>74.176674000000006</v>
      </c>
      <c r="H124" s="37">
        <v>25.26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x14ac:dyDescent="0.25">
      <c r="A125" s="100" t="s">
        <v>343</v>
      </c>
      <c r="B125" s="60" t="s">
        <v>287</v>
      </c>
      <c r="C125" s="61">
        <v>4894491923</v>
      </c>
      <c r="D125" s="61">
        <v>81950000</v>
      </c>
      <c r="E125" s="62">
        <v>38.466464092265483</v>
      </c>
      <c r="F125" s="62">
        <v>18.972895470421797</v>
      </c>
      <c r="G125" s="61">
        <v>48.191560000000003</v>
      </c>
      <c r="H125" s="62">
        <v>32.1</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x14ac:dyDescent="0.25">
      <c r="A126" s="70" t="s">
        <v>475</v>
      </c>
      <c r="B126" s="70" t="s">
        <v>221</v>
      </c>
      <c r="C126" s="71">
        <v>13860116923</v>
      </c>
      <c r="D126" s="71">
        <v>200000000</v>
      </c>
      <c r="E126" s="72">
        <v>37.73607689706806</v>
      </c>
      <c r="F126" s="72">
        <v>8.341307890598598</v>
      </c>
      <c r="G126" s="71">
        <v>49.455556000000001</v>
      </c>
      <c r="H126" s="72">
        <v>19.96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x14ac:dyDescent="0.25">
      <c r="A127" s="55" t="s">
        <v>552</v>
      </c>
      <c r="B127" s="55" t="s">
        <v>233</v>
      </c>
      <c r="C127" s="56">
        <v>2574862803</v>
      </c>
      <c r="D127" s="56">
        <v>132500000</v>
      </c>
      <c r="E127" s="57">
        <v>45.648669273673583</v>
      </c>
      <c r="F127" s="57">
        <v>17.577462177001763</v>
      </c>
      <c r="G127" s="56">
        <v>42.424709</v>
      </c>
      <c r="H127" s="57">
        <v>22.64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x14ac:dyDescent="0.25">
      <c r="A128" s="100" t="s">
        <v>40</v>
      </c>
      <c r="B128" s="40" t="s">
        <v>255</v>
      </c>
      <c r="C128" s="41">
        <v>1508599655</v>
      </c>
      <c r="D128" s="41">
        <v>119728125</v>
      </c>
      <c r="E128" s="42">
        <v>37.004616194214741</v>
      </c>
      <c r="F128" s="42">
        <v>13.555791358149147</v>
      </c>
      <c r="G128" s="41">
        <v>53.051453000000002</v>
      </c>
      <c r="H128" s="42">
        <v>4.6900000000000004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x14ac:dyDescent="0.25">
      <c r="A129" s="100" t="s">
        <v>65</v>
      </c>
      <c r="B129" s="30" t="s">
        <v>357</v>
      </c>
      <c r="C129" s="31">
        <v>2454857833</v>
      </c>
      <c r="D129" s="31">
        <v>150000000</v>
      </c>
      <c r="E129" s="32">
        <v>97.450215121349885</v>
      </c>
      <c r="F129" s="32">
        <v>29.106993763844052</v>
      </c>
      <c r="G129" s="31">
        <v>20.225930999999999</v>
      </c>
      <c r="H129" s="32">
        <v>19.28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x14ac:dyDescent="0.25">
      <c r="A130" s="45" t="s">
        <v>86</v>
      </c>
      <c r="B130" s="45" t="s">
        <v>375</v>
      </c>
      <c r="C130" s="46">
        <v>1050946163</v>
      </c>
      <c r="D130" s="46">
        <v>150000000</v>
      </c>
      <c r="E130" s="47">
        <v>16.900647683521175</v>
      </c>
      <c r="F130" s="47">
        <v>5.9363005562069455</v>
      </c>
      <c r="G130" s="46">
        <v>116.820232</v>
      </c>
      <c r="H130" s="47">
        <v>14.88</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x14ac:dyDescent="0.25">
      <c r="A131" s="60" t="s">
        <v>717</v>
      </c>
      <c r="B131" s="60" t="s">
        <v>374</v>
      </c>
      <c r="C131" s="61">
        <v>4684005000</v>
      </c>
      <c r="D131" s="61">
        <v>860000000</v>
      </c>
      <c r="E131" s="62">
        <v>32.153176704920583</v>
      </c>
      <c r="F131" s="62">
        <v>1.8693707386581735</v>
      </c>
      <c r="G131" s="61">
        <v>61.448740000000001</v>
      </c>
      <c r="H131" s="62">
        <v>20.14</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x14ac:dyDescent="0.25">
      <c r="A132" s="100" t="s">
        <v>547</v>
      </c>
      <c r="B132" s="70" t="s">
        <v>221</v>
      </c>
      <c r="C132" s="71">
        <v>10039494449</v>
      </c>
      <c r="D132" s="71">
        <v>721500000</v>
      </c>
      <c r="E132" s="72">
        <v>17.658205591777168</v>
      </c>
      <c r="F132" s="72">
        <v>1.3032107254792642</v>
      </c>
      <c r="G132" s="71">
        <v>112.720027</v>
      </c>
      <c r="H132" s="72">
        <v>17.850000000000001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x14ac:dyDescent="0.25">
      <c r="A133" s="101" t="s">
        <v>338</v>
      </c>
      <c r="B133" s="101" t="s">
        <v>696</v>
      </c>
      <c r="C133" s="102">
        <v>11840467894</v>
      </c>
      <c r="D133" s="102">
        <v>85048841</v>
      </c>
      <c r="E133" s="103">
        <v>67.45974237140716</v>
      </c>
      <c r="F133" s="103">
        <v>6.3101691285037749</v>
      </c>
      <c r="G133" s="102">
        <v>31.079121000000001</v>
      </c>
      <c r="H133" s="103">
        <v>16.399999999999999</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x14ac:dyDescent="0.25">
      <c r="A134" s="55" t="s">
        <v>234</v>
      </c>
      <c r="B134" s="55" t="s">
        <v>233</v>
      </c>
      <c r="C134" s="56">
        <v>7583767231</v>
      </c>
      <c r="D134" s="56">
        <v>244800000</v>
      </c>
      <c r="E134" s="57">
        <v>19.907054123553561</v>
      </c>
      <c r="F134" s="57">
        <v>4.1468467892601728</v>
      </c>
      <c r="G134" s="56">
        <v>106.89830000000001</v>
      </c>
      <c r="H134" s="57">
        <v>17.89</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x14ac:dyDescent="0.25">
      <c r="A135" s="100" t="s">
        <v>126</v>
      </c>
      <c r="B135" s="75" t="s">
        <v>350</v>
      </c>
      <c r="C135" s="76">
        <v>5067606276</v>
      </c>
      <c r="D135" s="76">
        <v>148867243</v>
      </c>
      <c r="E135" s="77">
        <v>45.722003838259148</v>
      </c>
      <c r="F135" s="77">
        <v>16.601769587293447</v>
      </c>
      <c r="G135" s="76">
        <v>46.839131000000002</v>
      </c>
      <c r="H135" s="77">
        <v>18.170000000000002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x14ac:dyDescent="0.25">
      <c r="A136" s="100" t="s">
        <v>392</v>
      </c>
      <c r="B136" s="65" t="s">
        <v>393</v>
      </c>
      <c r="C136" s="66">
        <v>2102739086</v>
      </c>
      <c r="D136" s="66">
        <v>500000000</v>
      </c>
      <c r="E136" s="67">
        <v>20.03831325494345</v>
      </c>
      <c r="F136" s="67">
        <v>2.1340056714529765</v>
      </c>
      <c r="G136" s="66">
        <v>109.220557</v>
      </c>
      <c r="H136" s="67">
        <v>16.47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x14ac:dyDescent="0.25">
      <c r="A137" s="100" t="s">
        <v>271</v>
      </c>
      <c r="B137" s="80" t="s">
        <v>352</v>
      </c>
      <c r="C137" s="81">
        <v>324275000</v>
      </c>
      <c r="D137" s="81">
        <v>201000000</v>
      </c>
      <c r="E137" s="82">
        <v>22.007105698302077</v>
      </c>
      <c r="F137" s="82">
        <v>5.6004137110615915</v>
      </c>
      <c r="G137" s="81">
        <v>100.424344</v>
      </c>
      <c r="H137" s="82">
        <v>18.59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x14ac:dyDescent="0.25">
      <c r="A138" s="100" t="s">
        <v>413</v>
      </c>
      <c r="B138" s="45" t="s">
        <v>375</v>
      </c>
      <c r="C138" s="46">
        <v>1236382849</v>
      </c>
      <c r="D138" s="46">
        <v>112000000</v>
      </c>
      <c r="E138" s="47">
        <v>52.169645838638118</v>
      </c>
      <c r="F138" s="47">
        <v>23.549060125053316</v>
      </c>
      <c r="G138" s="46">
        <v>42.556854000000001</v>
      </c>
      <c r="H138" s="47">
        <v>16.05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x14ac:dyDescent="0.25">
      <c r="A139" s="100" t="s">
        <v>327</v>
      </c>
      <c r="B139" s="45" t="s">
        <v>375</v>
      </c>
      <c r="C139" s="46">
        <v>1614800897</v>
      </c>
      <c r="D139" s="46">
        <v>224000000</v>
      </c>
      <c r="E139" s="47">
        <v>20.942913638460972</v>
      </c>
      <c r="F139" s="47">
        <v>4.7387303685606064</v>
      </c>
      <c r="G139" s="46">
        <v>107.968583</v>
      </c>
      <c r="H139" s="47">
        <v>26.08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x14ac:dyDescent="0.25">
      <c r="A140" s="100" t="s">
        <v>451</v>
      </c>
      <c r="B140" s="55" t="s">
        <v>233</v>
      </c>
      <c r="C140" s="56">
        <v>4310209139</v>
      </c>
      <c r="D140" s="56">
        <v>386500000</v>
      </c>
      <c r="E140" s="57">
        <v>23.989666549491442</v>
      </c>
      <c r="F140" s="57">
        <v>3.7011923049138975</v>
      </c>
      <c r="G140" s="56">
        <v>94.595506999999998</v>
      </c>
      <c r="H140" s="57">
        <v>12.78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x14ac:dyDescent="0.25">
      <c r="A141" s="100" t="s">
        <v>257</v>
      </c>
      <c r="B141" s="40" t="s">
        <v>255</v>
      </c>
      <c r="C141" s="41">
        <v>4481586649</v>
      </c>
      <c r="D141" s="41">
        <v>300000000</v>
      </c>
      <c r="E141" s="42">
        <v>16.468680193381832</v>
      </c>
      <c r="F141" s="42">
        <v>2.9899564621245158</v>
      </c>
      <c r="G141" s="41">
        <v>140.647705</v>
      </c>
      <c r="H141" s="42">
        <v>15.67</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x14ac:dyDescent="0.25">
      <c r="A142" s="100" t="s">
        <v>88</v>
      </c>
      <c r="B142" s="50" t="s">
        <v>355</v>
      </c>
      <c r="C142" s="51">
        <v>919494030</v>
      </c>
      <c r="D142" s="51">
        <v>402170000</v>
      </c>
      <c r="E142" s="52">
        <v>16.159688619854585</v>
      </c>
      <c r="F142" s="52">
        <v>2.1707854312094574</v>
      </c>
      <c r="G142" s="51">
        <v>145.268338</v>
      </c>
      <c r="H142" s="52">
        <v>18.29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x14ac:dyDescent="0.25">
      <c r="A143" s="100" t="s">
        <v>182</v>
      </c>
      <c r="B143" s="45" t="s">
        <v>375</v>
      </c>
      <c r="C143" s="46">
        <v>7154261414</v>
      </c>
      <c r="D143" s="46">
        <v>700000000</v>
      </c>
      <c r="E143" s="47">
        <v>20.96597808803698</v>
      </c>
      <c r="F143" s="47">
        <v>1.8386370330647182</v>
      </c>
      <c r="G143" s="46">
        <v>119.87214899999999</v>
      </c>
      <c r="H143" s="47">
        <v>15.63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x14ac:dyDescent="0.25">
      <c r="A144" s="100" t="s">
        <v>30</v>
      </c>
      <c r="B144" s="55" t="s">
        <v>233</v>
      </c>
      <c r="C144" s="56">
        <v>2031267319</v>
      </c>
      <c r="D144" s="56">
        <v>83895000</v>
      </c>
      <c r="E144" s="57">
        <v>61.522508453398778</v>
      </c>
      <c r="F144" s="57">
        <v>45.379175387638881</v>
      </c>
      <c r="G144" s="56">
        <v>41.711512999999997</v>
      </c>
      <c r="H144" s="57">
        <v>16.399999999999999</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x14ac:dyDescent="0.25">
      <c r="A145" s="100" t="s">
        <v>148</v>
      </c>
      <c r="B145" s="80" t="s">
        <v>352</v>
      </c>
      <c r="C145" s="81">
        <v>4993766474</v>
      </c>
      <c r="D145" s="81">
        <v>240000000</v>
      </c>
      <c r="E145" s="82">
        <v>40.559138549855049</v>
      </c>
      <c r="F145" s="82">
        <v>10.242206704508851</v>
      </c>
      <c r="G145" s="81">
        <v>64.982984999999999</v>
      </c>
      <c r="H145" s="82">
        <v>13.38</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x14ac:dyDescent="0.25">
      <c r="A146" s="60" t="s">
        <v>716</v>
      </c>
      <c r="B146" s="60" t="s">
        <v>287</v>
      </c>
      <c r="C146" s="61">
        <v>1697139850</v>
      </c>
      <c r="D146" s="61">
        <v>63000000</v>
      </c>
      <c r="E146" s="62">
        <v>59.374445683885995</v>
      </c>
      <c r="F146" s="62">
        <v>59.460663646172947</v>
      </c>
      <c r="G146" s="61">
        <v>44.915382999999999</v>
      </c>
      <c r="H146" s="62">
        <v>13.13</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x14ac:dyDescent="0.25">
      <c r="A147" s="70" t="s">
        <v>26</v>
      </c>
      <c r="B147" s="70" t="s">
        <v>221</v>
      </c>
      <c r="C147" s="71">
        <v>8135775636</v>
      </c>
      <c r="D147" s="71">
        <v>5000000000</v>
      </c>
      <c r="E147" s="72">
        <v>0.82837447662265096</v>
      </c>
      <c r="F147" s="72">
        <v>1.2075429688376837E-2</v>
      </c>
      <c r="G147" s="71">
        <v>3271.9011879999998</v>
      </c>
      <c r="H147" s="72">
        <v>15.75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x14ac:dyDescent="0.25">
      <c r="A148" s="100" t="s">
        <v>412</v>
      </c>
      <c r="B148" s="65" t="s">
        <v>393</v>
      </c>
      <c r="C148" s="66">
        <v>2598430651</v>
      </c>
      <c r="D148" s="66">
        <v>216000000</v>
      </c>
      <c r="E148" s="67">
        <v>17.621201141281496</v>
      </c>
      <c r="F148" s="67">
        <v>5.4350189815683052</v>
      </c>
      <c r="G148" s="66">
        <v>154.526747</v>
      </c>
      <c r="H148" s="67">
        <v>13.59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x14ac:dyDescent="0.25">
      <c r="A149" s="100" t="s">
        <v>408</v>
      </c>
      <c r="B149" s="90" t="s">
        <v>390</v>
      </c>
      <c r="C149" s="91">
        <v>3803390886</v>
      </c>
      <c r="D149" s="91">
        <v>431419816</v>
      </c>
      <c r="E149" s="92">
        <v>25.290856190564242</v>
      </c>
      <c r="F149" s="92">
        <v>4.2144054303413894</v>
      </c>
      <c r="G149" s="91">
        <v>107.825118</v>
      </c>
      <c r="H149" s="92">
        <v>15.11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x14ac:dyDescent="0.25">
      <c r="A150" s="75" t="s">
        <v>517</v>
      </c>
      <c r="B150" s="75" t="s">
        <v>679</v>
      </c>
      <c r="C150" s="76">
        <v>1187480335</v>
      </c>
      <c r="D150" s="76">
        <v>155000000</v>
      </c>
      <c r="E150" s="77">
        <v>52.054743891961415</v>
      </c>
      <c r="F150" s="77">
        <v>24.143569904205105</v>
      </c>
      <c r="G150" s="76">
        <v>52.462822000000003</v>
      </c>
      <c r="H150" s="77">
        <v>14.77</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x14ac:dyDescent="0.25">
      <c r="A151" s="70" t="s">
        <v>72</v>
      </c>
      <c r="B151" s="70" t="s">
        <v>221</v>
      </c>
      <c r="C151" s="71">
        <v>2304065148</v>
      </c>
      <c r="D151" s="71">
        <v>111600000</v>
      </c>
      <c r="E151" s="72">
        <v>47.138088276742359</v>
      </c>
      <c r="F151" s="72">
        <v>26.716274734664076</v>
      </c>
      <c r="G151" s="71">
        <v>58.125256</v>
      </c>
      <c r="H151" s="72">
        <v>15.03</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x14ac:dyDescent="0.25">
      <c r="A152" s="70" t="s">
        <v>772</v>
      </c>
      <c r="B152" s="70" t="s">
        <v>221</v>
      </c>
      <c r="C152" s="71">
        <v>4233251169</v>
      </c>
      <c r="D152" s="71">
        <v>1083000000</v>
      </c>
      <c r="E152" s="72">
        <v>9.8717076525999943</v>
      </c>
      <c r="F152" s="72">
        <v>0.42874648104764534</v>
      </c>
      <c r="G152" s="71">
        <v>295.34477800000002</v>
      </c>
      <c r="H152" s="72">
        <v>17.84</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x14ac:dyDescent="0.25">
      <c r="A153" s="100" t="s">
        <v>774</v>
      </c>
      <c r="B153" s="70" t="s">
        <v>221</v>
      </c>
      <c r="C153" s="71">
        <v>1994126679</v>
      </c>
      <c r="D153" s="71">
        <v>330000000</v>
      </c>
      <c r="E153" s="72">
        <v>24.734643651080752</v>
      </c>
      <c r="F153" s="72">
        <v>4.6011949422551019</v>
      </c>
      <c r="G153" s="71">
        <v>119.817104</v>
      </c>
      <c r="H153" s="72">
        <v>10.54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x14ac:dyDescent="0.25">
      <c r="A154" s="55" t="s">
        <v>485</v>
      </c>
      <c r="B154" s="55" t="s">
        <v>233</v>
      </c>
      <c r="C154" s="56">
        <v>1973820337</v>
      </c>
      <c r="D154" s="56">
        <v>1482400000</v>
      </c>
      <c r="E154" s="57">
        <v>4.0975665063731048</v>
      </c>
      <c r="F154" s="57">
        <v>0.26076826629771105</v>
      </c>
      <c r="G154" s="56">
        <v>727.55648099999996</v>
      </c>
      <c r="H154" s="57">
        <v>11.62</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x14ac:dyDescent="0.25">
      <c r="A155" s="100" t="s">
        <v>319</v>
      </c>
      <c r="B155" s="40" t="s">
        <v>255</v>
      </c>
      <c r="C155" s="41">
        <v>8232091507</v>
      </c>
      <c r="D155" s="41">
        <v>300000000</v>
      </c>
      <c r="E155" s="42">
        <v>39.495348188521177</v>
      </c>
      <c r="F155" s="42">
        <v>8.8713720100002647</v>
      </c>
      <c r="G155" s="41">
        <v>75.779038999999997</v>
      </c>
      <c r="H155" s="42">
        <v>13.6</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x14ac:dyDescent="0.25">
      <c r="A156" s="35" t="s">
        <v>85</v>
      </c>
      <c r="B156" s="35" t="s">
        <v>200</v>
      </c>
      <c r="C156" s="36">
        <v>1271636030</v>
      </c>
      <c r="D156" s="36">
        <v>100000000</v>
      </c>
      <c r="E156" s="37">
        <v>48.303380004864152</v>
      </c>
      <c r="F156" s="37">
        <v>30.227396748976314</v>
      </c>
      <c r="G156" s="36">
        <v>62.830463000000002</v>
      </c>
      <c r="H156" s="37">
        <v>11.05</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x14ac:dyDescent="0.25">
      <c r="A157" s="100" t="s">
        <v>279</v>
      </c>
      <c r="B157" s="50" t="s">
        <v>355</v>
      </c>
      <c r="C157" s="51">
        <v>4414419520</v>
      </c>
      <c r="D157" s="51">
        <v>393516000</v>
      </c>
      <c r="E157" s="52">
        <v>18.9123382426273</v>
      </c>
      <c r="F157" s="52">
        <v>3.4157708976054257</v>
      </c>
      <c r="G157" s="51">
        <v>160.62860900000001</v>
      </c>
      <c r="H157" s="52">
        <v>13.38</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x14ac:dyDescent="0.25">
      <c r="A158" s="100" t="s">
        <v>197</v>
      </c>
      <c r="B158" s="30" t="s">
        <v>605</v>
      </c>
      <c r="C158" s="31">
        <v>8818140480</v>
      </c>
      <c r="D158" s="31">
        <v>390000000</v>
      </c>
      <c r="E158" s="32">
        <v>41.203044855571179</v>
      </c>
      <c r="F158" s="32">
        <v>7.44005865936641</v>
      </c>
      <c r="G158" s="31">
        <v>74.35284</v>
      </c>
      <c r="H158" s="32">
        <v>10.38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x14ac:dyDescent="0.25">
      <c r="A159" s="45" t="s">
        <v>742</v>
      </c>
      <c r="B159" s="45" t="s">
        <v>695</v>
      </c>
      <c r="C159" s="46">
        <v>2485538000</v>
      </c>
      <c r="D159" s="46">
        <v>600000000</v>
      </c>
      <c r="E159" s="47">
        <v>19.264482074399432</v>
      </c>
      <c r="F159" s="47">
        <v>2.0794993603626328</v>
      </c>
      <c r="G159" s="46">
        <v>159.75809699999999</v>
      </c>
      <c r="H159" s="47">
        <v>11.35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x14ac:dyDescent="0.25">
      <c r="A160" s="100" t="s">
        <v>513</v>
      </c>
      <c r="B160" s="25" t="s">
        <v>353</v>
      </c>
      <c r="C160" s="26">
        <v>2452293810</v>
      </c>
      <c r="D160" s="26">
        <v>228600000</v>
      </c>
      <c r="E160" s="27">
        <v>50.449235305626011</v>
      </c>
      <c r="F160" s="27">
        <v>16.568154540901141</v>
      </c>
      <c r="G160" s="26">
        <v>61.006332999999998</v>
      </c>
      <c r="H160" s="27">
        <v>12.66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x14ac:dyDescent="0.25">
      <c r="A161" s="100" t="s">
        <v>762</v>
      </c>
      <c r="B161" s="55" t="s">
        <v>233</v>
      </c>
      <c r="C161" s="56">
        <v>4581844648</v>
      </c>
      <c r="D161" s="56">
        <v>870000000</v>
      </c>
      <c r="E161" s="57">
        <v>17.663424765843704</v>
      </c>
      <c r="F161" s="57">
        <v>1.4237578602508185</v>
      </c>
      <c r="G161" s="56">
        <v>174.93409199999999</v>
      </c>
      <c r="H161" s="57">
        <v>11.91</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x14ac:dyDescent="0.25">
      <c r="A162" s="55" t="s">
        <v>122</v>
      </c>
      <c r="B162" s="55" t="s">
        <v>356</v>
      </c>
      <c r="C162" s="56">
        <v>2913670000</v>
      </c>
      <c r="D162" s="56">
        <v>150000000</v>
      </c>
      <c r="E162" s="57">
        <v>67.797081301751419</v>
      </c>
      <c r="F162" s="57">
        <v>36.303657992905713</v>
      </c>
      <c r="G162" s="56">
        <v>45.644831000000003</v>
      </c>
      <c r="H162" s="57">
        <v>13.61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x14ac:dyDescent="0.25">
      <c r="A163" s="100" t="s">
        <v>539</v>
      </c>
      <c r="B163" s="35" t="s">
        <v>200</v>
      </c>
      <c r="C163" s="36">
        <v>3339027503</v>
      </c>
      <c r="D163" s="36">
        <v>423120000</v>
      </c>
      <c r="E163" s="37">
        <v>27.458046233216937</v>
      </c>
      <c r="F163" s="37">
        <v>5.3675954622678761</v>
      </c>
      <c r="G163" s="36">
        <v>113.051084</v>
      </c>
      <c r="H163" s="37">
        <v>12.07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x14ac:dyDescent="0.25">
      <c r="A164" s="25" t="s">
        <v>158</v>
      </c>
      <c r="B164" s="25" t="s">
        <v>353</v>
      </c>
      <c r="C164" s="26">
        <v>7665218313</v>
      </c>
      <c r="D164" s="26">
        <v>400000000</v>
      </c>
      <c r="E164" s="27">
        <v>16.009985107511852</v>
      </c>
      <c r="F164" s="27">
        <v>3.0553406693724909</v>
      </c>
      <c r="G164" s="26">
        <v>194.30446800000001</v>
      </c>
      <c r="H164" s="27">
        <v>12.57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x14ac:dyDescent="0.25">
      <c r="A165" s="100" t="s">
        <v>771</v>
      </c>
      <c r="B165" s="40" t="s">
        <v>255</v>
      </c>
      <c r="C165" s="41">
        <v>6697968298</v>
      </c>
      <c r="D165" s="41">
        <v>609000000</v>
      </c>
      <c r="E165" s="42">
        <v>25.230972793093219</v>
      </c>
      <c r="F165" s="42">
        <v>2.7638538218794158</v>
      </c>
      <c r="G165" s="41">
        <v>123.570446</v>
      </c>
      <c r="H165" s="42">
        <v>10.34</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x14ac:dyDescent="0.25">
      <c r="A166" s="30" t="s">
        <v>752</v>
      </c>
      <c r="B166" s="30" t="s">
        <v>349</v>
      </c>
      <c r="C166" s="31">
        <v>2885537108</v>
      </c>
      <c r="D166" s="31">
        <v>175740000</v>
      </c>
      <c r="E166" s="32">
        <v>52.745965369172694</v>
      </c>
      <c r="F166" s="32">
        <v>22.248804175204192</v>
      </c>
      <c r="G166" s="31">
        <v>61.770183000000003</v>
      </c>
      <c r="H166" s="32">
        <v>10.9</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x14ac:dyDescent="0.25">
      <c r="A167" s="100" t="s">
        <v>138</v>
      </c>
      <c r="B167" s="55" t="s">
        <v>233</v>
      </c>
      <c r="C167" s="56">
        <v>1535118620</v>
      </c>
      <c r="D167" s="56">
        <v>264000000</v>
      </c>
      <c r="E167" s="57">
        <v>56.34892208231085</v>
      </c>
      <c r="F167" s="57">
        <v>15.245920476815707</v>
      </c>
      <c r="G167" s="56">
        <v>59.070202000000002</v>
      </c>
      <c r="H167" s="57">
        <v>12.85</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x14ac:dyDescent="0.25">
      <c r="A168" s="45" t="s">
        <v>330</v>
      </c>
      <c r="B168" s="45" t="s">
        <v>375</v>
      </c>
      <c r="C168" s="46">
        <v>1864832744</v>
      </c>
      <c r="D168" s="46">
        <v>200000000</v>
      </c>
      <c r="E168" s="47">
        <v>32.856233443538613</v>
      </c>
      <c r="F168" s="47">
        <v>13.421663988373616</v>
      </c>
      <c r="G168" s="46">
        <v>104.516908</v>
      </c>
      <c r="H168" s="47">
        <v>10.85</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x14ac:dyDescent="0.25">
      <c r="A169" s="30" t="s">
        <v>15</v>
      </c>
      <c r="B169" s="30" t="s">
        <v>349</v>
      </c>
      <c r="C169" s="31">
        <v>1874835039</v>
      </c>
      <c r="D169" s="31">
        <v>197281323</v>
      </c>
      <c r="E169" s="32">
        <v>29.786356000361618</v>
      </c>
      <c r="F169" s="32">
        <v>11.134525512347144</v>
      </c>
      <c r="G169" s="31">
        <v>116.67577300000001</v>
      </c>
      <c r="H169" s="32">
        <v>2.12</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x14ac:dyDescent="0.25">
      <c r="A170" s="100" t="s">
        <v>545</v>
      </c>
      <c r="B170" s="30" t="s">
        <v>357</v>
      </c>
      <c r="C170" s="31">
        <v>1049965568</v>
      </c>
      <c r="D170" s="31">
        <v>390000000</v>
      </c>
      <c r="E170" s="32">
        <v>22.996538675981185</v>
      </c>
      <c r="F170" s="32">
        <v>4.8451506807368236</v>
      </c>
      <c r="G170" s="31">
        <v>151.529539</v>
      </c>
      <c r="H170" s="32">
        <v>6.71</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x14ac:dyDescent="0.25">
      <c r="A171" s="55" t="s">
        <v>159</v>
      </c>
      <c r="B171" s="55" t="s">
        <v>233</v>
      </c>
      <c r="C171" s="56">
        <v>10497610768</v>
      </c>
      <c r="D171" s="56">
        <v>303345000</v>
      </c>
      <c r="E171" s="57">
        <v>34.885321126656457</v>
      </c>
      <c r="F171" s="57">
        <v>9.4651958852637961</v>
      </c>
      <c r="G171" s="56">
        <v>100.333235</v>
      </c>
      <c r="H171" s="57">
        <v>12.5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x14ac:dyDescent="0.25">
      <c r="A172" s="45" t="s">
        <v>130</v>
      </c>
      <c r="B172" s="45" t="s">
        <v>426</v>
      </c>
      <c r="C172" s="46">
        <v>753453064</v>
      </c>
      <c r="D172" s="46">
        <v>298200000</v>
      </c>
      <c r="E172" s="47">
        <v>42.251593609060123</v>
      </c>
      <c r="F172" s="47">
        <v>11.463493368262467</v>
      </c>
      <c r="G172" s="46">
        <v>83.863085999999996</v>
      </c>
      <c r="H172" s="47">
        <v>10.99</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x14ac:dyDescent="0.25">
      <c r="A173" s="35" t="s">
        <v>34</v>
      </c>
      <c r="B173" s="35" t="s">
        <v>208</v>
      </c>
      <c r="C173" s="36">
        <v>14552864000</v>
      </c>
      <c r="D173" s="36">
        <v>729164000</v>
      </c>
      <c r="E173" s="37">
        <v>19.2432954698488</v>
      </c>
      <c r="F173" s="37">
        <v>2.0238421572922087</v>
      </c>
      <c r="G173" s="36">
        <v>184.162025</v>
      </c>
      <c r="H173" s="37">
        <v>10.68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x14ac:dyDescent="0.25">
      <c r="A174" s="100" t="s">
        <v>162</v>
      </c>
      <c r="B174" s="55" t="s">
        <v>233</v>
      </c>
      <c r="C174" s="56">
        <v>11759814183</v>
      </c>
      <c r="D174" s="56">
        <v>314657358</v>
      </c>
      <c r="E174" s="57">
        <v>29.914504467439823</v>
      </c>
      <c r="F174" s="57">
        <v>7.9490044614941286</v>
      </c>
      <c r="G174" s="56">
        <v>118.75529</v>
      </c>
      <c r="H174" s="57">
        <v>12.15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x14ac:dyDescent="0.25">
      <c r="A175" s="60" t="s">
        <v>136</v>
      </c>
      <c r="B175" s="60" t="s">
        <v>287</v>
      </c>
      <c r="C175" s="61">
        <v>16338135196</v>
      </c>
      <c r="D175" s="61">
        <v>277292576</v>
      </c>
      <c r="E175" s="62">
        <v>26.500601325254245</v>
      </c>
      <c r="F175" s="62">
        <v>8.3612508929894904</v>
      </c>
      <c r="G175" s="61">
        <v>137.36788300000001</v>
      </c>
      <c r="H175" s="62">
        <v>11.8</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x14ac:dyDescent="0.25">
      <c r="A176" s="100" t="s">
        <v>400</v>
      </c>
      <c r="B176" s="45" t="s">
        <v>375</v>
      </c>
      <c r="C176" s="46">
        <v>1053946708</v>
      </c>
      <c r="D176" s="46">
        <v>105000000</v>
      </c>
      <c r="E176" s="47">
        <v>54.239215006689051</v>
      </c>
      <c r="F176" s="47">
        <v>38.4348178902275</v>
      </c>
      <c r="G176" s="46">
        <v>69.578063</v>
      </c>
      <c r="H176" s="47">
        <v>14.03</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x14ac:dyDescent="0.25">
      <c r="A177" s="100" t="s">
        <v>101</v>
      </c>
      <c r="B177" s="55" t="s">
        <v>233</v>
      </c>
      <c r="C177" s="56">
        <v>4675184543</v>
      </c>
      <c r="D177" s="56">
        <v>175000000</v>
      </c>
      <c r="E177" s="57">
        <v>28.176284359569966</v>
      </c>
      <c r="F177" s="57">
        <v>14.03725712271514</v>
      </c>
      <c r="G177" s="56">
        <v>134.44486900000001</v>
      </c>
      <c r="H177" s="57">
        <v>9.07</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x14ac:dyDescent="0.25">
      <c r="A178" s="60" t="s">
        <v>73</v>
      </c>
      <c r="B178" s="60" t="s">
        <v>287</v>
      </c>
      <c r="C178" s="61">
        <v>4342116936</v>
      </c>
      <c r="D178" s="61">
        <v>490000000</v>
      </c>
      <c r="E178" s="62">
        <v>43.205778928472483</v>
      </c>
      <c r="F178" s="62">
        <v>7.5557034308225317</v>
      </c>
      <c r="G178" s="61">
        <v>88.016211999999996</v>
      </c>
      <c r="H178" s="62">
        <v>10.02</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x14ac:dyDescent="0.25">
      <c r="A179" s="55" t="s">
        <v>32</v>
      </c>
      <c r="B179" s="55" t="s">
        <v>233</v>
      </c>
      <c r="C179" s="56">
        <v>2705096261</v>
      </c>
      <c r="D179" s="56">
        <v>284288125</v>
      </c>
      <c r="E179" s="57">
        <v>38.777090654591483</v>
      </c>
      <c r="F179" s="57">
        <v>11.964971020434449</v>
      </c>
      <c r="G179" s="56">
        <v>98.355564999999999</v>
      </c>
      <c r="H179" s="57">
        <v>10.95</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x14ac:dyDescent="0.25">
      <c r="A180" s="35" t="s">
        <v>324</v>
      </c>
      <c r="B180" s="35" t="s">
        <v>200</v>
      </c>
      <c r="C180" s="36">
        <v>19079519513</v>
      </c>
      <c r="D180" s="36">
        <v>1500000000</v>
      </c>
      <c r="E180" s="37">
        <v>10.642253337510418</v>
      </c>
      <c r="F180" s="37">
        <v>0.81083834952460332</v>
      </c>
      <c r="G180" s="36">
        <v>363.24555199999998</v>
      </c>
      <c r="H180" s="37">
        <v>13.31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x14ac:dyDescent="0.25">
      <c r="A181" s="90" t="s">
        <v>110</v>
      </c>
      <c r="B181" s="90" t="s">
        <v>609</v>
      </c>
      <c r="C181" s="91">
        <v>5800330455</v>
      </c>
      <c r="D181" s="91">
        <v>300000000</v>
      </c>
      <c r="E181" s="92">
        <v>20.020831675358213</v>
      </c>
      <c r="F181" s="92">
        <v>6.6669436148378995</v>
      </c>
      <c r="G181" s="91">
        <v>195.306963</v>
      </c>
      <c r="H181" s="92">
        <v>7.91</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x14ac:dyDescent="0.25">
      <c r="A182" s="100" t="s">
        <v>31</v>
      </c>
      <c r="B182" s="55" t="s">
        <v>233</v>
      </c>
      <c r="C182" s="56">
        <v>1994719643</v>
      </c>
      <c r="D182" s="56">
        <v>192000000</v>
      </c>
      <c r="E182" s="57">
        <v>22.824196716091095</v>
      </c>
      <c r="F182" s="57">
        <v>10.826596043986743</v>
      </c>
      <c r="G182" s="56">
        <v>171.666124</v>
      </c>
      <c r="H182" s="57">
        <v>9.2799999999999994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x14ac:dyDescent="0.25">
      <c r="A183" s="100" t="s">
        <v>256</v>
      </c>
      <c r="B183" s="40" t="s">
        <v>255</v>
      </c>
      <c r="C183" s="41">
        <v>1748599456</v>
      </c>
      <c r="D183" s="41">
        <v>220000000</v>
      </c>
      <c r="E183" s="42">
        <v>50.282466785413739</v>
      </c>
      <c r="F183" s="42">
        <v>19.822781197435045</v>
      </c>
      <c r="G183" s="41">
        <v>78.150914</v>
      </c>
      <c r="H183" s="42">
        <v>9.11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x14ac:dyDescent="0.25">
      <c r="A184" s="40" t="s">
        <v>74</v>
      </c>
      <c r="B184" s="40" t="s">
        <v>255</v>
      </c>
      <c r="C184" s="41">
        <v>633089921</v>
      </c>
      <c r="D184" s="41">
        <v>375000000</v>
      </c>
      <c r="E184" s="42">
        <v>18.696656103055968</v>
      </c>
      <c r="F184" s="42">
        <v>5.292754735472319</v>
      </c>
      <c r="G184" s="41">
        <v>217.20958099999999</v>
      </c>
      <c r="H184" s="42">
        <v>10.5</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x14ac:dyDescent="0.25">
      <c r="A185" s="60" t="s">
        <v>20</v>
      </c>
      <c r="B185" s="60" t="s">
        <v>287</v>
      </c>
      <c r="C185" s="61">
        <v>1735116415</v>
      </c>
      <c r="D185" s="61">
        <v>400000000</v>
      </c>
      <c r="E185" s="62">
        <v>24.386579967497568</v>
      </c>
      <c r="F185" s="62">
        <v>7.3276983075413362</v>
      </c>
      <c r="G185" s="61">
        <v>175.248232</v>
      </c>
      <c r="H185" s="62">
        <v>10.34</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x14ac:dyDescent="0.25">
      <c r="A186" s="100" t="s">
        <v>203</v>
      </c>
      <c r="B186" s="35" t="s">
        <v>200</v>
      </c>
      <c r="C186" s="36">
        <v>6764257574</v>
      </c>
      <c r="D186" s="36">
        <v>500000000</v>
      </c>
      <c r="E186" s="37">
        <v>22.165791810571143</v>
      </c>
      <c r="F186" s="37">
        <v>4.433158362114229</v>
      </c>
      <c r="G186" s="36">
        <v>194.287902</v>
      </c>
      <c r="H186" s="37">
        <v>8.85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x14ac:dyDescent="0.25">
      <c r="A187" s="75" t="s">
        <v>665</v>
      </c>
      <c r="B187" s="75" t="s">
        <v>350</v>
      </c>
      <c r="C187" s="76">
        <v>1571604579</v>
      </c>
      <c r="D187" s="76">
        <v>275000000</v>
      </c>
      <c r="E187" s="77">
        <v>21.126878658168561</v>
      </c>
      <c r="F187" s="77">
        <v>7.6442799305901623</v>
      </c>
      <c r="G187" s="76">
        <v>204.47359800000001</v>
      </c>
      <c r="H187" s="77">
        <v>8.91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x14ac:dyDescent="0.25">
      <c r="A188" s="70" t="s">
        <v>78</v>
      </c>
      <c r="B188" s="70" t="s">
        <v>221</v>
      </c>
      <c r="C188" s="71">
        <v>6825401407</v>
      </c>
      <c r="D188" s="71">
        <v>335348000</v>
      </c>
      <c r="E188" s="72">
        <v>26.149893289952633</v>
      </c>
      <c r="F188" s="72">
        <v>7.7436324279942692</v>
      </c>
      <c r="G188" s="71">
        <v>166.28656799999999</v>
      </c>
      <c r="H188" s="72">
        <v>8.9700000000000006</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x14ac:dyDescent="0.25">
      <c r="A189" s="25" t="s">
        <v>638</v>
      </c>
      <c r="B189" s="25" t="s">
        <v>353</v>
      </c>
      <c r="C189" s="26">
        <v>4561332204</v>
      </c>
      <c r="D189" s="26">
        <v>413000000</v>
      </c>
      <c r="E189" s="27">
        <v>39.014332539287629</v>
      </c>
      <c r="F189" s="27">
        <v>8.7875066252125968</v>
      </c>
      <c r="G189" s="26">
        <v>112.701047</v>
      </c>
      <c r="H189" s="27">
        <v>8.0299999999999994</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x14ac:dyDescent="0.25">
      <c r="A190" s="50" t="s">
        <v>97</v>
      </c>
      <c r="B190" s="50" t="s">
        <v>355</v>
      </c>
      <c r="C190" s="51">
        <v>1396248544</v>
      </c>
      <c r="D190" s="51">
        <v>197500000</v>
      </c>
      <c r="E190" s="52">
        <v>30.017068605721274</v>
      </c>
      <c r="F190" s="52">
        <v>15.1530565876418</v>
      </c>
      <c r="G190" s="51">
        <v>147.57517300000001</v>
      </c>
      <c r="H190" s="52">
        <v>8.15</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x14ac:dyDescent="0.25">
      <c r="A191" s="55" t="s">
        <v>108</v>
      </c>
      <c r="B191" s="55" t="s">
        <v>233</v>
      </c>
      <c r="C191" s="56">
        <v>15078182984</v>
      </c>
      <c r="D191" s="56">
        <v>750000000</v>
      </c>
      <c r="E191" s="57">
        <v>15.31247009283185</v>
      </c>
      <c r="F191" s="57">
        <v>2.1491186095202597</v>
      </c>
      <c r="G191" s="56">
        <v>290.32257499999997</v>
      </c>
      <c r="H191" s="57">
        <v>8.6999999999999993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x14ac:dyDescent="0.25">
      <c r="A192" s="100" t="s">
        <v>19</v>
      </c>
      <c r="B192" s="60" t="s">
        <v>287</v>
      </c>
      <c r="C192" s="61">
        <v>4880226905</v>
      </c>
      <c r="D192" s="61">
        <v>480000000</v>
      </c>
      <c r="E192" s="62">
        <v>22.287551493158968</v>
      </c>
      <c r="F192" s="62">
        <v>4.5123808497649351</v>
      </c>
      <c r="G192" s="61">
        <v>200.330117</v>
      </c>
      <c r="H192" s="62">
        <v>8.2100000000000009</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x14ac:dyDescent="0.25">
      <c r="A193" s="100" t="s">
        <v>163</v>
      </c>
      <c r="B193" s="30" t="s">
        <v>605</v>
      </c>
      <c r="C193" s="31">
        <v>2210494206</v>
      </c>
      <c r="D193" s="31">
        <v>735000000</v>
      </c>
      <c r="E193" s="32">
        <v>32.104775862313211</v>
      </c>
      <c r="F193" s="32">
        <v>4.5978912799589278</v>
      </c>
      <c r="G193" s="31">
        <v>139.25645700000001</v>
      </c>
      <c r="H193" s="32">
        <v>8.2200000000000006</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x14ac:dyDescent="0.25">
      <c r="A194" s="100" t="s">
        <v>409</v>
      </c>
      <c r="B194" s="40" t="s">
        <v>255</v>
      </c>
      <c r="C194" s="41">
        <v>932814398</v>
      </c>
      <c r="D194" s="41">
        <v>174600000</v>
      </c>
      <c r="E194" s="42">
        <v>57.150209860256929</v>
      </c>
      <c r="F194" s="42">
        <v>35.08261410264155</v>
      </c>
      <c r="G194" s="41">
        <v>78.469515999999999</v>
      </c>
      <c r="H194" s="42">
        <v>10.6</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x14ac:dyDescent="0.25">
      <c r="A195" s="30" t="s">
        <v>125</v>
      </c>
      <c r="B195" s="30" t="s">
        <v>349</v>
      </c>
      <c r="C195" s="31">
        <v>4744517178</v>
      </c>
      <c r="D195" s="31">
        <v>540000000</v>
      </c>
      <c r="E195" s="32">
        <v>13.841559406692628</v>
      </c>
      <c r="F195" s="32">
        <v>2.906181113356141</v>
      </c>
      <c r="G195" s="31">
        <v>324.72809000000001</v>
      </c>
      <c r="H195" s="32">
        <v>8.68</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x14ac:dyDescent="0.25">
      <c r="A196" s="100" t="s">
        <v>49</v>
      </c>
      <c r="B196" s="35" t="s">
        <v>200</v>
      </c>
      <c r="C196" s="36">
        <v>1429330090</v>
      </c>
      <c r="D196" s="36">
        <v>200000000</v>
      </c>
      <c r="E196" s="37">
        <v>45.458523075314545</v>
      </c>
      <c r="F196" s="37">
        <v>23.193124018017624</v>
      </c>
      <c r="G196" s="36">
        <v>105.381429</v>
      </c>
      <c r="H196" s="37">
        <v>8.7899999999999991</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x14ac:dyDescent="0.25">
      <c r="A197" s="75" t="s">
        <v>188</v>
      </c>
      <c r="B197" s="75" t="s">
        <v>679</v>
      </c>
      <c r="C197" s="76">
        <v>3014472211</v>
      </c>
      <c r="D197" s="76">
        <v>401411202</v>
      </c>
      <c r="E197" s="77">
        <v>37.656756897972514</v>
      </c>
      <c r="F197" s="77">
        <v>10.709009901049493</v>
      </c>
      <c r="G197" s="76">
        <v>129.881788</v>
      </c>
      <c r="H197" s="77">
        <v>7.56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x14ac:dyDescent="0.25">
      <c r="A198" s="70" t="s">
        <v>22</v>
      </c>
      <c r="B198" s="70" t="s">
        <v>221</v>
      </c>
      <c r="C198" s="71">
        <v>6246124497</v>
      </c>
      <c r="D198" s="71">
        <v>400000000</v>
      </c>
      <c r="E198" s="72">
        <v>43.866344512232565</v>
      </c>
      <c r="F198" s="72">
        <v>12.978208439411471</v>
      </c>
      <c r="G198" s="71">
        <v>112.187603</v>
      </c>
      <c r="H198" s="72">
        <v>7.15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x14ac:dyDescent="0.25">
      <c r="A199" s="90" t="s">
        <v>389</v>
      </c>
      <c r="B199" s="90" t="s">
        <v>390</v>
      </c>
      <c r="C199" s="91">
        <v>1471327206</v>
      </c>
      <c r="D199" s="91">
        <v>350000000</v>
      </c>
      <c r="E199" s="92">
        <v>29.020300062647571</v>
      </c>
      <c r="F199" s="92">
        <v>9.4760163469869614</v>
      </c>
      <c r="G199" s="91">
        <v>172.747309</v>
      </c>
      <c r="H199" s="92">
        <v>7.95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x14ac:dyDescent="0.25">
      <c r="A200" s="25" t="s">
        <v>725</v>
      </c>
      <c r="B200" s="25" t="s">
        <v>689</v>
      </c>
      <c r="C200" s="26">
        <v>726673508</v>
      </c>
      <c r="D200" s="26">
        <v>160599284</v>
      </c>
      <c r="E200" s="27">
        <v>47.221751208797173</v>
      </c>
      <c r="F200" s="27">
        <v>36.754328874216192</v>
      </c>
      <c r="G200" s="26">
        <v>107.916184</v>
      </c>
      <c r="H200" s="27">
        <v>7.55</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x14ac:dyDescent="0.25">
      <c r="A201" s="70" t="s">
        <v>107</v>
      </c>
      <c r="B201" s="70" t="s">
        <v>221</v>
      </c>
      <c r="C201" s="71">
        <v>1367528517</v>
      </c>
      <c r="D201" s="71">
        <v>1000000000</v>
      </c>
      <c r="E201" s="72">
        <v>17.966731900875743</v>
      </c>
      <c r="F201" s="72">
        <v>1.4811815252164668</v>
      </c>
      <c r="G201" s="71">
        <v>294.12620600000002</v>
      </c>
      <c r="H201" s="72">
        <v>12.87</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x14ac:dyDescent="0.25">
      <c r="A202" s="75" t="s">
        <v>187</v>
      </c>
      <c r="B202" s="75" t="s">
        <v>679</v>
      </c>
      <c r="C202" s="76">
        <v>3578645146</v>
      </c>
      <c r="D202" s="76">
        <v>960336000</v>
      </c>
      <c r="E202" s="77">
        <v>11.853723685686933</v>
      </c>
      <c r="F202" s="77">
        <v>1.8450386668488483</v>
      </c>
      <c r="G202" s="76">
        <v>464.88056799999998</v>
      </c>
      <c r="H202" s="77">
        <v>6.33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x14ac:dyDescent="0.25">
      <c r="A203" s="60" t="s">
        <v>290</v>
      </c>
      <c r="B203" s="60" t="s">
        <v>287</v>
      </c>
      <c r="C203" s="61">
        <v>6286808537</v>
      </c>
      <c r="D203" s="61">
        <v>424397981</v>
      </c>
      <c r="E203" s="62">
        <v>67.783569364748104</v>
      </c>
      <c r="F203" s="62">
        <v>20.582086694068373</v>
      </c>
      <c r="G203" s="61">
        <v>82.424139999999994</v>
      </c>
      <c r="H203" s="62">
        <v>6.94</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x14ac:dyDescent="0.25">
      <c r="A204" s="101" t="s">
        <v>418</v>
      </c>
      <c r="B204" s="101" t="s">
        <v>696</v>
      </c>
      <c r="C204" s="102">
        <v>2439015994</v>
      </c>
      <c r="D204" s="102">
        <v>196000000</v>
      </c>
      <c r="E204" s="103">
        <v>54.933485107960671</v>
      </c>
      <c r="F204" s="103">
        <v>38.028885102290495</v>
      </c>
      <c r="G204" s="102">
        <v>110.663554</v>
      </c>
      <c r="H204" s="103">
        <v>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x14ac:dyDescent="0.25">
      <c r="A205" s="65" t="s">
        <v>461</v>
      </c>
      <c r="B205" s="65" t="s">
        <v>608</v>
      </c>
      <c r="C205" s="66">
        <v>1357332842</v>
      </c>
      <c r="D205" s="66">
        <v>535000000</v>
      </c>
      <c r="E205" s="67">
        <v>21.290365288431143</v>
      </c>
      <c r="F205" s="67">
        <v>5.3849898924869786</v>
      </c>
      <c r="G205" s="66">
        <v>285.553631</v>
      </c>
      <c r="H205" s="67">
        <v>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x14ac:dyDescent="0.25">
      <c r="A206" s="100" t="s">
        <v>455</v>
      </c>
      <c r="B206" s="55" t="s">
        <v>233</v>
      </c>
      <c r="C206" s="56">
        <v>2527222364</v>
      </c>
      <c r="D206" s="56">
        <v>600000000</v>
      </c>
      <c r="E206" s="57">
        <v>37.812723035983538</v>
      </c>
      <c r="F206" s="57">
        <v>9.4202100239121922</v>
      </c>
      <c r="G206" s="56">
        <v>163.504896</v>
      </c>
      <c r="H206" s="57">
        <v>6.39</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x14ac:dyDescent="0.25">
      <c r="A207" s="100" t="s">
        <v>75</v>
      </c>
      <c r="B207" s="60" t="s">
        <v>287</v>
      </c>
      <c r="C207" s="61">
        <v>11763538202</v>
      </c>
      <c r="D207" s="61">
        <v>1300000000</v>
      </c>
      <c r="E207" s="62">
        <v>39.690505346459908</v>
      </c>
      <c r="F207" s="62">
        <v>4.7335128618318318</v>
      </c>
      <c r="G207" s="61">
        <v>158.22672900000001</v>
      </c>
      <c r="H207" s="62">
        <v>6.49</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x14ac:dyDescent="0.25">
      <c r="A208" s="70" t="s">
        <v>225</v>
      </c>
      <c r="B208" s="70" t="s">
        <v>221</v>
      </c>
      <c r="C208" s="71">
        <v>6768948418</v>
      </c>
      <c r="D208" s="71">
        <v>650000000</v>
      </c>
      <c r="E208" s="72">
        <v>85.293338718186121</v>
      </c>
      <c r="F208" s="72">
        <v>18.989945167134838</v>
      </c>
      <c r="G208" s="71">
        <v>73.999791000000002</v>
      </c>
      <c r="H208" s="72">
        <v>6.03</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x14ac:dyDescent="0.25">
      <c r="A209" s="25" t="s">
        <v>116</v>
      </c>
      <c r="B209" s="25" t="s">
        <v>691</v>
      </c>
      <c r="C209" s="26">
        <v>2293640501</v>
      </c>
      <c r="D209" s="26">
        <v>592000000</v>
      </c>
      <c r="E209" s="27">
        <v>57.535651391027933</v>
      </c>
      <c r="F209" s="27">
        <v>14.313490474621844</v>
      </c>
      <c r="G209" s="26">
        <v>110.71429000000001</v>
      </c>
      <c r="H209" s="27">
        <v>7.32</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x14ac:dyDescent="0.25">
      <c r="A210" s="65" t="s">
        <v>311</v>
      </c>
      <c r="B210" s="65" t="s">
        <v>608</v>
      </c>
      <c r="C210" s="66">
        <v>530578724</v>
      </c>
      <c r="D210" s="66">
        <v>240000000</v>
      </c>
      <c r="E210" s="67">
        <v>43.267049943501888</v>
      </c>
      <c r="F210" s="67">
        <v>32.135360920604491</v>
      </c>
      <c r="G210" s="66">
        <v>148.650609</v>
      </c>
      <c r="H210" s="67">
        <v>5.68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x14ac:dyDescent="0.25">
      <c r="A211" s="45" t="s">
        <v>514</v>
      </c>
      <c r="B211" s="45" t="s">
        <v>375</v>
      </c>
      <c r="C211" s="46">
        <v>3318993196</v>
      </c>
      <c r="D211" s="46">
        <v>1120000000</v>
      </c>
      <c r="E211" s="47">
        <v>21.133176119409548</v>
      </c>
      <c r="F211" s="47">
        <v>2.5812458617609866</v>
      </c>
      <c r="G211" s="46">
        <v>306.82462600000002</v>
      </c>
      <c r="H211" s="47">
        <v>5.46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x14ac:dyDescent="0.25">
      <c r="A212" s="70" t="s">
        <v>23</v>
      </c>
      <c r="B212" s="70" t="s">
        <v>221</v>
      </c>
      <c r="C212" s="71">
        <v>5228066628</v>
      </c>
      <c r="D212" s="71">
        <v>469768118</v>
      </c>
      <c r="E212" s="72">
        <v>46.510724322926521</v>
      </c>
      <c r="F212" s="72">
        <v>15.350051935973589</v>
      </c>
      <c r="G212" s="71">
        <v>141.922583</v>
      </c>
      <c r="H212" s="72">
        <v>5.66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x14ac:dyDescent="0.25">
      <c r="A213" s="45" t="s">
        <v>383</v>
      </c>
      <c r="B213" s="45" t="s">
        <v>375</v>
      </c>
      <c r="C213" s="46">
        <v>1693692129</v>
      </c>
      <c r="D213" s="46">
        <v>241875000</v>
      </c>
      <c r="E213" s="47">
        <v>46.892612801257158</v>
      </c>
      <c r="F213" s="47">
        <v>29.374434453845218</v>
      </c>
      <c r="G213" s="46">
        <v>141.93746899999999</v>
      </c>
      <c r="H213" s="47">
        <v>6.31</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x14ac:dyDescent="0.25">
      <c r="A214" s="101" t="s">
        <v>469</v>
      </c>
      <c r="B214" s="101" t="s">
        <v>696</v>
      </c>
      <c r="C214" s="102">
        <v>443218015</v>
      </c>
      <c r="D214" s="102">
        <v>347500000</v>
      </c>
      <c r="E214" s="103">
        <v>20.020560740494975</v>
      </c>
      <c r="F214" s="103">
        <v>10.197013173996295</v>
      </c>
      <c r="G214" s="102">
        <v>335.80419000000001</v>
      </c>
      <c r="H214" s="103">
        <v>5.15</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x14ac:dyDescent="0.25">
      <c r="A215" s="100" t="s">
        <v>524</v>
      </c>
      <c r="B215" s="55" t="s">
        <v>233</v>
      </c>
      <c r="C215" s="56">
        <v>7550276192</v>
      </c>
      <c r="D215" s="56">
        <v>960000000</v>
      </c>
      <c r="E215" s="57">
        <v>24.824283789623529</v>
      </c>
      <c r="F215" s="57">
        <v>4.2460802869498373</v>
      </c>
      <c r="G215" s="56">
        <v>279.81076200000001</v>
      </c>
      <c r="H215" s="57">
        <v>6.18</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x14ac:dyDescent="0.25">
      <c r="A216" s="100" t="s">
        <v>61</v>
      </c>
      <c r="B216" s="50" t="s">
        <v>355</v>
      </c>
      <c r="C216" s="51">
        <v>3787777042</v>
      </c>
      <c r="D216" s="51">
        <v>704842185</v>
      </c>
      <c r="E216" s="52">
        <v>15.049599050455706</v>
      </c>
      <c r="F216" s="52">
        <v>3.4718257916419351</v>
      </c>
      <c r="G216" s="51">
        <v>465.53517099999999</v>
      </c>
      <c r="H216" s="52">
        <v>5.58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x14ac:dyDescent="0.25">
      <c r="A217" s="100" t="s">
        <v>415</v>
      </c>
      <c r="B217" s="30" t="s">
        <v>605</v>
      </c>
      <c r="C217" s="31">
        <v>7934593883</v>
      </c>
      <c r="D217" s="31">
        <v>1049040805</v>
      </c>
      <c r="E217" s="32">
        <v>45.118363768418575</v>
      </c>
      <c r="F217" s="32">
        <v>7.2405993107550621</v>
      </c>
      <c r="G217" s="31">
        <v>160.647257</v>
      </c>
      <c r="H217" s="32">
        <v>5.0199999999999996</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x14ac:dyDescent="0.25">
      <c r="A218" s="60" t="s">
        <v>199</v>
      </c>
      <c r="B218" s="60" t="s">
        <v>287</v>
      </c>
      <c r="C218" s="61">
        <v>1509446134</v>
      </c>
      <c r="D218" s="61">
        <v>546000000</v>
      </c>
      <c r="E218" s="62">
        <v>35.369127243795326</v>
      </c>
      <c r="F218" s="62">
        <v>9.6110714132985855</v>
      </c>
      <c r="G218" s="61">
        <v>205.642202</v>
      </c>
      <c r="H218" s="62">
        <v>5.13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x14ac:dyDescent="0.25">
      <c r="A219" s="40" t="s">
        <v>167</v>
      </c>
      <c r="B219" s="40" t="s">
        <v>255</v>
      </c>
      <c r="C219" s="41">
        <v>3624383186</v>
      </c>
      <c r="D219" s="41">
        <v>190615223</v>
      </c>
      <c r="E219" s="42">
        <v>54.344809091218792</v>
      </c>
      <c r="F219" s="42">
        <v>49.756046415890737</v>
      </c>
      <c r="G219" s="41">
        <v>136.56980300000001</v>
      </c>
      <c r="H219" s="42">
        <v>5.93</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x14ac:dyDescent="0.25">
      <c r="A220" s="30" t="s">
        <v>438</v>
      </c>
      <c r="B220" s="30" t="s">
        <v>349</v>
      </c>
      <c r="C220" s="31">
        <v>13120657000</v>
      </c>
      <c r="D220" s="31">
        <v>1000000000</v>
      </c>
      <c r="E220" s="32">
        <v>13.460834356356743</v>
      </c>
      <c r="F220" s="32">
        <v>2.3951662555794919</v>
      </c>
      <c r="G220" s="31">
        <v>554.46052299999997</v>
      </c>
      <c r="H220" s="32">
        <v>4.72</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x14ac:dyDescent="0.25">
      <c r="A221" s="30" t="s">
        <v>109</v>
      </c>
      <c r="B221" s="30" t="s">
        <v>605</v>
      </c>
      <c r="C221" s="31">
        <v>1566155489</v>
      </c>
      <c r="D221" s="31">
        <v>500000000</v>
      </c>
      <c r="E221" s="32">
        <v>47.401508553009698</v>
      </c>
      <c r="F221" s="32">
        <v>18.3017407540578</v>
      </c>
      <c r="G221" s="31">
        <v>167.149394</v>
      </c>
      <c r="H221" s="32">
        <v>5.0199999999999996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x14ac:dyDescent="0.25">
      <c r="A222" s="100" t="s">
        <v>152</v>
      </c>
      <c r="B222" s="50" t="s">
        <v>355</v>
      </c>
      <c r="C222" s="51">
        <v>1876232593</v>
      </c>
      <c r="D222" s="51">
        <v>936000000</v>
      </c>
      <c r="E222" s="52">
        <v>13.984638914609436</v>
      </c>
      <c r="F222" s="52">
        <v>2.7115886644735747</v>
      </c>
      <c r="G222" s="51">
        <v>576.74861299999998</v>
      </c>
      <c r="H222" s="52">
        <v>5.0599999999999996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x14ac:dyDescent="0.25">
      <c r="A223" s="50" t="s">
        <v>379</v>
      </c>
      <c r="B223" s="50" t="s">
        <v>355</v>
      </c>
      <c r="C223" s="51">
        <v>1914868068</v>
      </c>
      <c r="D223" s="51">
        <v>1000000000</v>
      </c>
      <c r="E223" s="52">
        <v>34.073872154831676</v>
      </c>
      <c r="F223" s="52">
        <v>7.0987233655899322</v>
      </c>
      <c r="G223" s="51">
        <v>255.25220999999999</v>
      </c>
      <c r="H223" s="52">
        <v>3.77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x14ac:dyDescent="0.25">
      <c r="A224" s="70" t="s">
        <v>419</v>
      </c>
      <c r="B224" s="70" t="s">
        <v>221</v>
      </c>
      <c r="C224" s="71">
        <v>6754555404</v>
      </c>
      <c r="D224" s="71">
        <v>813555283</v>
      </c>
      <c r="E224" s="72">
        <v>42.96728946755956</v>
      </c>
      <c r="F224" s="72">
        <v>11.072163980468503</v>
      </c>
      <c r="G224" s="71">
        <v>202.870632</v>
      </c>
      <c r="H224" s="72">
        <v>3.71</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x14ac:dyDescent="0.25">
      <c r="A225" s="100" t="s">
        <v>382</v>
      </c>
      <c r="B225" s="40" t="s">
        <v>255</v>
      </c>
      <c r="C225" s="41">
        <v>237921423</v>
      </c>
      <c r="D225" s="41">
        <v>249999992</v>
      </c>
      <c r="E225" s="42">
        <v>47.933010360719898</v>
      </c>
      <c r="F225" s="42">
        <v>38.193635001321859</v>
      </c>
      <c r="G225" s="41">
        <v>187.95273599999999</v>
      </c>
      <c r="H225" s="42">
        <v>4.32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x14ac:dyDescent="0.25">
      <c r="A226" s="35" t="s">
        <v>323</v>
      </c>
      <c r="B226" s="35" t="s">
        <v>200</v>
      </c>
      <c r="C226" s="36">
        <v>3818084897</v>
      </c>
      <c r="D226" s="36">
        <v>791000000</v>
      </c>
      <c r="E226" s="37">
        <v>14.021444411103785</v>
      </c>
      <c r="F226" s="37">
        <v>3.7239969645655919</v>
      </c>
      <c r="G226" s="36">
        <v>679.26380900000004</v>
      </c>
      <c r="H226" s="37">
        <v>4.18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x14ac:dyDescent="0.25">
      <c r="A227" s="25" t="s">
        <v>172</v>
      </c>
      <c r="B227" s="25" t="s">
        <v>353</v>
      </c>
      <c r="C227" s="26">
        <v>446326737</v>
      </c>
      <c r="D227" s="26">
        <v>324000000</v>
      </c>
      <c r="E227" s="27">
        <v>36.028368809657458</v>
      </c>
      <c r="F227" s="27">
        <v>26.102973982537428</v>
      </c>
      <c r="G227" s="26">
        <v>267.548676</v>
      </c>
      <c r="H227" s="27">
        <v>4.17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x14ac:dyDescent="0.25">
      <c r="A228" s="55" t="s">
        <v>160</v>
      </c>
      <c r="B228" s="55" t="s">
        <v>233</v>
      </c>
      <c r="C228" s="56">
        <v>1300173375</v>
      </c>
      <c r="D228" s="56">
        <v>270000000</v>
      </c>
      <c r="E228" s="57">
        <v>38.162074061404269</v>
      </c>
      <c r="F228" s="57">
        <v>34.058075913792294</v>
      </c>
      <c r="G228" s="56">
        <v>253.18759900000001</v>
      </c>
      <c r="H228" s="57">
        <v>3.88</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x14ac:dyDescent="0.25">
      <c r="A229" s="100" t="s">
        <v>429</v>
      </c>
      <c r="B229" s="45" t="s">
        <v>375</v>
      </c>
      <c r="C229" s="46">
        <v>4917779893</v>
      </c>
      <c r="D229" s="46">
        <v>600000000</v>
      </c>
      <c r="E229" s="47">
        <v>31.195738911630581</v>
      </c>
      <c r="F229" s="47">
        <v>12.589079463934858</v>
      </c>
      <c r="G229" s="46">
        <v>321.37161300000002</v>
      </c>
      <c r="H229" s="47">
        <v>3.3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x14ac:dyDescent="0.25">
      <c r="A230" s="100" t="s">
        <v>121</v>
      </c>
      <c r="B230" s="35" t="s">
        <v>200</v>
      </c>
      <c r="C230" s="36">
        <v>3548001757</v>
      </c>
      <c r="D230" s="36">
        <v>360000000</v>
      </c>
      <c r="E230" s="37">
        <v>35.901705438713456</v>
      </c>
      <c r="F230" s="37">
        <v>24.4428822431328</v>
      </c>
      <c r="G230" s="36">
        <v>282.78303399999999</v>
      </c>
      <c r="H230" s="37">
        <v>3.91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x14ac:dyDescent="0.25">
      <c r="A231" s="100" t="s">
        <v>522</v>
      </c>
      <c r="B231" s="70" t="s">
        <v>221</v>
      </c>
      <c r="C231" s="71">
        <v>5500889819</v>
      </c>
      <c r="D231" s="71">
        <v>815000000</v>
      </c>
      <c r="E231" s="72">
        <v>37.039646960308964</v>
      </c>
      <c r="F231" s="72">
        <v>10.569167344930507</v>
      </c>
      <c r="G231" s="71">
        <v>284.200897</v>
      </c>
      <c r="H231" s="72">
        <v>3.57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x14ac:dyDescent="0.25">
      <c r="A232" s="35" t="s">
        <v>298</v>
      </c>
      <c r="B232" s="35" t="s">
        <v>208</v>
      </c>
      <c r="C232" s="36">
        <v>4913859307</v>
      </c>
      <c r="D232" s="36">
        <v>1000000000</v>
      </c>
      <c r="E232" s="37">
        <v>16.639876465557123</v>
      </c>
      <c r="F232" s="37">
        <v>4.3446152651585175</v>
      </c>
      <c r="G232" s="36">
        <v>669.65183400000001</v>
      </c>
      <c r="H232" s="37">
        <v>3.94</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x14ac:dyDescent="0.25">
      <c r="A233" s="70" t="s">
        <v>731</v>
      </c>
      <c r="B233" s="70" t="s">
        <v>221</v>
      </c>
      <c r="C233" s="71">
        <v>8948062095</v>
      </c>
      <c r="D233" s="71">
        <v>1240500000</v>
      </c>
      <c r="E233" s="72">
        <v>43.175097443118695</v>
      </c>
      <c r="F233" s="72">
        <v>9.0167339016146961</v>
      </c>
      <c r="G233" s="71">
        <v>259.57994600000001</v>
      </c>
      <c r="H233" s="72">
        <v>3.29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x14ac:dyDescent="0.25">
      <c r="A234" s="60" t="s">
        <v>96</v>
      </c>
      <c r="B234" s="60" t="s">
        <v>287</v>
      </c>
      <c r="C234" s="61">
        <v>2553702389</v>
      </c>
      <c r="D234" s="61">
        <v>500000000</v>
      </c>
      <c r="E234" s="62">
        <v>37.840857435988646</v>
      </c>
      <c r="F234" s="62">
        <v>20.73471640328145</v>
      </c>
      <c r="G234" s="61">
        <v>299.480053</v>
      </c>
      <c r="H234" s="62">
        <v>3.11</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x14ac:dyDescent="0.25">
      <c r="A235" s="60" t="s">
        <v>135</v>
      </c>
      <c r="B235" s="60" t="s">
        <v>287</v>
      </c>
      <c r="C235" s="61">
        <v>12175279869</v>
      </c>
      <c r="D235" s="61">
        <v>1762000000</v>
      </c>
      <c r="E235" s="62">
        <v>18.135964232062729</v>
      </c>
      <c r="F235" s="62">
        <v>3.1002496191456057</v>
      </c>
      <c r="G235" s="61">
        <v>624.90556200000003</v>
      </c>
      <c r="H235" s="62">
        <v>4.3</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x14ac:dyDescent="0.25">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x14ac:dyDescent="0.25">
      <c r="A237" s="40" t="s">
        <v>321</v>
      </c>
      <c r="B237" s="40" t="s">
        <v>255</v>
      </c>
      <c r="C237" s="41">
        <v>2964377336</v>
      </c>
      <c r="D237" s="41">
        <v>500000000</v>
      </c>
      <c r="E237" s="42">
        <v>27.914383793467053</v>
      </c>
      <c r="F237" s="42">
        <v>14.927477964420884</v>
      </c>
      <c r="G237" s="41">
        <v>422.728272</v>
      </c>
      <c r="H237" s="42">
        <v>2.89</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x14ac:dyDescent="0.25">
      <c r="A238" s="100" t="s">
        <v>181</v>
      </c>
      <c r="B238" s="35" t="s">
        <v>200</v>
      </c>
      <c r="C238" s="36">
        <v>959761015</v>
      </c>
      <c r="D238" s="36">
        <v>500000000</v>
      </c>
      <c r="E238" s="37">
        <v>62.34724923936357</v>
      </c>
      <c r="F238" s="37">
        <v>39.335803936506984</v>
      </c>
      <c r="G238" s="36">
        <v>195.60929400000001</v>
      </c>
      <c r="H238" s="37">
        <v>2.77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x14ac:dyDescent="0.25">
      <c r="A239" s="30" t="s">
        <v>131</v>
      </c>
      <c r="B239" s="30" t="s">
        <v>349</v>
      </c>
      <c r="C239" s="31">
        <v>5420476820</v>
      </c>
      <c r="D239" s="31">
        <v>600000000</v>
      </c>
      <c r="E239" s="32">
        <v>27.346085633446783</v>
      </c>
      <c r="F239" s="32">
        <v>13.727954635264449</v>
      </c>
      <c r="G239" s="31">
        <v>476.48790200000002</v>
      </c>
      <c r="H239" s="32">
        <v>3.38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x14ac:dyDescent="0.25">
      <c r="A240" s="25" t="s">
        <v>157</v>
      </c>
      <c r="B240" s="25" t="s">
        <v>353</v>
      </c>
      <c r="C240" s="26">
        <v>2077382264</v>
      </c>
      <c r="D240" s="26">
        <v>720000000</v>
      </c>
      <c r="E240" s="27">
        <v>55.247495520533064</v>
      </c>
      <c r="F240" s="27">
        <v>23.112238755243084</v>
      </c>
      <c r="G240" s="26">
        <v>247.17509200000001</v>
      </c>
      <c r="H240" s="27">
        <v>2.93</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x14ac:dyDescent="0.25">
      <c r="A241" s="35" t="s">
        <v>666</v>
      </c>
      <c r="B241" s="35" t="s">
        <v>208</v>
      </c>
      <c r="C241" s="36">
        <v>3375599291</v>
      </c>
      <c r="D241" s="36">
        <v>600000000</v>
      </c>
      <c r="E241" s="37">
        <v>30.535041097111819</v>
      </c>
      <c r="F241" s="37">
        <v>16.363901981303226</v>
      </c>
      <c r="G241" s="36">
        <v>448.67192799999998</v>
      </c>
      <c r="H241" s="37">
        <v>2.81</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x14ac:dyDescent="0.25">
      <c r="A242" s="70" t="s">
        <v>728</v>
      </c>
      <c r="B242" s="70" t="s">
        <v>699</v>
      </c>
      <c r="C242" s="71">
        <v>3173753000</v>
      </c>
      <c r="D242" s="71">
        <v>1088802000</v>
      </c>
      <c r="E242" s="72">
        <v>32.161044443682719</v>
      </c>
      <c r="F242" s="72">
        <v>9.2595642862587706</v>
      </c>
      <c r="G242" s="71">
        <v>447.465259</v>
      </c>
      <c r="H242" s="72">
        <v>2.68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x14ac:dyDescent="0.25">
      <c r="A243" s="100" t="s">
        <v>329</v>
      </c>
      <c r="B243" s="45" t="s">
        <v>375</v>
      </c>
      <c r="C243" s="46">
        <v>3219973000</v>
      </c>
      <c r="D243" s="46">
        <v>925000000</v>
      </c>
      <c r="E243" s="47">
        <v>22.250968000549154</v>
      </c>
      <c r="F243" s="47">
        <v>7.7347590164418714</v>
      </c>
      <c r="G243" s="46">
        <v>648.99339299999997</v>
      </c>
      <c r="H243" s="47">
        <v>2.29</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x14ac:dyDescent="0.25">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x14ac:dyDescent="0.25">
      <c r="A245" s="100" t="s">
        <v>260</v>
      </c>
      <c r="B245" s="40" t="s">
        <v>255</v>
      </c>
      <c r="C245" s="41">
        <v>2324346355</v>
      </c>
      <c r="D245" s="41">
        <v>270000000</v>
      </c>
      <c r="E245" s="42">
        <v>213.00343361534991</v>
      </c>
      <c r="F245" s="42">
        <v>35.696905248089479</v>
      </c>
      <c r="G245" s="41">
        <v>68.060782000000003</v>
      </c>
      <c r="H245" s="42">
        <v>2.6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x14ac:dyDescent="0.25">
      <c r="A246" s="101" t="s">
        <v>186</v>
      </c>
      <c r="B246" s="101" t="s">
        <v>696</v>
      </c>
      <c r="C246" s="102">
        <v>4100200245</v>
      </c>
      <c r="D246" s="102">
        <v>1130000000</v>
      </c>
      <c r="E246" s="103">
        <v>17.29949667114435</v>
      </c>
      <c r="F246" s="103">
        <v>5.8210224674936404</v>
      </c>
      <c r="G246" s="102">
        <v>889.34080200000005</v>
      </c>
      <c r="H246" s="103">
        <v>2.44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x14ac:dyDescent="0.25">
      <c r="A247" s="100" t="s">
        <v>77</v>
      </c>
      <c r="B247" s="70" t="s">
        <v>221</v>
      </c>
      <c r="C247" s="71">
        <v>2595983504</v>
      </c>
      <c r="D247" s="71">
        <v>990000000</v>
      </c>
      <c r="E247" s="72">
        <v>62.440757380161905</v>
      </c>
      <c r="F247" s="72">
        <v>23.711079737283324</v>
      </c>
      <c r="G247" s="71">
        <v>255.32031000000001</v>
      </c>
      <c r="H247" s="72">
        <v>3.16</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x14ac:dyDescent="0.25">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x14ac:dyDescent="0.25">
      <c r="A249" s="100" t="s">
        <v>527</v>
      </c>
      <c r="B249" s="45" t="s">
        <v>375</v>
      </c>
      <c r="C249" s="46">
        <v>3004671884</v>
      </c>
      <c r="D249" s="46">
        <v>1600000000</v>
      </c>
      <c r="E249" s="47">
        <v>12.062516646272972</v>
      </c>
      <c r="F249" s="47">
        <v>2.7514864612848933</v>
      </c>
      <c r="G249" s="46">
        <v>1359.1032560000001</v>
      </c>
      <c r="H249" s="47">
        <v>1.45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x14ac:dyDescent="0.25">
      <c r="A250" s="100" t="s">
        <v>305</v>
      </c>
      <c r="B250" s="30" t="s">
        <v>349</v>
      </c>
      <c r="C250" s="31">
        <v>1496832828</v>
      </c>
      <c r="D250" s="31">
        <v>600000000</v>
      </c>
      <c r="E250" s="32">
        <v>31.325847708764851</v>
      </c>
      <c r="F250" s="32">
        <v>19.851614517594964</v>
      </c>
      <c r="G250" s="31">
        <v>523.35924</v>
      </c>
      <c r="H250" s="32">
        <v>2.39</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x14ac:dyDescent="0.25">
      <c r="A251" s="100" t="s">
        <v>445</v>
      </c>
      <c r="B251" s="70" t="s">
        <v>221</v>
      </c>
      <c r="C251" s="71">
        <v>1936877995</v>
      </c>
      <c r="D251" s="71">
        <v>700000000</v>
      </c>
      <c r="E251" s="72">
        <v>68.534693975457728</v>
      </c>
      <c r="F251" s="72">
        <v>39.478510354526342</v>
      </c>
      <c r="G251" s="71">
        <v>248.370544</v>
      </c>
      <c r="H251" s="72">
        <v>2.76</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x14ac:dyDescent="0.25">
      <c r="A252" s="100" t="s">
        <v>13</v>
      </c>
      <c r="B252" s="30" t="s">
        <v>349</v>
      </c>
      <c r="C252" s="31">
        <v>2897114703</v>
      </c>
      <c r="D252" s="31">
        <v>796500000</v>
      </c>
      <c r="E252" s="32">
        <v>34.075446292296263</v>
      </c>
      <c r="F252" s="32">
        <v>19.27093550742622</v>
      </c>
      <c r="G252" s="31">
        <v>499.73981700000002</v>
      </c>
      <c r="H252" s="32">
        <v>1.57</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x14ac:dyDescent="0.25">
      <c r="A253" s="55" t="s">
        <v>114</v>
      </c>
      <c r="B253" s="55" t="s">
        <v>233</v>
      </c>
      <c r="C253" s="56">
        <v>1413319947</v>
      </c>
      <c r="D253" s="56">
        <v>850000000</v>
      </c>
      <c r="E253" s="57">
        <v>24.224035996917493</v>
      </c>
      <c r="F253" s="57">
        <v>14.249432939363231</v>
      </c>
      <c r="G253" s="56">
        <v>733.94965300000001</v>
      </c>
      <c r="H253" s="57">
        <v>2.65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x14ac:dyDescent="0.25">
      <c r="A254" s="40" t="s">
        <v>671</v>
      </c>
      <c r="B254" s="40" t="s">
        <v>255</v>
      </c>
      <c r="C254" s="41">
        <v>4839967141</v>
      </c>
      <c r="D254" s="41">
        <v>3016276170</v>
      </c>
      <c r="E254" s="42">
        <v>19.02746950609907</v>
      </c>
      <c r="F254" s="42">
        <v>2.7789713824426201</v>
      </c>
      <c r="G254" s="41">
        <v>955.68482200000005</v>
      </c>
      <c r="H254" s="42">
        <v>2.29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x14ac:dyDescent="0.25">
      <c r="A255" s="100" t="s">
        <v>24</v>
      </c>
      <c r="B255" s="70" t="s">
        <v>221</v>
      </c>
      <c r="C255" s="71">
        <v>6689720832</v>
      </c>
      <c r="D255" s="71">
        <v>1000000000</v>
      </c>
      <c r="E255" s="72">
        <v>55.954385984545397</v>
      </c>
      <c r="F255" s="72">
        <v>26.269664781476713</v>
      </c>
      <c r="G255" s="71">
        <v>338.83675399999998</v>
      </c>
      <c r="H255" s="72">
        <v>2.1</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x14ac:dyDescent="0.25">
      <c r="A256" s="100" t="s">
        <v>328</v>
      </c>
      <c r="B256" s="45" t="s">
        <v>375</v>
      </c>
      <c r="C256" s="46">
        <v>2224663158</v>
      </c>
      <c r="D256" s="46">
        <v>1140595989</v>
      </c>
      <c r="E256" s="47">
        <v>19.559163807938042</v>
      </c>
      <c r="F256" s="47">
        <v>7.7946346340839021</v>
      </c>
      <c r="G256" s="46">
        <v>1027.688572</v>
      </c>
      <c r="H256" s="47">
        <v>1.61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x14ac:dyDescent="0.25">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x14ac:dyDescent="0.25">
      <c r="A258" s="30" t="s">
        <v>156</v>
      </c>
      <c r="B258" s="30" t="s">
        <v>357</v>
      </c>
      <c r="C258" s="31">
        <v>-421692226</v>
      </c>
      <c r="D258" s="31">
        <v>600000000</v>
      </c>
      <c r="E258" s="32">
        <v>52.158963830888133</v>
      </c>
      <c r="F258" s="32">
        <v>42.405661651128561</v>
      </c>
      <c r="G258" s="31">
        <v>399.45994000000002</v>
      </c>
      <c r="H258" s="32">
        <v>1.71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x14ac:dyDescent="0.25">
      <c r="A259" s="100" t="s">
        <v>238</v>
      </c>
      <c r="B259" s="55" t="s">
        <v>233</v>
      </c>
      <c r="C259" s="56">
        <v>7606887578</v>
      </c>
      <c r="D259" s="56">
        <v>2344397132</v>
      </c>
      <c r="E259" s="57">
        <v>28.327814020817158</v>
      </c>
      <c r="F259" s="57">
        <v>5.9523141365153087</v>
      </c>
      <c r="G259" s="56">
        <v>735.54148399999997</v>
      </c>
      <c r="H259" s="57">
        <v>1.66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x14ac:dyDescent="0.25">
      <c r="A260" s="100" t="s">
        <v>80</v>
      </c>
      <c r="B260" s="55" t="s">
        <v>233</v>
      </c>
      <c r="C260" s="56">
        <v>2545549000</v>
      </c>
      <c r="D260" s="56">
        <v>1053000000</v>
      </c>
      <c r="E260" s="57">
        <v>27.76745002183528</v>
      </c>
      <c r="F260" s="57">
        <v>12.990072948893545</v>
      </c>
      <c r="G260" s="56">
        <v>774.54246000000001</v>
      </c>
      <c r="H260" s="57">
        <v>1.67</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x14ac:dyDescent="0.25">
      <c r="A261" s="70" t="s">
        <v>751</v>
      </c>
      <c r="B261" s="70" t="s">
        <v>699</v>
      </c>
      <c r="C261" s="71">
        <v>2004187000</v>
      </c>
      <c r="D261" s="71">
        <v>1080000000</v>
      </c>
      <c r="E261" s="72">
        <v>37.23902148959661</v>
      </c>
      <c r="F261" s="72">
        <v>17.958633048609475</v>
      </c>
      <c r="G261" s="71">
        <v>610.40025600000001</v>
      </c>
      <c r="H261" s="72">
        <v>1.67</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x14ac:dyDescent="0.25">
      <c r="A262" s="100" t="s">
        <v>403</v>
      </c>
      <c r="B262" s="90" t="s">
        <v>404</v>
      </c>
      <c r="C262" s="91">
        <v>2193688534</v>
      </c>
      <c r="D262" s="91">
        <v>1000000000</v>
      </c>
      <c r="E262" s="92">
        <v>31.389289974260787</v>
      </c>
      <c r="F262" s="92">
        <v>16.43418323259727</v>
      </c>
      <c r="G262" s="91">
        <v>749.65266799999995</v>
      </c>
      <c r="H262" s="92">
        <v>1.6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x14ac:dyDescent="0.25">
      <c r="A263" s="90" t="s">
        <v>47</v>
      </c>
      <c r="B263" s="90" t="s">
        <v>609</v>
      </c>
      <c r="C263" s="91">
        <v>7288297817</v>
      </c>
      <c r="D263" s="91">
        <v>1500000000</v>
      </c>
      <c r="E263" s="92">
        <v>27.034333603676668</v>
      </c>
      <c r="F263" s="92">
        <v>9.9026863017130644</v>
      </c>
      <c r="G263" s="91">
        <v>924.882115</v>
      </c>
      <c r="H263" s="92">
        <v>1.52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x14ac:dyDescent="0.25">
      <c r="A264" s="100" t="s">
        <v>176</v>
      </c>
      <c r="B264" s="55" t="s">
        <v>233</v>
      </c>
      <c r="C264" s="56">
        <v>2007242303</v>
      </c>
      <c r="D264" s="56">
        <v>850000000</v>
      </c>
      <c r="E264" s="57">
        <v>38.201500115607296</v>
      </c>
      <c r="F264" s="57">
        <v>26.593456397916668</v>
      </c>
      <c r="G264" s="56">
        <v>693.49307699999997</v>
      </c>
      <c r="H264" s="57">
        <v>1.31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x14ac:dyDescent="0.25">
      <c r="A265" s="70" t="s">
        <v>174</v>
      </c>
      <c r="B265" s="70" t="s">
        <v>221</v>
      </c>
      <c r="C265" s="71">
        <v>13585447982</v>
      </c>
      <c r="D265" s="71">
        <v>2400156000</v>
      </c>
      <c r="E265" s="72">
        <v>17.15466284135238</v>
      </c>
      <c r="F265" s="72">
        <v>4.4670697554014147</v>
      </c>
      <c r="G265" s="71">
        <v>1653.7573420000001</v>
      </c>
      <c r="H265" s="72">
        <v>1.53</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x14ac:dyDescent="0.25">
      <c r="A266" s="25" t="s">
        <v>83</v>
      </c>
      <c r="B266" s="25" t="s">
        <v>691</v>
      </c>
      <c r="C266" s="26">
        <v>4451435451</v>
      </c>
      <c r="D266" s="26">
        <v>800000000</v>
      </c>
      <c r="E266" s="27">
        <v>65.230040259980839</v>
      </c>
      <c r="F266" s="27">
        <v>60.398185425908181</v>
      </c>
      <c r="G266" s="26">
        <v>475.40234800000002</v>
      </c>
      <c r="H266" s="27">
        <v>1.21</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x14ac:dyDescent="0.25">
      <c r="A267" s="30" t="s">
        <v>82</v>
      </c>
      <c r="B267" s="30" t="s">
        <v>349</v>
      </c>
      <c r="C267" s="31">
        <v>1381899413</v>
      </c>
      <c r="D267" s="31">
        <v>645000000</v>
      </c>
      <c r="E267" s="32">
        <v>53.158181378346193</v>
      </c>
      <c r="F267" s="32">
        <v>59.721583460361508</v>
      </c>
      <c r="G267" s="31">
        <v>592.54522899999995</v>
      </c>
      <c r="H267" s="32">
        <v>1.19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x14ac:dyDescent="0.25">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x14ac:dyDescent="0.25"/>
  <sheetData>
    <row r="1" spans="1:1" x14ac:dyDescent="0.25">
      <c r="A1" t="s">
        <v>2278</v>
      </c>
    </row>
    <row r="3" spans="1:1" x14ac:dyDescent="0.25">
      <c r="A3" t="s">
        <v>2279</v>
      </c>
    </row>
    <row r="4" spans="1:1" x14ac:dyDescent="0.25">
      <c r="A4" t="s">
        <v>2280</v>
      </c>
    </row>
    <row r="5" spans="1:1" x14ac:dyDescent="0.25">
      <c r="A5" t="s">
        <v>2281</v>
      </c>
    </row>
    <row r="6" spans="1:1" x14ac:dyDescent="0.25">
      <c r="A6" t="s">
        <v>2282</v>
      </c>
    </row>
    <row r="7" spans="1:1" x14ac:dyDescent="0.25">
      <c r="A7" t="s">
        <v>2283</v>
      </c>
    </row>
    <row r="8" spans="1:1" x14ac:dyDescent="0.25">
      <c r="A8" t="s">
        <v>2284</v>
      </c>
    </row>
    <row r="9" spans="1:1" x14ac:dyDescent="0.25">
      <c r="A9" t="s">
        <v>2285</v>
      </c>
    </row>
    <row r="10" spans="1:1" x14ac:dyDescent="0.25">
      <c r="A10" t="s">
        <v>2286</v>
      </c>
    </row>
    <row r="11" spans="1:1" x14ac:dyDescent="0.25">
      <c r="A11" t="s">
        <v>2287</v>
      </c>
    </row>
    <row r="12" spans="1:1" x14ac:dyDescent="0.25">
      <c r="A12" t="s">
        <v>2288</v>
      </c>
    </row>
    <row r="13" spans="1:1" x14ac:dyDescent="0.25">
      <c r="A13" t="s">
        <v>2289</v>
      </c>
    </row>
    <row r="14" spans="1:1" x14ac:dyDescent="0.25">
      <c r="A14" t="s">
        <v>2290</v>
      </c>
    </row>
    <row r="15" spans="1:1" x14ac:dyDescent="0.25">
      <c r="A15" t="s">
        <v>2291</v>
      </c>
    </row>
    <row r="16" spans="1:1" x14ac:dyDescent="0.25">
      <c r="A16" t="s">
        <v>2292</v>
      </c>
    </row>
    <row r="17" spans="1:1" x14ac:dyDescent="0.25">
      <c r="A17" t="s">
        <v>2293</v>
      </c>
    </row>
    <row r="18" spans="1:1" x14ac:dyDescent="0.25">
      <c r="A18" t="s">
        <v>2294</v>
      </c>
    </row>
    <row r="19" spans="1:1" x14ac:dyDescent="0.25">
      <c r="A19" t="s">
        <v>2295</v>
      </c>
    </row>
    <row r="20" spans="1:1" x14ac:dyDescent="0.25">
      <c r="A20" t="s">
        <v>2296</v>
      </c>
    </row>
    <row r="21" spans="1:1" x14ac:dyDescent="0.25">
      <c r="A21" t="s">
        <v>2297</v>
      </c>
    </row>
    <row r="22" spans="1:1" x14ac:dyDescent="0.25">
      <c r="A22" t="s">
        <v>2298</v>
      </c>
    </row>
    <row r="23" spans="1:1" x14ac:dyDescent="0.25">
      <c r="A23" t="s">
        <v>2299</v>
      </c>
    </row>
    <row r="24" spans="1:1" x14ac:dyDescent="0.25">
      <c r="A24" t="s">
        <v>2300</v>
      </c>
    </row>
    <row r="25" spans="1:1" x14ac:dyDescent="0.25">
      <c r="A25" t="s">
        <v>2301</v>
      </c>
    </row>
    <row r="26" spans="1:1" x14ac:dyDescent="0.25">
      <c r="A26" t="s">
        <v>2302</v>
      </c>
    </row>
    <row r="27" spans="1:1" x14ac:dyDescent="0.25">
      <c r="A27" t="s">
        <v>2303</v>
      </c>
    </row>
    <row r="28" spans="1:1" x14ac:dyDescent="0.25">
      <c r="A28" t="s">
        <v>2304</v>
      </c>
    </row>
    <row r="29" spans="1:1" x14ac:dyDescent="0.25">
      <c r="A29" t="s">
        <v>2305</v>
      </c>
    </row>
    <row r="30" spans="1:1" x14ac:dyDescent="0.25">
      <c r="A30" t="s">
        <v>2306</v>
      </c>
    </row>
    <row r="31" spans="1:1" x14ac:dyDescent="0.25">
      <c r="A31" t="s">
        <v>2307</v>
      </c>
    </row>
    <row r="32" spans="1:1" x14ac:dyDescent="0.25">
      <c r="A32" t="s">
        <v>2308</v>
      </c>
    </row>
    <row r="33" spans="1:1" x14ac:dyDescent="0.25">
      <c r="A33" t="s">
        <v>2309</v>
      </c>
    </row>
    <row r="34" spans="1:1" x14ac:dyDescent="0.25">
      <c r="A34" t="s">
        <v>2310</v>
      </c>
    </row>
    <row r="35" spans="1:1" x14ac:dyDescent="0.25">
      <c r="A35" t="s">
        <v>2311</v>
      </c>
    </row>
    <row r="36" spans="1:1" x14ac:dyDescent="0.25">
      <c r="A36" t="s">
        <v>2312</v>
      </c>
    </row>
    <row r="37" spans="1:1" x14ac:dyDescent="0.25">
      <c r="A37" t="s">
        <v>2313</v>
      </c>
    </row>
    <row r="38" spans="1:1" x14ac:dyDescent="0.25">
      <c r="A38" t="s">
        <v>2314</v>
      </c>
    </row>
    <row r="39" spans="1:1" x14ac:dyDescent="0.25">
      <c r="A39" t="s">
        <v>2315</v>
      </c>
    </row>
    <row r="40" spans="1:1" x14ac:dyDescent="0.25">
      <c r="A40" t="s">
        <v>2316</v>
      </c>
    </row>
    <row r="41" spans="1:1" x14ac:dyDescent="0.25">
      <c r="A41" t="s">
        <v>2317</v>
      </c>
    </row>
    <row r="42" spans="1:1" x14ac:dyDescent="0.25">
      <c r="A42" t="s">
        <v>2318</v>
      </c>
    </row>
    <row r="43" spans="1:1" x14ac:dyDescent="0.25">
      <c r="A43" t="s">
        <v>2319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U306"/>
  <sheetViews>
    <sheetView workbookViewId="0">
      <pane ySplit="1" topLeftCell="A149" activePane="bottomLeft" state="frozen"/>
      <selection pane="bottomLeft" activeCell="K1" sqref="K1:K1048576"/>
    </sheetView>
  </sheetViews>
  <sheetFormatPr defaultRowHeight="15" x14ac:dyDescent="0.25"/>
  <cols>
    <col min="1" max="1" width="58.28515625" style="13" bestFit="1" customWidth="1"/>
    <col min="2" max="2" width="12.85546875" style="13" bestFit="1" customWidth="1"/>
    <col min="3" max="3" width="15.42578125" style="13" bestFit="1" customWidth="1"/>
    <col min="4" max="4" width="11.28515625" style="13" bestFit="1" customWidth="1"/>
    <col min="5" max="5" width="14.28515625" style="13" bestFit="1" customWidth="1"/>
    <col min="6" max="6" width="11.140625" style="13" bestFit="1" customWidth="1"/>
    <col min="7" max="7" width="10.28515625" style="13" bestFit="1" customWidth="1"/>
    <col min="8" max="8" width="18.42578125" style="13" bestFit="1" customWidth="1"/>
    <col min="9" max="9" width="10.140625" style="13" bestFit="1" customWidth="1"/>
    <col min="10" max="10" width="13.140625" style="13" bestFit="1" customWidth="1"/>
    <col min="11" max="11" width="29.42578125" style="13" bestFit="1" customWidth="1"/>
    <col min="12" max="12" width="15" style="13" bestFit="1" customWidth="1"/>
    <col min="13" max="13" width="11.28515625" style="13" bestFit="1" customWidth="1"/>
    <col min="14" max="14" width="9.42578125" style="13" bestFit="1" customWidth="1"/>
    <col min="15" max="15" width="19.7109375" style="13" bestFit="1" customWidth="1"/>
    <col min="16" max="16" width="11.42578125" style="13" bestFit="1" customWidth="1"/>
    <col min="17" max="17" width="15" style="13" bestFit="1" customWidth="1"/>
    <col min="18" max="18" width="12.28515625" style="13" bestFit="1" customWidth="1"/>
    <col min="19" max="19" width="10.5703125" style="13" bestFit="1" customWidth="1"/>
    <col min="20" max="20" width="6.85546875" style="13" bestFit="1" customWidth="1"/>
    <col min="21" max="21" width="8.5703125" style="13" bestFit="1" customWidth="1"/>
    <col min="22" max="16384" width="9.140625" style="13"/>
  </cols>
  <sheetData>
    <row r="1" spans="1:21" ht="30" customHeight="1" x14ac:dyDescent="0.3">
      <c r="A1" s="187" t="s">
        <v>2162</v>
      </c>
      <c r="B1" s="187" t="s">
        <v>2197</v>
      </c>
      <c r="C1" s="187" t="s">
        <v>2198</v>
      </c>
      <c r="D1" s="187" t="s">
        <v>2149</v>
      </c>
      <c r="E1" s="187" t="s">
        <v>2199</v>
      </c>
      <c r="F1" s="187" t="s">
        <v>2200</v>
      </c>
      <c r="G1" s="187" t="s">
        <v>2201</v>
      </c>
      <c r="H1" s="187" t="s">
        <v>2153</v>
      </c>
      <c r="I1" s="187" t="s">
        <v>2151</v>
      </c>
      <c r="J1" s="187" t="s">
        <v>2163</v>
      </c>
      <c r="K1" s="187" t="s">
        <v>2164</v>
      </c>
      <c r="L1" s="187" t="s">
        <v>2202</v>
      </c>
      <c r="M1" s="187" t="s">
        <v>2140</v>
      </c>
      <c r="N1" s="187" t="s">
        <v>2141</v>
      </c>
      <c r="O1" s="187" t="s">
        <v>2142</v>
      </c>
      <c r="P1" s="187" t="s">
        <v>2143</v>
      </c>
      <c r="Q1" s="188" t="s">
        <v>2157</v>
      </c>
      <c r="R1" s="189" t="s">
        <v>2158</v>
      </c>
      <c r="S1" s="121" t="s">
        <v>2165</v>
      </c>
      <c r="T1" s="122" t="s">
        <v>2166</v>
      </c>
      <c r="U1" s="123" t="s">
        <v>2176</v>
      </c>
    </row>
    <row r="2" spans="1:21" ht="20.100000000000001" customHeight="1" x14ac:dyDescent="0.25">
      <c r="A2" s="190" t="s">
        <v>2203</v>
      </c>
      <c r="B2" s="191"/>
      <c r="C2" s="191"/>
      <c r="D2" s="191"/>
      <c r="E2" s="191"/>
      <c r="F2" s="192"/>
      <c r="G2" s="193"/>
      <c r="H2" s="193"/>
      <c r="I2" s="193"/>
      <c r="J2" s="193"/>
      <c r="K2" s="194"/>
      <c r="L2" s="193"/>
      <c r="M2" s="193"/>
      <c r="N2" s="193"/>
      <c r="O2" s="195"/>
      <c r="P2" s="195"/>
      <c r="Q2" s="196"/>
      <c r="R2" s="196"/>
      <c r="S2" s="20"/>
      <c r="T2" s="20"/>
      <c r="U2" s="20"/>
    </row>
    <row r="3" spans="1:21" ht="20.100000000000001" customHeight="1" x14ac:dyDescent="0.25">
      <c r="A3" s="197" t="s">
        <v>539</v>
      </c>
      <c r="B3" s="198">
        <v>3339</v>
      </c>
      <c r="C3" s="198">
        <v>3339027503</v>
      </c>
      <c r="D3" s="198">
        <v>1</v>
      </c>
      <c r="E3" s="198">
        <v>103200000</v>
      </c>
      <c r="F3" s="199">
        <v>32.354917664728681</v>
      </c>
      <c r="G3" s="200">
        <v>31</v>
      </c>
      <c r="H3" s="200">
        <v>31743454</v>
      </c>
      <c r="I3" s="200">
        <v>12.07</v>
      </c>
      <c r="J3" s="200">
        <v>79.403542576031313</v>
      </c>
      <c r="K3" s="201" t="s">
        <v>2204</v>
      </c>
      <c r="L3" s="200">
        <v>-0.95363919588535362</v>
      </c>
      <c r="M3" s="200">
        <v>114.89550953121787</v>
      </c>
      <c r="N3" s="200">
        <v>88.149531332450934</v>
      </c>
      <c r="O3" s="202">
        <v>26.71</v>
      </c>
      <c r="P3" s="202">
        <v>55.935807862681933</v>
      </c>
      <c r="Q3" s="196">
        <v>6.3666345780560007</v>
      </c>
      <c r="R3" s="196"/>
      <c r="S3" s="20">
        <v>53.270261322895543</v>
      </c>
      <c r="T3" s="20">
        <v>49.230840057586953</v>
      </c>
      <c r="U3" s="20">
        <v>68.52047976081117</v>
      </c>
    </row>
    <row r="4" spans="1:21" ht="20.100000000000001" customHeight="1" x14ac:dyDescent="0.25">
      <c r="A4" s="203" t="s">
        <v>85</v>
      </c>
      <c r="B4" s="204">
        <v>1271</v>
      </c>
      <c r="C4" s="204">
        <v>1271636030</v>
      </c>
      <c r="D4" s="204">
        <v>1</v>
      </c>
      <c r="E4" s="204">
        <v>100000000</v>
      </c>
      <c r="F4" s="205">
        <v>12.7163603</v>
      </c>
      <c r="G4" s="206">
        <v>15</v>
      </c>
      <c r="H4" s="206">
        <v>15898817</v>
      </c>
      <c r="I4" s="206">
        <v>11.05</v>
      </c>
      <c r="J4" s="206">
        <v>10.795828087695817</v>
      </c>
      <c r="K4" s="203"/>
      <c r="L4" s="207">
        <v>-0.88204171912304186</v>
      </c>
      <c r="M4" s="206">
        <v>52.098080889043331</v>
      </c>
      <c r="N4" s="206">
        <v>42.633454082686853</v>
      </c>
      <c r="O4" s="208">
        <v>62.83</v>
      </c>
      <c r="P4" s="208">
        <v>43.630524173015907</v>
      </c>
      <c r="Q4" s="196">
        <v>-24.794097916193216</v>
      </c>
      <c r="R4" s="196">
        <v>12.729499494767058</v>
      </c>
      <c r="S4" s="20">
        <v>28.88062830841443</v>
      </c>
      <c r="T4" s="20">
        <v>45.021897156207523</v>
      </c>
      <c r="U4" s="20">
        <v>45.562955595329392</v>
      </c>
    </row>
    <row r="5" spans="1:21" ht="20.100000000000001" customHeight="1" x14ac:dyDescent="0.25">
      <c r="A5" s="197" t="s">
        <v>322</v>
      </c>
      <c r="B5" s="198">
        <v>1380</v>
      </c>
      <c r="C5" s="198">
        <v>1380911336</v>
      </c>
      <c r="D5" s="198">
        <v>1</v>
      </c>
      <c r="E5" s="198">
        <v>150000000</v>
      </c>
      <c r="F5" s="199">
        <v>9.206075573333333</v>
      </c>
      <c r="G5" s="200">
        <v>-32</v>
      </c>
      <c r="H5" s="200">
        <v>-32821003</v>
      </c>
      <c r="I5" s="200">
        <v>43.72</v>
      </c>
      <c r="J5" s="200">
        <v>23.440381594492177</v>
      </c>
      <c r="K5" s="201" t="s">
        <v>2205</v>
      </c>
      <c r="L5" s="200">
        <v>-0.83706412270338548</v>
      </c>
      <c r="M5" s="200">
        <v>11.471501721098084</v>
      </c>
      <c r="N5" s="200">
        <v>1.6390201058862817</v>
      </c>
      <c r="O5" s="202">
        <v>49.82</v>
      </c>
      <c r="P5" s="202">
        <v>43.313206955788672</v>
      </c>
      <c r="Q5" s="196">
        <v>29.725306896819319</v>
      </c>
      <c r="R5" s="196">
        <v>85.926023548388528</v>
      </c>
      <c r="S5" s="20">
        <v>65.031442937061541</v>
      </c>
      <c r="T5" s="20">
        <v>37.909879694012197</v>
      </c>
      <c r="U5" s="20">
        <v>64.784464607802761</v>
      </c>
    </row>
    <row r="6" spans="1:21" ht="20.100000000000001" customHeight="1" x14ac:dyDescent="0.25">
      <c r="A6" s="203" t="s">
        <v>361</v>
      </c>
      <c r="B6" s="204">
        <v>6812</v>
      </c>
      <c r="C6" s="204">
        <v>6812645348</v>
      </c>
      <c r="D6" s="204">
        <v>3</v>
      </c>
      <c r="E6" s="204">
        <v>324000000</v>
      </c>
      <c r="F6" s="205">
        <v>21.026683172839505</v>
      </c>
      <c r="G6" s="206">
        <v>-40</v>
      </c>
      <c r="H6" s="206">
        <v>-40736806</v>
      </c>
      <c r="I6" s="206">
        <v>22.78</v>
      </c>
      <c r="J6" s="206">
        <v>22.113488513860037</v>
      </c>
      <c r="K6" s="203"/>
      <c r="L6" s="207">
        <v>-0.7859862174642589</v>
      </c>
      <c r="M6" s="206">
        <v>59.001352547005794</v>
      </c>
      <c r="N6" s="206">
        <v>8.5897613188629443</v>
      </c>
      <c r="O6" s="208">
        <v>9.8699999999999992</v>
      </c>
      <c r="P6" s="208">
        <v>66.348617699494284</v>
      </c>
      <c r="Q6" s="196">
        <v>-15.990652966995285</v>
      </c>
      <c r="R6" s="209">
        <v>-5.0346269921048403</v>
      </c>
      <c r="S6" s="20">
        <v>31.572850172125872</v>
      </c>
      <c r="T6" s="20">
        <v>51.423091336271057</v>
      </c>
      <c r="U6" s="20">
        <v>45.535149068614452</v>
      </c>
    </row>
    <row r="7" spans="1:21" ht="20.100000000000001" customHeight="1" x14ac:dyDescent="0.25">
      <c r="A7" s="197" t="s">
        <v>48</v>
      </c>
      <c r="B7" s="198">
        <v>4404</v>
      </c>
      <c r="C7" s="198">
        <v>4404805235</v>
      </c>
      <c r="D7" s="198">
        <v>3</v>
      </c>
      <c r="E7" s="198">
        <v>385499653</v>
      </c>
      <c r="F7" s="199">
        <v>11.42622360544641</v>
      </c>
      <c r="G7" s="200">
        <v>-306</v>
      </c>
      <c r="H7" s="200">
        <v>-306785046</v>
      </c>
      <c r="I7" s="200">
        <v>25.26</v>
      </c>
      <c r="J7" s="200">
        <v>49.541632996288421</v>
      </c>
      <c r="K7" s="201"/>
      <c r="L7" s="200">
        <v>-0.60616909353541482</v>
      </c>
      <c r="M7" s="200">
        <v>21.589296862914818</v>
      </c>
      <c r="N7" s="200">
        <v>2.2419301247586554</v>
      </c>
      <c r="O7" s="202">
        <v>19.239999999999998</v>
      </c>
      <c r="P7" s="202">
        <v>25.79853448839917</v>
      </c>
      <c r="Q7" s="209">
        <v>46.076261170348296</v>
      </c>
      <c r="R7" s="209">
        <v>0.40723270200352601</v>
      </c>
      <c r="S7" s="20">
        <v>56.394262061503909</v>
      </c>
      <c r="T7" s="20">
        <v>32.297324988452488</v>
      </c>
      <c r="U7" s="20">
        <v>62.168212820633237</v>
      </c>
    </row>
    <row r="8" spans="1:21" ht="20.100000000000001" customHeight="1" x14ac:dyDescent="0.25">
      <c r="A8" s="197" t="s">
        <v>49</v>
      </c>
      <c r="B8" s="198">
        <v>1429</v>
      </c>
      <c r="C8" s="198">
        <v>1429330090</v>
      </c>
      <c r="D8" s="198">
        <v>2</v>
      </c>
      <c r="E8" s="198">
        <v>200000000</v>
      </c>
      <c r="F8" s="199">
        <v>7.1466504500000001</v>
      </c>
      <c r="G8" s="200">
        <v>0</v>
      </c>
      <c r="H8" s="200">
        <v>-731122</v>
      </c>
      <c r="I8" s="200">
        <v>8.7899999999999991</v>
      </c>
      <c r="J8" s="200">
        <v>40.977707192885028</v>
      </c>
      <c r="K8" s="201"/>
      <c r="L8" s="200">
        <v>-0.58022292807114972</v>
      </c>
      <c r="M8" s="200">
        <v>45.732369599864633</v>
      </c>
      <c r="N8" s="200">
        <v>27.549620240882305</v>
      </c>
      <c r="O8" s="202">
        <v>52.69</v>
      </c>
      <c r="P8" s="202">
        <v>52.175558701832458</v>
      </c>
      <c r="Q8" s="196">
        <v>-2.1598821931899614</v>
      </c>
      <c r="R8" s="209">
        <v>4.6725049296410681</v>
      </c>
      <c r="S8" s="20">
        <v>51.999683193805211</v>
      </c>
      <c r="T8" s="20">
        <v>48.992886366058933</v>
      </c>
      <c r="U8" s="20">
        <v>51.585701468404174</v>
      </c>
    </row>
    <row r="9" spans="1:21" ht="20.100000000000001" customHeight="1" x14ac:dyDescent="0.25">
      <c r="A9" s="197" t="s">
        <v>121</v>
      </c>
      <c r="B9" s="198">
        <v>3548</v>
      </c>
      <c r="C9" s="198">
        <v>3548001757</v>
      </c>
      <c r="D9" s="198">
        <v>3</v>
      </c>
      <c r="E9" s="198">
        <v>360000000</v>
      </c>
      <c r="F9" s="199">
        <v>9.8555604361111104</v>
      </c>
      <c r="G9" s="200">
        <v>-173</v>
      </c>
      <c r="H9" s="200">
        <v>-173040268</v>
      </c>
      <c r="I9" s="200">
        <v>3.91</v>
      </c>
      <c r="J9" s="200">
        <v>53.791404659386146</v>
      </c>
      <c r="K9" s="201" t="s">
        <v>2206</v>
      </c>
      <c r="L9" s="200">
        <v>-0.54340496117178216</v>
      </c>
      <c r="M9" s="200">
        <v>37.32261726346465</v>
      </c>
      <c r="N9" s="200">
        <v>27.354600750120674</v>
      </c>
      <c r="O9" s="202">
        <v>78.55</v>
      </c>
      <c r="P9" s="202">
        <v>51.803211992031088</v>
      </c>
      <c r="Q9" s="196">
        <v>-5.485135171373452</v>
      </c>
      <c r="R9" s="209">
        <v>-14.553774781147713</v>
      </c>
      <c r="S9" s="20">
        <v>38.97052529247496</v>
      </c>
      <c r="T9" s="20">
        <v>46.611610128045122</v>
      </c>
      <c r="U9" s="20">
        <v>37.179107648054178</v>
      </c>
    </row>
    <row r="10" spans="1:21" ht="20.100000000000001" customHeight="1" x14ac:dyDescent="0.25">
      <c r="A10" s="197" t="s">
        <v>203</v>
      </c>
      <c r="B10" s="198">
        <v>6764</v>
      </c>
      <c r="C10" s="198">
        <v>6764257574</v>
      </c>
      <c r="D10" s="198">
        <v>5</v>
      </c>
      <c r="E10" s="198">
        <v>500000000</v>
      </c>
      <c r="F10" s="199">
        <v>13.528515148</v>
      </c>
      <c r="G10" s="200">
        <v>-270</v>
      </c>
      <c r="H10" s="200">
        <v>-270382363</v>
      </c>
      <c r="I10" s="200">
        <v>8.85</v>
      </c>
      <c r="J10" s="200">
        <v>54.438456607773169</v>
      </c>
      <c r="K10" s="201"/>
      <c r="L10" s="200">
        <v>-0.44561543392226832</v>
      </c>
      <c r="M10" s="200">
        <v>23.267819877989371</v>
      </c>
      <c r="N10" s="200">
        <v>5.2582643792066373</v>
      </c>
      <c r="O10" s="202">
        <v>38.85</v>
      </c>
      <c r="P10" s="202">
        <v>28.472212148442246</v>
      </c>
      <c r="Q10" s="196">
        <v>-9.3601164008805959</v>
      </c>
      <c r="R10" s="209">
        <v>-0.9746086851603053</v>
      </c>
      <c r="S10" s="20">
        <v>30.182634728138858</v>
      </c>
      <c r="T10" s="20">
        <v>56.297549189625258</v>
      </c>
      <c r="U10" s="20">
        <v>44.434350191529745</v>
      </c>
    </row>
    <row r="11" spans="1:21" ht="20.100000000000001" customHeight="1" x14ac:dyDescent="0.25">
      <c r="A11" s="203" t="s">
        <v>324</v>
      </c>
      <c r="B11" s="204">
        <v>19079</v>
      </c>
      <c r="C11" s="204">
        <v>19079519513</v>
      </c>
      <c r="D11" s="204">
        <v>15</v>
      </c>
      <c r="E11" s="204">
        <v>1500000000</v>
      </c>
      <c r="F11" s="205">
        <v>12.719679675333333</v>
      </c>
      <c r="G11" s="206">
        <v>-705</v>
      </c>
      <c r="H11" s="206">
        <v>-705417106</v>
      </c>
      <c r="I11" s="206">
        <v>13.31</v>
      </c>
      <c r="J11" s="206">
        <v>175.89124706208739</v>
      </c>
      <c r="K11" s="203"/>
      <c r="L11" s="207">
        <v>0.76891247062087376</v>
      </c>
      <c r="M11" s="206">
        <v>8.2383935709224261</v>
      </c>
      <c r="N11" s="206">
        <v>0.41079000602954008</v>
      </c>
      <c r="O11" s="208">
        <v>24.21</v>
      </c>
      <c r="P11" s="208">
        <v>56.651725632344082</v>
      </c>
      <c r="Q11" s="209">
        <v>27.884276497902718</v>
      </c>
      <c r="R11" s="209">
        <v>13.754503024340767</v>
      </c>
      <c r="S11" s="20">
        <v>65.997833147859978</v>
      </c>
      <c r="T11" s="20">
        <v>45.635887754197022</v>
      </c>
      <c r="U11" s="20">
        <v>82.165075817799433</v>
      </c>
    </row>
    <row r="12" spans="1:21" ht="20.100000000000001" customHeight="1" x14ac:dyDescent="0.25">
      <c r="A12" s="203" t="s">
        <v>323</v>
      </c>
      <c r="B12" s="204">
        <v>3818</v>
      </c>
      <c r="C12" s="204">
        <v>3818084897</v>
      </c>
      <c r="D12" s="204">
        <v>7</v>
      </c>
      <c r="E12" s="204">
        <v>791000000</v>
      </c>
      <c r="F12" s="205">
        <v>4.826908845764855</v>
      </c>
      <c r="G12" s="206">
        <v>-264</v>
      </c>
      <c r="H12" s="206">
        <v>-264395717</v>
      </c>
      <c r="I12" s="206">
        <v>4.18</v>
      </c>
      <c r="J12" s="206">
        <v>244.80948965734848</v>
      </c>
      <c r="K12" s="203"/>
      <c r="L12" s="207">
        <v>1.1753052182066237</v>
      </c>
      <c r="M12" s="206">
        <v>14.328483339814087</v>
      </c>
      <c r="N12" s="206">
        <v>4.4073944219839634</v>
      </c>
      <c r="O12" s="208">
        <v>85.87</v>
      </c>
      <c r="P12" s="208">
        <v>22.009294454752027</v>
      </c>
      <c r="Q12" s="196">
        <v>-4.2965695407734295</v>
      </c>
      <c r="R12" s="209">
        <v>0.55134238929872126</v>
      </c>
      <c r="S12" s="20">
        <v>39.562202648449869</v>
      </c>
      <c r="T12" s="20">
        <v>45.462957192888624</v>
      </c>
      <c r="U12" s="20">
        <v>45.804214929405731</v>
      </c>
    </row>
    <row r="13" spans="1:21" ht="20.100000000000001" customHeight="1" x14ac:dyDescent="0.25">
      <c r="A13" s="197" t="s">
        <v>181</v>
      </c>
      <c r="B13" s="198">
        <v>959</v>
      </c>
      <c r="C13" s="198">
        <v>959761015</v>
      </c>
      <c r="D13" s="198">
        <v>5</v>
      </c>
      <c r="E13" s="198">
        <v>500000000</v>
      </c>
      <c r="F13" s="199">
        <v>1.91952203</v>
      </c>
      <c r="G13" s="200">
        <v>70</v>
      </c>
      <c r="H13" s="200">
        <v>70090339</v>
      </c>
      <c r="I13" s="200">
        <v>2.77</v>
      </c>
      <c r="J13" s="200">
        <v>389.7222674594675</v>
      </c>
      <c r="K13" s="201" t="s">
        <v>2206</v>
      </c>
      <c r="L13" s="200">
        <v>2.9072226745946752</v>
      </c>
      <c r="M13" s="200">
        <v>73.297124553803755</v>
      </c>
      <c r="N13" s="200">
        <v>52.542741615629929</v>
      </c>
      <c r="O13" s="202">
        <v>39.119999999999997</v>
      </c>
      <c r="P13" s="202">
        <v>52.723015007891988</v>
      </c>
      <c r="Q13" s="196">
        <v>-3.5802402368743813</v>
      </c>
      <c r="R13" s="209">
        <v>-10.308668619221262</v>
      </c>
      <c r="S13" s="20">
        <v>32.138419942045878</v>
      </c>
      <c r="T13" s="20">
        <v>59.705628452789021</v>
      </c>
      <c r="U13" s="20">
        <v>33.468220772958759</v>
      </c>
    </row>
    <row r="14" spans="1:21" ht="20.100000000000001" customHeight="1" x14ac:dyDescent="0.25">
      <c r="A14" s="203" t="s">
        <v>201</v>
      </c>
      <c r="B14" s="204">
        <v>3755</v>
      </c>
      <c r="C14" s="204">
        <v>3755081013</v>
      </c>
      <c r="D14" s="204">
        <v>20000000</v>
      </c>
      <c r="E14" s="204">
        <v>20000000</v>
      </c>
      <c r="F14" s="205">
        <v>187.75405065000001</v>
      </c>
      <c r="G14" s="206">
        <v>-127</v>
      </c>
      <c r="H14" s="206">
        <v>-127375317</v>
      </c>
      <c r="I14" s="206">
        <v>150.1</v>
      </c>
      <c r="J14" s="206">
        <v>-0.84021649654885888</v>
      </c>
      <c r="K14" s="203"/>
      <c r="L14" s="210">
        <v>159782.50345114112</v>
      </c>
      <c r="M14" s="206">
        <v>22.12581512885798</v>
      </c>
      <c r="N14" s="206">
        <v>7.1144100092790934</v>
      </c>
      <c r="O14" s="208">
        <v>58.13</v>
      </c>
      <c r="P14" s="208">
        <v>26.672591286716067</v>
      </c>
      <c r="Q14" s="196">
        <v>-149.68051698919027</v>
      </c>
      <c r="R14" s="209">
        <v>-22.524757041077237</v>
      </c>
      <c r="S14" s="20">
        <v>34.716068342472553</v>
      </c>
      <c r="T14" s="20">
        <v>36.003132876102242</v>
      </c>
      <c r="U14" s="20">
        <v>43.408676487220028</v>
      </c>
    </row>
    <row r="15" spans="1:21" ht="20.100000000000001" customHeight="1" x14ac:dyDescent="0.25">
      <c r="A15" s="203" t="s">
        <v>202</v>
      </c>
      <c r="B15" s="204">
        <v>5927</v>
      </c>
      <c r="C15" s="204">
        <v>5927165415</v>
      </c>
      <c r="D15" s="204">
        <v>77770481</v>
      </c>
      <c r="E15" s="204">
        <v>77770481</v>
      </c>
      <c r="F15" s="205">
        <v>76.213562508376413</v>
      </c>
      <c r="G15" s="206">
        <v>117</v>
      </c>
      <c r="H15" s="206">
        <v>117049208</v>
      </c>
      <c r="I15" s="206">
        <v>45.38</v>
      </c>
      <c r="J15" s="206">
        <v>0.51547829806939849</v>
      </c>
      <c r="K15" s="203"/>
      <c r="L15" s="210">
        <v>1530641.5478690714</v>
      </c>
      <c r="M15" s="206">
        <v>26.221394638004995</v>
      </c>
      <c r="N15" s="206">
        <v>7.0389112326009453</v>
      </c>
      <c r="O15" s="208">
        <v>40.950000000000003</v>
      </c>
      <c r="P15" s="208">
        <v>67.682098111339656</v>
      </c>
      <c r="Q15" s="196">
        <v>-58.196281202352154</v>
      </c>
      <c r="R15" s="209">
        <v>-118.14202620922231</v>
      </c>
      <c r="S15" s="20">
        <v>38.237522155393421</v>
      </c>
      <c r="T15" s="20">
        <v>53.803297636729603</v>
      </c>
      <c r="U15" s="20">
        <v>36.809757928310859</v>
      </c>
    </row>
    <row r="16" spans="1:21" ht="20.100000000000001" customHeight="1" x14ac:dyDescent="0.25">
      <c r="A16" s="203" t="s">
        <v>325</v>
      </c>
      <c r="B16" s="204">
        <v>3231</v>
      </c>
      <c r="C16" s="204">
        <v>3231285211</v>
      </c>
      <c r="D16" s="204">
        <v>75000000</v>
      </c>
      <c r="E16" s="204">
        <v>75000000</v>
      </c>
      <c r="F16" s="205">
        <v>43.083802813333335</v>
      </c>
      <c r="G16" s="206">
        <v>-43</v>
      </c>
      <c r="H16" s="206">
        <v>-43919717</v>
      </c>
      <c r="I16" s="206">
        <v>42.14</v>
      </c>
      <c r="J16" s="206">
        <v>1.6111901144711425</v>
      </c>
      <c r="K16" s="203"/>
      <c r="L16" s="210">
        <v>2611189.1144711422</v>
      </c>
      <c r="M16" s="206">
        <v>40.663026919127141</v>
      </c>
      <c r="N16" s="206">
        <v>11.54543637681066</v>
      </c>
      <c r="O16" s="208">
        <v>27.93</v>
      </c>
      <c r="P16" s="208">
        <v>42.642969707434972</v>
      </c>
      <c r="Q16" s="196">
        <v>-0.13587417678550651</v>
      </c>
      <c r="R16" s="209">
        <v>4.5139595698547197</v>
      </c>
      <c r="S16" s="20">
        <v>41.914380174969239</v>
      </c>
      <c r="T16" s="20">
        <v>29.877399490441302</v>
      </c>
      <c r="U16" s="20">
        <v>49.566130256136788</v>
      </c>
    </row>
    <row r="17" spans="1:21" ht="20.100000000000001" customHeight="1" x14ac:dyDescent="0.25">
      <c r="A17" s="197" t="s">
        <v>508</v>
      </c>
      <c r="B17" s="198">
        <v>1552</v>
      </c>
      <c r="C17" s="198">
        <v>1552282099</v>
      </c>
      <c r="D17" s="198">
        <v>55750000</v>
      </c>
      <c r="E17" s="198">
        <v>55750000</v>
      </c>
      <c r="F17" s="199">
        <v>27.843625094170402</v>
      </c>
      <c r="G17" s="200">
        <v>-90</v>
      </c>
      <c r="H17" s="200">
        <v>-90367678</v>
      </c>
      <c r="I17" s="200">
        <v>28.46</v>
      </c>
      <c r="J17" s="200">
        <v>1.962976254743243</v>
      </c>
      <c r="K17" s="201"/>
      <c r="L17" s="200">
        <v>3003379.4763988326</v>
      </c>
      <c r="M17" s="200">
        <v>74.964401982399878</v>
      </c>
      <c r="N17" s="200">
        <v>47.514238528514078</v>
      </c>
      <c r="O17" s="202">
        <v>33.82</v>
      </c>
      <c r="P17" s="202">
        <v>51.23630334503607</v>
      </c>
      <c r="Q17" s="196">
        <v>-32.799574803689708</v>
      </c>
      <c r="R17" s="209">
        <v>-5.1222311708639978</v>
      </c>
      <c r="S17" s="20">
        <v>49.621685152474718</v>
      </c>
      <c r="T17" s="20">
        <v>46.100729096294806</v>
      </c>
      <c r="U17" s="20">
        <v>42.990446162408375</v>
      </c>
    </row>
    <row r="18" spans="1:21" ht="20.100000000000001" customHeight="1" x14ac:dyDescent="0.25">
      <c r="A18" s="197" t="s">
        <v>120</v>
      </c>
      <c r="B18" s="198">
        <v>1191</v>
      </c>
      <c r="C18" s="198">
        <v>1191941245</v>
      </c>
      <c r="D18" s="198">
        <v>84240000</v>
      </c>
      <c r="E18" s="198">
        <v>84240000</v>
      </c>
      <c r="F18" s="199">
        <v>14.149350011870846</v>
      </c>
      <c r="G18" s="200">
        <v>-28</v>
      </c>
      <c r="H18" s="200">
        <v>-28264473</v>
      </c>
      <c r="I18" s="200">
        <v>35.4</v>
      </c>
      <c r="J18" s="200">
        <v>7.9050026958333834</v>
      </c>
      <c r="K18" s="201"/>
      <c r="L18" s="200">
        <v>8930444.5606786218</v>
      </c>
      <c r="M18" s="200">
        <v>25.37133705586178</v>
      </c>
      <c r="N18" s="200">
        <v>8.4743729547882385</v>
      </c>
      <c r="O18" s="202">
        <v>52.66</v>
      </c>
      <c r="P18" s="202">
        <v>41.741516858980198</v>
      </c>
      <c r="Q18" s="196">
        <v>-54.672697747425616</v>
      </c>
      <c r="R18" s="196">
        <v>71.894199749864214</v>
      </c>
      <c r="S18" s="20">
        <v>30.738633189759216</v>
      </c>
      <c r="T18" s="20">
        <v>51.542419110233702</v>
      </c>
      <c r="U18" s="20">
        <v>50.800249000983356</v>
      </c>
    </row>
    <row r="19" spans="1:21" ht="20.100000000000001" customHeight="1" x14ac:dyDescent="0.25">
      <c r="A19" s="203" t="s">
        <v>103</v>
      </c>
      <c r="B19" s="204">
        <v>739</v>
      </c>
      <c r="C19" s="204">
        <v>739485696</v>
      </c>
      <c r="D19" s="204">
        <v>71250000</v>
      </c>
      <c r="E19" s="204">
        <v>71250000</v>
      </c>
      <c r="F19" s="205">
        <v>10.378746610526315</v>
      </c>
      <c r="G19" s="206">
        <v>-87</v>
      </c>
      <c r="H19" s="206">
        <v>-87222048</v>
      </c>
      <c r="I19" s="206">
        <v>24.22</v>
      </c>
      <c r="J19" s="206">
        <v>9.2613546699353595</v>
      </c>
      <c r="K19" s="203"/>
      <c r="L19" s="210">
        <v>10297485.200463302</v>
      </c>
      <c r="M19" s="206">
        <v>88.053626860098476</v>
      </c>
      <c r="N19" s="206">
        <v>49.912777745712368</v>
      </c>
      <c r="O19" s="208">
        <v>25.75</v>
      </c>
      <c r="P19" s="208">
        <v>89.410013938106616</v>
      </c>
      <c r="Q19" s="196">
        <v>23.12459943139821</v>
      </c>
      <c r="R19" s="209">
        <v>12.521261194585662</v>
      </c>
      <c r="S19" s="20">
        <v>72.301696579441426</v>
      </c>
      <c r="T19" s="20">
        <v>63.4307820751782</v>
      </c>
      <c r="U19" s="20">
        <v>58.09097065323995</v>
      </c>
    </row>
    <row r="20" spans="1:21" ht="20.100000000000001" customHeight="1" x14ac:dyDescent="0.25">
      <c r="A20" s="190" t="s">
        <v>2207</v>
      </c>
      <c r="B20" s="191"/>
      <c r="C20" s="191"/>
      <c r="D20" s="191"/>
      <c r="E20" s="191"/>
      <c r="F20" s="192"/>
      <c r="G20" s="193"/>
      <c r="H20" s="193"/>
      <c r="I20" s="193"/>
      <c r="J20" s="193"/>
      <c r="K20" s="194"/>
      <c r="L20" s="193"/>
      <c r="M20" s="193"/>
      <c r="N20" s="193"/>
      <c r="O20" s="195"/>
      <c r="P20" s="195"/>
      <c r="Q20" s="196"/>
      <c r="R20" s="196"/>
      <c r="S20" s="20"/>
      <c r="T20" s="20"/>
      <c r="U20" s="20"/>
    </row>
    <row r="21" spans="1:21" ht="20.100000000000001" customHeight="1" x14ac:dyDescent="0.25">
      <c r="A21" s="203" t="s">
        <v>452</v>
      </c>
      <c r="B21" s="204">
        <v>60137</v>
      </c>
      <c r="C21" s="204">
        <v>60137175087</v>
      </c>
      <c r="D21" s="204">
        <v>7</v>
      </c>
      <c r="E21" s="204">
        <v>700000000</v>
      </c>
      <c r="F21" s="205">
        <v>85.91025012428571</v>
      </c>
      <c r="G21" s="206">
        <v>20192</v>
      </c>
      <c r="H21" s="206">
        <v>20192725560</v>
      </c>
      <c r="I21" s="206">
        <v>187.7</v>
      </c>
      <c r="J21" s="206">
        <v>11.222057303767279</v>
      </c>
      <c r="K21" s="203" t="s">
        <v>2208</v>
      </c>
      <c r="L21" s="207">
        <v>-0.87777942696232725</v>
      </c>
      <c r="M21" s="206">
        <v>1.3621035018863772</v>
      </c>
      <c r="N21" s="206">
        <v>1.0501144876157406E-2</v>
      </c>
      <c r="O21" s="208">
        <v>22.64</v>
      </c>
      <c r="P21" s="208">
        <v>67.936528496692148</v>
      </c>
      <c r="Q21" s="196">
        <v>-200.86821646803685</v>
      </c>
      <c r="R21" s="196">
        <v>479.86712591797328</v>
      </c>
      <c r="S21" s="20">
        <v>49.432735571127189</v>
      </c>
      <c r="T21" s="20">
        <v>42.728887504560674</v>
      </c>
      <c r="U21" s="20">
        <v>54.568230358262028</v>
      </c>
    </row>
    <row r="22" spans="1:21" ht="20.100000000000001" customHeight="1" x14ac:dyDescent="0.25">
      <c r="A22" s="203" t="s">
        <v>517</v>
      </c>
      <c r="B22" s="204">
        <v>1187</v>
      </c>
      <c r="C22" s="204">
        <v>1187480335</v>
      </c>
      <c r="D22" s="204">
        <v>1</v>
      </c>
      <c r="E22" s="204">
        <v>155000000</v>
      </c>
      <c r="F22" s="205">
        <v>7.6611634516129028</v>
      </c>
      <c r="G22" s="206">
        <v>-76</v>
      </c>
      <c r="H22" s="206">
        <v>-76765590</v>
      </c>
      <c r="I22" s="206">
        <v>14.77</v>
      </c>
      <c r="J22" s="206">
        <v>29.347870981796092</v>
      </c>
      <c r="K22" s="203"/>
      <c r="L22" s="207">
        <v>-0.80420728398841235</v>
      </c>
      <c r="M22" s="206">
        <v>51.492369886376416</v>
      </c>
      <c r="N22" s="206">
        <v>22.431386764120326</v>
      </c>
      <c r="O22" s="208">
        <v>33.840000000000003</v>
      </c>
      <c r="P22" s="208">
        <v>63.147914193727914</v>
      </c>
      <c r="Q22" s="196">
        <v>3.5794406957717939</v>
      </c>
      <c r="R22" s="196"/>
      <c r="S22" s="20">
        <v>45.515141217005585</v>
      </c>
      <c r="T22" s="20">
        <v>27.031018500417645</v>
      </c>
      <c r="U22" s="20">
        <v>54.11126908668512</v>
      </c>
    </row>
    <row r="23" spans="1:21" ht="20.100000000000001" customHeight="1" x14ac:dyDescent="0.25">
      <c r="A23" s="203" t="s">
        <v>188</v>
      </c>
      <c r="B23" s="204">
        <v>3014</v>
      </c>
      <c r="C23" s="204">
        <v>3014472211</v>
      </c>
      <c r="D23" s="204">
        <v>4</v>
      </c>
      <c r="E23" s="204">
        <v>400000000</v>
      </c>
      <c r="F23" s="205">
        <v>7.5361805275</v>
      </c>
      <c r="G23" s="206">
        <v>44</v>
      </c>
      <c r="H23" s="206">
        <v>44096898</v>
      </c>
      <c r="I23" s="206">
        <v>7.56</v>
      </c>
      <c r="J23" s="206">
        <v>79.096554588208818</v>
      </c>
      <c r="K23" s="203"/>
      <c r="L23" s="207">
        <v>-0.20384072832310479</v>
      </c>
      <c r="M23" s="206">
        <v>38.834046585322284</v>
      </c>
      <c r="N23" s="206">
        <v>12.196622671269562</v>
      </c>
      <c r="O23" s="208">
        <v>32.35</v>
      </c>
      <c r="P23" s="208">
        <v>54.297609710812118</v>
      </c>
      <c r="Q23" s="196">
        <v>-1.9124755679989214</v>
      </c>
      <c r="R23" s="209">
        <v>-181.65175960695592</v>
      </c>
      <c r="S23" s="20">
        <v>43.536095167235821</v>
      </c>
      <c r="T23" s="20">
        <v>31.661518229396247</v>
      </c>
      <c r="U23" s="20">
        <v>37.110520848476334</v>
      </c>
    </row>
    <row r="24" spans="1:21" ht="20.100000000000001" customHeight="1" x14ac:dyDescent="0.25">
      <c r="A24" s="203" t="s">
        <v>187</v>
      </c>
      <c r="B24" s="204">
        <v>3578</v>
      </c>
      <c r="C24" s="204">
        <v>3578645146</v>
      </c>
      <c r="D24" s="204">
        <v>9</v>
      </c>
      <c r="E24" s="204">
        <v>960336000</v>
      </c>
      <c r="F24" s="205">
        <v>3.7264511025307807</v>
      </c>
      <c r="G24" s="206">
        <v>433</v>
      </c>
      <c r="H24" s="206">
        <v>433474987</v>
      </c>
      <c r="I24" s="206">
        <v>6.33</v>
      </c>
      <c r="J24" s="206">
        <v>385.42664572253182</v>
      </c>
      <c r="K24" s="203"/>
      <c r="L24" s="207">
        <v>2.6227498036487353</v>
      </c>
      <c r="M24" s="206">
        <v>11.676802436646829</v>
      </c>
      <c r="N24" s="206">
        <v>1.6498073532482238</v>
      </c>
      <c r="O24" s="208">
        <v>48.4</v>
      </c>
      <c r="P24" s="208">
        <v>88.53991117236194</v>
      </c>
      <c r="Q24" s="209">
        <v>10.945955037811705</v>
      </c>
      <c r="R24" s="196">
        <v>8.4488851503053439</v>
      </c>
      <c r="S24" s="20">
        <v>58.098334097744392</v>
      </c>
      <c r="T24" s="20">
        <v>47.95169854369918</v>
      </c>
      <c r="U24" s="20">
        <v>68.065428960903532</v>
      </c>
    </row>
    <row r="25" spans="1:21" ht="20.100000000000001" customHeight="1" x14ac:dyDescent="0.25">
      <c r="A25" s="190" t="s">
        <v>2209</v>
      </c>
      <c r="B25" s="191"/>
      <c r="C25" s="191"/>
      <c r="D25" s="191"/>
      <c r="E25" s="191"/>
      <c r="F25" s="192"/>
      <c r="G25" s="193"/>
      <c r="H25" s="193"/>
      <c r="I25" s="193"/>
      <c r="J25" s="193"/>
      <c r="K25" s="194"/>
      <c r="L25" s="193"/>
      <c r="M25" s="193"/>
      <c r="N25" s="193"/>
      <c r="O25" s="195"/>
      <c r="P25" s="195"/>
      <c r="Q25" s="196"/>
      <c r="R25" s="196"/>
      <c r="S25" s="20"/>
      <c r="T25" s="20"/>
      <c r="U25" s="20"/>
    </row>
    <row r="26" spans="1:21" ht="20.100000000000001" customHeight="1" x14ac:dyDescent="0.25">
      <c r="A26" s="203" t="s">
        <v>717</v>
      </c>
      <c r="B26" s="204">
        <v>5630</v>
      </c>
      <c r="C26" s="204">
        <v>5630964000</v>
      </c>
      <c r="D26" s="204">
        <v>8</v>
      </c>
      <c r="E26" s="204">
        <v>860000000</v>
      </c>
      <c r="F26" s="205">
        <v>6.5476325581395347</v>
      </c>
      <c r="G26" s="206">
        <v>0</v>
      </c>
      <c r="H26" s="206">
        <v>0</v>
      </c>
      <c r="I26" s="206">
        <v>20.14</v>
      </c>
      <c r="J26" s="206">
        <v>235.84859431191896</v>
      </c>
      <c r="K26" s="203"/>
      <c r="L26" s="207">
        <v>0.83272349103990018</v>
      </c>
      <c r="M26" s="206">
        <v>29.772548447974913</v>
      </c>
      <c r="N26" s="206">
        <v>1.5822322843403189</v>
      </c>
      <c r="O26" s="208">
        <v>7.14</v>
      </c>
      <c r="P26" s="208">
        <v>136.2496245406914</v>
      </c>
      <c r="Q26" s="196">
        <v>16.993883215225019</v>
      </c>
      <c r="R26" s="196">
        <v>22.038327735732217</v>
      </c>
      <c r="S26" s="20">
        <v>48.974347523767328</v>
      </c>
      <c r="T26" s="20">
        <v>64.813538854902546</v>
      </c>
      <c r="U26" s="20">
        <v>62.052695312911773</v>
      </c>
    </row>
    <row r="27" spans="1:21" ht="20.100000000000001" customHeight="1" x14ac:dyDescent="0.25">
      <c r="A27" s="190" t="s">
        <v>2210</v>
      </c>
      <c r="B27" s="191"/>
      <c r="C27" s="191"/>
      <c r="D27" s="191"/>
      <c r="E27" s="191"/>
      <c r="F27" s="192"/>
      <c r="G27" s="193"/>
      <c r="H27" s="193"/>
      <c r="I27" s="193"/>
      <c r="J27" s="193"/>
      <c r="K27" s="194"/>
      <c r="L27" s="193"/>
      <c r="M27" s="193"/>
      <c r="N27" s="193"/>
      <c r="O27" s="195"/>
      <c r="P27" s="195"/>
      <c r="Q27" s="196"/>
      <c r="R27" s="196"/>
      <c r="S27" s="20"/>
      <c r="T27" s="20"/>
      <c r="U27" s="20"/>
    </row>
    <row r="28" spans="1:21" ht="20.100000000000001" customHeight="1" x14ac:dyDescent="0.25">
      <c r="A28" s="203" t="s">
        <v>402</v>
      </c>
      <c r="B28" s="204">
        <v>298</v>
      </c>
      <c r="C28" s="204">
        <v>298644898</v>
      </c>
      <c r="D28" s="204">
        <v>1</v>
      </c>
      <c r="E28" s="204">
        <v>163000000</v>
      </c>
      <c r="F28" s="205">
        <v>1.8321772883435583</v>
      </c>
      <c r="G28" s="206">
        <v>-85</v>
      </c>
      <c r="H28" s="206">
        <v>-85773363</v>
      </c>
      <c r="I28" s="206">
        <v>53.2</v>
      </c>
      <c r="J28" s="206">
        <v>132.44778453238467</v>
      </c>
      <c r="K28" s="203"/>
      <c r="L28" s="207">
        <v>-0.18130193538414308</v>
      </c>
      <c r="M28" s="206">
        <v>14.08266652699478</v>
      </c>
      <c r="N28" s="206">
        <v>1.7040774587668082</v>
      </c>
      <c r="O28" s="208">
        <v>34.369999999999997</v>
      </c>
      <c r="P28" s="208">
        <v>43.681114393218152</v>
      </c>
      <c r="Q28" s="196">
        <v>-86.998968454048295</v>
      </c>
      <c r="R28" s="196">
        <v>100.7327419942078</v>
      </c>
      <c r="S28" s="20">
        <v>38.061825350811887</v>
      </c>
      <c r="T28" s="20">
        <v>72.67781752883451</v>
      </c>
      <c r="U28" s="20">
        <v>51.946498324346869</v>
      </c>
    </row>
    <row r="29" spans="1:21" ht="20.100000000000001" customHeight="1" x14ac:dyDescent="0.25">
      <c r="A29" s="190" t="s">
        <v>2211</v>
      </c>
      <c r="B29" s="191"/>
      <c r="C29" s="191"/>
      <c r="D29" s="191"/>
      <c r="E29" s="191"/>
      <c r="F29" s="192"/>
      <c r="G29" s="193"/>
      <c r="H29" s="193"/>
      <c r="I29" s="193"/>
      <c r="J29" s="193"/>
      <c r="K29" s="194"/>
      <c r="L29" s="193"/>
      <c r="M29" s="193"/>
      <c r="N29" s="193"/>
      <c r="O29" s="195"/>
      <c r="P29" s="195"/>
      <c r="Q29" s="196"/>
      <c r="R29" s="196"/>
      <c r="S29" s="20"/>
      <c r="T29" s="20"/>
      <c r="U29" s="20"/>
    </row>
    <row r="30" spans="1:21" ht="20.100000000000001" customHeight="1" x14ac:dyDescent="0.25">
      <c r="A30" s="203" t="s">
        <v>134</v>
      </c>
      <c r="B30" s="204">
        <v>443</v>
      </c>
      <c r="C30" s="204">
        <v>443664778</v>
      </c>
      <c r="D30" s="204">
        <v>44000000</v>
      </c>
      <c r="E30" s="204">
        <v>44000000</v>
      </c>
      <c r="F30" s="205">
        <v>10.083290409090909</v>
      </c>
      <c r="G30" s="206">
        <v>-36</v>
      </c>
      <c r="H30" s="206">
        <v>-36555569</v>
      </c>
      <c r="I30" s="206">
        <v>24.94</v>
      </c>
      <c r="J30" s="206">
        <v>5.5454824092436752</v>
      </c>
      <c r="K30" s="203"/>
      <c r="L30" s="210">
        <v>6545481.4092436749</v>
      </c>
      <c r="M30" s="206">
        <v>78.964248068080451</v>
      </c>
      <c r="N30" s="206">
        <v>78.643383065174532</v>
      </c>
      <c r="O30" s="208">
        <v>50.45</v>
      </c>
      <c r="P30" s="208">
        <v>10.941316003748438</v>
      </c>
      <c r="Q30" s="196">
        <v>-10.403808243274213</v>
      </c>
      <c r="R30" s="209">
        <v>-7.6253894199304639</v>
      </c>
      <c r="S30" s="20">
        <v>45.140428253206871</v>
      </c>
      <c r="T30" s="20">
        <v>64.69359216536823</v>
      </c>
      <c r="U30" s="20">
        <v>47.710516164912832</v>
      </c>
    </row>
    <row r="31" spans="1:21" ht="20.100000000000001" customHeight="1" x14ac:dyDescent="0.25">
      <c r="A31" s="190" t="s">
        <v>2212</v>
      </c>
      <c r="B31" s="191"/>
      <c r="C31" s="191"/>
      <c r="D31" s="191"/>
      <c r="E31" s="191"/>
      <c r="F31" s="192"/>
      <c r="G31" s="193"/>
      <c r="H31" s="193"/>
      <c r="I31" s="193"/>
      <c r="J31" s="193"/>
      <c r="K31" s="194"/>
      <c r="L31" s="193"/>
      <c r="M31" s="193"/>
      <c r="N31" s="193"/>
      <c r="O31" s="195"/>
      <c r="P31" s="195"/>
      <c r="Q31" s="196"/>
      <c r="R31" s="196"/>
      <c r="S31" s="20"/>
      <c r="T31" s="20"/>
      <c r="U31" s="20"/>
    </row>
    <row r="32" spans="1:21" ht="20.100000000000001" customHeight="1" x14ac:dyDescent="0.25">
      <c r="A32" s="197" t="s">
        <v>2159</v>
      </c>
      <c r="B32" s="198">
        <v>2447</v>
      </c>
      <c r="C32" s="198">
        <v>2447229960</v>
      </c>
      <c r="D32" s="198">
        <v>1</v>
      </c>
      <c r="E32" s="198">
        <v>174750000</v>
      </c>
      <c r="F32" s="199">
        <v>14.004177167381973</v>
      </c>
      <c r="G32" s="200">
        <v>-31</v>
      </c>
      <c r="H32" s="200">
        <v>-31207398</v>
      </c>
      <c r="I32" s="200">
        <v>7.92</v>
      </c>
      <c r="J32" s="200">
        <v>0</v>
      </c>
      <c r="K32" s="201"/>
      <c r="L32" s="200">
        <v>-0.89288910143940869</v>
      </c>
      <c r="M32" s="200">
        <v>0</v>
      </c>
      <c r="N32" s="200">
        <v>0</v>
      </c>
      <c r="O32" s="202">
        <v>0</v>
      </c>
      <c r="P32" s="202">
        <v>0</v>
      </c>
      <c r="Q32" s="196">
        <v>-5.5934515925553985</v>
      </c>
      <c r="R32" s="209">
        <v>1.4445417019682871</v>
      </c>
      <c r="S32" s="20">
        <v>34.683656021494414</v>
      </c>
      <c r="T32" s="20">
        <v>41.421585043474927</v>
      </c>
      <c r="U32" s="20">
        <v>45.569040580027668</v>
      </c>
    </row>
    <row r="33" spans="1:21" ht="20.100000000000001" customHeight="1" x14ac:dyDescent="0.25">
      <c r="A33" s="197" t="s">
        <v>2161</v>
      </c>
      <c r="B33" s="198">
        <v>2434</v>
      </c>
      <c r="C33" s="198">
        <v>2434885834</v>
      </c>
      <c r="D33" s="198">
        <v>2</v>
      </c>
      <c r="E33" s="198">
        <v>206760337</v>
      </c>
      <c r="F33" s="199">
        <v>11.776368085528899</v>
      </c>
      <c r="G33" s="200">
        <v>4</v>
      </c>
      <c r="H33" s="200">
        <v>4275510</v>
      </c>
      <c r="I33" s="200">
        <v>11.05</v>
      </c>
      <c r="J33" s="200">
        <v>0</v>
      </c>
      <c r="K33" s="201"/>
      <c r="L33" s="200">
        <v>-0.7452525279261204</v>
      </c>
      <c r="M33" s="200">
        <v>0</v>
      </c>
      <c r="N33" s="200">
        <v>0</v>
      </c>
      <c r="O33" s="202">
        <v>0</v>
      </c>
      <c r="P33" s="202">
        <v>0</v>
      </c>
      <c r="Q33" s="196"/>
      <c r="R33" s="196"/>
      <c r="S33" s="20">
        <v>19.434417088222709</v>
      </c>
      <c r="T33" s="20">
        <v>43.767475045453935</v>
      </c>
      <c r="U33" s="20"/>
    </row>
    <row r="34" spans="1:21" ht="20.100000000000001" customHeight="1" x14ac:dyDescent="0.25">
      <c r="A34" s="190" t="s">
        <v>2213</v>
      </c>
      <c r="B34" s="191"/>
      <c r="C34" s="191"/>
      <c r="D34" s="191"/>
      <c r="E34" s="191"/>
      <c r="F34" s="192"/>
      <c r="G34" s="193"/>
      <c r="H34" s="193"/>
      <c r="I34" s="193"/>
      <c r="J34" s="193"/>
      <c r="K34" s="194"/>
      <c r="L34" s="193"/>
      <c r="M34" s="193"/>
      <c r="N34" s="193"/>
      <c r="O34" s="195"/>
      <c r="P34" s="195"/>
      <c r="Q34" s="196"/>
      <c r="R34" s="196"/>
      <c r="S34" s="20"/>
      <c r="T34" s="20"/>
      <c r="U34" s="20"/>
    </row>
    <row r="35" spans="1:21" ht="20.100000000000001" customHeight="1" x14ac:dyDescent="0.25">
      <c r="A35" s="203" t="s">
        <v>373</v>
      </c>
      <c r="B35" s="204">
        <v>1298</v>
      </c>
      <c r="C35" s="204">
        <v>1298730000</v>
      </c>
      <c r="D35" s="204">
        <v>2</v>
      </c>
      <c r="E35" s="204">
        <v>259875000</v>
      </c>
      <c r="F35" s="205">
        <v>4.9975180375180379</v>
      </c>
      <c r="G35" s="206">
        <v>-35</v>
      </c>
      <c r="H35" s="206">
        <v>-35004000</v>
      </c>
      <c r="I35" s="206">
        <v>34.72</v>
      </c>
      <c r="J35" s="206">
        <v>76.738588852186368</v>
      </c>
      <c r="K35" s="203"/>
      <c r="L35" s="207">
        <v>-0.39970201658543353</v>
      </c>
      <c r="M35" s="206">
        <v>17.201780293090899</v>
      </c>
      <c r="N35" s="206">
        <v>2.0417185922372156</v>
      </c>
      <c r="O35" s="208">
        <v>27.6</v>
      </c>
      <c r="P35" s="208">
        <v>63.914985035081152</v>
      </c>
      <c r="Q35" s="196">
        <v>-12.320670256722437</v>
      </c>
      <c r="R35" s="209">
        <v>-118.50866529526201</v>
      </c>
      <c r="S35" s="20">
        <v>57.992531738871975</v>
      </c>
      <c r="T35" s="20">
        <v>47.810197647398979</v>
      </c>
      <c r="U35" s="20">
        <v>43.145476595052344</v>
      </c>
    </row>
    <row r="36" spans="1:21" ht="20.100000000000001" customHeight="1" x14ac:dyDescent="0.25">
      <c r="A36" s="190" t="s">
        <v>2214</v>
      </c>
      <c r="B36" s="191"/>
      <c r="C36" s="191"/>
      <c r="D36" s="191"/>
      <c r="E36" s="191"/>
      <c r="F36" s="192"/>
      <c r="G36" s="193"/>
      <c r="H36" s="193"/>
      <c r="I36" s="193"/>
      <c r="J36" s="193"/>
      <c r="K36" s="194"/>
      <c r="L36" s="193"/>
      <c r="M36" s="193"/>
      <c r="N36" s="193"/>
      <c r="O36" s="195"/>
      <c r="P36" s="195"/>
      <c r="Q36" s="196"/>
      <c r="R36" s="196"/>
      <c r="S36" s="20"/>
      <c r="T36" s="20"/>
      <c r="U36" s="20"/>
    </row>
    <row r="37" spans="1:21" ht="20.100000000000001" customHeight="1" x14ac:dyDescent="0.25">
      <c r="A37" s="197" t="s">
        <v>518</v>
      </c>
      <c r="B37" s="198">
        <v>13276</v>
      </c>
      <c r="C37" s="198">
        <v>13276708610</v>
      </c>
      <c r="D37" s="198">
        <v>1</v>
      </c>
      <c r="E37" s="198">
        <v>165200000</v>
      </c>
      <c r="F37" s="199">
        <v>80.367485532687652</v>
      </c>
      <c r="G37" s="200">
        <v>-782</v>
      </c>
      <c r="H37" s="200">
        <v>-782673371</v>
      </c>
      <c r="I37" s="200">
        <v>67.7</v>
      </c>
      <c r="J37" s="200">
        <v>2.079603627754846</v>
      </c>
      <c r="K37" s="201"/>
      <c r="L37" s="200">
        <v>-0.9813357355893646</v>
      </c>
      <c r="M37" s="200">
        <v>24.529351614378157</v>
      </c>
      <c r="N37" s="200">
        <v>3.0069412303824272</v>
      </c>
      <c r="O37" s="202">
        <v>19.989999999999998</v>
      </c>
      <c r="P37" s="202">
        <v>17.836485614502372</v>
      </c>
      <c r="Q37" s="196">
        <v>32.250369108827499</v>
      </c>
      <c r="R37" s="196"/>
      <c r="S37" s="20">
        <v>64.130354543938097</v>
      </c>
      <c r="T37" s="20">
        <v>49.289716650057429</v>
      </c>
      <c r="U37" s="20">
        <v>58.404807341801209</v>
      </c>
    </row>
    <row r="38" spans="1:21" ht="20.100000000000001" customHeight="1" x14ac:dyDescent="0.25">
      <c r="A38" s="197" t="s">
        <v>36</v>
      </c>
      <c r="B38" s="198">
        <v>18685</v>
      </c>
      <c r="C38" s="198">
        <v>18685926047</v>
      </c>
      <c r="D38" s="198">
        <v>2</v>
      </c>
      <c r="E38" s="198">
        <v>277500000</v>
      </c>
      <c r="F38" s="199">
        <v>67.336670439639633</v>
      </c>
      <c r="G38" s="200">
        <v>149</v>
      </c>
      <c r="H38" s="200">
        <v>149659919</v>
      </c>
      <c r="I38" s="200">
        <v>31.36</v>
      </c>
      <c r="J38" s="200">
        <v>5.1704862638323172</v>
      </c>
      <c r="K38" s="201"/>
      <c r="L38" s="200">
        <v>-0.95544775260770887</v>
      </c>
      <c r="M38" s="200">
        <v>25.041545489062951</v>
      </c>
      <c r="N38" s="200">
        <v>2.6541118695350239</v>
      </c>
      <c r="O38" s="202">
        <v>16.93</v>
      </c>
      <c r="P38" s="202">
        <v>30.207879709360263</v>
      </c>
      <c r="Q38" s="196">
        <v>2.6348583551389027</v>
      </c>
      <c r="R38" s="209">
        <v>18.367887813254846</v>
      </c>
      <c r="S38" s="20">
        <v>44.059174664434948</v>
      </c>
      <c r="T38" s="20">
        <v>41.408925175323887</v>
      </c>
      <c r="U38" s="20">
        <v>56.423611647846535</v>
      </c>
    </row>
    <row r="39" spans="1:21" ht="20.100000000000001" customHeight="1" x14ac:dyDescent="0.25">
      <c r="A39" s="197" t="s">
        <v>768</v>
      </c>
      <c r="B39" s="198">
        <v>4337</v>
      </c>
      <c r="C39" s="198">
        <v>4337630740</v>
      </c>
      <c r="D39" s="198">
        <v>1</v>
      </c>
      <c r="E39" s="198">
        <v>188205000</v>
      </c>
      <c r="F39" s="199">
        <v>23.047372492760555</v>
      </c>
      <c r="G39" s="200">
        <v>-40</v>
      </c>
      <c r="H39" s="200">
        <v>-40830850</v>
      </c>
      <c r="I39" s="200">
        <v>31.72</v>
      </c>
      <c r="J39" s="200">
        <v>11.235668082710056</v>
      </c>
      <c r="K39" s="201"/>
      <c r="L39" s="200">
        <v>-0.93491665913452093</v>
      </c>
      <c r="M39" s="200">
        <v>25.021480247228091</v>
      </c>
      <c r="N39" s="200">
        <v>4.537474748593179</v>
      </c>
      <c r="O39" s="202">
        <v>28.99</v>
      </c>
      <c r="P39" s="202">
        <v>20.072616270121653</v>
      </c>
      <c r="Q39" s="196"/>
      <c r="R39" s="196"/>
      <c r="S39" s="20">
        <v>43.440213151627709</v>
      </c>
      <c r="T39" s="20">
        <v>52.838963481533249</v>
      </c>
      <c r="U39" s="20"/>
    </row>
    <row r="40" spans="1:21" ht="20.100000000000001" customHeight="1" x14ac:dyDescent="0.25">
      <c r="A40" s="197" t="s">
        <v>760</v>
      </c>
      <c r="B40" s="198">
        <v>2062</v>
      </c>
      <c r="C40" s="198">
        <v>2062053729</v>
      </c>
      <c r="D40" s="198">
        <v>1</v>
      </c>
      <c r="E40" s="198">
        <v>182837401</v>
      </c>
      <c r="F40" s="199">
        <v>11.278073948338394</v>
      </c>
      <c r="G40" s="200">
        <v>8</v>
      </c>
      <c r="H40" s="200">
        <v>8309193</v>
      </c>
      <c r="I40" s="200">
        <v>20.18</v>
      </c>
      <c r="J40" s="200">
        <v>23.206260860722704</v>
      </c>
      <c r="K40" s="201"/>
      <c r="L40" s="200">
        <v>-0.86699856669932585</v>
      </c>
      <c r="M40" s="200">
        <v>28.700580576995058</v>
      </c>
      <c r="N40" s="200">
        <v>5.2924223660585659</v>
      </c>
      <c r="O40" s="202">
        <v>25.7</v>
      </c>
      <c r="P40" s="202">
        <v>23.048177221786212</v>
      </c>
      <c r="Q40" s="196"/>
      <c r="R40" s="196"/>
      <c r="S40" s="20">
        <v>24.088749685347121</v>
      </c>
      <c r="T40" s="20">
        <v>15.649257632876065</v>
      </c>
      <c r="U40" s="20"/>
    </row>
    <row r="41" spans="1:21" ht="20.100000000000001" customHeight="1" x14ac:dyDescent="0.25">
      <c r="A41" s="203" t="s">
        <v>34</v>
      </c>
      <c r="B41" s="204">
        <v>14552</v>
      </c>
      <c r="C41" s="204">
        <v>14552864000</v>
      </c>
      <c r="D41" s="204">
        <v>7</v>
      </c>
      <c r="E41" s="204">
        <v>729164000</v>
      </c>
      <c r="F41" s="205">
        <v>19.958286476019111</v>
      </c>
      <c r="G41" s="206">
        <v>389</v>
      </c>
      <c r="H41" s="206">
        <v>389489000</v>
      </c>
      <c r="I41" s="206">
        <v>10.68</v>
      </c>
      <c r="J41" s="206">
        <v>53.789272681995797</v>
      </c>
      <c r="K41" s="203"/>
      <c r="L41" s="207">
        <v>-0.47390273144860007</v>
      </c>
      <c r="M41" s="206">
        <v>21.425720498480565</v>
      </c>
      <c r="N41" s="206">
        <v>2.8978257116737529</v>
      </c>
      <c r="O41" s="208">
        <v>25.25</v>
      </c>
      <c r="P41" s="208">
        <v>65.824283227917107</v>
      </c>
      <c r="Q41" s="196">
        <v>-5.9294694161248707</v>
      </c>
      <c r="R41" s="209">
        <v>3.3911368293053457</v>
      </c>
      <c r="S41" s="20">
        <v>41.101732794165592</v>
      </c>
      <c r="T41" s="20">
        <v>52.066757796380323</v>
      </c>
      <c r="U41" s="20">
        <v>49.100118453680324</v>
      </c>
    </row>
    <row r="42" spans="1:21" ht="20.100000000000001" customHeight="1" x14ac:dyDescent="0.25">
      <c r="A42" s="203" t="s">
        <v>128</v>
      </c>
      <c r="B42" s="204">
        <v>739</v>
      </c>
      <c r="C42" s="204">
        <v>739991756</v>
      </c>
      <c r="D42" s="204">
        <v>3</v>
      </c>
      <c r="E42" s="204">
        <v>331056000</v>
      </c>
      <c r="F42" s="205">
        <v>2.2352464718959935</v>
      </c>
      <c r="G42" s="206">
        <v>-113</v>
      </c>
      <c r="H42" s="206">
        <v>-113257471</v>
      </c>
      <c r="I42" s="206">
        <v>33.32</v>
      </c>
      <c r="J42" s="206">
        <v>221.12315565310161</v>
      </c>
      <c r="K42" s="203" t="s">
        <v>2206</v>
      </c>
      <c r="L42" s="207">
        <v>1.0132008065235796</v>
      </c>
      <c r="M42" s="206">
        <v>4.2511520964229002</v>
      </c>
      <c r="N42" s="206">
        <v>0.41882541685489</v>
      </c>
      <c r="O42" s="208">
        <v>92.7</v>
      </c>
      <c r="P42" s="208">
        <v>64.042258539502512</v>
      </c>
      <c r="Q42" s="209">
        <v>35.492859709841795</v>
      </c>
      <c r="R42" s="196">
        <v>51.131372883411963</v>
      </c>
      <c r="S42" s="20">
        <v>55.344170271356312</v>
      </c>
      <c r="T42" s="20">
        <v>58.297581371480724</v>
      </c>
      <c r="U42" s="20">
        <v>65.217442115820134</v>
      </c>
    </row>
    <row r="43" spans="1:21" ht="20.100000000000001" customHeight="1" x14ac:dyDescent="0.25">
      <c r="A43" s="203" t="s">
        <v>298</v>
      </c>
      <c r="B43" s="204">
        <v>4913</v>
      </c>
      <c r="C43" s="204">
        <v>4913859307</v>
      </c>
      <c r="D43" s="204">
        <v>10</v>
      </c>
      <c r="E43" s="204">
        <v>1000000000</v>
      </c>
      <c r="F43" s="205">
        <v>4.9138593070000001</v>
      </c>
      <c r="G43" s="206">
        <v>-19</v>
      </c>
      <c r="H43" s="206">
        <v>-19394238</v>
      </c>
      <c r="I43" s="206">
        <v>3.94</v>
      </c>
      <c r="J43" s="206">
        <v>304.25904513855062</v>
      </c>
      <c r="K43" s="203"/>
      <c r="L43" s="207">
        <v>2.0525904513855062</v>
      </c>
      <c r="M43" s="206">
        <v>16.827368031366216</v>
      </c>
      <c r="N43" s="206">
        <v>4.7401036708073851</v>
      </c>
      <c r="O43" s="208">
        <v>66.959999999999994</v>
      </c>
      <c r="P43" s="208">
        <v>47.741842057173251</v>
      </c>
      <c r="Q43" s="196">
        <v>0.66828249232897097</v>
      </c>
      <c r="R43" s="209">
        <v>-0.83845962310909794</v>
      </c>
      <c r="S43" s="20">
        <v>49.154679157291788</v>
      </c>
      <c r="T43" s="20">
        <v>53.178037968943414</v>
      </c>
      <c r="U43" s="20">
        <v>50.117397032669729</v>
      </c>
    </row>
    <row r="44" spans="1:21" ht="20.100000000000001" customHeight="1" x14ac:dyDescent="0.25">
      <c r="A44" s="203" t="s">
        <v>214</v>
      </c>
      <c r="B44" s="204">
        <v>2238</v>
      </c>
      <c r="C44" s="204">
        <v>2238803365</v>
      </c>
      <c r="D44" s="204">
        <v>7</v>
      </c>
      <c r="E44" s="204">
        <v>771000000</v>
      </c>
      <c r="F44" s="205">
        <v>2.9037657133592738</v>
      </c>
      <c r="G44" s="206">
        <v>32</v>
      </c>
      <c r="H44" s="206">
        <v>32206309</v>
      </c>
      <c r="I44" s="206">
        <v>2.2999999999999998</v>
      </c>
      <c r="J44" s="206">
        <v>397.275933447152</v>
      </c>
      <c r="K44" s="203"/>
      <c r="L44" s="207">
        <v>2.6159942076913931</v>
      </c>
      <c r="M44" s="206">
        <v>47.095746594742039</v>
      </c>
      <c r="N44" s="206">
        <v>27.148434411149754</v>
      </c>
      <c r="O44" s="208">
        <v>48.96</v>
      </c>
      <c r="P44" s="208">
        <v>70.207991156954805</v>
      </c>
      <c r="Q44" s="196">
        <v>-3.5310793364427484</v>
      </c>
      <c r="R44" s="209">
        <v>-4.9578110892839078</v>
      </c>
      <c r="S44" s="20">
        <v>30.689378485235959</v>
      </c>
      <c r="T44" s="20">
        <v>53.793951595211766</v>
      </c>
      <c r="U44" s="20">
        <v>38.281377745136609</v>
      </c>
    </row>
    <row r="45" spans="1:21" ht="20.100000000000001" customHeight="1" x14ac:dyDescent="0.25">
      <c r="A45" s="203" t="s">
        <v>666</v>
      </c>
      <c r="B45" s="204">
        <v>3375</v>
      </c>
      <c r="C45" s="204">
        <v>3375599291</v>
      </c>
      <c r="D45" s="204">
        <v>55000000</v>
      </c>
      <c r="E45" s="204">
        <v>55000000</v>
      </c>
      <c r="F45" s="205">
        <v>61.374532563636365</v>
      </c>
      <c r="G45" s="206">
        <v>3</v>
      </c>
      <c r="H45" s="206">
        <v>3618440</v>
      </c>
      <c r="I45" s="206">
        <v>2.81</v>
      </c>
      <c r="J45" s="206">
        <v>1344204.7569148836</v>
      </c>
      <c r="K45" s="203" t="s">
        <v>2215</v>
      </c>
      <c r="L45" s="206">
        <v>1344204.7569148836</v>
      </c>
      <c r="M45" s="206">
        <v>347.38566235155781</v>
      </c>
      <c r="N45" s="206">
        <v>2255.7510542308951</v>
      </c>
      <c r="O45" s="208">
        <v>74.77</v>
      </c>
      <c r="P45" s="208">
        <v>22.700966757361265</v>
      </c>
      <c r="Q45" s="196">
        <v>-1.3592495608105049</v>
      </c>
      <c r="R45" s="209">
        <v>1.0227219052170788</v>
      </c>
      <c r="S45" s="20">
        <v>39.689935841901764</v>
      </c>
      <c r="T45" s="20">
        <v>35.414078094822642</v>
      </c>
      <c r="U45" s="20">
        <v>49.260661106142962</v>
      </c>
    </row>
    <row r="46" spans="1:21" ht="20.100000000000001" customHeight="1" x14ac:dyDescent="0.25">
      <c r="A46" s="203" t="s">
        <v>127</v>
      </c>
      <c r="B46" s="204">
        <v>666</v>
      </c>
      <c r="C46" s="204">
        <v>666088085</v>
      </c>
      <c r="D46" s="204">
        <v>31095331</v>
      </c>
      <c r="E46" s="204">
        <v>31095331</v>
      </c>
      <c r="F46" s="205">
        <v>21.420839192867895</v>
      </c>
      <c r="G46" s="206">
        <v>-76</v>
      </c>
      <c r="H46" s="206">
        <v>-76866655</v>
      </c>
      <c r="I46" s="206">
        <v>76.150000000000006</v>
      </c>
      <c r="J46" s="206">
        <v>1.1707833003798589</v>
      </c>
      <c r="K46" s="203"/>
      <c r="L46" s="210">
        <v>2177457.8791801333</v>
      </c>
      <c r="M46" s="206">
        <v>67.349291536811918</v>
      </c>
      <c r="N46" s="206">
        <v>27.05680497559505</v>
      </c>
      <c r="O46" s="208">
        <v>23.86</v>
      </c>
      <c r="P46" s="208">
        <v>44.240831009941445</v>
      </c>
      <c r="Q46" s="196">
        <v>-35.588253815595721</v>
      </c>
      <c r="R46" s="209">
        <v>-87.507806729132795</v>
      </c>
      <c r="S46" s="20">
        <v>43.954250436176373</v>
      </c>
      <c r="T46" s="20">
        <v>37.787625575006558</v>
      </c>
      <c r="U46" s="20">
        <v>44.305945144476027</v>
      </c>
    </row>
    <row r="47" spans="1:21" ht="20.100000000000001" customHeight="1" x14ac:dyDescent="0.25">
      <c r="A47" s="203" t="s">
        <v>35</v>
      </c>
      <c r="B47" s="204">
        <v>989</v>
      </c>
      <c r="C47" s="204">
        <v>989726098</v>
      </c>
      <c r="D47" s="204">
        <v>66000000</v>
      </c>
      <c r="E47" s="204">
        <v>66000000</v>
      </c>
      <c r="F47" s="205">
        <v>14.99584996969697</v>
      </c>
      <c r="G47" s="206">
        <v>-21</v>
      </c>
      <c r="H47" s="206">
        <v>-21593090</v>
      </c>
      <c r="I47" s="206">
        <v>33.659999999999997</v>
      </c>
      <c r="J47" s="206">
        <v>5.6018265186738567</v>
      </c>
      <c r="K47" s="203"/>
      <c r="L47" s="210">
        <v>6601825.5186738567</v>
      </c>
      <c r="M47" s="206">
        <v>17.69279292395855</v>
      </c>
      <c r="N47" s="206">
        <v>6.2927845084501888</v>
      </c>
      <c r="O47" s="208">
        <v>80.41</v>
      </c>
      <c r="P47" s="208">
        <v>12.387574177549329</v>
      </c>
      <c r="Q47" s="209">
        <v>55.846080284689492</v>
      </c>
      <c r="R47" s="196">
        <v>68.645704984764322</v>
      </c>
      <c r="S47" s="20">
        <v>53.583240163120188</v>
      </c>
      <c r="T47" s="20">
        <v>61.554028489595972</v>
      </c>
      <c r="U47" s="20">
        <v>77.072005055483757</v>
      </c>
    </row>
    <row r="48" spans="1:21" ht="20.100000000000001" customHeight="1" x14ac:dyDescent="0.25">
      <c r="A48" s="190" t="s">
        <v>2216</v>
      </c>
      <c r="B48" s="191"/>
      <c r="C48" s="191"/>
      <c r="D48" s="191"/>
      <c r="E48" s="191"/>
      <c r="F48" s="192"/>
      <c r="G48" s="193"/>
      <c r="H48" s="193"/>
      <c r="I48" s="193"/>
      <c r="J48" s="193"/>
      <c r="K48" s="194"/>
      <c r="L48" s="193"/>
      <c r="M48" s="193"/>
      <c r="N48" s="193"/>
      <c r="O48" s="195"/>
      <c r="P48" s="195"/>
      <c r="Q48" s="196"/>
      <c r="R48" s="196"/>
      <c r="S48" s="20"/>
      <c r="T48" s="20"/>
      <c r="U48" s="20"/>
    </row>
    <row r="49" spans="1:21" ht="20.100000000000001" customHeight="1" x14ac:dyDescent="0.25">
      <c r="A49" s="203" t="s">
        <v>709</v>
      </c>
      <c r="B49" s="204">
        <v>59857</v>
      </c>
      <c r="C49" s="204">
        <v>5985751000</v>
      </c>
      <c r="D49" s="204">
        <v>397</v>
      </c>
      <c r="E49" s="204">
        <v>397500000</v>
      </c>
      <c r="F49" s="205">
        <v>15.058493081761005</v>
      </c>
      <c r="G49" s="206">
        <v>6824</v>
      </c>
      <c r="H49" s="206">
        <v>682431000</v>
      </c>
      <c r="I49" s="206">
        <v>27.42</v>
      </c>
      <c r="J49" s="206">
        <v>38.54578965947632</v>
      </c>
      <c r="K49" s="203"/>
      <c r="L49" s="206">
        <v>38.54578965947632</v>
      </c>
      <c r="M49" s="206">
        <v>45.594520632888432</v>
      </c>
      <c r="N49" s="206">
        <v>3.7830869578075732</v>
      </c>
      <c r="O49" s="208">
        <v>8.36</v>
      </c>
      <c r="P49" s="208">
        <v>0</v>
      </c>
      <c r="Q49" s="196">
        <v>-10.878887859043864</v>
      </c>
      <c r="R49" s="209">
        <v>23.527713687157039</v>
      </c>
      <c r="S49" s="20">
        <v>36.017139360182661</v>
      </c>
      <c r="T49" s="20">
        <v>50.186525576819825</v>
      </c>
      <c r="U49" s="20">
        <v>52.48723126441336</v>
      </c>
    </row>
    <row r="50" spans="1:21" ht="20.100000000000001" customHeight="1" x14ac:dyDescent="0.25">
      <c r="A50" s="203" t="s">
        <v>728</v>
      </c>
      <c r="B50" s="204">
        <v>31737</v>
      </c>
      <c r="C50" s="204">
        <v>3173753000</v>
      </c>
      <c r="D50" s="204">
        <v>1088</v>
      </c>
      <c r="E50" s="204">
        <v>1088802000</v>
      </c>
      <c r="F50" s="205">
        <v>2.914903719868259</v>
      </c>
      <c r="G50" s="206">
        <v>2509</v>
      </c>
      <c r="H50" s="206">
        <v>250965000</v>
      </c>
      <c r="I50" s="206">
        <v>2.68</v>
      </c>
      <c r="J50" s="206">
        <v>558.88127116382395</v>
      </c>
      <c r="K50" s="203"/>
      <c r="L50" s="206">
        <v>558.88127116382395</v>
      </c>
      <c r="M50" s="206">
        <v>34.520348862331261</v>
      </c>
      <c r="N50" s="206">
        <v>9.9388373420074849</v>
      </c>
      <c r="O50" s="208">
        <v>41.09</v>
      </c>
      <c r="P50" s="208">
        <v>0</v>
      </c>
      <c r="Q50" s="196">
        <v>-1.6155088645528259</v>
      </c>
      <c r="R50" s="196">
        <v>3.7432322034312859</v>
      </c>
      <c r="S50" s="20">
        <v>34.803173129602747</v>
      </c>
      <c r="T50" s="20">
        <v>45.815969651116511</v>
      </c>
      <c r="U50" s="20">
        <v>55.708639650979393</v>
      </c>
    </row>
    <row r="51" spans="1:21" ht="20.100000000000001" customHeight="1" x14ac:dyDescent="0.25">
      <c r="A51" s="203" t="s">
        <v>751</v>
      </c>
      <c r="B51" s="204">
        <v>20041</v>
      </c>
      <c r="C51" s="204">
        <v>2004187000</v>
      </c>
      <c r="D51" s="204">
        <v>1080</v>
      </c>
      <c r="E51" s="204">
        <v>1080000000</v>
      </c>
      <c r="F51" s="205">
        <v>1.8557287037037038</v>
      </c>
      <c r="G51" s="206">
        <v>1124</v>
      </c>
      <c r="H51" s="206">
        <v>112484000</v>
      </c>
      <c r="I51" s="206">
        <v>1.67</v>
      </c>
      <c r="J51" s="206">
        <v>871.97243221316171</v>
      </c>
      <c r="K51" s="203" t="s">
        <v>2205</v>
      </c>
      <c r="L51" s="206">
        <v>871.97243221316171</v>
      </c>
      <c r="M51" s="206">
        <v>39.012308227196449</v>
      </c>
      <c r="N51" s="206">
        <v>18.813806050924214</v>
      </c>
      <c r="O51" s="208">
        <v>56.51</v>
      </c>
      <c r="P51" s="208">
        <v>0</v>
      </c>
      <c r="Q51" s="196">
        <v>-1.4954317454041455</v>
      </c>
      <c r="R51" s="209">
        <v>0.91713910133480514</v>
      </c>
      <c r="S51" s="20">
        <v>38.908089263355521</v>
      </c>
      <c r="T51" s="20">
        <v>46.191456399429079</v>
      </c>
      <c r="U51" s="20">
        <v>46.817706040580667</v>
      </c>
    </row>
    <row r="52" spans="1:21" ht="20.100000000000001" customHeight="1" x14ac:dyDescent="0.25">
      <c r="A52" s="190" t="s">
        <v>2217</v>
      </c>
      <c r="B52" s="191"/>
      <c r="C52" s="191"/>
      <c r="D52" s="191"/>
      <c r="E52" s="191"/>
      <c r="F52" s="192"/>
      <c r="G52" s="193"/>
      <c r="H52" s="193"/>
      <c r="I52" s="193"/>
      <c r="J52" s="193"/>
      <c r="K52" s="194"/>
      <c r="L52" s="193"/>
      <c r="M52" s="193"/>
      <c r="N52" s="193"/>
      <c r="O52" s="195"/>
      <c r="P52" s="195"/>
      <c r="Q52" s="196"/>
      <c r="R52" s="196"/>
      <c r="S52" s="20"/>
      <c r="T52" s="20"/>
      <c r="U52" s="20"/>
    </row>
    <row r="53" spans="1:21" ht="20.100000000000001" customHeight="1" x14ac:dyDescent="0.25">
      <c r="A53" s="197" t="s">
        <v>403</v>
      </c>
      <c r="B53" s="198">
        <v>2193</v>
      </c>
      <c r="C53" s="198">
        <v>2193688534</v>
      </c>
      <c r="D53" s="198">
        <v>10</v>
      </c>
      <c r="E53" s="198">
        <v>1000000000</v>
      </c>
      <c r="F53" s="199">
        <v>2.1936885340000001</v>
      </c>
      <c r="G53" s="200">
        <v>288</v>
      </c>
      <c r="H53" s="200">
        <v>288393147</v>
      </c>
      <c r="I53" s="200">
        <v>1.6</v>
      </c>
      <c r="J53" s="200">
        <v>682.77984237574537</v>
      </c>
      <c r="K53" s="201"/>
      <c r="L53" s="200">
        <v>5.8377984237574543</v>
      </c>
      <c r="M53" s="200">
        <v>33.773286681166667</v>
      </c>
      <c r="N53" s="200">
        <v>21.375497899472574</v>
      </c>
      <c r="O53" s="202">
        <v>74.959999999999994</v>
      </c>
      <c r="P53" s="202">
        <v>62.088599450525059</v>
      </c>
      <c r="Q53" s="196">
        <v>-2.3929189833950826</v>
      </c>
      <c r="R53" s="209">
        <v>0.31062382689221124</v>
      </c>
      <c r="S53" s="20">
        <v>27.103150028756144</v>
      </c>
      <c r="T53" s="20">
        <v>43.58880992937052</v>
      </c>
      <c r="U53" s="20">
        <v>42.953428208935286</v>
      </c>
    </row>
    <row r="54" spans="1:21" ht="20.100000000000001" customHeight="1" x14ac:dyDescent="0.25">
      <c r="A54" s="203" t="s">
        <v>316</v>
      </c>
      <c r="B54" s="204">
        <v>13894</v>
      </c>
      <c r="C54" s="204">
        <v>13894759000</v>
      </c>
      <c r="D54" s="204">
        <v>50</v>
      </c>
      <c r="E54" s="204">
        <v>5040000000</v>
      </c>
      <c r="F54" s="205">
        <v>2.7568966269841271</v>
      </c>
      <c r="G54" s="206">
        <v>-245</v>
      </c>
      <c r="H54" s="206">
        <v>-245597000</v>
      </c>
      <c r="I54" s="206">
        <v>0.87</v>
      </c>
      <c r="J54" s="206">
        <v>2741.2138088181309</v>
      </c>
      <c r="K54" s="203" t="s">
        <v>2218</v>
      </c>
      <c r="L54" s="207">
        <v>26.204502071608438</v>
      </c>
      <c r="M54" s="206">
        <v>10.057160879575154</v>
      </c>
      <c r="N54" s="206">
        <v>2.3476099158672161</v>
      </c>
      <c r="O54" s="208">
        <v>92.84</v>
      </c>
      <c r="P54" s="208">
        <v>22.994381818103587</v>
      </c>
      <c r="Q54" s="196">
        <v>-1.9810458688693866</v>
      </c>
      <c r="R54" s="209">
        <v>0.33518853368256663</v>
      </c>
      <c r="S54" s="20">
        <v>35.465537997522794</v>
      </c>
      <c r="T54" s="20">
        <v>53.950096746471665</v>
      </c>
      <c r="U54" s="20">
        <v>44.612067574994967</v>
      </c>
    </row>
    <row r="55" spans="1:21" ht="20.100000000000001" customHeight="1" x14ac:dyDescent="0.25">
      <c r="A55" s="190" t="s">
        <v>2219</v>
      </c>
      <c r="B55" s="191"/>
      <c r="C55" s="191"/>
      <c r="D55" s="191"/>
      <c r="E55" s="191"/>
      <c r="F55" s="192"/>
      <c r="G55" s="193"/>
      <c r="H55" s="193"/>
      <c r="I55" s="193"/>
      <c r="J55" s="193"/>
      <c r="K55" s="194"/>
      <c r="L55" s="193"/>
      <c r="M55" s="193"/>
      <c r="N55" s="193"/>
      <c r="O55" s="195"/>
      <c r="P55" s="195"/>
      <c r="Q55" s="196"/>
      <c r="R55" s="196"/>
      <c r="S55" s="20"/>
      <c r="T55" s="20"/>
      <c r="U55" s="20"/>
    </row>
    <row r="56" spans="1:21" ht="20.100000000000001" customHeight="1" x14ac:dyDescent="0.25">
      <c r="A56" s="203" t="s">
        <v>475</v>
      </c>
      <c r="B56" s="204">
        <v>13860</v>
      </c>
      <c r="C56" s="204">
        <v>13860116923</v>
      </c>
      <c r="D56" s="204">
        <v>2</v>
      </c>
      <c r="E56" s="204">
        <v>200000000</v>
      </c>
      <c r="F56" s="205">
        <v>69.300584615000005</v>
      </c>
      <c r="G56" s="206">
        <v>-174</v>
      </c>
      <c r="H56" s="206">
        <v>-174076040</v>
      </c>
      <c r="I56" s="206">
        <v>19.96</v>
      </c>
      <c r="J56" s="206">
        <v>3.328967809819392</v>
      </c>
      <c r="K56" s="203"/>
      <c r="L56" s="207">
        <v>-0.95671032190180605</v>
      </c>
      <c r="M56" s="206">
        <v>40.965138666994392</v>
      </c>
      <c r="N56" s="206">
        <v>10.370921181517568</v>
      </c>
      <c r="O56" s="208">
        <v>24.72</v>
      </c>
      <c r="P56" s="208">
        <v>27.525613905649237</v>
      </c>
      <c r="Q56" s="196">
        <v>-19.096046246740208</v>
      </c>
      <c r="R56" s="209">
        <v>-5.1517178861904256</v>
      </c>
      <c r="S56" s="20">
        <v>35.863980237000469</v>
      </c>
      <c r="T56" s="20">
        <v>50.589345984179324</v>
      </c>
      <c r="U56" s="20">
        <v>42.901590612304304</v>
      </c>
    </row>
    <row r="57" spans="1:21" ht="20.100000000000001" customHeight="1" x14ac:dyDescent="0.25">
      <c r="A57" s="203" t="s">
        <v>72</v>
      </c>
      <c r="B57" s="204">
        <v>2379</v>
      </c>
      <c r="C57" s="204">
        <v>2379193448</v>
      </c>
      <c r="D57" s="204">
        <v>1</v>
      </c>
      <c r="E57" s="204">
        <v>111600000</v>
      </c>
      <c r="F57" s="205">
        <v>21.318937706093191</v>
      </c>
      <c r="G57" s="206">
        <v>84</v>
      </c>
      <c r="H57" s="206">
        <v>84066155</v>
      </c>
      <c r="I57" s="206">
        <v>15.03</v>
      </c>
      <c r="J57" s="206">
        <v>7.0646157145900279</v>
      </c>
      <c r="K57" s="203"/>
      <c r="L57" s="207">
        <v>-0.92964002143637381</v>
      </c>
      <c r="M57" s="206">
        <v>47.463178540719895</v>
      </c>
      <c r="N57" s="206">
        <v>29.330848189791062</v>
      </c>
      <c r="O57" s="208">
        <v>52.08</v>
      </c>
      <c r="P57" s="208">
        <v>12.560142828813397</v>
      </c>
      <c r="Q57" s="196">
        <v>6.1120934785974868</v>
      </c>
      <c r="R57" s="196">
        <v>16.048074481050421</v>
      </c>
      <c r="S57" s="20">
        <v>49.705746451305451</v>
      </c>
      <c r="T57" s="20">
        <v>77.579472883080058</v>
      </c>
      <c r="U57" s="20">
        <v>59.689745045998237</v>
      </c>
    </row>
    <row r="58" spans="1:21" ht="20.100000000000001" customHeight="1" x14ac:dyDescent="0.25">
      <c r="A58" s="203" t="s">
        <v>763</v>
      </c>
      <c r="B58" s="204">
        <v>3157</v>
      </c>
      <c r="C58" s="204">
        <v>3157167716</v>
      </c>
      <c r="D58" s="204">
        <v>2</v>
      </c>
      <c r="E58" s="204">
        <v>210492225</v>
      </c>
      <c r="F58" s="205">
        <v>14.998975453843959</v>
      </c>
      <c r="G58" s="206">
        <v>-28</v>
      </c>
      <c r="H58" s="206">
        <v>-28917987</v>
      </c>
      <c r="I58" s="206">
        <v>27.18</v>
      </c>
      <c r="J58" s="206">
        <v>20.001434462596666</v>
      </c>
      <c r="K58" s="203"/>
      <c r="L58" s="207">
        <v>-0.79998633845146028</v>
      </c>
      <c r="M58" s="206">
        <v>23.672472366295306</v>
      </c>
      <c r="N58" s="206">
        <v>3.3272915658522759</v>
      </c>
      <c r="O58" s="208">
        <v>23.75</v>
      </c>
      <c r="P58" s="208">
        <v>13.81744201004169</v>
      </c>
      <c r="Q58" s="196"/>
      <c r="R58" s="196"/>
      <c r="S58" s="20">
        <v>20.60452914947788</v>
      </c>
      <c r="T58" s="20">
        <v>37.399530610425117</v>
      </c>
      <c r="U58" s="20"/>
    </row>
    <row r="59" spans="1:21" ht="20.100000000000001" customHeight="1" x14ac:dyDescent="0.25">
      <c r="A59" s="203" t="s">
        <v>78</v>
      </c>
      <c r="B59" s="204">
        <v>6825</v>
      </c>
      <c r="C59" s="204">
        <v>6825401407</v>
      </c>
      <c r="D59" s="204">
        <v>3</v>
      </c>
      <c r="E59" s="204">
        <v>335348000</v>
      </c>
      <c r="F59" s="205">
        <v>20.353189543399694</v>
      </c>
      <c r="G59" s="206">
        <v>-244</v>
      </c>
      <c r="H59" s="206">
        <v>-244353964</v>
      </c>
      <c r="I59" s="206">
        <v>8.9700000000000006</v>
      </c>
      <c r="J59" s="206">
        <v>23.689005078467172</v>
      </c>
      <c r="K59" s="203"/>
      <c r="L59" s="207">
        <v>-0.77890443213312976</v>
      </c>
      <c r="M59" s="206">
        <v>26.149893289952633</v>
      </c>
      <c r="N59" s="206">
        <v>8.4759107119459003</v>
      </c>
      <c r="O59" s="208">
        <v>49.58</v>
      </c>
      <c r="P59" s="208">
        <v>2.9868246776869745</v>
      </c>
      <c r="Q59" s="196">
        <v>-3.5845226451325729</v>
      </c>
      <c r="R59" s="209">
        <v>4.3575736651182595</v>
      </c>
      <c r="S59" s="20">
        <v>37.641727379079541</v>
      </c>
      <c r="T59" s="20">
        <v>38.32667808644738</v>
      </c>
      <c r="U59" s="20">
        <v>48.370392814727829</v>
      </c>
    </row>
    <row r="60" spans="1:21" ht="20.100000000000001" customHeight="1" x14ac:dyDescent="0.25">
      <c r="A60" s="203" t="s">
        <v>634</v>
      </c>
      <c r="B60" s="204">
        <v>2408</v>
      </c>
      <c r="C60" s="204">
        <v>2408811125</v>
      </c>
      <c r="D60" s="204">
        <v>2</v>
      </c>
      <c r="E60" s="204">
        <v>200000000</v>
      </c>
      <c r="F60" s="205">
        <v>12.044055625</v>
      </c>
      <c r="G60" s="206">
        <v>520</v>
      </c>
      <c r="H60" s="206">
        <v>520774798</v>
      </c>
      <c r="I60" s="206">
        <v>31.96</v>
      </c>
      <c r="J60" s="206">
        <v>23.908553176829088</v>
      </c>
      <c r="K60" s="203"/>
      <c r="L60" s="207">
        <v>-0.75091446823170915</v>
      </c>
      <c r="M60" s="206">
        <v>19.683799445704206</v>
      </c>
      <c r="N60" s="206">
        <v>3.3475849397456132</v>
      </c>
      <c r="O60" s="208">
        <v>34.56</v>
      </c>
      <c r="P60" s="208">
        <v>67.950097492857083</v>
      </c>
      <c r="Q60" s="196">
        <v>-0.36454766857048071</v>
      </c>
      <c r="R60" s="196"/>
      <c r="S60" s="20">
        <v>40.060854381677835</v>
      </c>
      <c r="T60" s="20">
        <v>21.779125578914414</v>
      </c>
      <c r="U60" s="20">
        <v>66.356640044223923</v>
      </c>
    </row>
    <row r="61" spans="1:21" ht="20.100000000000001" customHeight="1" x14ac:dyDescent="0.25">
      <c r="A61" s="203" t="s">
        <v>22</v>
      </c>
      <c r="B61" s="204">
        <v>6246</v>
      </c>
      <c r="C61" s="204">
        <v>6246124497</v>
      </c>
      <c r="D61" s="204">
        <v>4</v>
      </c>
      <c r="E61" s="204">
        <v>400000000</v>
      </c>
      <c r="F61" s="205">
        <v>15.615311242500001</v>
      </c>
      <c r="G61" s="206">
        <v>5</v>
      </c>
      <c r="H61" s="206">
        <v>5617957</v>
      </c>
      <c r="I61" s="206">
        <v>7.15</v>
      </c>
      <c r="J61" s="206">
        <v>37.423825864385428</v>
      </c>
      <c r="K61" s="203"/>
      <c r="L61" s="207">
        <v>-0.61576174135614581</v>
      </c>
      <c r="M61" s="206">
        <v>49.739662605920614</v>
      </c>
      <c r="N61" s="206">
        <v>17.342978593417229</v>
      </c>
      <c r="O61" s="208">
        <v>28.04</v>
      </c>
      <c r="P61" s="208">
        <v>18.423591177382772</v>
      </c>
      <c r="Q61" s="196">
        <v>-4.8735532536616244</v>
      </c>
      <c r="R61" s="209">
        <v>4.5627272775728578</v>
      </c>
      <c r="S61" s="20">
        <v>31.992789851260234</v>
      </c>
      <c r="T61" s="20">
        <v>51.188157754021461</v>
      </c>
      <c r="U61" s="20">
        <v>49.721477814874959</v>
      </c>
    </row>
    <row r="62" spans="1:21" ht="20.100000000000001" customHeight="1" x14ac:dyDescent="0.25">
      <c r="A62" s="203" t="s">
        <v>23</v>
      </c>
      <c r="B62" s="204">
        <v>5228</v>
      </c>
      <c r="C62" s="204">
        <v>5228066628</v>
      </c>
      <c r="D62" s="204">
        <v>4</v>
      </c>
      <c r="E62" s="204">
        <v>469768118</v>
      </c>
      <c r="F62" s="205">
        <v>11.129036704870636</v>
      </c>
      <c r="G62" s="206">
        <v>-49</v>
      </c>
      <c r="H62" s="206">
        <v>-49137165</v>
      </c>
      <c r="I62" s="206">
        <v>5.66</v>
      </c>
      <c r="J62" s="206">
        <v>62.213018220356162</v>
      </c>
      <c r="K62" s="203"/>
      <c r="L62" s="207">
        <v>-0.46086978063662121</v>
      </c>
      <c r="M62" s="206">
        <v>43.834368490969631</v>
      </c>
      <c r="N62" s="206">
        <v>14.511765180218445</v>
      </c>
      <c r="O62" s="208">
        <v>30.21</v>
      </c>
      <c r="P62" s="208">
        <v>20.320273280154019</v>
      </c>
      <c r="Q62" s="196">
        <v>-1.5256712885096668</v>
      </c>
      <c r="R62" s="196">
        <v>7.402875616782385</v>
      </c>
      <c r="S62" s="20">
        <v>45.46302214931135</v>
      </c>
      <c r="T62" s="20">
        <v>41.466839451895872</v>
      </c>
      <c r="U62" s="20">
        <v>55.634101938322424</v>
      </c>
    </row>
    <row r="63" spans="1:21" ht="20.100000000000001" customHeight="1" x14ac:dyDescent="0.25">
      <c r="A63" s="197" t="s">
        <v>774</v>
      </c>
      <c r="B63" s="198">
        <v>1994</v>
      </c>
      <c r="C63" s="198">
        <v>1994126679</v>
      </c>
      <c r="D63" s="198">
        <v>3</v>
      </c>
      <c r="E63" s="198">
        <v>330000000</v>
      </c>
      <c r="F63" s="199">
        <v>6.0428081181818181</v>
      </c>
      <c r="G63" s="200">
        <v>-76</v>
      </c>
      <c r="H63" s="200">
        <v>-76276556</v>
      </c>
      <c r="I63" s="200">
        <v>10.54</v>
      </c>
      <c r="J63" s="200">
        <v>80.915558184054561</v>
      </c>
      <c r="K63" s="201"/>
      <c r="L63" s="200">
        <v>-0.25531310741768576</v>
      </c>
      <c r="M63" s="200">
        <v>30.246167508115054</v>
      </c>
      <c r="N63" s="200">
        <v>8.3020881390302641</v>
      </c>
      <c r="O63" s="202">
        <v>36.299999999999997</v>
      </c>
      <c r="P63" s="202">
        <v>65.28167824488348</v>
      </c>
      <c r="Q63" s="196"/>
      <c r="R63" s="196"/>
      <c r="S63" s="20">
        <v>27.863418979196581</v>
      </c>
      <c r="T63" s="20">
        <v>38.382359271937119</v>
      </c>
      <c r="U63" s="20"/>
    </row>
    <row r="64" spans="1:21" ht="20.100000000000001" customHeight="1" x14ac:dyDescent="0.25">
      <c r="A64" s="197" t="s">
        <v>547</v>
      </c>
      <c r="B64" s="198">
        <v>10039</v>
      </c>
      <c r="C64" s="198">
        <v>10039494449</v>
      </c>
      <c r="D64" s="198">
        <v>7</v>
      </c>
      <c r="E64" s="198">
        <v>721500000</v>
      </c>
      <c r="F64" s="199">
        <v>13.914753221067221</v>
      </c>
      <c r="G64" s="200">
        <v>-66</v>
      </c>
      <c r="H64" s="200">
        <v>-66130209</v>
      </c>
      <c r="I64" s="200">
        <v>17.850000000000001</v>
      </c>
      <c r="J64" s="200">
        <v>76.723261262196644</v>
      </c>
      <c r="K64" s="201"/>
      <c r="L64" s="200">
        <v>-0.24540523046411017</v>
      </c>
      <c r="M64" s="200">
        <v>18.333157665016589</v>
      </c>
      <c r="N64" s="200">
        <v>1.3124887362342421</v>
      </c>
      <c r="O64" s="202">
        <v>15.62</v>
      </c>
      <c r="P64" s="202">
        <v>22.21995357494685</v>
      </c>
      <c r="Q64" s="196">
        <v>-1.3293220322627519</v>
      </c>
      <c r="R64" s="196"/>
      <c r="S64" s="20">
        <v>45.599581086650026</v>
      </c>
      <c r="T64" s="20">
        <v>52.101497083058852</v>
      </c>
      <c r="U64" s="20">
        <v>63.798602226118192</v>
      </c>
    </row>
    <row r="65" spans="1:21" ht="20.100000000000001" customHeight="1" x14ac:dyDescent="0.25">
      <c r="A65" s="203" t="s">
        <v>225</v>
      </c>
      <c r="B65" s="204">
        <v>6768</v>
      </c>
      <c r="C65" s="204">
        <v>6768948418</v>
      </c>
      <c r="D65" s="204">
        <v>6</v>
      </c>
      <c r="E65" s="204">
        <v>650000000</v>
      </c>
      <c r="F65" s="205">
        <v>10.413766796923078</v>
      </c>
      <c r="G65" s="206">
        <v>-57</v>
      </c>
      <c r="H65" s="206">
        <v>-57755948</v>
      </c>
      <c r="I65" s="206">
        <v>6.03</v>
      </c>
      <c r="J65" s="206">
        <v>92.626064325550303</v>
      </c>
      <c r="K65" s="203"/>
      <c r="L65" s="207">
        <v>-0.13575940622568952</v>
      </c>
      <c r="M65" s="206">
        <v>94.870134644438593</v>
      </c>
      <c r="N65" s="206">
        <v>25.605974263006367</v>
      </c>
      <c r="O65" s="208">
        <v>11.38</v>
      </c>
      <c r="P65" s="208">
        <v>12.667407535590895</v>
      </c>
      <c r="Q65" s="196">
        <v>-5.0008396876768835</v>
      </c>
      <c r="R65" s="209">
        <v>-5.2552850563109921</v>
      </c>
      <c r="S65" s="20">
        <v>46.102935837491387</v>
      </c>
      <c r="T65" s="20">
        <v>61.219159634957826</v>
      </c>
      <c r="U65" s="20">
        <v>43.444516381277012</v>
      </c>
    </row>
    <row r="66" spans="1:21" ht="20.100000000000001" customHeight="1" x14ac:dyDescent="0.25">
      <c r="A66" s="203" t="s">
        <v>419</v>
      </c>
      <c r="B66" s="204">
        <v>6754</v>
      </c>
      <c r="C66" s="204">
        <v>6754555404</v>
      </c>
      <c r="D66" s="204">
        <v>8</v>
      </c>
      <c r="E66" s="204">
        <v>813555283</v>
      </c>
      <c r="F66" s="205">
        <v>8.3025155697993291</v>
      </c>
      <c r="G66" s="206">
        <v>-393</v>
      </c>
      <c r="H66" s="206">
        <v>-393754363</v>
      </c>
      <c r="I66" s="206">
        <v>3.71</v>
      </c>
      <c r="J66" s="206">
        <v>145.88319338249372</v>
      </c>
      <c r="K66" s="203"/>
      <c r="L66" s="207">
        <v>0.44534507633450165</v>
      </c>
      <c r="M66" s="206">
        <v>49.428536004034676</v>
      </c>
      <c r="N66" s="206">
        <v>15.227120418887164</v>
      </c>
      <c r="O66" s="208">
        <v>24.93</v>
      </c>
      <c r="P66" s="208">
        <v>10.590985687234088</v>
      </c>
      <c r="Q66" s="196">
        <v>-4.8266579786979724</v>
      </c>
      <c r="R66" s="209">
        <v>1.2401916143307368</v>
      </c>
      <c r="S66" s="20">
        <v>30.773740825918178</v>
      </c>
      <c r="T66" s="20">
        <v>37.714771803478875</v>
      </c>
      <c r="U66" s="20">
        <v>46.394386540718045</v>
      </c>
    </row>
    <row r="67" spans="1:21" ht="20.100000000000001" customHeight="1" x14ac:dyDescent="0.25">
      <c r="A67" s="197" t="s">
        <v>522</v>
      </c>
      <c r="B67" s="198">
        <v>5500</v>
      </c>
      <c r="C67" s="198">
        <v>5500889819</v>
      </c>
      <c r="D67" s="198">
        <v>8</v>
      </c>
      <c r="E67" s="198">
        <v>815000000</v>
      </c>
      <c r="F67" s="199">
        <v>6.7495580601226992</v>
      </c>
      <c r="G67" s="200">
        <v>-223</v>
      </c>
      <c r="H67" s="200">
        <v>-223530864</v>
      </c>
      <c r="I67" s="200">
        <v>3.57</v>
      </c>
      <c r="J67" s="200">
        <v>180.1229696982229</v>
      </c>
      <c r="K67" s="201"/>
      <c r="L67" s="200">
        <v>0.77789418108685082</v>
      </c>
      <c r="M67" s="200">
        <v>40.329701561367926</v>
      </c>
      <c r="N67" s="200">
        <v>14.17888148834283</v>
      </c>
      <c r="O67" s="202">
        <v>34.869999999999997</v>
      </c>
      <c r="P67" s="202">
        <v>1.8249728518080817</v>
      </c>
      <c r="Q67" s="196">
        <v>-5.7414241691148638</v>
      </c>
      <c r="R67" s="196"/>
      <c r="S67" s="20">
        <v>31.753640277899315</v>
      </c>
      <c r="T67" s="20">
        <v>48.636197825410498</v>
      </c>
      <c r="U67" s="20">
        <v>45.576152473672643</v>
      </c>
    </row>
    <row r="68" spans="1:21" ht="20.100000000000001" customHeight="1" x14ac:dyDescent="0.25">
      <c r="A68" s="203" t="s">
        <v>511</v>
      </c>
      <c r="B68" s="204">
        <v>4887</v>
      </c>
      <c r="C68" s="204">
        <v>4887672096</v>
      </c>
      <c r="D68" s="204">
        <v>8</v>
      </c>
      <c r="E68" s="204">
        <v>820000000</v>
      </c>
      <c r="F68" s="205">
        <v>5.9605757268292683</v>
      </c>
      <c r="G68" s="206">
        <v>-492</v>
      </c>
      <c r="H68" s="206">
        <v>-492287088</v>
      </c>
      <c r="I68" s="206">
        <v>1.79</v>
      </c>
      <c r="J68" s="206">
        <v>205.35590526324864</v>
      </c>
      <c r="K68" s="203"/>
      <c r="L68" s="207">
        <v>1.0132283440316943</v>
      </c>
      <c r="M68" s="206">
        <v>38.421177753177552</v>
      </c>
      <c r="N68" s="206">
        <v>26.774339897684705</v>
      </c>
      <c r="O68" s="208">
        <v>72.55</v>
      </c>
      <c r="P68" s="208">
        <v>38.606751960873375</v>
      </c>
      <c r="Q68" s="196">
        <v>-2.9017809093137914</v>
      </c>
      <c r="R68" s="209">
        <v>-9.8733399629333007</v>
      </c>
      <c r="S68" s="20">
        <v>20.754634421370415</v>
      </c>
      <c r="T68" s="20">
        <v>52.789673915705201</v>
      </c>
      <c r="U68" s="20">
        <v>39.528310451388876</v>
      </c>
    </row>
    <row r="69" spans="1:21" ht="20.100000000000001" customHeight="1" x14ac:dyDescent="0.25">
      <c r="A69" s="197" t="s">
        <v>24</v>
      </c>
      <c r="B69" s="198">
        <v>6655</v>
      </c>
      <c r="C69" s="198">
        <v>6655755186</v>
      </c>
      <c r="D69" s="198">
        <v>10</v>
      </c>
      <c r="E69" s="198">
        <v>1000000000</v>
      </c>
      <c r="F69" s="199">
        <v>6.6557551860000004</v>
      </c>
      <c r="G69" s="200">
        <v>-17</v>
      </c>
      <c r="H69" s="200">
        <v>-17216026</v>
      </c>
      <c r="I69" s="200">
        <v>2.1</v>
      </c>
      <c r="J69" s="200">
        <v>223.22460333842525</v>
      </c>
      <c r="K69" s="201"/>
      <c r="L69" s="200">
        <v>1.2536886620396797</v>
      </c>
      <c r="M69" s="200">
        <v>55.954385984545397</v>
      </c>
      <c r="N69" s="200">
        <v>26.518666343386446</v>
      </c>
      <c r="O69" s="202">
        <v>33.880000000000003</v>
      </c>
      <c r="P69" s="202">
        <v>6.2607413714538058</v>
      </c>
      <c r="Q69" s="196">
        <v>-0.46254171227106955</v>
      </c>
      <c r="R69" s="196">
        <v>2.1063396099396026</v>
      </c>
      <c r="S69" s="20">
        <v>44.706129918082404</v>
      </c>
      <c r="T69" s="20">
        <v>41.450336730930367</v>
      </c>
      <c r="U69" s="20">
        <v>60.130534239092803</v>
      </c>
    </row>
    <row r="70" spans="1:21" ht="20.100000000000001" customHeight="1" x14ac:dyDescent="0.25">
      <c r="A70" s="203" t="s">
        <v>731</v>
      </c>
      <c r="B70" s="204">
        <v>8948</v>
      </c>
      <c r="C70" s="204">
        <v>8948062095</v>
      </c>
      <c r="D70" s="204">
        <v>12</v>
      </c>
      <c r="E70" s="204">
        <v>1240500000</v>
      </c>
      <c r="F70" s="205">
        <v>7.2132705320435306</v>
      </c>
      <c r="G70" s="206">
        <v>-82</v>
      </c>
      <c r="H70" s="206">
        <v>-82420523</v>
      </c>
      <c r="I70" s="206">
        <v>3.29</v>
      </c>
      <c r="J70" s="206">
        <v>256.85806753501305</v>
      </c>
      <c r="K70" s="203"/>
      <c r="L70" s="207">
        <v>1.495400653564642</v>
      </c>
      <c r="M70" s="206">
        <v>46.010476976696637</v>
      </c>
      <c r="N70" s="206">
        <v>11.071721676188979</v>
      </c>
      <c r="O70" s="208">
        <v>20.92</v>
      </c>
      <c r="P70" s="208">
        <v>20.064725677726244</v>
      </c>
      <c r="Q70" s="196">
        <v>-2.0944520012425549</v>
      </c>
      <c r="R70" s="196"/>
      <c r="S70" s="20">
        <v>37.637841221035679</v>
      </c>
      <c r="T70" s="20">
        <v>44.448942088444248</v>
      </c>
      <c r="U70" s="20">
        <v>46.120931685055716</v>
      </c>
    </row>
    <row r="71" spans="1:21" ht="20.100000000000001" customHeight="1" x14ac:dyDescent="0.25">
      <c r="A71" s="197" t="s">
        <v>445</v>
      </c>
      <c r="B71" s="198">
        <v>1936</v>
      </c>
      <c r="C71" s="198">
        <v>1936877995</v>
      </c>
      <c r="D71" s="198">
        <v>7</v>
      </c>
      <c r="E71" s="198">
        <v>700000000</v>
      </c>
      <c r="F71" s="199">
        <v>2.7669685642857145</v>
      </c>
      <c r="G71" s="200">
        <v>-73</v>
      </c>
      <c r="H71" s="200">
        <v>-73334422</v>
      </c>
      <c r="I71" s="200">
        <v>2.76</v>
      </c>
      <c r="J71" s="200">
        <v>378.47666393927926</v>
      </c>
      <c r="K71" s="201"/>
      <c r="L71" s="200">
        <v>2.7947666393927921</v>
      </c>
      <c r="M71" s="200">
        <v>59.211959868502085</v>
      </c>
      <c r="N71" s="200">
        <v>31.098718418330922</v>
      </c>
      <c r="O71" s="202">
        <v>35.479999999999997</v>
      </c>
      <c r="P71" s="202">
        <v>41.319308031139713</v>
      </c>
      <c r="Q71" s="196">
        <v>-2.9015908020163872</v>
      </c>
      <c r="R71" s="196"/>
      <c r="S71" s="20">
        <v>50.409908778735556</v>
      </c>
      <c r="T71" s="20">
        <v>54.232209523674378</v>
      </c>
      <c r="U71" s="20">
        <v>43.016494882875143</v>
      </c>
    </row>
    <row r="72" spans="1:21" ht="20.100000000000001" customHeight="1" x14ac:dyDescent="0.25">
      <c r="A72" s="203" t="s">
        <v>772</v>
      </c>
      <c r="B72" s="204">
        <v>4233</v>
      </c>
      <c r="C72" s="204">
        <v>4233251169</v>
      </c>
      <c r="D72" s="204">
        <v>10</v>
      </c>
      <c r="E72" s="204">
        <v>1083000000</v>
      </c>
      <c r="F72" s="205">
        <v>3.9088191772853187</v>
      </c>
      <c r="G72" s="206">
        <v>56</v>
      </c>
      <c r="H72" s="206">
        <v>56068529</v>
      </c>
      <c r="I72" s="206">
        <v>17.84</v>
      </c>
      <c r="J72" s="206">
        <v>414.59865686297053</v>
      </c>
      <c r="K72" s="203"/>
      <c r="L72" s="207">
        <v>2.8374760559831076</v>
      </c>
      <c r="M72" s="206">
        <v>9.3278119141647338</v>
      </c>
      <c r="N72" s="206">
        <v>0.59317755203538369</v>
      </c>
      <c r="O72" s="208">
        <v>27.27</v>
      </c>
      <c r="P72" s="208">
        <v>24.245269193079842</v>
      </c>
      <c r="Q72" s="196"/>
      <c r="R72" s="196"/>
      <c r="S72" s="20">
        <v>52.946683720612114</v>
      </c>
      <c r="T72" s="20">
        <v>53.886407452759642</v>
      </c>
      <c r="U72" s="20"/>
    </row>
    <row r="73" spans="1:21" ht="20.100000000000001" customHeight="1" x14ac:dyDescent="0.25">
      <c r="A73" s="197" t="s">
        <v>77</v>
      </c>
      <c r="B73" s="198">
        <v>2595</v>
      </c>
      <c r="C73" s="198">
        <v>2595983504</v>
      </c>
      <c r="D73" s="198">
        <v>9</v>
      </c>
      <c r="E73" s="198">
        <v>990000000</v>
      </c>
      <c r="F73" s="199">
        <v>2.6222055595959595</v>
      </c>
      <c r="G73" s="200">
        <v>-53</v>
      </c>
      <c r="H73" s="200">
        <v>-53669125</v>
      </c>
      <c r="I73" s="200">
        <v>3.16</v>
      </c>
      <c r="J73" s="200">
        <v>565.3171579228956</v>
      </c>
      <c r="K73" s="201"/>
      <c r="L73" s="200">
        <v>4.1483377992990516</v>
      </c>
      <c r="M73" s="200">
        <v>62.942289567954354</v>
      </c>
      <c r="N73" s="200">
        <v>25.533361554482315</v>
      </c>
      <c r="O73" s="202">
        <v>25.78</v>
      </c>
      <c r="P73" s="202">
        <v>14.487175620352568</v>
      </c>
      <c r="Q73" s="196">
        <v>-1.4089312652489694</v>
      </c>
      <c r="R73" s="209">
        <v>-9.6853186534633942</v>
      </c>
      <c r="S73" s="20">
        <v>63.365315614098577</v>
      </c>
      <c r="T73" s="20">
        <v>41.466228280279225</v>
      </c>
      <c r="U73" s="20">
        <v>40.670254584799522</v>
      </c>
    </row>
    <row r="74" spans="1:21" ht="20.100000000000001" customHeight="1" x14ac:dyDescent="0.25">
      <c r="A74" s="203" t="s">
        <v>174</v>
      </c>
      <c r="B74" s="204">
        <v>14150</v>
      </c>
      <c r="C74" s="204">
        <v>14150616391</v>
      </c>
      <c r="D74" s="204">
        <v>24</v>
      </c>
      <c r="E74" s="204">
        <v>2400156000</v>
      </c>
      <c r="F74" s="205">
        <v>5.8957069419654387</v>
      </c>
      <c r="G74" s="206">
        <v>13</v>
      </c>
      <c r="H74" s="206">
        <v>13770039</v>
      </c>
      <c r="I74" s="206">
        <v>1.53</v>
      </c>
      <c r="J74" s="206">
        <v>635.01594967264145</v>
      </c>
      <c r="K74" s="203" t="s">
        <v>2220</v>
      </c>
      <c r="L74" s="207">
        <v>5.1061379668913389</v>
      </c>
      <c r="M74" s="206">
        <v>18.750445431245623</v>
      </c>
      <c r="N74" s="206">
        <v>6.0559517866628152</v>
      </c>
      <c r="O74" s="208">
        <v>68.900000000000006</v>
      </c>
      <c r="P74" s="208">
        <v>53.053771455378353</v>
      </c>
      <c r="Q74" s="196">
        <v>-2.624156361126091</v>
      </c>
      <c r="R74" s="209">
        <v>-0.82611089867717924</v>
      </c>
      <c r="S74" s="20">
        <v>31.810924013252762</v>
      </c>
      <c r="T74" s="20">
        <v>45.255155636661748</v>
      </c>
      <c r="U74" s="20">
        <v>42.543114838706089</v>
      </c>
    </row>
    <row r="75" spans="1:21" ht="20.100000000000001" customHeight="1" x14ac:dyDescent="0.25">
      <c r="A75" s="203" t="s">
        <v>107</v>
      </c>
      <c r="B75" s="204">
        <v>1367</v>
      </c>
      <c r="C75" s="204">
        <v>1367528517</v>
      </c>
      <c r="D75" s="204">
        <v>10</v>
      </c>
      <c r="E75" s="204">
        <v>1000000000</v>
      </c>
      <c r="F75" s="205">
        <v>1.367528517</v>
      </c>
      <c r="G75" s="206">
        <v>32</v>
      </c>
      <c r="H75" s="206">
        <v>32367219</v>
      </c>
      <c r="I75" s="206">
        <v>12.87</v>
      </c>
      <c r="J75" s="206">
        <v>1095.869265505781</v>
      </c>
      <c r="K75" s="203"/>
      <c r="L75" s="207">
        <v>9.9686926550578097</v>
      </c>
      <c r="M75" s="206">
        <v>15.281815785351615</v>
      </c>
      <c r="N75" s="206">
        <v>1.7170579534102939</v>
      </c>
      <c r="O75" s="208">
        <v>29.41</v>
      </c>
      <c r="P75" s="208">
        <v>84.668967591995113</v>
      </c>
      <c r="Q75" s="196">
        <v>5.2306616918202131</v>
      </c>
      <c r="R75" s="196">
        <v>27.074843851658414</v>
      </c>
      <c r="S75" s="20">
        <v>52.987797906495963</v>
      </c>
      <c r="T75" s="20">
        <v>82.064836371575296</v>
      </c>
      <c r="U75" s="20">
        <v>71.754693978638898</v>
      </c>
    </row>
    <row r="76" spans="1:21" ht="20.100000000000001" customHeight="1" x14ac:dyDescent="0.25">
      <c r="A76" s="203" t="s">
        <v>26</v>
      </c>
      <c r="B76" s="204">
        <v>8135</v>
      </c>
      <c r="C76" s="204">
        <v>8135775636</v>
      </c>
      <c r="D76" s="204">
        <v>50</v>
      </c>
      <c r="E76" s="204">
        <v>5000000000</v>
      </c>
      <c r="F76" s="205">
        <v>1.6271551272</v>
      </c>
      <c r="G76" s="206">
        <v>1715</v>
      </c>
      <c r="H76" s="206">
        <v>1715491599</v>
      </c>
      <c r="I76" s="206">
        <v>15.75</v>
      </c>
      <c r="J76" s="206">
        <v>4608.2716512567304</v>
      </c>
      <c r="K76" s="203" t="s">
        <v>2206</v>
      </c>
      <c r="L76" s="207">
        <v>45.092716512567307</v>
      </c>
      <c r="M76" s="206">
        <v>0.83175559693539647</v>
      </c>
      <c r="N76" s="206">
        <v>1.1316402679393149E-2</v>
      </c>
      <c r="O76" s="208">
        <v>65.430000000000007</v>
      </c>
      <c r="P76" s="208">
        <v>40.280426802602889</v>
      </c>
      <c r="Q76" s="196">
        <v>6.5032276497829322</v>
      </c>
      <c r="R76" s="196">
        <v>31.471492833380683</v>
      </c>
      <c r="S76" s="20">
        <v>43.424510922395648</v>
      </c>
      <c r="T76" s="20">
        <v>63.10925468860956</v>
      </c>
      <c r="U76" s="20">
        <v>65.749759110369084</v>
      </c>
    </row>
    <row r="77" spans="1:21" ht="20.100000000000001" customHeight="1" x14ac:dyDescent="0.25">
      <c r="A77" s="203" t="s">
        <v>165</v>
      </c>
      <c r="B77" s="204">
        <v>10580</v>
      </c>
      <c r="C77" s="204">
        <v>10580143341</v>
      </c>
      <c r="D77" s="204">
        <v>37264000</v>
      </c>
      <c r="E77" s="204">
        <v>37264000</v>
      </c>
      <c r="F77" s="205">
        <v>283.9239840328467</v>
      </c>
      <c r="G77" s="206">
        <v>25</v>
      </c>
      <c r="H77" s="206">
        <v>25223013</v>
      </c>
      <c r="I77" s="206">
        <v>267.75</v>
      </c>
      <c r="J77" s="206">
        <v>-0.80452514362584004</v>
      </c>
      <c r="K77" s="203"/>
      <c r="L77" s="210">
        <v>196868.59588991074</v>
      </c>
      <c r="M77" s="206">
        <v>46.07475810853358</v>
      </c>
      <c r="N77" s="206">
        <v>4.7924091282204309</v>
      </c>
      <c r="O77" s="208">
        <v>9.0299999999999994</v>
      </c>
      <c r="P77" s="208">
        <v>19.320531940060764</v>
      </c>
      <c r="Q77" s="196">
        <v>27.842338714449113</v>
      </c>
      <c r="R77" s="209">
        <v>171.54513383519372</v>
      </c>
      <c r="S77" s="20">
        <v>55.577578945611528</v>
      </c>
      <c r="T77" s="20">
        <v>44.018414962511926</v>
      </c>
      <c r="U77" s="20">
        <v>57.465741321450515</v>
      </c>
    </row>
    <row r="78" spans="1:21" ht="20.100000000000001" customHeight="1" x14ac:dyDescent="0.25">
      <c r="A78" s="190" t="s">
        <v>2221</v>
      </c>
      <c r="B78" s="191"/>
      <c r="C78" s="191"/>
      <c r="D78" s="191"/>
      <c r="E78" s="191"/>
      <c r="F78" s="192"/>
      <c r="G78" s="193"/>
      <c r="H78" s="193"/>
      <c r="I78" s="193"/>
      <c r="J78" s="193"/>
      <c r="K78" s="194"/>
      <c r="L78" s="193"/>
      <c r="M78" s="193"/>
      <c r="N78" s="193"/>
      <c r="O78" s="195"/>
      <c r="P78" s="195"/>
      <c r="Q78" s="196"/>
      <c r="R78" s="196"/>
      <c r="S78" s="20"/>
      <c r="T78" s="20"/>
      <c r="U78" s="20"/>
    </row>
    <row r="79" spans="1:21" ht="20.100000000000001" customHeight="1" x14ac:dyDescent="0.25">
      <c r="A79" s="203" t="s">
        <v>161</v>
      </c>
      <c r="B79" s="204">
        <v>11386</v>
      </c>
      <c r="C79" s="204">
        <v>11386108733</v>
      </c>
      <c r="D79" s="204">
        <v>1</v>
      </c>
      <c r="E79" s="204">
        <v>100023579</v>
      </c>
      <c r="F79" s="205">
        <v>113.83424635305241</v>
      </c>
      <c r="G79" s="206">
        <v>-796</v>
      </c>
      <c r="H79" s="206">
        <v>-796663172</v>
      </c>
      <c r="I79" s="206">
        <v>156.30000000000001</v>
      </c>
      <c r="J79" s="206">
        <v>0.31770539012294191</v>
      </c>
      <c r="K79" s="203"/>
      <c r="L79" s="207">
        <v>-0.98682294609877053</v>
      </c>
      <c r="M79" s="206">
        <v>29.96244118361022</v>
      </c>
      <c r="N79" s="206">
        <v>1.8605824847844978</v>
      </c>
      <c r="O79" s="208">
        <v>8.2899999999999991</v>
      </c>
      <c r="P79" s="208">
        <v>54.512083255061555</v>
      </c>
      <c r="Q79" s="196">
        <v>-49.032411187997127</v>
      </c>
      <c r="R79" s="209">
        <v>-131.08319229578171</v>
      </c>
      <c r="S79" s="20">
        <v>44.301323855731198</v>
      </c>
      <c r="T79" s="20">
        <v>41.92578666089274</v>
      </c>
      <c r="U79" s="20">
        <v>43.445092002800223</v>
      </c>
    </row>
    <row r="80" spans="1:21" ht="20.100000000000001" customHeight="1" x14ac:dyDescent="0.25">
      <c r="A80" s="203" t="s">
        <v>544</v>
      </c>
      <c r="B80" s="204">
        <v>5548</v>
      </c>
      <c r="C80" s="204">
        <v>5548282822</v>
      </c>
      <c r="D80" s="204">
        <v>1</v>
      </c>
      <c r="E80" s="204">
        <v>179000000</v>
      </c>
      <c r="F80" s="205">
        <v>30.995993418994413</v>
      </c>
      <c r="G80" s="206">
        <v>16</v>
      </c>
      <c r="H80" s="206">
        <v>16821625</v>
      </c>
      <c r="I80" s="206">
        <v>51.1</v>
      </c>
      <c r="J80" s="206">
        <v>7.6624098918366208</v>
      </c>
      <c r="K80" s="203"/>
      <c r="L80" s="207">
        <v>-0.95160664864895739</v>
      </c>
      <c r="M80" s="206">
        <v>16.284117465155653</v>
      </c>
      <c r="N80" s="206">
        <v>1.749475447481269</v>
      </c>
      <c r="O80" s="208">
        <v>26.39</v>
      </c>
      <c r="P80" s="208">
        <v>11.760795198153888</v>
      </c>
      <c r="Q80" s="196">
        <v>11.615137948390526</v>
      </c>
      <c r="R80" s="196"/>
      <c r="S80" s="20">
        <v>46.011299085864771</v>
      </c>
      <c r="T80" s="20">
        <v>61.971707461940674</v>
      </c>
      <c r="U80" s="20">
        <v>64.666267015151689</v>
      </c>
    </row>
    <row r="81" spans="1:21" ht="20.100000000000001" customHeight="1" x14ac:dyDescent="0.25">
      <c r="A81" s="203" t="s">
        <v>481</v>
      </c>
      <c r="B81" s="204">
        <v>4515</v>
      </c>
      <c r="C81" s="204">
        <v>4515514494</v>
      </c>
      <c r="D81" s="204">
        <v>1</v>
      </c>
      <c r="E81" s="204">
        <v>146250000</v>
      </c>
      <c r="F81" s="205">
        <v>30.875312779487178</v>
      </c>
      <c r="G81" s="206">
        <v>12</v>
      </c>
      <c r="H81" s="206">
        <v>12888411</v>
      </c>
      <c r="I81" s="206">
        <v>67.75</v>
      </c>
      <c r="J81" s="206">
        <v>6.0930455527400635</v>
      </c>
      <c r="K81" s="203"/>
      <c r="L81" s="207">
        <v>-0.9514174962141092</v>
      </c>
      <c r="M81" s="206">
        <v>32.000032000032</v>
      </c>
      <c r="N81" s="206">
        <v>3.9782479564919346</v>
      </c>
      <c r="O81" s="208">
        <v>15.54</v>
      </c>
      <c r="P81" s="208">
        <v>56.264483134210856</v>
      </c>
      <c r="Q81" s="196">
        <v>-2.4445107474210204</v>
      </c>
      <c r="R81" s="196"/>
      <c r="S81" s="20">
        <v>69.855088187650765</v>
      </c>
      <c r="T81" s="20">
        <v>60.504112559159424</v>
      </c>
      <c r="U81" s="20">
        <v>53.612533308420403</v>
      </c>
    </row>
    <row r="82" spans="1:21" ht="20.100000000000001" customHeight="1" x14ac:dyDescent="0.25">
      <c r="A82" s="197" t="s">
        <v>101</v>
      </c>
      <c r="B82" s="198">
        <v>4675</v>
      </c>
      <c r="C82" s="198">
        <v>4675184543</v>
      </c>
      <c r="D82" s="198">
        <v>1</v>
      </c>
      <c r="E82" s="198">
        <v>175000000</v>
      </c>
      <c r="F82" s="199">
        <v>26.715340245714287</v>
      </c>
      <c r="G82" s="200">
        <v>-19</v>
      </c>
      <c r="H82" s="200">
        <v>-19232100</v>
      </c>
      <c r="I82" s="200">
        <v>9.07</v>
      </c>
      <c r="J82" s="200">
        <v>8.8258153400127703</v>
      </c>
      <c r="K82" s="201"/>
      <c r="L82" s="200">
        <v>-0.94385248377135555</v>
      </c>
      <c r="M82" s="200">
        <v>31.156184590267941</v>
      </c>
      <c r="N82" s="200">
        <v>18.642444033069818</v>
      </c>
      <c r="O82" s="202">
        <v>76.819999999999993</v>
      </c>
      <c r="P82" s="202">
        <v>31.497146926563769</v>
      </c>
      <c r="Q82" s="196">
        <v>-6.8556960695934244</v>
      </c>
      <c r="R82" s="196">
        <v>10.041028651204638</v>
      </c>
      <c r="S82" s="20">
        <v>30.735607419481003</v>
      </c>
      <c r="T82" s="20">
        <v>46.957936043088722</v>
      </c>
      <c r="U82" s="20">
        <v>51.963694198944502</v>
      </c>
    </row>
    <row r="83" spans="1:21" ht="20.100000000000001" customHeight="1" x14ac:dyDescent="0.25">
      <c r="A83" s="203" t="s">
        <v>744</v>
      </c>
      <c r="B83" s="204">
        <v>25145</v>
      </c>
      <c r="C83" s="204">
        <v>25145763000</v>
      </c>
      <c r="D83" s="204">
        <v>3</v>
      </c>
      <c r="E83" s="204">
        <v>322508000</v>
      </c>
      <c r="F83" s="205">
        <v>77.969424014288023</v>
      </c>
      <c r="G83" s="206">
        <v>-820</v>
      </c>
      <c r="H83" s="206">
        <v>-820079000</v>
      </c>
      <c r="I83" s="206">
        <v>161.19999999999999</v>
      </c>
      <c r="J83" s="206">
        <v>5.1947408873216538</v>
      </c>
      <c r="K83" s="203"/>
      <c r="L83" s="207">
        <v>-0.94228506806494594</v>
      </c>
      <c r="M83" s="206">
        <v>18.669739117553956</v>
      </c>
      <c r="N83" s="206">
        <v>0.43657034629369923</v>
      </c>
      <c r="O83" s="208">
        <v>5.01</v>
      </c>
      <c r="P83" s="208">
        <v>43.228944814451651</v>
      </c>
      <c r="Q83" s="196">
        <v>-65.863912142307299</v>
      </c>
      <c r="R83" s="209">
        <v>77.141710618150796</v>
      </c>
      <c r="S83" s="20">
        <v>54.010534961936891</v>
      </c>
      <c r="T83" s="20">
        <v>55.833038437447712</v>
      </c>
      <c r="U83" s="20">
        <v>48.361090933733095</v>
      </c>
    </row>
    <row r="84" spans="1:21" ht="20.100000000000001" customHeight="1" x14ac:dyDescent="0.25">
      <c r="A84" s="197" t="s">
        <v>540</v>
      </c>
      <c r="B84" s="198">
        <v>2863</v>
      </c>
      <c r="C84" s="198">
        <v>2863294706</v>
      </c>
      <c r="D84" s="198">
        <v>1</v>
      </c>
      <c r="E84" s="198">
        <v>112000000</v>
      </c>
      <c r="F84" s="199">
        <v>25.56513130357143</v>
      </c>
      <c r="G84" s="200">
        <v>-54</v>
      </c>
      <c r="H84" s="200">
        <v>-54281567</v>
      </c>
      <c r="I84" s="200">
        <v>429.25</v>
      </c>
      <c r="J84" s="200">
        <v>5.5714506999825391</v>
      </c>
      <c r="K84" s="201"/>
      <c r="L84" s="200">
        <v>-0.94132633303587021</v>
      </c>
      <c r="M84" s="200">
        <v>2.118316446820725</v>
      </c>
      <c r="N84" s="200">
        <v>4.4502446361779933E-2</v>
      </c>
      <c r="O84" s="202">
        <v>39.67</v>
      </c>
      <c r="P84" s="202">
        <v>58.752858873116907</v>
      </c>
      <c r="Q84" s="209">
        <v>560.79915512005584</v>
      </c>
      <c r="R84" s="196"/>
      <c r="S84" s="20">
        <v>70.831057535417727</v>
      </c>
      <c r="T84" s="20">
        <v>54.872930864387556</v>
      </c>
      <c r="U84" s="20">
        <v>91.656658724105753</v>
      </c>
    </row>
    <row r="85" spans="1:21" ht="20.100000000000001" customHeight="1" x14ac:dyDescent="0.25">
      <c r="A85" s="203" t="s">
        <v>552</v>
      </c>
      <c r="B85" s="204">
        <v>2574</v>
      </c>
      <c r="C85" s="204">
        <v>2574862803</v>
      </c>
      <c r="D85" s="204">
        <v>1</v>
      </c>
      <c r="E85" s="204">
        <v>132500000</v>
      </c>
      <c r="F85" s="205">
        <v>19.432926815094341</v>
      </c>
      <c r="G85" s="206">
        <v>-36</v>
      </c>
      <c r="H85" s="206">
        <v>-36817958</v>
      </c>
      <c r="I85" s="206">
        <v>22.64</v>
      </c>
      <c r="J85" s="206">
        <v>9.1888923827061078</v>
      </c>
      <c r="K85" s="203"/>
      <c r="L85" s="207">
        <v>-0.92281142134313554</v>
      </c>
      <c r="M85" s="206">
        <v>45.826117939460467</v>
      </c>
      <c r="N85" s="206">
        <v>16.805514765924222</v>
      </c>
      <c r="O85" s="208">
        <v>32.01</v>
      </c>
      <c r="P85" s="208">
        <v>38.835087006455971</v>
      </c>
      <c r="Q85" s="196">
        <v>10.274796890153794</v>
      </c>
      <c r="R85" s="196"/>
      <c r="S85" s="20">
        <v>59.195075003775322</v>
      </c>
      <c r="T85" s="20">
        <v>49.580064926182239</v>
      </c>
      <c r="U85" s="20">
        <v>57.336354867477468</v>
      </c>
    </row>
    <row r="86" spans="1:21" ht="20.100000000000001" customHeight="1" x14ac:dyDescent="0.25">
      <c r="A86" s="197" t="s">
        <v>175</v>
      </c>
      <c r="B86" s="198">
        <v>2503</v>
      </c>
      <c r="C86" s="198">
        <v>2503213131</v>
      </c>
      <c r="D86" s="198">
        <v>1</v>
      </c>
      <c r="E86" s="198">
        <v>129600000</v>
      </c>
      <c r="F86" s="199">
        <v>19.31491613425926</v>
      </c>
      <c r="G86" s="200">
        <v>21</v>
      </c>
      <c r="H86" s="200">
        <v>21111327</v>
      </c>
      <c r="I86" s="200">
        <v>27.7</v>
      </c>
      <c r="J86" s="200">
        <v>9.018164130507671</v>
      </c>
      <c r="K86" s="201"/>
      <c r="L86" s="200">
        <v>-0.92233981294180101</v>
      </c>
      <c r="M86" s="200">
        <v>34.238770778825206</v>
      </c>
      <c r="N86" s="200">
        <v>9.1731960462816158</v>
      </c>
      <c r="O86" s="202">
        <v>31.3</v>
      </c>
      <c r="P86" s="202">
        <v>20.592447511611123</v>
      </c>
      <c r="Q86" s="196">
        <v>-22.887116456819747</v>
      </c>
      <c r="R86" s="209">
        <v>-2.4234210125855782</v>
      </c>
      <c r="S86" s="20">
        <v>25.611071353556365</v>
      </c>
      <c r="T86" s="20">
        <v>27.238019248423935</v>
      </c>
      <c r="U86" s="20">
        <v>44.905461036185791</v>
      </c>
    </row>
    <row r="87" spans="1:21" ht="20.100000000000001" customHeight="1" x14ac:dyDescent="0.25">
      <c r="A87" s="203" t="s">
        <v>234</v>
      </c>
      <c r="B87" s="204">
        <v>7583</v>
      </c>
      <c r="C87" s="204">
        <v>7583767231</v>
      </c>
      <c r="D87" s="204">
        <v>2</v>
      </c>
      <c r="E87" s="204">
        <v>244800000</v>
      </c>
      <c r="F87" s="205">
        <v>30.979441303104576</v>
      </c>
      <c r="G87" s="206">
        <v>116</v>
      </c>
      <c r="H87" s="206">
        <v>116949644</v>
      </c>
      <c r="I87" s="206">
        <v>17.89</v>
      </c>
      <c r="J87" s="206">
        <v>10.814286656077353</v>
      </c>
      <c r="K87" s="203"/>
      <c r="L87" s="207">
        <v>-0.90316158478625119</v>
      </c>
      <c r="M87" s="206">
        <v>21.108438664568919</v>
      </c>
      <c r="N87" s="206">
        <v>4.8633548858718001</v>
      </c>
      <c r="O87" s="208">
        <v>43.66</v>
      </c>
      <c r="P87" s="208">
        <v>44.477585415830973</v>
      </c>
      <c r="Q87" s="196">
        <v>4.2254449524152804</v>
      </c>
      <c r="R87" s="209">
        <v>-4.1947121501258522</v>
      </c>
      <c r="S87" s="20">
        <v>46.520929633905936</v>
      </c>
      <c r="T87" s="20">
        <v>49.75900979603427</v>
      </c>
      <c r="U87" s="20">
        <v>50.750404894799537</v>
      </c>
    </row>
    <row r="88" spans="1:21" ht="20.100000000000001" customHeight="1" x14ac:dyDescent="0.25">
      <c r="A88" s="197" t="s">
        <v>162</v>
      </c>
      <c r="B88" s="198">
        <v>11759</v>
      </c>
      <c r="C88" s="198">
        <v>11759814183</v>
      </c>
      <c r="D88" s="198">
        <v>3</v>
      </c>
      <c r="E88" s="198">
        <v>314657359</v>
      </c>
      <c r="F88" s="199">
        <v>37.373396320281195</v>
      </c>
      <c r="G88" s="200">
        <v>49</v>
      </c>
      <c r="H88" s="200">
        <v>49521257</v>
      </c>
      <c r="I88" s="200">
        <v>12.15</v>
      </c>
      <c r="J88" s="200">
        <v>11.60254739673041</v>
      </c>
      <c r="K88" s="201"/>
      <c r="L88" s="200">
        <v>-0.87959349582692292</v>
      </c>
      <c r="M88" s="200">
        <v>32.202420576757468</v>
      </c>
      <c r="N88" s="200">
        <v>9.7840562316073889</v>
      </c>
      <c r="O88" s="202">
        <v>37.74</v>
      </c>
      <c r="P88" s="202">
        <v>46.025382095931761</v>
      </c>
      <c r="Q88" s="196">
        <v>-9.3435471187133601</v>
      </c>
      <c r="R88" s="209">
        <v>4.8751821186487732</v>
      </c>
      <c r="S88" s="20">
        <v>26.508785587336931</v>
      </c>
      <c r="T88" s="20">
        <v>49.428873767083211</v>
      </c>
      <c r="U88" s="20">
        <v>46.616049621781592</v>
      </c>
    </row>
    <row r="89" spans="1:21" ht="20.100000000000001" customHeight="1" x14ac:dyDescent="0.25">
      <c r="A89" s="203" t="s">
        <v>159</v>
      </c>
      <c r="B89" s="204">
        <v>10497</v>
      </c>
      <c r="C89" s="204">
        <v>10497610768</v>
      </c>
      <c r="D89" s="204">
        <v>3</v>
      </c>
      <c r="E89" s="204">
        <v>303345000</v>
      </c>
      <c r="F89" s="205">
        <v>34.60617701956518</v>
      </c>
      <c r="G89" s="206">
        <v>128</v>
      </c>
      <c r="H89" s="206">
        <v>128453668</v>
      </c>
      <c r="I89" s="206">
        <v>12.5</v>
      </c>
      <c r="J89" s="206">
        <v>12.133493472654921</v>
      </c>
      <c r="K89" s="203"/>
      <c r="L89" s="207">
        <v>-0.86996541116183246</v>
      </c>
      <c r="M89" s="206">
        <v>37.370123756109024</v>
      </c>
      <c r="N89" s="206">
        <v>11.545779941379029</v>
      </c>
      <c r="O89" s="208">
        <v>33.07</v>
      </c>
      <c r="P89" s="208">
        <v>42.655630642885299</v>
      </c>
      <c r="Q89" s="196">
        <v>-4.8248795455040749</v>
      </c>
      <c r="R89" s="209">
        <v>5.7074270088889989</v>
      </c>
      <c r="S89" s="20">
        <v>41.967134796356817</v>
      </c>
      <c r="T89" s="20">
        <v>52.720791719035169</v>
      </c>
      <c r="U89" s="20">
        <v>49.924042530577154</v>
      </c>
    </row>
    <row r="90" spans="1:21" ht="20.100000000000001" customHeight="1" x14ac:dyDescent="0.25">
      <c r="A90" s="197" t="s">
        <v>31</v>
      </c>
      <c r="B90" s="198">
        <v>1994</v>
      </c>
      <c r="C90" s="198">
        <v>1994719643</v>
      </c>
      <c r="D90" s="198">
        <v>1</v>
      </c>
      <c r="E90" s="198">
        <v>192000000</v>
      </c>
      <c r="F90" s="199">
        <v>10.389164807291667</v>
      </c>
      <c r="G90" s="200">
        <v>73</v>
      </c>
      <c r="H90" s="200">
        <v>73983991</v>
      </c>
      <c r="I90" s="200">
        <v>9.2799999999999994</v>
      </c>
      <c r="J90" s="200">
        <v>26.721188886893614</v>
      </c>
      <c r="K90" s="201"/>
      <c r="L90" s="200">
        <v>-0.85561880788076239</v>
      </c>
      <c r="M90" s="200">
        <v>22.735126680125862</v>
      </c>
      <c r="N90" s="200">
        <v>11.552401768356637</v>
      </c>
      <c r="O90" s="202">
        <v>89.4</v>
      </c>
      <c r="P90" s="202">
        <v>29.720679517052563</v>
      </c>
      <c r="Q90" s="196">
        <v>-1.5356852962142575</v>
      </c>
      <c r="R90" s="209">
        <v>8.0387000575116652</v>
      </c>
      <c r="S90" s="20">
        <v>39.08601632434403</v>
      </c>
      <c r="T90" s="20">
        <v>35.90407685646457</v>
      </c>
      <c r="U90" s="20">
        <v>53.462898454810542</v>
      </c>
    </row>
    <row r="91" spans="1:21" ht="20.100000000000001" customHeight="1" x14ac:dyDescent="0.25">
      <c r="A91" s="197" t="s">
        <v>766</v>
      </c>
      <c r="B91" s="198">
        <v>5199</v>
      </c>
      <c r="C91" s="198">
        <v>5199468670</v>
      </c>
      <c r="D91" s="198">
        <v>2</v>
      </c>
      <c r="E91" s="198">
        <v>273350000</v>
      </c>
      <c r="F91" s="199">
        <v>19.021286519114689</v>
      </c>
      <c r="G91" s="200">
        <v>13</v>
      </c>
      <c r="H91" s="200">
        <v>13511423</v>
      </c>
      <c r="I91" s="200">
        <v>40.94</v>
      </c>
      <c r="J91" s="200">
        <v>20.528512258541983</v>
      </c>
      <c r="K91" s="201"/>
      <c r="L91" s="200">
        <v>-0.84228196147588286</v>
      </c>
      <c r="M91" s="200">
        <v>17.398874817636358</v>
      </c>
      <c r="N91" s="200">
        <v>1.5083066098128068</v>
      </c>
      <c r="O91" s="202">
        <v>19.93</v>
      </c>
      <c r="P91" s="202">
        <v>50.381943776062975</v>
      </c>
      <c r="Q91" s="196"/>
      <c r="R91" s="196"/>
      <c r="S91" s="20">
        <v>53.532466871086314</v>
      </c>
      <c r="T91" s="20">
        <v>45.644683910318925</v>
      </c>
      <c r="U91" s="20"/>
    </row>
    <row r="92" spans="1:21" ht="20.100000000000001" customHeight="1" x14ac:dyDescent="0.25">
      <c r="A92" s="203" t="s">
        <v>32</v>
      </c>
      <c r="B92" s="204">
        <v>2705</v>
      </c>
      <c r="C92" s="204">
        <v>2705096261</v>
      </c>
      <c r="D92" s="204">
        <v>2</v>
      </c>
      <c r="E92" s="204">
        <v>284288125</v>
      </c>
      <c r="F92" s="205">
        <v>9.5153332943470641</v>
      </c>
      <c r="G92" s="206">
        <v>10</v>
      </c>
      <c r="H92" s="206">
        <v>10367317</v>
      </c>
      <c r="I92" s="206">
        <v>10.95</v>
      </c>
      <c r="J92" s="206">
        <v>43.769845345625576</v>
      </c>
      <c r="K92" s="203"/>
      <c r="L92" s="207">
        <v>-0.68471939897446776</v>
      </c>
      <c r="M92" s="206">
        <v>37.909755914880208</v>
      </c>
      <c r="N92" s="206">
        <v>12.427751110014315</v>
      </c>
      <c r="O92" s="208">
        <v>34.590000000000003</v>
      </c>
      <c r="P92" s="208">
        <v>39.457952659903924</v>
      </c>
      <c r="Q92" s="196">
        <v>-4.2871521120758871</v>
      </c>
      <c r="R92" s="196">
        <v>13.072353816308784</v>
      </c>
      <c r="S92" s="20">
        <v>43.514781193474512</v>
      </c>
      <c r="T92" s="20">
        <v>41.887582414063225</v>
      </c>
      <c r="U92" s="20">
        <v>55.73080553237422</v>
      </c>
    </row>
    <row r="93" spans="1:21" ht="20.100000000000001" customHeight="1" x14ac:dyDescent="0.25">
      <c r="A93" s="197" t="s">
        <v>451</v>
      </c>
      <c r="B93" s="198">
        <v>4310</v>
      </c>
      <c r="C93" s="198">
        <v>4310209139</v>
      </c>
      <c r="D93" s="198">
        <v>3</v>
      </c>
      <c r="E93" s="198">
        <v>386500000</v>
      </c>
      <c r="F93" s="199">
        <v>11.151899454075032</v>
      </c>
      <c r="G93" s="200">
        <v>-57</v>
      </c>
      <c r="H93" s="200">
        <v>-57974808</v>
      </c>
      <c r="I93" s="200">
        <v>12.78</v>
      </c>
      <c r="J93" s="200">
        <v>50.919406410037773</v>
      </c>
      <c r="K93" s="201"/>
      <c r="L93" s="200">
        <v>-0.59648129733131261</v>
      </c>
      <c r="M93" s="200">
        <v>27.146201621792947</v>
      </c>
      <c r="N93" s="200">
        <v>4.5080852357889007</v>
      </c>
      <c r="O93" s="202">
        <v>24.47</v>
      </c>
      <c r="P93" s="202">
        <v>43.902153588705914</v>
      </c>
      <c r="Q93" s="196">
        <v>-0.20834933772126973</v>
      </c>
      <c r="R93" s="209">
        <v>3.7942845056101504</v>
      </c>
      <c r="S93" s="20">
        <v>38.220807066612601</v>
      </c>
      <c r="T93" s="20">
        <v>40.010333787092243</v>
      </c>
      <c r="U93" s="20">
        <v>52.004085725171365</v>
      </c>
    </row>
    <row r="94" spans="1:21" ht="20.100000000000001" customHeight="1" x14ac:dyDescent="0.25">
      <c r="A94" s="197" t="s">
        <v>138</v>
      </c>
      <c r="B94" s="198">
        <v>1535</v>
      </c>
      <c r="C94" s="198">
        <v>1535118620</v>
      </c>
      <c r="D94" s="198">
        <v>2</v>
      </c>
      <c r="E94" s="198">
        <v>264000000</v>
      </c>
      <c r="F94" s="199">
        <v>5.8148432575757578</v>
      </c>
      <c r="G94" s="200">
        <v>-72</v>
      </c>
      <c r="H94" s="200">
        <v>-72765098</v>
      </c>
      <c r="I94" s="200">
        <v>12.85</v>
      </c>
      <c r="J94" s="200">
        <v>67.101577713909819</v>
      </c>
      <c r="K94" s="201"/>
      <c r="L94" s="200">
        <v>-0.48407895671280443</v>
      </c>
      <c r="M94" s="200">
        <v>59.309460895742241</v>
      </c>
      <c r="N94" s="200">
        <v>19.672245958625961</v>
      </c>
      <c r="O94" s="202">
        <v>22.37</v>
      </c>
      <c r="P94" s="202">
        <v>52.184217437209142</v>
      </c>
      <c r="Q94" s="196">
        <v>-6.7997186076477867</v>
      </c>
      <c r="R94" s="209">
        <v>3.0478541972936668</v>
      </c>
      <c r="S94" s="20">
        <v>44.328379809493008</v>
      </c>
      <c r="T94" s="20">
        <v>67.2009708078334</v>
      </c>
      <c r="U94" s="20">
        <v>49.088140542071294</v>
      </c>
    </row>
    <row r="95" spans="1:21" ht="20.100000000000001" customHeight="1" x14ac:dyDescent="0.25">
      <c r="A95" s="203" t="s">
        <v>108</v>
      </c>
      <c r="B95" s="204">
        <v>15078</v>
      </c>
      <c r="C95" s="204">
        <v>15078182984</v>
      </c>
      <c r="D95" s="204">
        <v>7</v>
      </c>
      <c r="E95" s="204">
        <v>750000000</v>
      </c>
      <c r="F95" s="205">
        <v>20.104243978666666</v>
      </c>
      <c r="G95" s="206">
        <v>110</v>
      </c>
      <c r="H95" s="206">
        <v>110116171</v>
      </c>
      <c r="I95" s="206">
        <v>8.6999999999999993</v>
      </c>
      <c r="J95" s="206">
        <v>54.958334031052232</v>
      </c>
      <c r="K95" s="203"/>
      <c r="L95" s="207">
        <v>-0.47772221571017909</v>
      </c>
      <c r="M95" s="206">
        <v>16.930249488389023</v>
      </c>
      <c r="N95" s="206">
        <v>2.7731776393757612</v>
      </c>
      <c r="O95" s="208">
        <v>38.700000000000003</v>
      </c>
      <c r="P95" s="208">
        <v>65.349826723510702</v>
      </c>
      <c r="Q95" s="196">
        <v>-1.4192047556816956</v>
      </c>
      <c r="R95" s="209">
        <v>5.4661536551281564</v>
      </c>
      <c r="S95" s="20">
        <v>33.997136175168173</v>
      </c>
      <c r="T95" s="20">
        <v>53.052720258077898</v>
      </c>
      <c r="U95" s="20">
        <v>52.965915635501482</v>
      </c>
    </row>
    <row r="96" spans="1:21" ht="20.100000000000001" customHeight="1" x14ac:dyDescent="0.25">
      <c r="A96" s="203" t="s">
        <v>160</v>
      </c>
      <c r="B96" s="204">
        <v>1300</v>
      </c>
      <c r="C96" s="204">
        <v>1300173375</v>
      </c>
      <c r="D96" s="204">
        <v>2</v>
      </c>
      <c r="E96" s="204">
        <v>270000000</v>
      </c>
      <c r="F96" s="205">
        <v>4.8154569444444446</v>
      </c>
      <c r="G96" s="206">
        <v>-34</v>
      </c>
      <c r="H96" s="206">
        <v>-34355927</v>
      </c>
      <c r="I96" s="206">
        <v>3.88</v>
      </c>
      <c r="J96" s="206">
        <v>83.104168030667438</v>
      </c>
      <c r="K96" s="203"/>
      <c r="L96" s="207">
        <v>-0.37700616273579668</v>
      </c>
      <c r="M96" s="206">
        <v>41.250910343136731</v>
      </c>
      <c r="N96" s="206">
        <v>39.890639534993454</v>
      </c>
      <c r="O96" s="208">
        <v>93.77</v>
      </c>
      <c r="P96" s="208">
        <v>48.800290493695904</v>
      </c>
      <c r="Q96" s="196">
        <v>-2.524690553863782</v>
      </c>
      <c r="R96" s="209">
        <v>2.6015916768279812</v>
      </c>
      <c r="S96" s="20">
        <v>37.74142682824565</v>
      </c>
      <c r="T96" s="20">
        <v>58.29094386516519</v>
      </c>
      <c r="U96" s="20">
        <v>50.235027592646105</v>
      </c>
    </row>
    <row r="97" spans="1:21" ht="20.100000000000001" customHeight="1" x14ac:dyDescent="0.25">
      <c r="A97" s="203" t="s">
        <v>114</v>
      </c>
      <c r="B97" s="204">
        <v>1413</v>
      </c>
      <c r="C97" s="204">
        <v>1413319947</v>
      </c>
      <c r="D97" s="204">
        <v>2</v>
      </c>
      <c r="E97" s="204">
        <v>294204950</v>
      </c>
      <c r="F97" s="205">
        <v>4.8038618894753471</v>
      </c>
      <c r="G97" s="206">
        <v>-101</v>
      </c>
      <c r="H97" s="206">
        <v>-101180902</v>
      </c>
      <c r="I97" s="206">
        <v>2.65</v>
      </c>
      <c r="J97" s="206">
        <v>765.81150810928159</v>
      </c>
      <c r="K97" s="203" t="s">
        <v>2222</v>
      </c>
      <c r="L97" s="207">
        <v>-0.37550244594403931</v>
      </c>
      <c r="M97" s="206">
        <v>66.443060014494193</v>
      </c>
      <c r="N97" s="206">
        <v>95.290872636975692</v>
      </c>
      <c r="O97" s="208">
        <v>86.34</v>
      </c>
      <c r="P97" s="208">
        <v>50.151909444614752</v>
      </c>
      <c r="Q97" s="196">
        <v>-0.69507979560234912</v>
      </c>
      <c r="R97" s="196">
        <v>3.3184335682878929</v>
      </c>
      <c r="S97" s="20">
        <v>59.93176958378119</v>
      </c>
      <c r="T97" s="20">
        <v>43.534911443860523</v>
      </c>
      <c r="U97" s="20">
        <v>54.857787215194946</v>
      </c>
    </row>
    <row r="98" spans="1:21" ht="20.100000000000001" customHeight="1" x14ac:dyDescent="0.25">
      <c r="A98" s="197" t="s">
        <v>524</v>
      </c>
      <c r="B98" s="198">
        <v>7797</v>
      </c>
      <c r="C98" s="198">
        <v>7797972597</v>
      </c>
      <c r="D98" s="198">
        <v>9</v>
      </c>
      <c r="E98" s="198">
        <v>960000000</v>
      </c>
      <c r="F98" s="199">
        <v>8.1228881218750004</v>
      </c>
      <c r="G98" s="200">
        <v>-282</v>
      </c>
      <c r="H98" s="200">
        <v>-282199228</v>
      </c>
      <c r="I98" s="200">
        <v>6.18</v>
      </c>
      <c r="J98" s="200">
        <v>182.09263990431782</v>
      </c>
      <c r="K98" s="201" t="s">
        <v>2223</v>
      </c>
      <c r="L98" s="200">
        <v>0.66197044664992932</v>
      </c>
      <c r="M98" s="200">
        <v>24.072032765695539</v>
      </c>
      <c r="N98" s="200">
        <v>4.2213862173287628</v>
      </c>
      <c r="O98" s="202">
        <v>29.14</v>
      </c>
      <c r="P98" s="202">
        <v>108.25166732410941</v>
      </c>
      <c r="Q98" s="196">
        <v>-1.723911770639095</v>
      </c>
      <c r="R98" s="196"/>
      <c r="S98" s="20">
        <v>47.820274486885197</v>
      </c>
      <c r="T98" s="20">
        <v>47.720578376059919</v>
      </c>
      <c r="U98" s="20">
        <v>31.623804839848816</v>
      </c>
    </row>
    <row r="99" spans="1:21" ht="20.100000000000001" customHeight="1" x14ac:dyDescent="0.25">
      <c r="A99" s="197" t="s">
        <v>455</v>
      </c>
      <c r="B99" s="198">
        <v>2527</v>
      </c>
      <c r="C99" s="198">
        <v>2527222364</v>
      </c>
      <c r="D99" s="198">
        <v>6</v>
      </c>
      <c r="E99" s="198">
        <v>600000000</v>
      </c>
      <c r="F99" s="199">
        <v>4.2120372733333333</v>
      </c>
      <c r="G99" s="200">
        <v>-2</v>
      </c>
      <c r="H99" s="200">
        <v>-2865114</v>
      </c>
      <c r="I99" s="200">
        <v>6.39</v>
      </c>
      <c r="J99" s="200">
        <v>212.67332281173182</v>
      </c>
      <c r="K99" s="201"/>
      <c r="L99" s="200">
        <v>1.1367332281173181</v>
      </c>
      <c r="M99" s="200">
        <v>39.269392944271821</v>
      </c>
      <c r="N99" s="200">
        <v>10.505455576316697</v>
      </c>
      <c r="O99" s="202">
        <v>27.25</v>
      </c>
      <c r="P99" s="202">
        <v>58.888931555108307</v>
      </c>
      <c r="Q99" s="196">
        <v>-1.1366370014731064</v>
      </c>
      <c r="R99" s="209">
        <v>-2.7284941827199116</v>
      </c>
      <c r="S99" s="20">
        <v>38.413589730554655</v>
      </c>
      <c r="T99" s="20">
        <v>47.264003166276446</v>
      </c>
      <c r="U99" s="20">
        <v>46.356400556125642</v>
      </c>
    </row>
    <row r="100" spans="1:21" ht="20.100000000000001" customHeight="1" x14ac:dyDescent="0.25">
      <c r="A100" s="197" t="s">
        <v>762</v>
      </c>
      <c r="B100" s="198">
        <v>4581</v>
      </c>
      <c r="C100" s="198">
        <v>4581844648</v>
      </c>
      <c r="D100" s="198">
        <v>8</v>
      </c>
      <c r="E100" s="198">
        <v>870000000</v>
      </c>
      <c r="F100" s="199">
        <v>5.2664881011494256</v>
      </c>
      <c r="G100" s="200">
        <v>4</v>
      </c>
      <c r="H100" s="200">
        <v>4586945</v>
      </c>
      <c r="I100" s="200">
        <v>11.91</v>
      </c>
      <c r="J100" s="200">
        <v>246.79321151702214</v>
      </c>
      <c r="K100" s="201"/>
      <c r="L100" s="200">
        <v>1.2785582668231923</v>
      </c>
      <c r="M100" s="200">
        <v>20.368775664975598</v>
      </c>
      <c r="N100" s="200">
        <v>2.0848072860027633</v>
      </c>
      <c r="O100" s="202">
        <v>20.100000000000001</v>
      </c>
      <c r="P100" s="202">
        <v>31.112677480950666</v>
      </c>
      <c r="Q100" s="196"/>
      <c r="R100" s="196"/>
      <c r="S100" s="20">
        <v>45.498900890265283</v>
      </c>
      <c r="T100" s="20">
        <v>40.931923271004045</v>
      </c>
      <c r="U100" s="20"/>
    </row>
    <row r="101" spans="1:21" ht="20.100000000000001" customHeight="1" x14ac:dyDescent="0.25">
      <c r="A101" s="197" t="s">
        <v>80</v>
      </c>
      <c r="B101" s="198">
        <v>2545</v>
      </c>
      <c r="C101" s="198">
        <v>2545549000</v>
      </c>
      <c r="D101" s="198">
        <v>10</v>
      </c>
      <c r="E101" s="198">
        <v>1053000000</v>
      </c>
      <c r="F101" s="199">
        <v>2.4174254510921176</v>
      </c>
      <c r="G101" s="200">
        <v>-222</v>
      </c>
      <c r="H101" s="200">
        <v>-222180000</v>
      </c>
      <c r="I101" s="200">
        <v>1.67</v>
      </c>
      <c r="J101" s="200">
        <v>652.38105846715189</v>
      </c>
      <c r="K101" s="201" t="s">
        <v>2224</v>
      </c>
      <c r="L101" s="200">
        <v>5.2049483235247092</v>
      </c>
      <c r="M101" s="200">
        <v>29.682446575065303</v>
      </c>
      <c r="N101" s="200">
        <v>16.200263382708027</v>
      </c>
      <c r="O101" s="202">
        <v>73.55</v>
      </c>
      <c r="P101" s="202">
        <v>46.504648888745052</v>
      </c>
      <c r="Q101" s="196">
        <v>-2.7437476510748127</v>
      </c>
      <c r="R101" s="209">
        <v>-0.425872926090336</v>
      </c>
      <c r="S101" s="20">
        <v>35.799805726003008</v>
      </c>
      <c r="T101" s="20">
        <v>81.712091129254944</v>
      </c>
      <c r="U101" s="20">
        <v>44.952639435794076</v>
      </c>
    </row>
    <row r="102" spans="1:21" ht="20.100000000000001" customHeight="1" x14ac:dyDescent="0.25">
      <c r="A102" s="197" t="s">
        <v>8</v>
      </c>
      <c r="B102" s="198">
        <v>7531</v>
      </c>
      <c r="C102" s="198">
        <v>7531082000</v>
      </c>
      <c r="D102" s="198">
        <v>21</v>
      </c>
      <c r="E102" s="198">
        <v>2160000000</v>
      </c>
      <c r="F102" s="199">
        <v>3.486612037037037</v>
      </c>
      <c r="G102" s="200">
        <v>255</v>
      </c>
      <c r="H102" s="200">
        <v>255518000</v>
      </c>
      <c r="I102" s="200">
        <v>2.27</v>
      </c>
      <c r="J102" s="200">
        <v>928.26886203071479</v>
      </c>
      <c r="K102" s="201"/>
      <c r="L102" s="200">
        <v>8.0345583808541718</v>
      </c>
      <c r="M102" s="200">
        <v>27.528316176585559</v>
      </c>
      <c r="N102" s="200">
        <v>5.2231929600382436</v>
      </c>
      <c r="O102" s="202">
        <v>27.57</v>
      </c>
      <c r="P102" s="202">
        <v>53.472121406965769</v>
      </c>
      <c r="Q102" s="196">
        <v>-2.1966457692341868</v>
      </c>
      <c r="R102" s="209">
        <v>1.0532984499585174</v>
      </c>
      <c r="S102" s="20">
        <v>31.126599321660919</v>
      </c>
      <c r="T102" s="20">
        <v>61.017142719425252</v>
      </c>
      <c r="U102" s="20">
        <v>47.223903702106846</v>
      </c>
    </row>
    <row r="103" spans="1:21" ht="20.100000000000001" customHeight="1" x14ac:dyDescent="0.25">
      <c r="A103" s="197" t="s">
        <v>238</v>
      </c>
      <c r="B103" s="198">
        <v>7606</v>
      </c>
      <c r="C103" s="198">
        <v>7606887578</v>
      </c>
      <c r="D103" s="198">
        <v>23</v>
      </c>
      <c r="E103" s="198">
        <v>2344397132</v>
      </c>
      <c r="F103" s="199">
        <v>3.2447094710061264</v>
      </c>
      <c r="G103" s="200">
        <v>-222</v>
      </c>
      <c r="H103" s="200">
        <v>-222958515</v>
      </c>
      <c r="I103" s="200">
        <v>1.66</v>
      </c>
      <c r="J103" s="200">
        <v>1082.6101140697049</v>
      </c>
      <c r="K103" s="201"/>
      <c r="L103" s="200">
        <v>9.6326930988068309</v>
      </c>
      <c r="M103" s="200">
        <v>32.568504742496373</v>
      </c>
      <c r="N103" s="200">
        <v>8.3185985778630531</v>
      </c>
      <c r="O103" s="202">
        <v>31.37</v>
      </c>
      <c r="P103" s="202">
        <v>51.785969540941842</v>
      </c>
      <c r="Q103" s="196">
        <v>-2.4350498171280233</v>
      </c>
      <c r="R103" s="209">
        <v>-7.4674408995157915</v>
      </c>
      <c r="S103" s="20">
        <v>28.278556266222996</v>
      </c>
      <c r="T103" s="20">
        <v>51.160339856834703</v>
      </c>
      <c r="U103" s="20">
        <v>36.468911143412683</v>
      </c>
    </row>
    <row r="104" spans="1:21" ht="20.100000000000001" customHeight="1" x14ac:dyDescent="0.25">
      <c r="A104" s="203" t="s">
        <v>485</v>
      </c>
      <c r="B104" s="204">
        <v>1973</v>
      </c>
      <c r="C104" s="204">
        <v>1973820337</v>
      </c>
      <c r="D104" s="204">
        <v>14</v>
      </c>
      <c r="E104" s="204">
        <v>1482400000</v>
      </c>
      <c r="F104" s="205">
        <v>1.3315031954937939</v>
      </c>
      <c r="G104" s="206">
        <v>80</v>
      </c>
      <c r="H104" s="206">
        <v>80169598</v>
      </c>
      <c r="I104" s="206">
        <v>11.62</v>
      </c>
      <c r="J104" s="206">
        <v>1668.541618467983</v>
      </c>
      <c r="K104" s="203" t="s">
        <v>2225</v>
      </c>
      <c r="L104" s="207">
        <v>14.771648217646263</v>
      </c>
      <c r="M104" s="206">
        <v>5.0402697081143044</v>
      </c>
      <c r="N104" s="206">
        <v>0.3116474800268339</v>
      </c>
      <c r="O104" s="208">
        <v>49.07</v>
      </c>
      <c r="P104" s="208">
        <v>27.257322878498496</v>
      </c>
      <c r="Q104" s="209">
        <v>14.208647314546248</v>
      </c>
      <c r="R104" s="196"/>
      <c r="S104" s="20">
        <v>32.375652603915761</v>
      </c>
      <c r="T104" s="20">
        <v>46.170647475100189</v>
      </c>
      <c r="U104" s="20">
        <v>77.212367104672225</v>
      </c>
    </row>
    <row r="105" spans="1:21" ht="20.100000000000001" customHeight="1" x14ac:dyDescent="0.25">
      <c r="A105" s="197" t="s">
        <v>176</v>
      </c>
      <c r="B105" s="198">
        <v>20072</v>
      </c>
      <c r="C105" s="198">
        <v>2007242303</v>
      </c>
      <c r="D105" s="198">
        <v>850</v>
      </c>
      <c r="E105" s="198">
        <v>850000000</v>
      </c>
      <c r="F105" s="199">
        <v>2.3614615329411763</v>
      </c>
      <c r="G105" s="200">
        <v>2547</v>
      </c>
      <c r="H105" s="200">
        <v>254788867</v>
      </c>
      <c r="I105" s="200">
        <v>1.31</v>
      </c>
      <c r="J105" s="200">
        <v>538.91986835881278</v>
      </c>
      <c r="K105" s="201" t="s">
        <v>2226</v>
      </c>
      <c r="L105" s="200">
        <v>538.91986835881278</v>
      </c>
      <c r="M105" s="200">
        <v>40.910826364941144</v>
      </c>
      <c r="N105" s="200">
        <v>28.479517135357565</v>
      </c>
      <c r="O105" s="202">
        <v>81.58</v>
      </c>
      <c r="P105" s="202">
        <v>0.1546630731356351</v>
      </c>
      <c r="Q105" s="196">
        <v>-32.519054429575171</v>
      </c>
      <c r="R105" s="209">
        <v>-20.085344827206573</v>
      </c>
      <c r="S105" s="20">
        <v>27.48074412587507</v>
      </c>
      <c r="T105" s="20">
        <v>43.743563863937311</v>
      </c>
      <c r="U105" s="20">
        <v>29.206453397513652</v>
      </c>
    </row>
    <row r="106" spans="1:21" ht="20.100000000000001" customHeight="1" x14ac:dyDescent="0.25">
      <c r="A106" s="203" t="s">
        <v>554</v>
      </c>
      <c r="B106" s="204">
        <v>3279</v>
      </c>
      <c r="C106" s="204">
        <v>3279541734</v>
      </c>
      <c r="D106" s="204">
        <v>1891070</v>
      </c>
      <c r="E106" s="204">
        <v>1891070</v>
      </c>
      <c r="F106" s="205">
        <v>1734.2254564875971</v>
      </c>
      <c r="G106" s="206">
        <v>-614</v>
      </c>
      <c r="H106" s="206">
        <v>-614132063</v>
      </c>
      <c r="I106" s="206">
        <v>12185</v>
      </c>
      <c r="J106" s="206">
        <v>-0.99913506101459482</v>
      </c>
      <c r="K106" s="203"/>
      <c r="L106" s="210">
        <v>1634.6610320696716</v>
      </c>
      <c r="M106" s="206">
        <v>5.0640537709949696</v>
      </c>
      <c r="N106" s="206">
        <v>0.20599057558358169</v>
      </c>
      <c r="O106" s="208">
        <v>32.130000000000003</v>
      </c>
      <c r="P106" s="208">
        <v>23.985322030848558</v>
      </c>
      <c r="Q106" s="196">
        <v>-9526.7399169584678</v>
      </c>
      <c r="R106" s="196">
        <v>13797.112240753031</v>
      </c>
      <c r="S106" s="20">
        <v>30.645091473215675</v>
      </c>
      <c r="T106" s="20">
        <v>43.546776430876612</v>
      </c>
      <c r="U106" s="20">
        <v>50.230249511668887</v>
      </c>
    </row>
    <row r="107" spans="1:21" ht="20.100000000000001" customHeight="1" x14ac:dyDescent="0.25">
      <c r="A107" s="203" t="s">
        <v>79</v>
      </c>
      <c r="B107" s="204">
        <v>6239</v>
      </c>
      <c r="C107" s="204">
        <v>6239033292</v>
      </c>
      <c r="D107" s="204">
        <v>46000000</v>
      </c>
      <c r="E107" s="204">
        <v>46000000</v>
      </c>
      <c r="F107" s="205">
        <v>135.63115852173914</v>
      </c>
      <c r="G107" s="206">
        <v>-47</v>
      </c>
      <c r="H107" s="206">
        <v>-47850125</v>
      </c>
      <c r="I107" s="206">
        <v>81.2</v>
      </c>
      <c r="J107" s="206">
        <v>-0.49126734039552872</v>
      </c>
      <c r="K107" s="203"/>
      <c r="L107" s="210">
        <v>508731.65960447129</v>
      </c>
      <c r="M107" s="206">
        <v>31.063888478155256</v>
      </c>
      <c r="N107" s="206">
        <v>7.6738854936154288</v>
      </c>
      <c r="O107" s="208">
        <v>31.81</v>
      </c>
      <c r="P107" s="208">
        <v>18.951677649315446</v>
      </c>
      <c r="Q107" s="196">
        <v>-46.342250704519472</v>
      </c>
      <c r="R107" s="196">
        <v>95.594755743914561</v>
      </c>
      <c r="S107" s="20">
        <v>33.450396424805781</v>
      </c>
      <c r="T107" s="20">
        <v>41.599775067245126</v>
      </c>
      <c r="U107" s="20">
        <v>52.960553946167785</v>
      </c>
    </row>
    <row r="108" spans="1:21" ht="20.100000000000001" customHeight="1" x14ac:dyDescent="0.25">
      <c r="A108" s="197" t="s">
        <v>550</v>
      </c>
      <c r="B108" s="198">
        <v>832</v>
      </c>
      <c r="C108" s="198">
        <v>832617284</v>
      </c>
      <c r="D108" s="198">
        <v>39000000</v>
      </c>
      <c r="E108" s="198">
        <v>39000000</v>
      </c>
      <c r="F108" s="199">
        <v>21.349161128205129</v>
      </c>
      <c r="G108" s="200">
        <v>-34</v>
      </c>
      <c r="H108" s="200">
        <v>-34585163</v>
      </c>
      <c r="I108" s="200">
        <v>1689</v>
      </c>
      <c r="J108" s="200">
        <v>1.7401545029660952</v>
      </c>
      <c r="K108" s="201"/>
      <c r="L108" s="200">
        <v>2740153.5029660952</v>
      </c>
      <c r="M108" s="200">
        <v>2.145482462472347</v>
      </c>
      <c r="N108" s="200">
        <v>3.0127256753901578E-2</v>
      </c>
      <c r="O108" s="202">
        <v>26.18</v>
      </c>
      <c r="P108" s="202">
        <v>15.489860437091497</v>
      </c>
      <c r="Q108" s="209">
        <v>5333.902151441348</v>
      </c>
      <c r="R108" s="196"/>
      <c r="S108" s="20">
        <v>55.97539040080401</v>
      </c>
      <c r="T108" s="20">
        <v>44.260276955209719</v>
      </c>
      <c r="U108" s="20">
        <v>98.543821252183193</v>
      </c>
    </row>
    <row r="109" spans="1:21" ht="20.100000000000001" customHeight="1" x14ac:dyDescent="0.25">
      <c r="A109" s="197" t="s">
        <v>30</v>
      </c>
      <c r="B109" s="198">
        <v>2031</v>
      </c>
      <c r="C109" s="198">
        <v>2031267319</v>
      </c>
      <c r="D109" s="198">
        <v>83895000</v>
      </c>
      <c r="E109" s="198">
        <v>83895000</v>
      </c>
      <c r="F109" s="199">
        <v>24.212018821145481</v>
      </c>
      <c r="G109" s="200">
        <v>41</v>
      </c>
      <c r="H109" s="200">
        <v>41940809</v>
      </c>
      <c r="I109" s="200">
        <v>16.399999999999999</v>
      </c>
      <c r="J109" s="200">
        <v>4.1420743110966178</v>
      </c>
      <c r="K109" s="201"/>
      <c r="L109" s="200">
        <v>5197520.979872901</v>
      </c>
      <c r="M109" s="200">
        <v>55.027877612649853</v>
      </c>
      <c r="N109" s="200">
        <v>37.63130655160456</v>
      </c>
      <c r="O109" s="202">
        <v>49.71</v>
      </c>
      <c r="P109" s="202">
        <v>22.517969335342844</v>
      </c>
      <c r="Q109" s="196">
        <v>16.902826007450464</v>
      </c>
      <c r="R109" s="209">
        <v>6.5862393421333643</v>
      </c>
      <c r="S109" s="20">
        <v>71.86096724185542</v>
      </c>
      <c r="T109" s="20">
        <v>37.483594873549741</v>
      </c>
      <c r="U109" s="20">
        <v>60.945255657165625</v>
      </c>
    </row>
    <row r="110" spans="1:21" ht="20.100000000000001" customHeight="1" x14ac:dyDescent="0.25">
      <c r="A110" s="190" t="s">
        <v>2227</v>
      </c>
      <c r="B110" s="191"/>
      <c r="C110" s="191"/>
      <c r="D110" s="191"/>
      <c r="E110" s="191"/>
      <c r="F110" s="192"/>
      <c r="G110" s="193"/>
      <c r="H110" s="193"/>
      <c r="I110" s="193"/>
      <c r="J110" s="193"/>
      <c r="K110" s="194"/>
      <c r="L110" s="193"/>
      <c r="M110" s="193"/>
      <c r="N110" s="193"/>
      <c r="O110" s="195"/>
      <c r="P110" s="195"/>
      <c r="Q110" s="196"/>
      <c r="R110" s="196"/>
      <c r="S110" s="20"/>
      <c r="T110" s="20"/>
      <c r="U110" s="20"/>
    </row>
    <row r="111" spans="1:21" ht="20.100000000000001" customHeight="1" x14ac:dyDescent="0.25">
      <c r="A111" s="203" t="s">
        <v>650</v>
      </c>
      <c r="B111" s="204">
        <v>8057</v>
      </c>
      <c r="C111" s="204">
        <v>8057302670</v>
      </c>
      <c r="D111" s="204">
        <v>2</v>
      </c>
      <c r="E111" s="204">
        <v>268000000</v>
      </c>
      <c r="F111" s="205">
        <v>30.064562201492539</v>
      </c>
      <c r="G111" s="206">
        <v>-178</v>
      </c>
      <c r="H111" s="206">
        <v>-178534898</v>
      </c>
      <c r="I111" s="206">
        <v>31.7</v>
      </c>
      <c r="J111" s="206">
        <v>12.371224144419536</v>
      </c>
      <c r="K111" s="203"/>
      <c r="L111" s="207">
        <v>-0.90021474519089895</v>
      </c>
      <c r="M111" s="206">
        <v>14.918212392380017</v>
      </c>
      <c r="N111" s="206">
        <v>1.5044586922529262</v>
      </c>
      <c r="O111" s="208">
        <v>27.04</v>
      </c>
      <c r="P111" s="208">
        <v>0.22537048400226301</v>
      </c>
      <c r="Q111" s="196">
        <v>-22.931872222164245</v>
      </c>
      <c r="R111" s="196"/>
      <c r="S111" s="20">
        <v>35.847396698488012</v>
      </c>
      <c r="T111" s="20">
        <v>31.555736919307638</v>
      </c>
      <c r="U111" s="20">
        <v>60.989099971900799</v>
      </c>
    </row>
    <row r="112" spans="1:21" ht="20.100000000000001" customHeight="1" x14ac:dyDescent="0.25">
      <c r="A112" s="203" t="s">
        <v>418</v>
      </c>
      <c r="B112" s="204">
        <v>2439</v>
      </c>
      <c r="C112" s="204">
        <v>2439015994</v>
      </c>
      <c r="D112" s="204">
        <v>1</v>
      </c>
      <c r="E112" s="204">
        <v>196000000</v>
      </c>
      <c r="F112" s="205">
        <v>12.443959153061224</v>
      </c>
      <c r="G112" s="206">
        <v>-61</v>
      </c>
      <c r="H112" s="206">
        <v>-61738437</v>
      </c>
      <c r="I112" s="206">
        <v>8</v>
      </c>
      <c r="J112" s="206">
        <v>22.625921331289149</v>
      </c>
      <c r="K112" s="203"/>
      <c r="L112" s="207">
        <v>-0.8794595850444431</v>
      </c>
      <c r="M112" s="206">
        <v>46.821545597199638</v>
      </c>
      <c r="N112" s="206">
        <v>30.943709419741751</v>
      </c>
      <c r="O112" s="208">
        <v>56.46</v>
      </c>
      <c r="P112" s="208">
        <v>5.9223515962456015E-2</v>
      </c>
      <c r="Q112" s="196">
        <v>1.3432057301204914</v>
      </c>
      <c r="R112" s="209">
        <v>3.0171085288259647</v>
      </c>
      <c r="S112" s="20">
        <v>49.859494787200411</v>
      </c>
      <c r="T112" s="20">
        <v>42.746885584877809</v>
      </c>
      <c r="U112" s="20">
        <v>56.774032256100924</v>
      </c>
    </row>
    <row r="113" spans="1:21" ht="20.100000000000001" customHeight="1" x14ac:dyDescent="0.25">
      <c r="A113" s="203" t="s">
        <v>469</v>
      </c>
      <c r="B113" s="204">
        <v>443</v>
      </c>
      <c r="C113" s="204">
        <v>443218015</v>
      </c>
      <c r="D113" s="204">
        <v>3</v>
      </c>
      <c r="E113" s="204">
        <v>347500000</v>
      </c>
      <c r="F113" s="205">
        <v>1.275447525179856</v>
      </c>
      <c r="G113" s="206">
        <v>-20</v>
      </c>
      <c r="H113" s="206">
        <v>-20352695</v>
      </c>
      <c r="I113" s="206">
        <v>5.15</v>
      </c>
      <c r="J113" s="206">
        <v>407.09205374921419</v>
      </c>
      <c r="K113" s="203"/>
      <c r="L113" s="207">
        <v>2.5281733753534366</v>
      </c>
      <c r="M113" s="206">
        <v>21.937815176048822</v>
      </c>
      <c r="N113" s="206">
        <v>11.626225300978483</v>
      </c>
      <c r="O113" s="208">
        <v>96.63</v>
      </c>
      <c r="P113" s="208">
        <v>15.606924946468032</v>
      </c>
      <c r="Q113" s="196">
        <v>4.3658036930927402</v>
      </c>
      <c r="R113" s="196">
        <v>6.8917832112552313</v>
      </c>
      <c r="S113" s="20">
        <v>44.362439760118697</v>
      </c>
      <c r="T113" s="20">
        <v>42.815553475321856</v>
      </c>
      <c r="U113" s="20">
        <v>61.676686667285026</v>
      </c>
    </row>
    <row r="114" spans="1:21" ht="20.100000000000001" customHeight="1" x14ac:dyDescent="0.25">
      <c r="A114" s="203" t="s">
        <v>186</v>
      </c>
      <c r="B114" s="204">
        <v>4100</v>
      </c>
      <c r="C114" s="204">
        <v>4100200245</v>
      </c>
      <c r="D114" s="204">
        <v>11</v>
      </c>
      <c r="E114" s="204">
        <v>1130000000</v>
      </c>
      <c r="F114" s="205">
        <v>3.6284957920353982</v>
      </c>
      <c r="G114" s="206">
        <v>-21</v>
      </c>
      <c r="H114" s="206">
        <v>-21599676</v>
      </c>
      <c r="I114" s="206">
        <v>2.44</v>
      </c>
      <c r="J114" s="206">
        <v>466.13572156278917</v>
      </c>
      <c r="K114" s="203"/>
      <c r="L114" s="207">
        <v>3.5473388824696293</v>
      </c>
      <c r="M114" s="206">
        <v>17.037383085217922</v>
      </c>
      <c r="N114" s="206">
        <v>5.7111099105718433</v>
      </c>
      <c r="O114" s="208">
        <v>78.7</v>
      </c>
      <c r="P114" s="208">
        <v>0.13580124881339725</v>
      </c>
      <c r="Q114" s="196">
        <v>-2.1509800181690819</v>
      </c>
      <c r="R114" s="209">
        <v>2.4999337101158003</v>
      </c>
      <c r="S114" s="20">
        <v>45.363069023516054</v>
      </c>
      <c r="T114" s="20">
        <v>29.307917197305105</v>
      </c>
      <c r="U114" s="20">
        <v>50.240042383427124</v>
      </c>
    </row>
    <row r="115" spans="1:21" ht="20.100000000000001" customHeight="1" x14ac:dyDescent="0.25">
      <c r="A115" s="203" t="s">
        <v>91</v>
      </c>
      <c r="B115" s="204">
        <v>4663</v>
      </c>
      <c r="C115" s="204">
        <v>4663031329</v>
      </c>
      <c r="D115" s="204">
        <v>52000000</v>
      </c>
      <c r="E115" s="204">
        <v>52000000</v>
      </c>
      <c r="F115" s="205">
        <v>89.673679403846151</v>
      </c>
      <c r="G115" s="206">
        <v>-394</v>
      </c>
      <c r="H115" s="206">
        <v>-394278669</v>
      </c>
      <c r="I115" s="206">
        <v>35.04</v>
      </c>
      <c r="J115" s="206">
        <v>-0.1301795519203984</v>
      </c>
      <c r="K115" s="203"/>
      <c r="L115" s="210">
        <v>869819.44807960163</v>
      </c>
      <c r="M115" s="206">
        <v>59.14470044321147</v>
      </c>
      <c r="N115" s="206">
        <v>31.806434156777808</v>
      </c>
      <c r="O115" s="208">
        <v>36.369999999999997</v>
      </c>
      <c r="P115" s="208">
        <v>1.08233001750768</v>
      </c>
      <c r="Q115" s="196">
        <v>-15.735570614535916</v>
      </c>
      <c r="R115" s="209">
        <v>0.68681358211016175</v>
      </c>
      <c r="S115" s="20">
        <v>46.292786982575969</v>
      </c>
      <c r="T115" s="20">
        <v>45.560421898511869</v>
      </c>
      <c r="U115" s="20">
        <v>48.347964724842321</v>
      </c>
    </row>
    <row r="116" spans="1:21" ht="20.100000000000001" customHeight="1" x14ac:dyDescent="0.25">
      <c r="A116" s="203" t="s">
        <v>338</v>
      </c>
      <c r="B116" s="204">
        <v>11840</v>
      </c>
      <c r="C116" s="204">
        <v>11840467894</v>
      </c>
      <c r="D116" s="204">
        <v>85048841</v>
      </c>
      <c r="E116" s="204">
        <v>85048841</v>
      </c>
      <c r="F116" s="205">
        <v>139.21962668485983</v>
      </c>
      <c r="G116" s="206">
        <v>31</v>
      </c>
      <c r="H116" s="206">
        <v>31544883</v>
      </c>
      <c r="I116" s="206">
        <v>16.399999999999999</v>
      </c>
      <c r="J116" s="206">
        <v>-8.4180851248715105E-2</v>
      </c>
      <c r="K116" s="203" t="s">
        <v>2228</v>
      </c>
      <c r="L116" s="210">
        <v>916344.37843415746</v>
      </c>
      <c r="M116" s="206">
        <v>67.672549129676582</v>
      </c>
      <c r="N116" s="206">
        <v>41.834407628647057</v>
      </c>
      <c r="O116" s="208">
        <v>36.54</v>
      </c>
      <c r="P116" s="208">
        <v>23.687258279991955</v>
      </c>
      <c r="Q116" s="196">
        <v>4.2423574577638234</v>
      </c>
      <c r="R116" s="196">
        <v>37.024572691358969</v>
      </c>
      <c r="S116" s="20">
        <v>49.373772495900369</v>
      </c>
      <c r="T116" s="20">
        <v>44.354000868194525</v>
      </c>
      <c r="U116" s="20">
        <v>62.737339238699292</v>
      </c>
    </row>
    <row r="117" spans="1:21" ht="20.100000000000001" customHeight="1" x14ac:dyDescent="0.25">
      <c r="A117" s="190" t="s">
        <v>2229</v>
      </c>
      <c r="B117" s="191"/>
      <c r="C117" s="191"/>
      <c r="D117" s="191"/>
      <c r="E117" s="191"/>
      <c r="F117" s="192"/>
      <c r="G117" s="193"/>
      <c r="H117" s="193"/>
      <c r="I117" s="193"/>
      <c r="J117" s="193"/>
      <c r="K117" s="194"/>
      <c r="L117" s="193"/>
      <c r="M117" s="193"/>
      <c r="N117" s="193"/>
      <c r="O117" s="195"/>
      <c r="P117" s="195"/>
      <c r="Q117" s="196"/>
      <c r="R117" s="196"/>
      <c r="S117" s="20"/>
      <c r="T117" s="20"/>
      <c r="U117" s="20"/>
    </row>
    <row r="118" spans="1:21" ht="20.100000000000001" customHeight="1" x14ac:dyDescent="0.25">
      <c r="A118" s="203" t="s">
        <v>752</v>
      </c>
      <c r="B118" s="204">
        <v>2885</v>
      </c>
      <c r="C118" s="204">
        <v>2885537108</v>
      </c>
      <c r="D118" s="204">
        <v>1</v>
      </c>
      <c r="E118" s="204">
        <v>175740000</v>
      </c>
      <c r="F118" s="205">
        <v>16.419353067030841</v>
      </c>
      <c r="G118" s="206">
        <v>-201</v>
      </c>
      <c r="H118" s="206">
        <v>-201250415</v>
      </c>
      <c r="I118" s="206">
        <v>10.9</v>
      </c>
      <c r="J118" s="206">
        <v>14.987231587527379</v>
      </c>
      <c r="K118" s="203"/>
      <c r="L118" s="207">
        <v>-0.90864439092841498</v>
      </c>
      <c r="M118" s="206">
        <v>58.405811968750285</v>
      </c>
      <c r="N118" s="206">
        <v>29.967733488139391</v>
      </c>
      <c r="O118" s="208">
        <v>35.14</v>
      </c>
      <c r="P118" s="208">
        <v>54.136818793897994</v>
      </c>
      <c r="Q118" s="196">
        <v>-14.235647520466035</v>
      </c>
      <c r="R118" s="209">
        <v>-3.9286346224560909</v>
      </c>
      <c r="S118" s="20">
        <v>29.606589680936793</v>
      </c>
      <c r="T118" s="20">
        <v>53.033342023603424</v>
      </c>
      <c r="U118" s="20">
        <v>39.018231572407153</v>
      </c>
    </row>
    <row r="119" spans="1:21" ht="20.100000000000001" customHeight="1" x14ac:dyDescent="0.25">
      <c r="A119" s="203" t="s">
        <v>15</v>
      </c>
      <c r="B119" s="204">
        <v>1874</v>
      </c>
      <c r="C119" s="204">
        <v>1874835039</v>
      </c>
      <c r="D119" s="204">
        <v>1</v>
      </c>
      <c r="E119" s="204">
        <v>197281323</v>
      </c>
      <c r="F119" s="205">
        <v>9.5033579990742467</v>
      </c>
      <c r="G119" s="206">
        <v>3</v>
      </c>
      <c r="H119" s="206">
        <v>3624504</v>
      </c>
      <c r="I119" s="206">
        <v>2.12</v>
      </c>
      <c r="J119" s="206">
        <v>30.094272153988687</v>
      </c>
      <c r="K119" s="203"/>
      <c r="L119" s="207">
        <v>-0.842161055055895</v>
      </c>
      <c r="M119" s="206">
        <v>31.744533107792794</v>
      </c>
      <c r="N119" s="206">
        <v>14.899071926296466</v>
      </c>
      <c r="O119" s="208">
        <v>59.14</v>
      </c>
      <c r="P119" s="208">
        <v>53.819584052075228</v>
      </c>
      <c r="Q119" s="196">
        <v>-3.6389962234231676</v>
      </c>
      <c r="R119" s="209">
        <v>-4.0819695668997547</v>
      </c>
      <c r="S119" s="20">
        <v>55.984368683676976</v>
      </c>
      <c r="T119" s="20">
        <v>46.067580740705168</v>
      </c>
      <c r="U119" s="20">
        <v>46.48889201375669</v>
      </c>
    </row>
    <row r="120" spans="1:21" ht="20.100000000000001" customHeight="1" x14ac:dyDescent="0.25">
      <c r="A120" s="203" t="s">
        <v>672</v>
      </c>
      <c r="B120" s="204">
        <v>620</v>
      </c>
      <c r="C120" s="204">
        <v>620166725</v>
      </c>
      <c r="D120" s="204">
        <v>1</v>
      </c>
      <c r="E120" s="204">
        <v>174710256</v>
      </c>
      <c r="F120" s="205">
        <v>3.5496870029198515</v>
      </c>
      <c r="G120" s="206">
        <v>1</v>
      </c>
      <c r="H120" s="206">
        <v>1111214</v>
      </c>
      <c r="I120" s="206">
        <v>40.26</v>
      </c>
      <c r="J120" s="206">
        <v>72.527609136075455</v>
      </c>
      <c r="K120" s="203"/>
      <c r="L120" s="207">
        <v>-0.5774275312820113</v>
      </c>
      <c r="M120" s="206">
        <v>8.3625537138441999</v>
      </c>
      <c r="N120" s="206">
        <v>1.3222450495445928</v>
      </c>
      <c r="O120" s="208">
        <v>75.63</v>
      </c>
      <c r="P120" s="208">
        <v>19.043078759373124</v>
      </c>
      <c r="Q120" s="196">
        <v>-14.862754979519934</v>
      </c>
      <c r="R120" s="196">
        <v>52.890815543992886</v>
      </c>
      <c r="S120" s="20">
        <v>62.612987346046552</v>
      </c>
      <c r="T120" s="20">
        <v>55.096856373848979</v>
      </c>
      <c r="U120" s="20">
        <v>54.149443204834334</v>
      </c>
    </row>
    <row r="121" spans="1:21" ht="20.100000000000001" customHeight="1" x14ac:dyDescent="0.25">
      <c r="A121" s="203" t="s">
        <v>125</v>
      </c>
      <c r="B121" s="204">
        <v>4744</v>
      </c>
      <c r="C121" s="204">
        <v>4744517178</v>
      </c>
      <c r="D121" s="204">
        <v>5</v>
      </c>
      <c r="E121" s="204">
        <v>540000000</v>
      </c>
      <c r="F121" s="205">
        <v>8.786142922222222</v>
      </c>
      <c r="G121" s="206">
        <v>502</v>
      </c>
      <c r="H121" s="206">
        <v>502484611</v>
      </c>
      <c r="I121" s="206">
        <v>8.68</v>
      </c>
      <c r="J121" s="206">
        <v>91.190624164708211</v>
      </c>
      <c r="K121" s="203"/>
      <c r="L121" s="207">
        <v>-0.14638310958603509</v>
      </c>
      <c r="M121" s="206">
        <v>16.209194568363738</v>
      </c>
      <c r="N121" s="206">
        <v>3.9496088129541271</v>
      </c>
      <c r="O121" s="208">
        <v>60.13</v>
      </c>
      <c r="P121" s="208">
        <v>2.2395483807479692</v>
      </c>
      <c r="Q121" s="196">
        <v>5.0219803119362982</v>
      </c>
      <c r="R121" s="196">
        <v>13.28268102095393</v>
      </c>
      <c r="S121" s="20">
        <v>44.422760390805308</v>
      </c>
      <c r="T121" s="20">
        <v>68.648777828825104</v>
      </c>
      <c r="U121" s="20">
        <v>67.597577452592745</v>
      </c>
    </row>
    <row r="122" spans="1:21" ht="20.100000000000001" customHeight="1" x14ac:dyDescent="0.25">
      <c r="A122" s="203" t="s">
        <v>131</v>
      </c>
      <c r="B122" s="204">
        <v>5420</v>
      </c>
      <c r="C122" s="204">
        <v>5420476820</v>
      </c>
      <c r="D122" s="204">
        <v>6</v>
      </c>
      <c r="E122" s="204">
        <v>600000000</v>
      </c>
      <c r="F122" s="205">
        <v>9.0341280333333334</v>
      </c>
      <c r="G122" s="206">
        <v>-882</v>
      </c>
      <c r="H122" s="206">
        <v>-882648890</v>
      </c>
      <c r="I122" s="206">
        <v>3.38</v>
      </c>
      <c r="J122" s="206">
        <v>98.622232126803922</v>
      </c>
      <c r="K122" s="203"/>
      <c r="L122" s="207">
        <v>-3.7776787319607091E-3</v>
      </c>
      <c r="M122" s="206">
        <v>27.984160964893874</v>
      </c>
      <c r="N122" s="206">
        <v>15.546756091607708</v>
      </c>
      <c r="O122" s="208">
        <v>79.41</v>
      </c>
      <c r="P122" s="208">
        <v>33.234709875584507</v>
      </c>
      <c r="Q122" s="196">
        <v>-4.2690165871530494</v>
      </c>
      <c r="R122" s="209">
        <v>-0.10212115238920738</v>
      </c>
      <c r="S122" s="20">
        <v>35.557662142424334</v>
      </c>
      <c r="T122" s="20">
        <v>55.154989258175853</v>
      </c>
      <c r="U122" s="20">
        <v>42.3945753853871</v>
      </c>
    </row>
    <row r="123" spans="1:21" ht="20.100000000000001" customHeight="1" x14ac:dyDescent="0.25">
      <c r="A123" s="203" t="s">
        <v>438</v>
      </c>
      <c r="B123" s="204">
        <v>13120</v>
      </c>
      <c r="C123" s="204">
        <v>13120657000</v>
      </c>
      <c r="D123" s="204">
        <v>10</v>
      </c>
      <c r="E123" s="204">
        <v>1000000000</v>
      </c>
      <c r="F123" s="205">
        <v>13.120657</v>
      </c>
      <c r="G123" s="206">
        <v>-420</v>
      </c>
      <c r="H123" s="206">
        <v>-420715000</v>
      </c>
      <c r="I123" s="206">
        <v>4.72</v>
      </c>
      <c r="J123" s="206">
        <v>113.32354340182813</v>
      </c>
      <c r="K123" s="203"/>
      <c r="L123" s="207">
        <v>0.14323543401828129</v>
      </c>
      <c r="M123" s="206">
        <v>15.062645542812557</v>
      </c>
      <c r="N123" s="206">
        <v>3.1446024097729763</v>
      </c>
      <c r="O123" s="208">
        <v>55.44</v>
      </c>
      <c r="P123" s="208">
        <v>36.360147536214136</v>
      </c>
      <c r="Q123" s="196">
        <v>-2.1597032477054334</v>
      </c>
      <c r="R123" s="209">
        <v>3.9336056963008037</v>
      </c>
      <c r="S123" s="20">
        <v>34.374286891492908</v>
      </c>
      <c r="T123" s="20">
        <v>40.166492382146018</v>
      </c>
      <c r="U123" s="20">
        <v>52.449409203557984</v>
      </c>
    </row>
    <row r="124" spans="1:21" ht="20.100000000000001" customHeight="1" x14ac:dyDescent="0.25">
      <c r="A124" s="197" t="s">
        <v>13</v>
      </c>
      <c r="B124" s="198">
        <v>2897</v>
      </c>
      <c r="C124" s="198">
        <v>2897114703</v>
      </c>
      <c r="D124" s="198">
        <v>5</v>
      </c>
      <c r="E124" s="198">
        <v>590000000</v>
      </c>
      <c r="F124" s="199">
        <v>4.9103639033898308</v>
      </c>
      <c r="G124" s="200">
        <v>-87</v>
      </c>
      <c r="H124" s="200">
        <v>-87697633</v>
      </c>
      <c r="I124" s="200">
        <v>1.57</v>
      </c>
      <c r="J124" s="200">
        <v>327.26487643558102</v>
      </c>
      <c r="K124" s="201" t="s">
        <v>2230</v>
      </c>
      <c r="L124" s="200">
        <v>0.52738170684711061</v>
      </c>
      <c r="M124" s="200">
        <v>50.660267937091092</v>
      </c>
      <c r="N124" s="200">
        <v>54.344848677420181</v>
      </c>
      <c r="O124" s="202">
        <v>84.7</v>
      </c>
      <c r="P124" s="202">
        <v>11.691560380710573</v>
      </c>
      <c r="Q124" s="196">
        <v>-2.5683157835955339</v>
      </c>
      <c r="R124" s="209">
        <v>0.2415147001363116</v>
      </c>
      <c r="S124" s="20">
        <v>32.080400620983013</v>
      </c>
      <c r="T124" s="20">
        <v>49.796812034101045</v>
      </c>
      <c r="U124" s="20">
        <v>40.825636659676015</v>
      </c>
    </row>
    <row r="125" spans="1:21" ht="20.100000000000001" customHeight="1" x14ac:dyDescent="0.25">
      <c r="A125" s="197" t="s">
        <v>305</v>
      </c>
      <c r="B125" s="198">
        <v>1496</v>
      </c>
      <c r="C125" s="198">
        <v>1496832828</v>
      </c>
      <c r="D125" s="198">
        <v>6</v>
      </c>
      <c r="E125" s="198">
        <v>600000000</v>
      </c>
      <c r="F125" s="199">
        <v>2.4947213800000001</v>
      </c>
      <c r="G125" s="200">
        <v>-18</v>
      </c>
      <c r="H125" s="200">
        <v>-18291894</v>
      </c>
      <c r="I125" s="200">
        <v>2.39</v>
      </c>
      <c r="J125" s="200">
        <v>359.76172963250912</v>
      </c>
      <c r="K125" s="201"/>
      <c r="L125" s="200">
        <v>2.607617296325091</v>
      </c>
      <c r="M125" s="200">
        <v>33.524152811134314</v>
      </c>
      <c r="N125" s="200">
        <v>24.505959657261926</v>
      </c>
      <c r="O125" s="202">
        <v>87.22</v>
      </c>
      <c r="P125" s="202">
        <v>27.829858360971983</v>
      </c>
      <c r="Q125" s="196">
        <v>-1.847596871030297</v>
      </c>
      <c r="R125" s="209">
        <v>-1.9011858463704856</v>
      </c>
      <c r="S125" s="20">
        <v>37.622101755939333</v>
      </c>
      <c r="T125" s="20">
        <v>33.820249080969724</v>
      </c>
      <c r="U125" s="20">
        <v>44.31875632011748</v>
      </c>
    </row>
    <row r="126" spans="1:21" ht="20.100000000000001" customHeight="1" x14ac:dyDescent="0.25">
      <c r="A126" s="203" t="s">
        <v>82</v>
      </c>
      <c r="B126" s="204">
        <v>1381</v>
      </c>
      <c r="C126" s="204">
        <v>1381899413</v>
      </c>
      <c r="D126" s="204">
        <v>6</v>
      </c>
      <c r="E126" s="204">
        <v>645000000</v>
      </c>
      <c r="F126" s="205">
        <v>2.1424797100775193</v>
      </c>
      <c r="G126" s="206">
        <v>-92</v>
      </c>
      <c r="H126" s="206">
        <v>-92350724</v>
      </c>
      <c r="I126" s="206">
        <v>1.19</v>
      </c>
      <c r="J126" s="206">
        <v>450.57953909630908</v>
      </c>
      <c r="K126" s="203"/>
      <c r="L126" s="207">
        <v>3.2007398985703168</v>
      </c>
      <c r="M126" s="206">
        <v>54.886902723983468</v>
      </c>
      <c r="N126" s="206">
        <v>69.183718061364431</v>
      </c>
      <c r="O126" s="208">
        <v>91.86</v>
      </c>
      <c r="P126" s="208">
        <v>0.43120676716063711</v>
      </c>
      <c r="Q126" s="196">
        <v>-2.0986991802965393</v>
      </c>
      <c r="R126" s="209">
        <v>-3.6916225281508264</v>
      </c>
      <c r="S126" s="20">
        <v>31.109658046869743</v>
      </c>
      <c r="T126" s="20">
        <v>42.352862751792983</v>
      </c>
      <c r="U126" s="20">
        <v>37.544498313359213</v>
      </c>
    </row>
    <row r="127" spans="1:21" ht="20.100000000000001" customHeight="1" x14ac:dyDescent="0.25">
      <c r="A127" s="203" t="s">
        <v>668</v>
      </c>
      <c r="B127" s="204">
        <v>9236</v>
      </c>
      <c r="C127" s="204">
        <v>9236034572</v>
      </c>
      <c r="D127" s="204">
        <v>19</v>
      </c>
      <c r="E127" s="204">
        <v>1995840000</v>
      </c>
      <c r="F127" s="205">
        <v>4.627642782988616</v>
      </c>
      <c r="G127" s="206">
        <v>775</v>
      </c>
      <c r="H127" s="206">
        <v>775924109</v>
      </c>
      <c r="I127" s="206">
        <v>36.18</v>
      </c>
      <c r="J127" s="206">
        <v>645.6575188129342</v>
      </c>
      <c r="K127" s="203" t="s">
        <v>2206</v>
      </c>
      <c r="L127" s="207">
        <v>5.1586430363136584</v>
      </c>
      <c r="M127" s="206">
        <v>0.64376317638761604</v>
      </c>
      <c r="N127" s="206">
        <v>6.4899898870900575E-3</v>
      </c>
      <c r="O127" s="208">
        <v>62.64</v>
      </c>
      <c r="P127" s="208">
        <v>49.128707498160907</v>
      </c>
      <c r="Q127" s="209">
        <v>104.15531141383717</v>
      </c>
      <c r="R127" s="196">
        <v>83.747451236614978</v>
      </c>
      <c r="S127" s="20">
        <v>97.176047874678645</v>
      </c>
      <c r="T127" s="20">
        <v>58.67982374642196</v>
      </c>
      <c r="U127" s="20">
        <v>71.874150238515625</v>
      </c>
    </row>
    <row r="128" spans="1:21" ht="20.100000000000001" customHeight="1" x14ac:dyDescent="0.25">
      <c r="A128" s="203" t="s">
        <v>169</v>
      </c>
      <c r="B128" s="204">
        <v>6092</v>
      </c>
      <c r="C128" s="204">
        <v>6092873180</v>
      </c>
      <c r="D128" s="204">
        <v>19</v>
      </c>
      <c r="E128" s="204">
        <v>1949455899</v>
      </c>
      <c r="F128" s="205">
        <v>3.1254224233158712</v>
      </c>
      <c r="G128" s="206">
        <v>-246</v>
      </c>
      <c r="H128" s="206">
        <v>-246395102</v>
      </c>
      <c r="I128" s="206">
        <v>84.25</v>
      </c>
      <c r="J128" s="206">
        <v>2214.7034294286755</v>
      </c>
      <c r="K128" s="203" t="s">
        <v>2231</v>
      </c>
      <c r="L128" s="207">
        <v>8.1187673664167743</v>
      </c>
      <c r="M128" s="206">
        <v>0.96695966821867074</v>
      </c>
      <c r="N128" s="206">
        <v>1.8559968349237002E-3</v>
      </c>
      <c r="O128" s="208">
        <v>7.94</v>
      </c>
      <c r="P128" s="208">
        <v>18.367108928461228</v>
      </c>
      <c r="Q128" s="209">
        <v>563.09288044195932</v>
      </c>
      <c r="R128" s="196">
        <v>481.63122209060259</v>
      </c>
      <c r="S128" s="20">
        <v>45.971699557064689</v>
      </c>
      <c r="T128" s="20">
        <v>4.702100222673737</v>
      </c>
      <c r="U128" s="20">
        <v>73.775292102437277</v>
      </c>
    </row>
    <row r="129" spans="1:21" ht="20.100000000000001" customHeight="1" x14ac:dyDescent="0.25">
      <c r="A129" s="203" t="s">
        <v>417</v>
      </c>
      <c r="B129" s="204">
        <v>651</v>
      </c>
      <c r="C129" s="204">
        <v>651050782</v>
      </c>
      <c r="D129" s="204">
        <v>7635461</v>
      </c>
      <c r="E129" s="204">
        <v>7635461</v>
      </c>
      <c r="F129" s="205">
        <v>85.266728754164291</v>
      </c>
      <c r="G129" s="206">
        <v>5</v>
      </c>
      <c r="H129" s="206">
        <v>5770573</v>
      </c>
      <c r="I129" s="206">
        <v>152.5</v>
      </c>
      <c r="J129" s="206">
        <v>-0.87685700913573283</v>
      </c>
      <c r="K129" s="203"/>
      <c r="L129" s="210">
        <v>134320.92916678116</v>
      </c>
      <c r="M129" s="206">
        <v>40.03125700427249</v>
      </c>
      <c r="N129" s="206">
        <v>29.45397825634808</v>
      </c>
      <c r="O129" s="208">
        <v>73.52</v>
      </c>
      <c r="P129" s="208">
        <v>30.090616389035471</v>
      </c>
      <c r="Q129" s="196">
        <v>-568.23013166855594</v>
      </c>
      <c r="R129" s="209">
        <v>-306.76484015993765</v>
      </c>
      <c r="S129" s="20">
        <v>41.71981747804201</v>
      </c>
      <c r="T129" s="20">
        <v>31.276278013331194</v>
      </c>
      <c r="U129" s="20">
        <v>36.540728613523946</v>
      </c>
    </row>
    <row r="130" spans="1:21" ht="20.100000000000001" customHeight="1" x14ac:dyDescent="0.25">
      <c r="A130" s="197" t="s">
        <v>303</v>
      </c>
      <c r="B130" s="198">
        <v>2686</v>
      </c>
      <c r="C130" s="198">
        <v>2686991410</v>
      </c>
      <c r="D130" s="198">
        <v>46846881</v>
      </c>
      <c r="E130" s="198">
        <v>46846881</v>
      </c>
      <c r="F130" s="199">
        <v>57.356890205774853</v>
      </c>
      <c r="G130" s="200">
        <v>-10</v>
      </c>
      <c r="H130" s="200">
        <v>-10386136</v>
      </c>
      <c r="I130" s="200">
        <v>1700</v>
      </c>
      <c r="J130" s="200">
        <v>0.20299409107526695</v>
      </c>
      <c r="K130" s="201"/>
      <c r="L130" s="200">
        <v>1225140.7614849173</v>
      </c>
      <c r="M130" s="200">
        <v>1.3504583632613956</v>
      </c>
      <c r="N130" s="200">
        <v>1.6482030285282674E-2</v>
      </c>
      <c r="O130" s="202">
        <v>36.15</v>
      </c>
      <c r="P130" s="202">
        <v>12.119447882095669</v>
      </c>
      <c r="Q130" s="196">
        <v>1439.6819178664009</v>
      </c>
      <c r="R130" s="196">
        <v>3316.2264235635666</v>
      </c>
      <c r="S130" s="20">
        <v>68.234484867080994</v>
      </c>
      <c r="T130" s="20">
        <v>72.913123126563974</v>
      </c>
      <c r="U130" s="20">
        <v>67.769996346869604</v>
      </c>
    </row>
    <row r="131" spans="1:21" ht="20.100000000000001" customHeight="1" x14ac:dyDescent="0.25">
      <c r="A131" s="203" t="s">
        <v>673</v>
      </c>
      <c r="B131" s="204">
        <v>1474</v>
      </c>
      <c r="C131" s="204">
        <v>1474864054</v>
      </c>
      <c r="D131" s="204">
        <v>36732300</v>
      </c>
      <c r="E131" s="204">
        <v>36732300</v>
      </c>
      <c r="F131" s="205">
        <v>40.151693577587025</v>
      </c>
      <c r="G131" s="206">
        <v>-253</v>
      </c>
      <c r="H131" s="206">
        <v>-253569202</v>
      </c>
      <c r="I131" s="206">
        <v>144.9</v>
      </c>
      <c r="J131" s="206">
        <v>0.34489964727284611</v>
      </c>
      <c r="K131" s="203"/>
      <c r="L131" s="210">
        <v>1372256.1849561126</v>
      </c>
      <c r="M131" s="206">
        <v>12.409989814915988</v>
      </c>
      <c r="N131" s="206">
        <v>2.275080922855341</v>
      </c>
      <c r="O131" s="208">
        <v>59.09</v>
      </c>
      <c r="P131" s="208">
        <v>15.272355791452421</v>
      </c>
      <c r="Q131" s="196">
        <v>88.977767357035447</v>
      </c>
      <c r="R131" s="196">
        <v>219.62527134201508</v>
      </c>
      <c r="S131" s="20">
        <v>74.149769901144893</v>
      </c>
      <c r="T131" s="20">
        <v>44.513066451499789</v>
      </c>
      <c r="U131" s="20">
        <v>76.73382886720546</v>
      </c>
    </row>
    <row r="132" spans="1:21" ht="20.100000000000001" customHeight="1" x14ac:dyDescent="0.25">
      <c r="A132" s="203" t="s">
        <v>240</v>
      </c>
      <c r="B132" s="204">
        <v>4697</v>
      </c>
      <c r="C132" s="204">
        <v>4697773484</v>
      </c>
      <c r="D132" s="204">
        <v>70000000</v>
      </c>
      <c r="E132" s="204">
        <v>70000000</v>
      </c>
      <c r="F132" s="205">
        <v>67.111049771428569</v>
      </c>
      <c r="G132" s="206">
        <v>-580</v>
      </c>
      <c r="H132" s="206">
        <v>-580466284</v>
      </c>
      <c r="I132" s="206">
        <v>635.5</v>
      </c>
      <c r="J132" s="206">
        <v>0.56457096644466487</v>
      </c>
      <c r="K132" s="203"/>
      <c r="L132" s="210">
        <v>1564569.9664446649</v>
      </c>
      <c r="M132" s="206">
        <v>4.6479222160921294</v>
      </c>
      <c r="N132" s="206">
        <v>0.11330868396129033</v>
      </c>
      <c r="O132" s="208">
        <v>20.98</v>
      </c>
      <c r="P132" s="208">
        <v>17.415546928552576</v>
      </c>
      <c r="Q132" s="209">
        <v>752.11229559985895</v>
      </c>
      <c r="R132" s="196">
        <v>894.62773411314231</v>
      </c>
      <c r="S132" s="20">
        <v>70.223596120850701</v>
      </c>
      <c r="T132" s="20">
        <v>67.928589151333597</v>
      </c>
      <c r="U132" s="20">
        <v>62.582073539239168</v>
      </c>
    </row>
    <row r="133" spans="1:21" ht="20.100000000000001" customHeight="1" x14ac:dyDescent="0.25">
      <c r="A133" s="203" t="s">
        <v>81</v>
      </c>
      <c r="B133" s="204">
        <v>886</v>
      </c>
      <c r="C133" s="204">
        <v>886453369</v>
      </c>
      <c r="D133" s="204">
        <v>37250000</v>
      </c>
      <c r="E133" s="204">
        <v>37250000</v>
      </c>
      <c r="F133" s="205">
        <v>23.797405879194631</v>
      </c>
      <c r="G133" s="206">
        <v>-336</v>
      </c>
      <c r="H133" s="206">
        <v>-336099310</v>
      </c>
      <c r="I133" s="206">
        <v>36.28</v>
      </c>
      <c r="J133" s="206">
        <v>1.3321869737290151</v>
      </c>
      <c r="K133" s="203"/>
      <c r="L133" s="210">
        <v>2347943.9938217788</v>
      </c>
      <c r="M133" s="206">
        <v>37.918081352363842</v>
      </c>
      <c r="N133" s="206">
        <v>25.653605591283181</v>
      </c>
      <c r="O133" s="208">
        <v>71.37</v>
      </c>
      <c r="P133" s="208">
        <v>38.787078004221968</v>
      </c>
      <c r="Q133" s="196">
        <v>-4.1058107556797552</v>
      </c>
      <c r="R133" s="209">
        <v>6.9260345514987876</v>
      </c>
      <c r="S133" s="20">
        <v>48.384094269643668</v>
      </c>
      <c r="T133" s="20">
        <v>59.011459565463774</v>
      </c>
      <c r="U133" s="20">
        <v>49.600856355824085</v>
      </c>
    </row>
    <row r="134" spans="1:21" ht="20.100000000000001" customHeight="1" x14ac:dyDescent="0.25">
      <c r="A134" s="203" t="s">
        <v>304</v>
      </c>
      <c r="B134" s="204">
        <v>206</v>
      </c>
      <c r="C134" s="204">
        <v>206308208</v>
      </c>
      <c r="D134" s="204">
        <v>20990000</v>
      </c>
      <c r="E134" s="204">
        <v>20990000</v>
      </c>
      <c r="F134" s="205">
        <v>9.8288808003811337</v>
      </c>
      <c r="G134" s="206">
        <v>2</v>
      </c>
      <c r="H134" s="206">
        <v>2866179</v>
      </c>
      <c r="I134" s="206">
        <v>82.45</v>
      </c>
      <c r="J134" s="206">
        <v>2.0522295070295988</v>
      </c>
      <c r="K134" s="203"/>
      <c r="L134" s="210">
        <v>3203313.8676275644</v>
      </c>
      <c r="M134" s="206">
        <v>22.796219744938721</v>
      </c>
      <c r="N134" s="206">
        <v>12.852679774216925</v>
      </c>
      <c r="O134" s="208">
        <v>98.93</v>
      </c>
      <c r="P134" s="208">
        <v>43.190922374501532</v>
      </c>
      <c r="Q134" s="209">
        <v>123.98925593569714</v>
      </c>
      <c r="R134" s="209">
        <v>77.713248298265754</v>
      </c>
      <c r="S134" s="20">
        <v>57.304674404108653</v>
      </c>
      <c r="T134" s="20">
        <v>64.001044577628804</v>
      </c>
      <c r="U134" s="20">
        <v>63.812763873356225</v>
      </c>
    </row>
    <row r="135" spans="1:21" ht="20.100000000000001" customHeight="1" x14ac:dyDescent="0.25">
      <c r="A135" s="190" t="s">
        <v>2232</v>
      </c>
      <c r="B135" s="191"/>
      <c r="C135" s="191"/>
      <c r="D135" s="191"/>
      <c r="E135" s="191"/>
      <c r="F135" s="192"/>
      <c r="G135" s="193"/>
      <c r="H135" s="193"/>
      <c r="I135" s="193"/>
      <c r="J135" s="193"/>
      <c r="K135" s="194"/>
      <c r="L135" s="193"/>
      <c r="M135" s="193"/>
      <c r="N135" s="193"/>
      <c r="O135" s="195"/>
      <c r="P135" s="195"/>
      <c r="Q135" s="196"/>
      <c r="R135" s="196"/>
      <c r="S135" s="20"/>
      <c r="T135" s="20"/>
      <c r="U135" s="20"/>
    </row>
    <row r="136" spans="1:21" ht="20.100000000000001" customHeight="1" x14ac:dyDescent="0.25">
      <c r="A136" s="197" t="s">
        <v>70</v>
      </c>
      <c r="B136" s="198">
        <v>2433</v>
      </c>
      <c r="C136" s="198">
        <v>2433900313</v>
      </c>
      <c r="D136" s="198">
        <v>1</v>
      </c>
      <c r="E136" s="198">
        <v>128172525</v>
      </c>
      <c r="F136" s="199">
        <v>18.989251503003473</v>
      </c>
      <c r="G136" s="200">
        <v>-9</v>
      </c>
      <c r="H136" s="200">
        <v>-9819135</v>
      </c>
      <c r="I136" s="200">
        <v>26.9</v>
      </c>
      <c r="J136" s="200">
        <v>9.1109830458368481</v>
      </c>
      <c r="K136" s="201" t="s">
        <v>2233</v>
      </c>
      <c r="L136" s="200">
        <v>-0.92100794495439964</v>
      </c>
      <c r="M136" s="200">
        <v>51.173453789249621</v>
      </c>
      <c r="N136" s="200">
        <v>15.27369823889212</v>
      </c>
      <c r="O136" s="202">
        <v>23.33</v>
      </c>
      <c r="P136" s="202">
        <v>24.135031883223597</v>
      </c>
      <c r="Q136" s="196">
        <v>-11.764040466939782</v>
      </c>
      <c r="R136" s="209">
        <v>8.4950249280835521</v>
      </c>
      <c r="S136" s="20">
        <v>47.296585213485848</v>
      </c>
      <c r="T136" s="20">
        <v>45.92760448821199</v>
      </c>
      <c r="U136" s="20">
        <v>48.445529902191758</v>
      </c>
    </row>
    <row r="137" spans="1:21" ht="20.100000000000001" customHeight="1" x14ac:dyDescent="0.25">
      <c r="A137" s="203" t="s">
        <v>105</v>
      </c>
      <c r="B137" s="204">
        <v>2277</v>
      </c>
      <c r="C137" s="204">
        <v>2277044993</v>
      </c>
      <c r="D137" s="204">
        <v>2</v>
      </c>
      <c r="E137" s="204">
        <v>265000000</v>
      </c>
      <c r="F137" s="205">
        <v>8.5926226150943403</v>
      </c>
      <c r="G137" s="206">
        <v>-401</v>
      </c>
      <c r="H137" s="206">
        <v>-401833475</v>
      </c>
      <c r="I137" s="206">
        <v>188.6</v>
      </c>
      <c r="J137" s="206">
        <v>45.260614227573143</v>
      </c>
      <c r="K137" s="203"/>
      <c r="L137" s="207">
        <v>-0.65086328884850453</v>
      </c>
      <c r="M137" s="206">
        <v>2.8529602950805422</v>
      </c>
      <c r="N137" s="206">
        <v>8.6196060095791116E-2</v>
      </c>
      <c r="O137" s="208">
        <v>42.36</v>
      </c>
      <c r="P137" s="208">
        <v>81.649200607338003</v>
      </c>
      <c r="Q137" s="209">
        <v>301.91126637261448</v>
      </c>
      <c r="R137" s="196">
        <v>234.91857567701908</v>
      </c>
      <c r="S137" s="20">
        <v>59.392501224883162</v>
      </c>
      <c r="T137" s="20">
        <v>71.212210902664822</v>
      </c>
      <c r="U137" s="20">
        <v>92.975237336263589</v>
      </c>
    </row>
    <row r="138" spans="1:21" ht="20.100000000000001" customHeight="1" x14ac:dyDescent="0.25">
      <c r="A138" s="197" t="s">
        <v>98</v>
      </c>
      <c r="B138" s="198">
        <v>7603</v>
      </c>
      <c r="C138" s="198">
        <v>7603602013</v>
      </c>
      <c r="D138" s="198">
        <v>65000000</v>
      </c>
      <c r="E138" s="198">
        <v>65000000</v>
      </c>
      <c r="F138" s="199">
        <v>116.97849250769231</v>
      </c>
      <c r="G138" s="200">
        <v>100</v>
      </c>
      <c r="H138" s="200">
        <v>100241054</v>
      </c>
      <c r="I138" s="200">
        <v>36.700000000000003</v>
      </c>
      <c r="J138" s="200">
        <v>-0.16651345123473391</v>
      </c>
      <c r="K138" s="201"/>
      <c r="L138" s="200">
        <v>833485.54876526608</v>
      </c>
      <c r="M138" s="200">
        <v>33.515869697269913</v>
      </c>
      <c r="N138" s="200">
        <v>13.434829717909935</v>
      </c>
      <c r="O138" s="202">
        <v>47.84</v>
      </c>
      <c r="P138" s="202">
        <v>15.291719785102396</v>
      </c>
      <c r="Q138" s="196">
        <v>4.5259619849268518</v>
      </c>
      <c r="R138" s="196">
        <v>45.7067091276285</v>
      </c>
      <c r="S138" s="20">
        <v>63.832728040569421</v>
      </c>
      <c r="T138" s="20">
        <v>60.214226822155787</v>
      </c>
      <c r="U138" s="20">
        <v>63.870634730858903</v>
      </c>
    </row>
    <row r="139" spans="1:21" ht="20.100000000000001" customHeight="1" x14ac:dyDescent="0.25">
      <c r="A139" s="203" t="s">
        <v>757</v>
      </c>
      <c r="B139" s="204">
        <v>903</v>
      </c>
      <c r="C139" s="204">
        <v>903452863</v>
      </c>
      <c r="D139" s="204">
        <v>49875000</v>
      </c>
      <c r="E139" s="204">
        <v>49875000</v>
      </c>
      <c r="F139" s="205">
        <v>18.114343117794487</v>
      </c>
      <c r="G139" s="206">
        <v>-3</v>
      </c>
      <c r="H139" s="206">
        <v>-3766086</v>
      </c>
      <c r="I139" s="206">
        <v>21.26</v>
      </c>
      <c r="J139" s="206">
        <v>3.057558119664733</v>
      </c>
      <c r="K139" s="203"/>
      <c r="L139" s="210">
        <v>4130013.5146587463</v>
      </c>
      <c r="M139" s="206">
        <v>50.118841687775088</v>
      </c>
      <c r="N139" s="206">
        <v>46.652231030477857</v>
      </c>
      <c r="O139" s="208">
        <v>74.290000000000006</v>
      </c>
      <c r="P139" s="208">
        <v>9.0611392962528559</v>
      </c>
      <c r="Q139" s="196">
        <v>-16.703961639049467</v>
      </c>
      <c r="R139" s="209">
        <v>18.017682266733672</v>
      </c>
      <c r="S139" s="20">
        <v>49.921477551839786</v>
      </c>
      <c r="T139" s="20">
        <v>64.942224363412578</v>
      </c>
      <c r="U139" s="20">
        <v>48.84587562801827</v>
      </c>
    </row>
    <row r="140" spans="1:21" ht="20.100000000000001" customHeight="1" x14ac:dyDescent="0.25">
      <c r="A140" s="190" t="s">
        <v>2234</v>
      </c>
      <c r="B140" s="191"/>
      <c r="C140" s="191"/>
      <c r="D140" s="191"/>
      <c r="E140" s="191"/>
      <c r="F140" s="192"/>
      <c r="G140" s="193"/>
      <c r="H140" s="193"/>
      <c r="I140" s="193"/>
      <c r="J140" s="193"/>
      <c r="K140" s="194"/>
      <c r="L140" s="193"/>
      <c r="M140" s="193"/>
      <c r="N140" s="193"/>
      <c r="O140" s="195"/>
      <c r="P140" s="195"/>
      <c r="Q140" s="196"/>
      <c r="R140" s="196"/>
      <c r="S140" s="20"/>
      <c r="T140" s="20"/>
      <c r="U140" s="20"/>
    </row>
    <row r="141" spans="1:21" ht="20.100000000000001" customHeight="1" x14ac:dyDescent="0.25">
      <c r="A141" s="197" t="s">
        <v>412</v>
      </c>
      <c r="B141" s="198">
        <v>2598</v>
      </c>
      <c r="C141" s="198">
        <v>2598430651</v>
      </c>
      <c r="D141" s="198">
        <v>2</v>
      </c>
      <c r="E141" s="198">
        <v>216000000</v>
      </c>
      <c r="F141" s="199">
        <v>12.029771532407407</v>
      </c>
      <c r="G141" s="200">
        <v>20</v>
      </c>
      <c r="H141" s="200">
        <v>20464961</v>
      </c>
      <c r="I141" s="200">
        <v>13.59</v>
      </c>
      <c r="J141" s="200">
        <v>25.933179830320594</v>
      </c>
      <c r="K141" s="201"/>
      <c r="L141" s="200">
        <v>-0.75061870527480934</v>
      </c>
      <c r="M141" s="200">
        <v>19.303165157749827</v>
      </c>
      <c r="N141" s="200">
        <v>6.6641689306452578</v>
      </c>
      <c r="O141" s="202">
        <v>71.540000000000006</v>
      </c>
      <c r="P141" s="202">
        <v>58.401626917072825</v>
      </c>
      <c r="Q141" s="196">
        <v>-11.65666307349694</v>
      </c>
      <c r="R141" s="209">
        <v>4.8920743685527057</v>
      </c>
      <c r="S141" s="20">
        <v>32.012056217021751</v>
      </c>
      <c r="T141" s="20">
        <v>47.085259947050318</v>
      </c>
      <c r="U141" s="20">
        <v>45.731837917568065</v>
      </c>
    </row>
    <row r="142" spans="1:21" ht="20.100000000000001" customHeight="1" x14ac:dyDescent="0.25">
      <c r="A142" s="197" t="s">
        <v>392</v>
      </c>
      <c r="B142" s="198">
        <v>2102</v>
      </c>
      <c r="C142" s="198">
        <v>2102739086</v>
      </c>
      <c r="D142" s="198">
        <v>5</v>
      </c>
      <c r="E142" s="198">
        <v>500000000</v>
      </c>
      <c r="F142" s="199">
        <v>4.2054781720000003</v>
      </c>
      <c r="G142" s="200">
        <v>36</v>
      </c>
      <c r="H142" s="200">
        <v>36441663</v>
      </c>
      <c r="I142" s="200">
        <v>16.47</v>
      </c>
      <c r="J142" s="200">
        <v>177.33881649736927</v>
      </c>
      <c r="K142" s="201"/>
      <c r="L142" s="200">
        <v>0.78338816497369268</v>
      </c>
      <c r="M142" s="200">
        <v>19.278966647387701</v>
      </c>
      <c r="N142" s="200">
        <v>2.0293649102513371</v>
      </c>
      <c r="O142" s="202">
        <v>21.84</v>
      </c>
      <c r="P142" s="202">
        <v>17.293000450887352</v>
      </c>
      <c r="Q142" s="196">
        <v>13.474391849969933</v>
      </c>
      <c r="R142" s="196">
        <v>34.452222556774821</v>
      </c>
      <c r="S142" s="20">
        <v>44.534557762156005</v>
      </c>
      <c r="T142" s="20">
        <v>38.763618029644221</v>
      </c>
      <c r="U142" s="20">
        <v>78.390119946706605</v>
      </c>
    </row>
    <row r="143" spans="1:21" ht="20.100000000000001" customHeight="1" x14ac:dyDescent="0.25">
      <c r="A143" s="190" t="s">
        <v>2235</v>
      </c>
      <c r="B143" s="191"/>
      <c r="C143" s="191"/>
      <c r="D143" s="191"/>
      <c r="E143" s="191"/>
      <c r="F143" s="192"/>
      <c r="G143" s="193"/>
      <c r="H143" s="193"/>
      <c r="I143" s="193"/>
      <c r="J143" s="193"/>
      <c r="K143" s="194"/>
      <c r="L143" s="193"/>
      <c r="M143" s="193"/>
      <c r="N143" s="193"/>
      <c r="O143" s="195"/>
      <c r="P143" s="195"/>
      <c r="Q143" s="196"/>
      <c r="R143" s="196"/>
      <c r="S143" s="20"/>
      <c r="T143" s="20"/>
      <c r="U143" s="20"/>
    </row>
    <row r="144" spans="1:21" ht="20.100000000000001" customHeight="1" x14ac:dyDescent="0.25">
      <c r="A144" s="203" t="s">
        <v>38</v>
      </c>
      <c r="B144" s="204">
        <v>-97</v>
      </c>
      <c r="C144" s="204">
        <v>-97528469</v>
      </c>
      <c r="D144" s="204">
        <v>42000000</v>
      </c>
      <c r="E144" s="204">
        <v>42000000</v>
      </c>
      <c r="F144" s="205">
        <v>-2.3221064047619047</v>
      </c>
      <c r="G144" s="206">
        <v>-153</v>
      </c>
      <c r="H144" s="206">
        <v>-153589240</v>
      </c>
      <c r="I144" s="206">
        <v>21.4</v>
      </c>
      <c r="J144" s="206">
        <v>-28.13053969913134</v>
      </c>
      <c r="K144" s="203"/>
      <c r="L144" s="207">
        <v>-27130540.69913134</v>
      </c>
      <c r="M144" s="206">
        <v>102.62305556248262</v>
      </c>
      <c r="N144" s="206">
        <v>108.21107550137356</v>
      </c>
      <c r="O144" s="208">
        <v>41.1</v>
      </c>
      <c r="P144" s="208">
        <v>102.06882631398656</v>
      </c>
      <c r="Q144" s="196">
        <v>-26.553070953300164</v>
      </c>
      <c r="R144" s="209">
        <v>-16.303484733566904</v>
      </c>
      <c r="S144" s="20">
        <v>31.746045513866719</v>
      </c>
      <c r="T144" s="20">
        <v>44.75101595911547</v>
      </c>
      <c r="U144" s="20">
        <v>42.030918818560529</v>
      </c>
    </row>
    <row r="145" spans="1:21" ht="20.100000000000001" customHeight="1" x14ac:dyDescent="0.25">
      <c r="A145" s="197" t="s">
        <v>197</v>
      </c>
      <c r="B145" s="198">
        <v>8818</v>
      </c>
      <c r="C145" s="198">
        <v>8818140480</v>
      </c>
      <c r="D145" s="198">
        <v>3</v>
      </c>
      <c r="E145" s="198">
        <v>390000000</v>
      </c>
      <c r="F145" s="199">
        <v>22.610616615384615</v>
      </c>
      <c r="G145" s="200">
        <v>-173</v>
      </c>
      <c r="H145" s="200">
        <v>-173746692</v>
      </c>
      <c r="I145" s="200">
        <v>10.38</v>
      </c>
      <c r="J145" s="200">
        <v>24.872801699797826</v>
      </c>
      <c r="K145" s="201" t="s">
        <v>2236</v>
      </c>
      <c r="L145" s="200">
        <v>-0.80097844846309363</v>
      </c>
      <c r="M145" s="200">
        <v>44.0353327179836</v>
      </c>
      <c r="N145" s="200">
        <v>9.2398616639354572</v>
      </c>
      <c r="O145" s="202">
        <v>19.059999999999999</v>
      </c>
      <c r="P145" s="202">
        <v>15.224085130305236</v>
      </c>
      <c r="Q145" s="196">
        <v>-15.006412354694731</v>
      </c>
      <c r="R145" s="209">
        <v>0.54192094891760689</v>
      </c>
      <c r="S145" s="20">
        <v>32.188682176845838</v>
      </c>
      <c r="T145" s="20">
        <v>46.967791370245479</v>
      </c>
      <c r="U145" s="20">
        <v>44.309015897054891</v>
      </c>
    </row>
    <row r="146" spans="1:21" ht="20.100000000000001" customHeight="1" x14ac:dyDescent="0.25">
      <c r="A146" s="197" t="s">
        <v>415</v>
      </c>
      <c r="B146" s="198">
        <v>7934</v>
      </c>
      <c r="C146" s="198">
        <v>7934593883</v>
      </c>
      <c r="D146" s="198">
        <v>10</v>
      </c>
      <c r="E146" s="198">
        <v>1049040806</v>
      </c>
      <c r="F146" s="199">
        <v>7.5636656244618949</v>
      </c>
      <c r="G146" s="200">
        <v>-63</v>
      </c>
      <c r="H146" s="200">
        <v>-63498082</v>
      </c>
      <c r="I146" s="200">
        <v>5.0199999999999996</v>
      </c>
      <c r="J146" s="200">
        <v>207.03405076648963</v>
      </c>
      <c r="K146" s="201"/>
      <c r="L146" s="200">
        <v>0.98316540481218739</v>
      </c>
      <c r="M146" s="200">
        <v>47.438736717001895</v>
      </c>
      <c r="N146" s="200">
        <v>8.6135351448449793</v>
      </c>
      <c r="O146" s="202">
        <v>15.31</v>
      </c>
      <c r="P146" s="202">
        <v>40.922094868266967</v>
      </c>
      <c r="Q146" s="196">
        <v>-4.5773695080817411</v>
      </c>
      <c r="R146" s="209">
        <v>-10.232556555811749</v>
      </c>
      <c r="S146" s="20">
        <v>28.820867488504373</v>
      </c>
      <c r="T146" s="20">
        <v>32.375188200028383</v>
      </c>
      <c r="U146" s="20">
        <v>39.46050696071498</v>
      </c>
    </row>
    <row r="147" spans="1:21" ht="20.100000000000001" customHeight="1" x14ac:dyDescent="0.25">
      <c r="A147" s="203" t="s">
        <v>109</v>
      </c>
      <c r="B147" s="204">
        <v>1566</v>
      </c>
      <c r="C147" s="204">
        <v>1566155489</v>
      </c>
      <c r="D147" s="204">
        <v>5</v>
      </c>
      <c r="E147" s="204">
        <v>500000000</v>
      </c>
      <c r="F147" s="205">
        <v>3.132310978</v>
      </c>
      <c r="G147" s="206">
        <v>-66</v>
      </c>
      <c r="H147" s="206">
        <v>-66095130</v>
      </c>
      <c r="I147" s="206">
        <v>5.0199999999999996</v>
      </c>
      <c r="J147" s="206">
        <v>238.43982742060933</v>
      </c>
      <c r="K147" s="203"/>
      <c r="L147" s="207">
        <v>1.3943982742060934</v>
      </c>
      <c r="M147" s="206">
        <v>47.589983736123052</v>
      </c>
      <c r="N147" s="206">
        <v>18.922458741997236</v>
      </c>
      <c r="O147" s="208">
        <v>33.42</v>
      </c>
      <c r="P147" s="208">
        <v>51.975341031264463</v>
      </c>
      <c r="Q147" s="196">
        <v>2.3299481421379209</v>
      </c>
      <c r="R147" s="209">
        <v>4.6278239613651895</v>
      </c>
      <c r="S147" s="20">
        <v>52.515887326245313</v>
      </c>
      <c r="T147" s="20">
        <v>46.461345060872681</v>
      </c>
      <c r="U147" s="20">
        <v>61.919267620246508</v>
      </c>
    </row>
    <row r="148" spans="1:21" ht="20.100000000000001" customHeight="1" x14ac:dyDescent="0.25">
      <c r="A148" s="197" t="s">
        <v>163</v>
      </c>
      <c r="B148" s="198">
        <v>2210</v>
      </c>
      <c r="C148" s="198">
        <v>2210494206</v>
      </c>
      <c r="D148" s="198">
        <v>7</v>
      </c>
      <c r="E148" s="198">
        <v>735000000</v>
      </c>
      <c r="F148" s="199">
        <v>3.0074751102040818</v>
      </c>
      <c r="G148" s="200">
        <v>-78</v>
      </c>
      <c r="H148" s="200">
        <v>-78670547</v>
      </c>
      <c r="I148" s="200">
        <v>8.2200000000000006</v>
      </c>
      <c r="J148" s="200">
        <v>365.58657498421871</v>
      </c>
      <c r="K148" s="201"/>
      <c r="L148" s="200">
        <v>2.491300714135416</v>
      </c>
      <c r="M148" s="200">
        <v>34.913456132163205</v>
      </c>
      <c r="N148" s="200">
        <v>5.7717254994029155</v>
      </c>
      <c r="O148" s="202">
        <v>18.940000000000001</v>
      </c>
      <c r="P148" s="202">
        <v>41.98645751514745</v>
      </c>
      <c r="Q148" s="196">
        <v>-10.604498886139311</v>
      </c>
      <c r="R148" s="209">
        <v>6.6290221079549028</v>
      </c>
      <c r="S148" s="20">
        <v>34.777587632232084</v>
      </c>
      <c r="T148" s="20">
        <v>41.852510457379466</v>
      </c>
      <c r="U148" s="20">
        <v>47.462143022530121</v>
      </c>
    </row>
    <row r="149" spans="1:21" ht="20.100000000000001" customHeight="1" x14ac:dyDescent="0.25">
      <c r="A149" s="203" t="s">
        <v>84</v>
      </c>
      <c r="B149" s="204">
        <v>1981</v>
      </c>
      <c r="C149" s="204">
        <v>1981884130</v>
      </c>
      <c r="D149" s="204">
        <v>20000000</v>
      </c>
      <c r="E149" s="204">
        <v>20000000</v>
      </c>
      <c r="F149" s="205">
        <v>99.094206499999999</v>
      </c>
      <c r="G149" s="206">
        <v>-83</v>
      </c>
      <c r="H149" s="206">
        <v>-83036840</v>
      </c>
      <c r="I149" s="206">
        <v>423.5</v>
      </c>
      <c r="J149" s="206">
        <v>-0.6972577806554211</v>
      </c>
      <c r="K149" s="203"/>
      <c r="L149" s="210">
        <v>302741.21934457892</v>
      </c>
      <c r="M149" s="206">
        <v>23.564786667986297</v>
      </c>
      <c r="N149" s="206">
        <v>2.7528956387834458</v>
      </c>
      <c r="O149" s="208">
        <v>19.829999999999998</v>
      </c>
      <c r="P149" s="208">
        <v>32.715736228460969</v>
      </c>
      <c r="Q149" s="196">
        <v>-263.93321937426776</v>
      </c>
      <c r="R149" s="196">
        <v>853.74609918264639</v>
      </c>
      <c r="S149" s="20">
        <v>40.105216368342333</v>
      </c>
      <c r="T149" s="20">
        <v>38.417380075724111</v>
      </c>
      <c r="U149" s="20">
        <v>56.048853148886352</v>
      </c>
    </row>
    <row r="150" spans="1:21" ht="20.100000000000001" customHeight="1" x14ac:dyDescent="0.25">
      <c r="A150" s="197" t="s">
        <v>94</v>
      </c>
      <c r="B150" s="198">
        <v>3080</v>
      </c>
      <c r="C150" s="198">
        <v>3080653025</v>
      </c>
      <c r="D150" s="198">
        <v>72000000</v>
      </c>
      <c r="E150" s="198">
        <v>72000000</v>
      </c>
      <c r="F150" s="199">
        <v>42.786847569444447</v>
      </c>
      <c r="G150" s="200">
        <v>46</v>
      </c>
      <c r="H150" s="200">
        <v>46315316</v>
      </c>
      <c r="I150" s="200">
        <v>39.619999999999997</v>
      </c>
      <c r="J150" s="200">
        <v>1.5241401536935499</v>
      </c>
      <c r="K150" s="201"/>
      <c r="L150" s="200">
        <v>2524139.1536935498</v>
      </c>
      <c r="M150" s="200">
        <v>71.051995850563443</v>
      </c>
      <c r="N150" s="200">
        <v>22.08668925027462</v>
      </c>
      <c r="O150" s="202">
        <v>17.5</v>
      </c>
      <c r="P150" s="202">
        <v>52.822499176123891</v>
      </c>
      <c r="Q150" s="196">
        <v>5.0358660760156937</v>
      </c>
      <c r="R150" s="209">
        <v>17.350535773913265</v>
      </c>
      <c r="S150" s="20">
        <v>46.795472924562688</v>
      </c>
      <c r="T150" s="20">
        <v>54.711415211820864</v>
      </c>
      <c r="U150" s="20">
        <v>55.91921993016711</v>
      </c>
    </row>
    <row r="151" spans="1:21" ht="20.100000000000001" customHeight="1" x14ac:dyDescent="0.25">
      <c r="A151" s="203" t="s">
        <v>440</v>
      </c>
      <c r="B151" s="204">
        <v>2531</v>
      </c>
      <c r="C151" s="204">
        <v>2531212102</v>
      </c>
      <c r="D151" s="204">
        <v>75000000</v>
      </c>
      <c r="E151" s="204">
        <v>75000000</v>
      </c>
      <c r="F151" s="205">
        <v>33.749494693333332</v>
      </c>
      <c r="G151" s="206">
        <v>-204</v>
      </c>
      <c r="H151" s="206">
        <v>-204398626</v>
      </c>
      <c r="I151" s="206">
        <v>167.4</v>
      </c>
      <c r="J151" s="206">
        <v>2.3333832409118278</v>
      </c>
      <c r="K151" s="203"/>
      <c r="L151" s="210">
        <v>3333382.2409118279</v>
      </c>
      <c r="M151" s="206">
        <v>12.508286739965229</v>
      </c>
      <c r="N151" s="206">
        <v>0.88711253474930696</v>
      </c>
      <c r="O151" s="208">
        <v>22.68</v>
      </c>
      <c r="P151" s="208">
        <v>42.61632195758196</v>
      </c>
      <c r="Q151" s="209">
        <v>334.46615035436423</v>
      </c>
      <c r="R151" s="196">
        <v>189.09461644127688</v>
      </c>
      <c r="S151" s="20">
        <v>45.890625278141641</v>
      </c>
      <c r="T151" s="20">
        <v>54.12895855431713</v>
      </c>
      <c r="U151" s="20">
        <v>65.706452163400783</v>
      </c>
    </row>
    <row r="152" spans="1:21" ht="20.100000000000001" customHeight="1" x14ac:dyDescent="0.25">
      <c r="A152" s="203" t="s">
        <v>306</v>
      </c>
      <c r="B152" s="204">
        <v>576</v>
      </c>
      <c r="C152" s="204">
        <v>576980288</v>
      </c>
      <c r="D152" s="204">
        <v>77449591</v>
      </c>
      <c r="E152" s="204">
        <v>77449591</v>
      </c>
      <c r="F152" s="205">
        <v>7.4497525493711132</v>
      </c>
      <c r="G152" s="206">
        <v>-12</v>
      </c>
      <c r="H152" s="206">
        <v>-12886865</v>
      </c>
      <c r="I152" s="206">
        <v>89.5</v>
      </c>
      <c r="J152" s="206">
        <v>14.503870663428973</v>
      </c>
      <c r="K152" s="203"/>
      <c r="L152" s="210">
        <v>15594394.348045098</v>
      </c>
      <c r="M152" s="206">
        <v>11.438869569455827</v>
      </c>
      <c r="N152" s="206">
        <v>2.2898353979728943</v>
      </c>
      <c r="O152" s="208">
        <v>70</v>
      </c>
      <c r="P152" s="208">
        <v>22.057903006089337</v>
      </c>
      <c r="Q152" s="209">
        <v>109.98092102754789</v>
      </c>
      <c r="R152" s="196">
        <v>120.18124691322785</v>
      </c>
      <c r="S152" s="20">
        <v>36.299234400513541</v>
      </c>
      <c r="T152" s="20">
        <v>56.019281439020631</v>
      </c>
      <c r="U152" s="20">
        <v>74.606105743575085</v>
      </c>
    </row>
    <row r="153" spans="1:21" ht="20.100000000000001" customHeight="1" x14ac:dyDescent="0.25">
      <c r="A153" s="190" t="s">
        <v>2237</v>
      </c>
      <c r="B153" s="191"/>
      <c r="C153" s="191"/>
      <c r="D153" s="191"/>
      <c r="E153" s="191"/>
      <c r="F153" s="192"/>
      <c r="G153" s="193"/>
      <c r="H153" s="193"/>
      <c r="I153" s="193"/>
      <c r="J153" s="193"/>
      <c r="K153" s="194"/>
      <c r="L153" s="193"/>
      <c r="M153" s="193"/>
      <c r="N153" s="193"/>
      <c r="O153" s="195"/>
      <c r="P153" s="195"/>
      <c r="Q153" s="196"/>
      <c r="R153" s="196"/>
      <c r="S153" s="20"/>
      <c r="T153" s="20"/>
      <c r="U153" s="20"/>
    </row>
    <row r="154" spans="1:21" ht="20.100000000000001" customHeight="1" x14ac:dyDescent="0.25">
      <c r="A154" s="203" t="s">
        <v>166</v>
      </c>
      <c r="B154" s="204">
        <v>8044</v>
      </c>
      <c r="C154" s="204">
        <v>8044975103</v>
      </c>
      <c r="D154" s="204">
        <v>1</v>
      </c>
      <c r="E154" s="204">
        <v>135000000</v>
      </c>
      <c r="F154" s="205">
        <v>59.592408170370369</v>
      </c>
      <c r="G154" s="206">
        <v>-3</v>
      </c>
      <c r="H154" s="206">
        <v>-3113021</v>
      </c>
      <c r="I154" s="206">
        <v>26.3</v>
      </c>
      <c r="J154" s="206">
        <v>2.3980838535852955</v>
      </c>
      <c r="K154" s="203"/>
      <c r="L154" s="207">
        <v>-0.97482900849196075</v>
      </c>
      <c r="M154" s="206">
        <v>19.917011390299809</v>
      </c>
      <c r="N154" s="206">
        <v>6.0663411885659748</v>
      </c>
      <c r="O154" s="208">
        <v>61.17</v>
      </c>
      <c r="P154" s="208">
        <v>47.132455057654646</v>
      </c>
      <c r="Q154" s="196">
        <v>-27.563535824097798</v>
      </c>
      <c r="R154" s="209">
        <v>3.7476572814534137</v>
      </c>
      <c r="S154" s="20">
        <v>38.163173781279042</v>
      </c>
      <c r="T154" s="20">
        <v>48.085519210126023</v>
      </c>
      <c r="U154" s="20">
        <v>45.277626196435101</v>
      </c>
    </row>
    <row r="155" spans="1:21" ht="20.100000000000001" customHeight="1" x14ac:dyDescent="0.25">
      <c r="A155" s="197" t="s">
        <v>87</v>
      </c>
      <c r="B155" s="198">
        <v>3143</v>
      </c>
      <c r="C155" s="198">
        <v>3143931773</v>
      </c>
      <c r="D155" s="198">
        <v>1</v>
      </c>
      <c r="E155" s="198">
        <v>119000000</v>
      </c>
      <c r="F155" s="199">
        <v>26.419594731092438</v>
      </c>
      <c r="G155" s="200">
        <v>-53</v>
      </c>
      <c r="H155" s="200">
        <v>-53375203</v>
      </c>
      <c r="I155" s="200">
        <v>25.34</v>
      </c>
      <c r="J155" s="200">
        <v>5.7563489075753544</v>
      </c>
      <c r="K155" s="201"/>
      <c r="L155" s="200">
        <v>-0.94322395875987097</v>
      </c>
      <c r="M155" s="200">
        <v>64.659793498733222</v>
      </c>
      <c r="N155" s="200">
        <v>21.510673366312442</v>
      </c>
      <c r="O155" s="202">
        <v>20.58</v>
      </c>
      <c r="P155" s="202">
        <v>16.978167674945848</v>
      </c>
      <c r="Q155" s="196">
        <v>-18.34519011688009</v>
      </c>
      <c r="R155" s="209">
        <v>-21.382726639014145</v>
      </c>
      <c r="S155" s="20">
        <v>40.868249821685588</v>
      </c>
      <c r="T155" s="20">
        <v>42.561998630949809</v>
      </c>
      <c r="U155" s="20">
        <v>42.182384817612373</v>
      </c>
    </row>
    <row r="156" spans="1:21" ht="20.100000000000001" customHeight="1" x14ac:dyDescent="0.25">
      <c r="A156" s="197" t="s">
        <v>761</v>
      </c>
      <c r="B156" s="198">
        <v>3597</v>
      </c>
      <c r="C156" s="198">
        <v>3597943991</v>
      </c>
      <c r="D156" s="198">
        <v>1</v>
      </c>
      <c r="E156" s="198">
        <v>160000000</v>
      </c>
      <c r="F156" s="199">
        <v>22.487149943750001</v>
      </c>
      <c r="G156" s="200">
        <v>29</v>
      </c>
      <c r="H156" s="200">
        <v>29754818</v>
      </c>
      <c r="I156" s="200">
        <v>33.200000000000003</v>
      </c>
      <c r="J156" s="200">
        <v>9.6727620263280514</v>
      </c>
      <c r="K156" s="201"/>
      <c r="L156" s="200">
        <v>-0.93329523733544972</v>
      </c>
      <c r="M156" s="200">
        <v>27.975395974944792</v>
      </c>
      <c r="N156" s="200">
        <v>4.8894358177685948</v>
      </c>
      <c r="O156" s="202">
        <v>24.99</v>
      </c>
      <c r="P156" s="202">
        <v>32.403975575786674</v>
      </c>
      <c r="Q156" s="196"/>
      <c r="R156" s="196"/>
      <c r="S156" s="20">
        <v>56.973643034402784</v>
      </c>
      <c r="T156" s="20">
        <v>19.010838459150637</v>
      </c>
      <c r="U156" s="20"/>
    </row>
    <row r="157" spans="1:21" ht="20.100000000000001" customHeight="1" x14ac:dyDescent="0.25">
      <c r="A157" s="203" t="s">
        <v>167</v>
      </c>
      <c r="B157" s="204">
        <v>3624</v>
      </c>
      <c r="C157" s="204">
        <v>3624383186</v>
      </c>
      <c r="D157" s="204">
        <v>1</v>
      </c>
      <c r="E157" s="204">
        <v>190615223</v>
      </c>
      <c r="F157" s="205">
        <v>19.014132916341104</v>
      </c>
      <c r="G157" s="206">
        <v>-54</v>
      </c>
      <c r="H157" s="206">
        <v>-54418198</v>
      </c>
      <c r="I157" s="206">
        <v>5.93</v>
      </c>
      <c r="J157" s="206">
        <v>13.988850727716624</v>
      </c>
      <c r="K157" s="203"/>
      <c r="L157" s="207">
        <v>-0.92111131195938623</v>
      </c>
      <c r="M157" s="206">
        <v>50.853909896123135</v>
      </c>
      <c r="N157" s="206">
        <v>46.317411917359124</v>
      </c>
      <c r="O157" s="208">
        <v>71.64</v>
      </c>
      <c r="P157" s="208">
        <v>33.014138422437327</v>
      </c>
      <c r="Q157" s="196">
        <v>0.59401266569908628</v>
      </c>
      <c r="R157" s="209">
        <v>0.65820164520218327</v>
      </c>
      <c r="S157" s="20">
        <v>53.007111429226647</v>
      </c>
      <c r="T157" s="20">
        <v>52.645282681239209</v>
      </c>
      <c r="U157" s="20">
        <v>49.310742694912406</v>
      </c>
    </row>
    <row r="158" spans="1:21" ht="20.100000000000001" customHeight="1" x14ac:dyDescent="0.25">
      <c r="A158" s="197" t="s">
        <v>177</v>
      </c>
      <c r="B158" s="198">
        <v>2673</v>
      </c>
      <c r="C158" s="198">
        <v>2673958636</v>
      </c>
      <c r="D158" s="198">
        <v>1</v>
      </c>
      <c r="E158" s="198">
        <v>190370946</v>
      </c>
      <c r="F158" s="199">
        <v>14.046043748713631</v>
      </c>
      <c r="G158" s="200">
        <v>34</v>
      </c>
      <c r="H158" s="200">
        <v>34312463</v>
      </c>
      <c r="I158" s="200">
        <v>17.64</v>
      </c>
      <c r="J158" s="200">
        <v>19.290410958324184</v>
      </c>
      <c r="K158" s="201"/>
      <c r="L158" s="200">
        <v>-0.89320836337724108</v>
      </c>
      <c r="M158" s="200">
        <v>27.621595538557479</v>
      </c>
      <c r="N158" s="200">
        <v>7.4406946472829079</v>
      </c>
      <c r="O158" s="202">
        <v>39.01</v>
      </c>
      <c r="P158" s="202">
        <v>43.052176938168252</v>
      </c>
      <c r="Q158" s="196">
        <v>-3.5575842351009257</v>
      </c>
      <c r="R158" s="209">
        <v>17.62481235250597</v>
      </c>
      <c r="S158" s="20">
        <v>46.716451619086918</v>
      </c>
      <c r="T158" s="20">
        <v>57.892151955375574</v>
      </c>
      <c r="U158" s="20">
        <v>52.251105076535616</v>
      </c>
    </row>
    <row r="159" spans="1:21" ht="20.100000000000001" customHeight="1" x14ac:dyDescent="0.25">
      <c r="A159" s="197" t="s">
        <v>40</v>
      </c>
      <c r="B159" s="198">
        <v>1508</v>
      </c>
      <c r="C159" s="198">
        <v>1508599655</v>
      </c>
      <c r="D159" s="198">
        <v>1</v>
      </c>
      <c r="E159" s="198">
        <v>119728125</v>
      </c>
      <c r="F159" s="199">
        <v>12.600211145042152</v>
      </c>
      <c r="G159" s="200">
        <v>-17</v>
      </c>
      <c r="H159" s="200">
        <v>-17925929</v>
      </c>
      <c r="I159" s="200">
        <v>4.6900000000000004</v>
      </c>
      <c r="J159" s="200">
        <v>13.166429272118586</v>
      </c>
      <c r="K159" s="201"/>
      <c r="L159" s="200">
        <v>-0.88095437586454972</v>
      </c>
      <c r="M159" s="200">
        <v>37.482807059547532</v>
      </c>
      <c r="N159" s="200">
        <v>15.559941137575677</v>
      </c>
      <c r="O159" s="202">
        <v>44.3</v>
      </c>
      <c r="P159" s="202">
        <v>16.801412268278604</v>
      </c>
      <c r="Q159" s="196">
        <v>-7.6750341149786294</v>
      </c>
      <c r="R159" s="209">
        <v>10.31377838854592</v>
      </c>
      <c r="S159" s="20">
        <v>42.398581042948507</v>
      </c>
      <c r="T159" s="20">
        <v>36.259754943314334</v>
      </c>
      <c r="U159" s="20">
        <v>50.112767275396408</v>
      </c>
    </row>
    <row r="160" spans="1:21" ht="20.100000000000001" customHeight="1" x14ac:dyDescent="0.25">
      <c r="A160" s="197" t="s">
        <v>319</v>
      </c>
      <c r="B160" s="198">
        <v>8232</v>
      </c>
      <c r="C160" s="198">
        <v>8232091507</v>
      </c>
      <c r="D160" s="198">
        <v>3</v>
      </c>
      <c r="E160" s="198">
        <v>300000000</v>
      </c>
      <c r="F160" s="199">
        <v>27.440305023333334</v>
      </c>
      <c r="G160" s="200">
        <v>46</v>
      </c>
      <c r="H160" s="200">
        <v>46750790</v>
      </c>
      <c r="I160" s="200">
        <v>13.6</v>
      </c>
      <c r="J160" s="200">
        <v>15.399234615553697</v>
      </c>
      <c r="K160" s="201"/>
      <c r="L160" s="200">
        <v>-0.83600765384446307</v>
      </c>
      <c r="M160" s="200">
        <v>40.807790207150546</v>
      </c>
      <c r="N160" s="200">
        <v>10.512053118792</v>
      </c>
      <c r="O160" s="202">
        <v>25.25</v>
      </c>
      <c r="P160" s="202">
        <v>59.146560517776486</v>
      </c>
      <c r="Q160" s="196">
        <v>-8.9582727840227605</v>
      </c>
      <c r="R160" s="209">
        <v>-1.8426914888576107</v>
      </c>
      <c r="S160" s="20">
        <v>38.788185958746936</v>
      </c>
      <c r="T160" s="20">
        <v>44.728801968468886</v>
      </c>
      <c r="U160" s="20">
        <v>45.686495159322931</v>
      </c>
    </row>
    <row r="161" spans="1:21" ht="20.100000000000001" customHeight="1" x14ac:dyDescent="0.25">
      <c r="A161" s="197" t="s">
        <v>409</v>
      </c>
      <c r="B161" s="198">
        <v>932</v>
      </c>
      <c r="C161" s="198">
        <v>932814398</v>
      </c>
      <c r="D161" s="198">
        <v>1</v>
      </c>
      <c r="E161" s="198">
        <v>174600000</v>
      </c>
      <c r="F161" s="199">
        <v>5.3425795990836198</v>
      </c>
      <c r="G161" s="200">
        <v>-20</v>
      </c>
      <c r="H161" s="200">
        <v>-20343122</v>
      </c>
      <c r="I161" s="200">
        <v>10.6</v>
      </c>
      <c r="J161" s="200">
        <v>47.852805121474979</v>
      </c>
      <c r="K161" s="201"/>
      <c r="L161" s="200">
        <v>-0.71923675217543115</v>
      </c>
      <c r="M161" s="200">
        <v>54.463661533492719</v>
      </c>
      <c r="N161" s="200">
        <v>33.326272954477581</v>
      </c>
      <c r="O161" s="202">
        <v>44.94</v>
      </c>
      <c r="P161" s="202">
        <v>43.58537627527808</v>
      </c>
      <c r="Q161" s="196">
        <v>5.3552740047864411</v>
      </c>
      <c r="R161" s="209">
        <v>4.1925742054981896</v>
      </c>
      <c r="S161" s="20">
        <v>60.283092535035607</v>
      </c>
      <c r="T161" s="20">
        <v>47.108654530534302</v>
      </c>
      <c r="U161" s="20">
        <v>61.11631254810608</v>
      </c>
    </row>
    <row r="162" spans="1:21" ht="20.100000000000001" customHeight="1" x14ac:dyDescent="0.25">
      <c r="A162" s="197" t="s">
        <v>257</v>
      </c>
      <c r="B162" s="198">
        <v>4481</v>
      </c>
      <c r="C162" s="198">
        <v>4481586649</v>
      </c>
      <c r="D162" s="198">
        <v>3</v>
      </c>
      <c r="E162" s="198">
        <v>300000000</v>
      </c>
      <c r="F162" s="199">
        <v>14.938622163333333</v>
      </c>
      <c r="G162" s="200">
        <v>-211</v>
      </c>
      <c r="H162" s="200">
        <v>-211813709</v>
      </c>
      <c r="I162" s="200">
        <v>15.67</v>
      </c>
      <c r="J162" s="200">
        <v>29.123260035622266</v>
      </c>
      <c r="K162" s="201"/>
      <c r="L162" s="200">
        <v>-0.69876739964377732</v>
      </c>
      <c r="M162" s="200">
        <v>18.000892844285076</v>
      </c>
      <c r="N162" s="200">
        <v>3.7976567182036027</v>
      </c>
      <c r="O162" s="202">
        <v>46.88</v>
      </c>
      <c r="P162" s="202">
        <v>30.458782691895003</v>
      </c>
      <c r="Q162" s="196">
        <v>-12.773466902481179</v>
      </c>
      <c r="R162" s="209">
        <v>1.512031306784678</v>
      </c>
      <c r="S162" s="20">
        <v>34.297021978961702</v>
      </c>
      <c r="T162" s="20">
        <v>34.791321377310155</v>
      </c>
      <c r="U162" s="20">
        <v>46.178220105698642</v>
      </c>
    </row>
    <row r="163" spans="1:21" ht="20.100000000000001" customHeight="1" x14ac:dyDescent="0.25">
      <c r="A163" s="197" t="s">
        <v>260</v>
      </c>
      <c r="B163" s="198">
        <v>2324</v>
      </c>
      <c r="C163" s="198">
        <v>2324346355</v>
      </c>
      <c r="D163" s="198">
        <v>2</v>
      </c>
      <c r="E163" s="198">
        <v>270000000</v>
      </c>
      <c r="F163" s="199">
        <v>8.6086902037037039</v>
      </c>
      <c r="G163" s="200">
        <v>120</v>
      </c>
      <c r="H163" s="200">
        <v>120604000</v>
      </c>
      <c r="I163" s="200">
        <v>2.6</v>
      </c>
      <c r="J163" s="200">
        <v>46.045484320687656</v>
      </c>
      <c r="K163" s="201" t="s">
        <v>2238</v>
      </c>
      <c r="L163" s="200">
        <v>-0.65151493095786928</v>
      </c>
      <c r="M163" s="200">
        <v>231.4525499127424</v>
      </c>
      <c r="N163" s="200">
        <v>337.49278202499619</v>
      </c>
      <c r="O163" s="202">
        <v>25.2</v>
      </c>
      <c r="P163" s="202">
        <v>86.921853000663617</v>
      </c>
      <c r="Q163" s="196">
        <v>-1.2152613468517481</v>
      </c>
      <c r="R163" s="209">
        <v>-0.89467322035177599</v>
      </c>
      <c r="S163" s="20">
        <v>42.333523813544119</v>
      </c>
      <c r="T163" s="20">
        <v>46.755964262658409</v>
      </c>
      <c r="U163" s="20">
        <v>45.017923868921805</v>
      </c>
    </row>
    <row r="164" spans="1:21" ht="20.100000000000001" customHeight="1" x14ac:dyDescent="0.25">
      <c r="A164" s="197" t="s">
        <v>256</v>
      </c>
      <c r="B164" s="198">
        <v>1748</v>
      </c>
      <c r="C164" s="198">
        <v>1748599456</v>
      </c>
      <c r="D164" s="198">
        <v>2</v>
      </c>
      <c r="E164" s="198">
        <v>220000000</v>
      </c>
      <c r="F164" s="199">
        <v>7.9481793454545455</v>
      </c>
      <c r="G164" s="200">
        <v>-145</v>
      </c>
      <c r="H164" s="200">
        <v>-145428477</v>
      </c>
      <c r="I164" s="200">
        <v>9.11</v>
      </c>
      <c r="J164" s="200">
        <v>40.51894234605092</v>
      </c>
      <c r="K164" s="201"/>
      <c r="L164" s="200">
        <v>-0.62255506958135531</v>
      </c>
      <c r="M164" s="200">
        <v>56.250056250056247</v>
      </c>
      <c r="N164" s="200">
        <v>28.09693119383429</v>
      </c>
      <c r="O164" s="202">
        <v>35.520000000000003</v>
      </c>
      <c r="P164" s="202">
        <v>32.802736515063131</v>
      </c>
      <c r="Q164" s="196">
        <v>-9.4331389526182363</v>
      </c>
      <c r="R164" s="209">
        <v>-8.7832084544839972</v>
      </c>
      <c r="S164" s="20">
        <v>28.13889606410746</v>
      </c>
      <c r="T164" s="20">
        <v>49.676236301649745</v>
      </c>
      <c r="U164" s="20">
        <v>39.074938984745394</v>
      </c>
    </row>
    <row r="165" spans="1:21" ht="20.100000000000001" customHeight="1" x14ac:dyDescent="0.25">
      <c r="A165" s="197" t="s">
        <v>307</v>
      </c>
      <c r="B165" s="198">
        <v>402</v>
      </c>
      <c r="C165" s="198">
        <v>402238316</v>
      </c>
      <c r="D165" s="198">
        <v>1</v>
      </c>
      <c r="E165" s="198">
        <v>177187500</v>
      </c>
      <c r="F165" s="199">
        <v>2.2701280620811288</v>
      </c>
      <c r="G165" s="200">
        <v>-50</v>
      </c>
      <c r="H165" s="200">
        <v>-50345394</v>
      </c>
      <c r="I165" s="200">
        <v>58.65</v>
      </c>
      <c r="J165" s="200">
        <v>115.95375447524496</v>
      </c>
      <c r="K165" s="201" t="s">
        <v>2239</v>
      </c>
      <c r="L165" s="200">
        <v>-0.33924432499861601</v>
      </c>
      <c r="M165" s="200">
        <v>4.6609367640832033</v>
      </c>
      <c r="N165" s="200">
        <v>0.38261978887455511</v>
      </c>
      <c r="O165" s="202">
        <v>70.45</v>
      </c>
      <c r="P165" s="202">
        <v>37.623042739957093</v>
      </c>
      <c r="Q165" s="196">
        <v>30.79142955420906</v>
      </c>
      <c r="R165" s="196">
        <v>136.38783574659939</v>
      </c>
      <c r="S165" s="20">
        <v>48.917167099796643</v>
      </c>
      <c r="T165" s="20">
        <v>32.550663672654586</v>
      </c>
      <c r="U165" s="20">
        <v>71.129730854726759</v>
      </c>
    </row>
    <row r="166" spans="1:21" ht="20.100000000000001" customHeight="1" x14ac:dyDescent="0.25">
      <c r="A166" s="197" t="s">
        <v>771</v>
      </c>
      <c r="B166" s="198">
        <v>6697</v>
      </c>
      <c r="C166" s="198">
        <v>6697968298</v>
      </c>
      <c r="D166" s="198">
        <v>6</v>
      </c>
      <c r="E166" s="198">
        <v>609000000</v>
      </c>
      <c r="F166" s="199">
        <v>10.998305908045976</v>
      </c>
      <c r="G166" s="200">
        <v>52</v>
      </c>
      <c r="H166" s="200">
        <v>52028005</v>
      </c>
      <c r="I166" s="200">
        <v>10.34</v>
      </c>
      <c r="J166" s="200">
        <v>82.058246209692655</v>
      </c>
      <c r="K166" s="201"/>
      <c r="L166" s="200">
        <v>-0.18169215556953053</v>
      </c>
      <c r="M166" s="200">
        <v>30.829845803370095</v>
      </c>
      <c r="N166" s="200">
        <v>4.8213067172367028</v>
      </c>
      <c r="O166" s="202">
        <v>20.29</v>
      </c>
      <c r="P166" s="202">
        <v>18.959683737432556</v>
      </c>
      <c r="Q166" s="196"/>
      <c r="R166" s="196"/>
      <c r="S166" s="20">
        <v>27.48286400308346</v>
      </c>
      <c r="T166" s="20">
        <v>41.195247191247397</v>
      </c>
      <c r="U166" s="20"/>
    </row>
    <row r="167" spans="1:21" ht="20.100000000000001" customHeight="1" x14ac:dyDescent="0.25">
      <c r="A167" s="203" t="s">
        <v>321</v>
      </c>
      <c r="B167" s="204">
        <v>2964</v>
      </c>
      <c r="C167" s="204">
        <v>2964377336</v>
      </c>
      <c r="D167" s="204">
        <v>5</v>
      </c>
      <c r="E167" s="204">
        <v>500000000</v>
      </c>
      <c r="F167" s="205">
        <v>5.9287546720000002</v>
      </c>
      <c r="G167" s="206">
        <v>-298</v>
      </c>
      <c r="H167" s="206">
        <v>-298290114</v>
      </c>
      <c r="I167" s="206">
        <v>2.89</v>
      </c>
      <c r="J167" s="206">
        <v>125.50211410198152</v>
      </c>
      <c r="K167" s="203"/>
      <c r="L167" s="207">
        <v>0.26502114101981511</v>
      </c>
      <c r="M167" s="206">
        <v>31.334357966838848</v>
      </c>
      <c r="N167" s="206">
        <v>20.751230441615132</v>
      </c>
      <c r="O167" s="208">
        <v>84.54</v>
      </c>
      <c r="P167" s="208">
        <v>15.066937885682702</v>
      </c>
      <c r="Q167" s="196">
        <v>-3.7363974118933063</v>
      </c>
      <c r="R167" s="209">
        <v>1.1734441952759989</v>
      </c>
      <c r="S167" s="20">
        <v>26.281462891207546</v>
      </c>
      <c r="T167" s="20">
        <v>48.006847445132962</v>
      </c>
      <c r="U167" s="20">
        <v>45.620613625799329</v>
      </c>
    </row>
    <row r="168" spans="1:21" ht="20.100000000000001" customHeight="1" x14ac:dyDescent="0.25">
      <c r="A168" s="203" t="s">
        <v>74</v>
      </c>
      <c r="B168" s="204">
        <v>633</v>
      </c>
      <c r="C168" s="204">
        <v>633089921</v>
      </c>
      <c r="D168" s="204">
        <v>3</v>
      </c>
      <c r="E168" s="204">
        <v>375000000</v>
      </c>
      <c r="F168" s="205">
        <v>1.6882397893333334</v>
      </c>
      <c r="G168" s="206">
        <v>6</v>
      </c>
      <c r="H168" s="206">
        <v>6803042</v>
      </c>
      <c r="I168" s="206">
        <v>10.5</v>
      </c>
      <c r="J168" s="206">
        <v>332.18726614192929</v>
      </c>
      <c r="K168" s="203"/>
      <c r="L168" s="207">
        <v>1.6654981291354345</v>
      </c>
      <c r="M168" s="206">
        <v>20.039397455397314</v>
      </c>
      <c r="N168" s="206">
        <v>5.8148414814355647</v>
      </c>
      <c r="O168" s="208">
        <v>57.92</v>
      </c>
      <c r="P168" s="208">
        <v>63.007723594808695</v>
      </c>
      <c r="Q168" s="196">
        <v>3.5032101067490018</v>
      </c>
      <c r="R168" s="209">
        <v>2.2524496185884146</v>
      </c>
      <c r="S168" s="20">
        <v>47.057123181819549</v>
      </c>
      <c r="T168" s="20">
        <v>28.518854205007514</v>
      </c>
      <c r="U168" s="20">
        <v>53.463444854400365</v>
      </c>
    </row>
    <row r="169" spans="1:21" ht="20.100000000000001" customHeight="1" x14ac:dyDescent="0.25">
      <c r="A169" s="197" t="s">
        <v>382</v>
      </c>
      <c r="B169" s="198">
        <v>237</v>
      </c>
      <c r="C169" s="198">
        <v>237921423</v>
      </c>
      <c r="D169" s="198">
        <v>2</v>
      </c>
      <c r="E169" s="198">
        <v>249999992</v>
      </c>
      <c r="F169" s="199">
        <v>0.95168572245394312</v>
      </c>
      <c r="G169" s="200">
        <v>5</v>
      </c>
      <c r="H169" s="200">
        <v>5215990</v>
      </c>
      <c r="I169" s="200">
        <v>4.32</v>
      </c>
      <c r="J169" s="200">
        <v>391.4614935242717</v>
      </c>
      <c r="K169" s="201" t="s">
        <v>2240</v>
      </c>
      <c r="L169" s="200">
        <v>2.152301152805395</v>
      </c>
      <c r="M169" s="200">
        <v>51.036586571126229</v>
      </c>
      <c r="N169" s="200">
        <v>48.955959908198608</v>
      </c>
      <c r="O169" s="202">
        <v>75.180000000000007</v>
      </c>
      <c r="P169" s="202">
        <v>64.053572469279288</v>
      </c>
      <c r="Q169" s="196">
        <v>-4.0680421819838131</v>
      </c>
      <c r="R169" s="209">
        <v>-1.3119554398354882</v>
      </c>
      <c r="S169" s="20">
        <v>35.259709942528531</v>
      </c>
      <c r="T169" s="20">
        <v>63.500009095066908</v>
      </c>
      <c r="U169" s="20">
        <v>45.354029747712303</v>
      </c>
    </row>
    <row r="170" spans="1:21" ht="20.100000000000001" customHeight="1" x14ac:dyDescent="0.25">
      <c r="A170" s="203" t="s">
        <v>671</v>
      </c>
      <c r="B170" s="204">
        <v>48399</v>
      </c>
      <c r="C170" s="204">
        <v>4839967141</v>
      </c>
      <c r="D170" s="204">
        <v>3016</v>
      </c>
      <c r="E170" s="204">
        <v>3016276170</v>
      </c>
      <c r="F170" s="205">
        <v>1.6046167088871044</v>
      </c>
      <c r="G170" s="206">
        <v>990</v>
      </c>
      <c r="H170" s="206">
        <v>99081839</v>
      </c>
      <c r="I170" s="206">
        <v>2.29</v>
      </c>
      <c r="J170" s="206">
        <v>2818.364883179896</v>
      </c>
      <c r="K170" s="203"/>
      <c r="L170" s="206">
        <v>2818.364883179896</v>
      </c>
      <c r="M170" s="206">
        <v>18.121399529618163</v>
      </c>
      <c r="N170" s="206">
        <v>2.6466394118501149</v>
      </c>
      <c r="O170" s="208">
        <v>31.68</v>
      </c>
      <c r="P170" s="208">
        <v>0</v>
      </c>
      <c r="Q170" s="196">
        <v>-0.73511391429109896</v>
      </c>
      <c r="R170" s="196"/>
      <c r="S170" s="20">
        <v>63.391641449069866</v>
      </c>
      <c r="T170" s="20">
        <v>37.138779897382463</v>
      </c>
      <c r="U170" s="20"/>
    </row>
    <row r="171" spans="1:21" ht="20.100000000000001" customHeight="1" x14ac:dyDescent="0.25">
      <c r="A171" s="203" t="s">
        <v>320</v>
      </c>
      <c r="B171" s="204">
        <v>1138</v>
      </c>
      <c r="C171" s="204">
        <v>1138168471</v>
      </c>
      <c r="D171" s="204">
        <v>10994134</v>
      </c>
      <c r="E171" s="204">
        <v>10994134</v>
      </c>
      <c r="F171" s="205">
        <v>103.52506809540434</v>
      </c>
      <c r="G171" s="206">
        <v>164</v>
      </c>
      <c r="H171" s="206">
        <v>164509463</v>
      </c>
      <c r="I171" s="206">
        <v>1671</v>
      </c>
      <c r="J171" s="206">
        <v>-0.85510755727128207</v>
      </c>
      <c r="K171" s="203"/>
      <c r="L171" s="210">
        <v>159295.69309468509</v>
      </c>
      <c r="M171" s="206">
        <v>33.460005799165508</v>
      </c>
      <c r="N171" s="206">
        <v>1.7829183910177018</v>
      </c>
      <c r="O171" s="208">
        <v>6.37</v>
      </c>
      <c r="P171" s="208">
        <v>73.797606369392582</v>
      </c>
      <c r="Q171" s="196">
        <v>799.68416650913241</v>
      </c>
      <c r="R171" s="209">
        <v>821.86260404694167</v>
      </c>
      <c r="S171" s="20">
        <v>53.64991560678498</v>
      </c>
      <c r="T171" s="20">
        <v>44.781680944255605</v>
      </c>
      <c r="U171" s="20">
        <v>54.538799677378158</v>
      </c>
    </row>
    <row r="172" spans="1:21" ht="20.100000000000001" customHeight="1" x14ac:dyDescent="0.25">
      <c r="A172" s="197" t="s">
        <v>39</v>
      </c>
      <c r="B172" s="198">
        <v>638</v>
      </c>
      <c r="C172" s="198">
        <v>638570889</v>
      </c>
      <c r="D172" s="198">
        <v>10721700</v>
      </c>
      <c r="E172" s="198">
        <v>10721700</v>
      </c>
      <c r="F172" s="199">
        <v>59.558734995383197</v>
      </c>
      <c r="G172" s="200">
        <v>5</v>
      </c>
      <c r="H172" s="200">
        <v>5814918</v>
      </c>
      <c r="I172" s="200">
        <v>118.3</v>
      </c>
      <c r="J172" s="200">
        <v>-0.74814777377050146</v>
      </c>
      <c r="K172" s="201"/>
      <c r="L172" s="200">
        <v>270027.40139648144</v>
      </c>
      <c r="M172" s="200">
        <v>60.072598376262519</v>
      </c>
      <c r="N172" s="200">
        <v>43.602324066852105</v>
      </c>
      <c r="O172" s="202">
        <v>48.33</v>
      </c>
      <c r="P172" s="202">
        <v>36.620577973153658</v>
      </c>
      <c r="Q172" s="196">
        <v>-9.2692812757279341</v>
      </c>
      <c r="R172" s="209">
        <v>68.006354075193798</v>
      </c>
      <c r="S172" s="20">
        <v>39.439553056690279</v>
      </c>
      <c r="T172" s="20">
        <v>37.149213312589772</v>
      </c>
      <c r="U172" s="20">
        <v>52.712590224316116</v>
      </c>
    </row>
    <row r="173" spans="1:21" ht="20.100000000000001" customHeight="1" x14ac:dyDescent="0.25">
      <c r="A173" s="197" t="s">
        <v>45</v>
      </c>
      <c r="B173" s="198">
        <v>879</v>
      </c>
      <c r="C173" s="198">
        <v>879240094</v>
      </c>
      <c r="D173" s="198">
        <v>14175000</v>
      </c>
      <c r="E173" s="198">
        <v>14175000</v>
      </c>
      <c r="F173" s="199">
        <v>62.027519858906523</v>
      </c>
      <c r="G173" s="200">
        <v>-27</v>
      </c>
      <c r="H173" s="200">
        <v>-27853019</v>
      </c>
      <c r="I173" s="200">
        <v>432</v>
      </c>
      <c r="J173" s="200">
        <v>-0.66144059849936732</v>
      </c>
      <c r="K173" s="201"/>
      <c r="L173" s="200">
        <v>342790.39401939057</v>
      </c>
      <c r="M173" s="200">
        <v>15.276234036753738</v>
      </c>
      <c r="N173" s="200">
        <v>2.2712085736592664</v>
      </c>
      <c r="O173" s="202">
        <v>38.93</v>
      </c>
      <c r="P173" s="202">
        <v>61.984161215976336</v>
      </c>
      <c r="Q173" s="196">
        <v>244.96523003751065</v>
      </c>
      <c r="R173" s="196">
        <v>1021.8771577238363</v>
      </c>
      <c r="S173" s="20">
        <v>58.282899853302808</v>
      </c>
      <c r="T173" s="20">
        <v>55.628476451466469</v>
      </c>
      <c r="U173" s="20">
        <v>64.271129168278406</v>
      </c>
    </row>
    <row r="174" spans="1:21" ht="20.100000000000001" customHeight="1" x14ac:dyDescent="0.25">
      <c r="A174" s="197" t="s">
        <v>448</v>
      </c>
      <c r="B174" s="198">
        <v>447</v>
      </c>
      <c r="C174" s="198">
        <v>447250420</v>
      </c>
      <c r="D174" s="198">
        <v>23850000</v>
      </c>
      <c r="E174" s="198">
        <v>23850000</v>
      </c>
      <c r="F174" s="199">
        <v>18.752638155136268</v>
      </c>
      <c r="G174" s="200">
        <v>5</v>
      </c>
      <c r="H174" s="200">
        <v>5945065</v>
      </c>
      <c r="I174" s="200">
        <v>226.6</v>
      </c>
      <c r="J174" s="200">
        <v>0.8397411454638769</v>
      </c>
      <c r="K174" s="201"/>
      <c r="L174" s="200">
        <v>1907730.5791005855</v>
      </c>
      <c r="M174" s="200">
        <v>16.4158248499844</v>
      </c>
      <c r="N174" s="200">
        <v>2.8477225609279482</v>
      </c>
      <c r="O174" s="202">
        <v>42.27</v>
      </c>
      <c r="P174" s="202">
        <v>43.569757440233438</v>
      </c>
      <c r="Q174" s="196">
        <v>-104.74313895157707</v>
      </c>
      <c r="R174" s="196">
        <v>330.32007187634491</v>
      </c>
      <c r="S174" s="20">
        <v>38.335441425084085</v>
      </c>
      <c r="T174" s="20">
        <v>48.110184943278334</v>
      </c>
      <c r="U174" s="20">
        <v>56.132412153975935</v>
      </c>
    </row>
    <row r="175" spans="1:21" ht="20.100000000000001" customHeight="1" x14ac:dyDescent="0.25">
      <c r="A175" s="197" t="s">
        <v>102</v>
      </c>
      <c r="B175" s="198">
        <v>1186</v>
      </c>
      <c r="C175" s="198">
        <v>1186366071</v>
      </c>
      <c r="D175" s="198">
        <v>46656000</v>
      </c>
      <c r="E175" s="198">
        <v>46656000</v>
      </c>
      <c r="F175" s="199">
        <v>25.42794219393004</v>
      </c>
      <c r="G175" s="200">
        <v>-1</v>
      </c>
      <c r="H175" s="200">
        <v>-1305327</v>
      </c>
      <c r="I175" s="200">
        <v>29.38</v>
      </c>
      <c r="J175" s="200">
        <v>1.71355029336472</v>
      </c>
      <c r="K175" s="201"/>
      <c r="L175" s="200">
        <v>2752246.8801570521</v>
      </c>
      <c r="M175" s="200">
        <v>57.74159045600814</v>
      </c>
      <c r="N175" s="200">
        <v>44.326743413236684</v>
      </c>
      <c r="O175" s="202">
        <v>53.18</v>
      </c>
      <c r="P175" s="202">
        <v>25.26565196327811</v>
      </c>
      <c r="Q175" s="196">
        <v>-12.968014824330432</v>
      </c>
      <c r="R175" s="209">
        <v>18.576038362399601</v>
      </c>
      <c r="S175" s="20">
        <v>32.770731893536208</v>
      </c>
      <c r="T175" s="20">
        <v>65.087417360739423</v>
      </c>
      <c r="U175" s="20">
        <v>50.75089471153629</v>
      </c>
    </row>
    <row r="176" spans="1:21" ht="20.100000000000001" customHeight="1" x14ac:dyDescent="0.25">
      <c r="A176" s="197" t="s">
        <v>548</v>
      </c>
      <c r="B176" s="198">
        <v>1321</v>
      </c>
      <c r="C176" s="198">
        <v>1321868358</v>
      </c>
      <c r="D176" s="198">
        <v>55000000</v>
      </c>
      <c r="E176" s="198">
        <v>55000000</v>
      </c>
      <c r="F176" s="199">
        <v>24.033970145454546</v>
      </c>
      <c r="G176" s="200">
        <v>-13</v>
      </c>
      <c r="H176" s="200">
        <v>-13999310</v>
      </c>
      <c r="I176" s="200">
        <v>160.6</v>
      </c>
      <c r="J176" s="200">
        <v>2.4326413614024944</v>
      </c>
      <c r="K176" s="201"/>
      <c r="L176" s="200">
        <v>3432640.3614024944</v>
      </c>
      <c r="M176" s="200">
        <v>19.570122685099115</v>
      </c>
      <c r="N176" s="200">
        <v>3.1405155556606137</v>
      </c>
      <c r="O176" s="202">
        <v>32.799999999999997</v>
      </c>
      <c r="P176" s="202">
        <v>13.254380886264096</v>
      </c>
      <c r="Q176" s="196">
        <v>47.015090731835301</v>
      </c>
      <c r="R176" s="196"/>
      <c r="S176" s="20">
        <v>49.482498353374339</v>
      </c>
      <c r="T176" s="20">
        <v>57.458722940509169</v>
      </c>
      <c r="U176" s="20">
        <v>68.233851999985447</v>
      </c>
    </row>
    <row r="177" spans="1:21" ht="20.100000000000001" customHeight="1" x14ac:dyDescent="0.25">
      <c r="A177" s="190" t="s">
        <v>2241</v>
      </c>
      <c r="B177" s="191"/>
      <c r="C177" s="191"/>
      <c r="D177" s="191"/>
      <c r="E177" s="191"/>
      <c r="F177" s="192"/>
      <c r="G177" s="193"/>
      <c r="H177" s="193"/>
      <c r="I177" s="193"/>
      <c r="J177" s="193"/>
      <c r="K177" s="194"/>
      <c r="L177" s="193"/>
      <c r="M177" s="193"/>
      <c r="N177" s="193"/>
      <c r="O177" s="195"/>
      <c r="P177" s="195"/>
      <c r="Q177" s="196"/>
      <c r="R177" s="196"/>
      <c r="S177" s="20"/>
      <c r="T177" s="20"/>
      <c r="U177" s="20"/>
    </row>
    <row r="178" spans="1:21" ht="20.100000000000001" customHeight="1" x14ac:dyDescent="0.25">
      <c r="A178" s="197" t="s">
        <v>443</v>
      </c>
      <c r="B178" s="198">
        <v>9403</v>
      </c>
      <c r="C178" s="198">
        <v>9403353877</v>
      </c>
      <c r="D178" s="198">
        <v>2</v>
      </c>
      <c r="E178" s="198">
        <v>244750000</v>
      </c>
      <c r="F178" s="199">
        <v>38.420240559754852</v>
      </c>
      <c r="G178" s="200">
        <v>1</v>
      </c>
      <c r="H178" s="200">
        <v>1286101</v>
      </c>
      <c r="I178" s="200">
        <v>20.6</v>
      </c>
      <c r="J178" s="200">
        <v>8.526228744735775</v>
      </c>
      <c r="K178" s="201"/>
      <c r="L178" s="200">
        <v>-0.92191615783003467</v>
      </c>
      <c r="M178" s="200">
        <v>38.878333637297104</v>
      </c>
      <c r="N178" s="200">
        <v>7.6369791854516196</v>
      </c>
      <c r="O178" s="202">
        <v>20.21</v>
      </c>
      <c r="P178" s="202">
        <v>38.207450650754851</v>
      </c>
      <c r="Q178" s="196">
        <v>-14.162752486319654</v>
      </c>
      <c r="R178" s="209">
        <v>7.6209167929232891</v>
      </c>
      <c r="S178" s="20">
        <v>34.514071662605893</v>
      </c>
      <c r="T178" s="20">
        <v>58.012506536197002</v>
      </c>
      <c r="U178" s="20">
        <v>46.028583023314688</v>
      </c>
    </row>
    <row r="179" spans="1:21" ht="20.100000000000001" customHeight="1" x14ac:dyDescent="0.25">
      <c r="A179" s="190" t="s">
        <v>2242</v>
      </c>
      <c r="B179" s="191"/>
      <c r="C179" s="191"/>
      <c r="D179" s="191"/>
      <c r="E179" s="191"/>
      <c r="F179" s="192"/>
      <c r="G179" s="193"/>
      <c r="H179" s="193"/>
      <c r="I179" s="193"/>
      <c r="J179" s="193"/>
      <c r="K179" s="194"/>
      <c r="L179" s="193"/>
      <c r="M179" s="193"/>
      <c r="N179" s="193"/>
      <c r="O179" s="195"/>
      <c r="P179" s="195"/>
      <c r="Q179" s="196"/>
      <c r="R179" s="196"/>
      <c r="S179" s="20"/>
      <c r="T179" s="20"/>
      <c r="U179" s="20"/>
    </row>
    <row r="180" spans="1:21" ht="20.100000000000001" customHeight="1" x14ac:dyDescent="0.25">
      <c r="A180" s="197" t="s">
        <v>126</v>
      </c>
      <c r="B180" s="198">
        <v>5067</v>
      </c>
      <c r="C180" s="198">
        <v>5067606276</v>
      </c>
      <c r="D180" s="198">
        <v>1</v>
      </c>
      <c r="E180" s="198">
        <v>148867243</v>
      </c>
      <c r="F180" s="199">
        <v>34.041110548409904</v>
      </c>
      <c r="G180" s="200">
        <v>-160</v>
      </c>
      <c r="H180" s="200">
        <v>-160673171</v>
      </c>
      <c r="I180" s="200">
        <v>18.170000000000002</v>
      </c>
      <c r="J180" s="200">
        <v>5.5215263668996206</v>
      </c>
      <c r="K180" s="201"/>
      <c r="L180" s="200">
        <v>-0.95593563265608361</v>
      </c>
      <c r="M180" s="200">
        <v>43.464988890518114</v>
      </c>
      <c r="N180" s="200">
        <v>14.858599364023769</v>
      </c>
      <c r="O180" s="202">
        <v>31.46</v>
      </c>
      <c r="P180" s="202">
        <v>15.462685286591615</v>
      </c>
      <c r="Q180" s="196">
        <v>-1.3953264022028478</v>
      </c>
      <c r="R180" s="209">
        <v>1.2124656118723109</v>
      </c>
      <c r="S180" s="20">
        <v>50.731471516878656</v>
      </c>
      <c r="T180" s="20">
        <v>60.794358752395311</v>
      </c>
      <c r="U180" s="20">
        <v>49.804669931986197</v>
      </c>
    </row>
    <row r="181" spans="1:21" ht="20.100000000000001" customHeight="1" x14ac:dyDescent="0.25">
      <c r="A181" s="203" t="s">
        <v>630</v>
      </c>
      <c r="B181" s="204">
        <v>3913</v>
      </c>
      <c r="C181" s="204">
        <v>3913562968</v>
      </c>
      <c r="D181" s="204">
        <v>1</v>
      </c>
      <c r="E181" s="204">
        <v>117000000</v>
      </c>
      <c r="F181" s="205">
        <v>33.449256136752133</v>
      </c>
      <c r="G181" s="206">
        <v>-98</v>
      </c>
      <c r="H181" s="206">
        <v>-98818698</v>
      </c>
      <c r="I181" s="206">
        <v>44.28</v>
      </c>
      <c r="J181" s="206">
        <v>4.246753448940547</v>
      </c>
      <c r="K181" s="203"/>
      <c r="L181" s="207">
        <v>-0.95515595342785853</v>
      </c>
      <c r="M181" s="206">
        <v>21.435848133446729</v>
      </c>
      <c r="N181" s="206">
        <v>2.3549148741509822</v>
      </c>
      <c r="O181" s="208">
        <v>20.5</v>
      </c>
      <c r="P181" s="208">
        <v>12.447001116925401</v>
      </c>
      <c r="Q181" s="196">
        <v>-241.5015331553721</v>
      </c>
      <c r="R181" s="196"/>
      <c r="S181" s="20">
        <v>42.439322043132712</v>
      </c>
      <c r="T181" s="20">
        <v>36.572892169676777</v>
      </c>
      <c r="U181" s="20">
        <v>49.111456772666607</v>
      </c>
    </row>
    <row r="182" spans="1:21" ht="20.100000000000001" customHeight="1" x14ac:dyDescent="0.25">
      <c r="A182" s="203" t="s">
        <v>665</v>
      </c>
      <c r="B182" s="204">
        <v>1571</v>
      </c>
      <c r="C182" s="204">
        <v>1571604579</v>
      </c>
      <c r="D182" s="204">
        <v>2</v>
      </c>
      <c r="E182" s="204">
        <v>275000000</v>
      </c>
      <c r="F182" s="205">
        <v>5.714925741818182</v>
      </c>
      <c r="G182" s="206">
        <v>-81</v>
      </c>
      <c r="H182" s="206">
        <v>-81499033</v>
      </c>
      <c r="I182" s="206">
        <v>8.91</v>
      </c>
      <c r="J182" s="206">
        <v>71.179415557683981</v>
      </c>
      <c r="K182" s="203"/>
      <c r="L182" s="207">
        <v>-0.47505879594411643</v>
      </c>
      <c r="M182" s="206">
        <v>23.655972959448714</v>
      </c>
      <c r="N182" s="206">
        <v>10.40165899063371</v>
      </c>
      <c r="O182" s="208">
        <v>74.349999999999994</v>
      </c>
      <c r="P182" s="208">
        <v>11.176025024455445</v>
      </c>
      <c r="Q182" s="196">
        <v>-14.057354023639732</v>
      </c>
      <c r="R182" s="209">
        <v>7.350978139535993</v>
      </c>
      <c r="S182" s="20">
        <v>39.804171170575891</v>
      </c>
      <c r="T182" s="20">
        <v>67.701518167037335</v>
      </c>
      <c r="U182" s="20">
        <v>46.212691470260332</v>
      </c>
    </row>
    <row r="183" spans="1:21" ht="20.100000000000001" customHeight="1" x14ac:dyDescent="0.25">
      <c r="A183" s="190" t="s">
        <v>2243</v>
      </c>
      <c r="B183" s="191"/>
      <c r="C183" s="191"/>
      <c r="D183" s="191"/>
      <c r="E183" s="191"/>
      <c r="F183" s="192"/>
      <c r="G183" s="193"/>
      <c r="H183" s="193"/>
      <c r="I183" s="193"/>
      <c r="J183" s="193"/>
      <c r="K183" s="194"/>
      <c r="L183" s="193"/>
      <c r="M183" s="193"/>
      <c r="N183" s="193"/>
      <c r="O183" s="195"/>
      <c r="P183" s="195"/>
      <c r="Q183" s="196"/>
      <c r="R183" s="196"/>
      <c r="S183" s="20"/>
      <c r="T183" s="20"/>
      <c r="U183" s="20"/>
    </row>
    <row r="184" spans="1:21" ht="20.100000000000001" customHeight="1" x14ac:dyDescent="0.25">
      <c r="A184" s="203" t="s">
        <v>725</v>
      </c>
      <c r="B184" s="204">
        <v>726</v>
      </c>
      <c r="C184" s="204">
        <v>726673508</v>
      </c>
      <c r="D184" s="204">
        <v>1</v>
      </c>
      <c r="E184" s="204">
        <v>160599284</v>
      </c>
      <c r="F184" s="205">
        <v>4.5247618164972643</v>
      </c>
      <c r="G184" s="206">
        <v>-21</v>
      </c>
      <c r="H184" s="206">
        <v>-21257621</v>
      </c>
      <c r="I184" s="206">
        <v>7.55</v>
      </c>
      <c r="J184" s="206">
        <v>52.041465989427536</v>
      </c>
      <c r="K184" s="203"/>
      <c r="L184" s="207">
        <v>-0.66849083756607786</v>
      </c>
      <c r="M184" s="206">
        <v>49.491421493866191</v>
      </c>
      <c r="N184" s="206">
        <v>41.143809962919434</v>
      </c>
      <c r="O184" s="208">
        <v>67.19</v>
      </c>
      <c r="P184" s="208">
        <v>0.90268602649931784</v>
      </c>
      <c r="Q184" s="196">
        <v>-4.177791779181943</v>
      </c>
      <c r="R184" s="209">
        <v>0.16756735756196406</v>
      </c>
      <c r="S184" s="20">
        <v>29.01503049876138</v>
      </c>
      <c r="T184" s="20">
        <v>42.171945865177882</v>
      </c>
      <c r="U184" s="20">
        <v>44.068798954785031</v>
      </c>
    </row>
    <row r="185" spans="1:21" ht="20.100000000000001" customHeight="1" x14ac:dyDescent="0.25">
      <c r="A185" s="190" t="s">
        <v>2244</v>
      </c>
      <c r="B185" s="191"/>
      <c r="C185" s="191"/>
      <c r="D185" s="191"/>
      <c r="E185" s="191"/>
      <c r="F185" s="192"/>
      <c r="G185" s="193"/>
      <c r="H185" s="193"/>
      <c r="I185" s="193"/>
      <c r="J185" s="193"/>
      <c r="K185" s="194"/>
      <c r="L185" s="193"/>
      <c r="M185" s="193"/>
      <c r="N185" s="193"/>
      <c r="O185" s="195"/>
      <c r="P185" s="195"/>
      <c r="Q185" s="196"/>
      <c r="R185" s="196"/>
      <c r="S185" s="20"/>
      <c r="T185" s="20"/>
      <c r="U185" s="20"/>
    </row>
    <row r="186" spans="1:21" ht="20.100000000000001" customHeight="1" x14ac:dyDescent="0.25">
      <c r="A186" s="203" t="s">
        <v>189</v>
      </c>
      <c r="B186" s="204">
        <v>2158</v>
      </c>
      <c r="C186" s="204">
        <v>2158486550</v>
      </c>
      <c r="D186" s="204">
        <v>1</v>
      </c>
      <c r="E186" s="204">
        <v>118350000</v>
      </c>
      <c r="F186" s="205">
        <v>18.238162653147445</v>
      </c>
      <c r="G186" s="206">
        <v>144</v>
      </c>
      <c r="H186" s="206">
        <v>144339003</v>
      </c>
      <c r="I186" s="206">
        <v>34.4</v>
      </c>
      <c r="J186" s="206">
        <v>8.7049249623538305</v>
      </c>
      <c r="K186" s="203"/>
      <c r="L186" s="207">
        <v>-0.91775487320039129</v>
      </c>
      <c r="M186" s="206">
        <v>27.432685905074869</v>
      </c>
      <c r="N186" s="206">
        <v>7.0928050124842006</v>
      </c>
      <c r="O186" s="208">
        <v>37.700000000000003</v>
      </c>
      <c r="P186" s="208">
        <v>54.433781331154066</v>
      </c>
      <c r="Q186" s="196">
        <v>8.7005320917262097</v>
      </c>
      <c r="R186" s="196">
        <v>46.371750912190883</v>
      </c>
      <c r="S186" s="20">
        <v>45.029180875115813</v>
      </c>
      <c r="T186" s="20">
        <v>39.713124288627988</v>
      </c>
      <c r="U186" s="20">
        <v>63.063187987950535</v>
      </c>
    </row>
    <row r="187" spans="1:21" ht="20.100000000000001" customHeight="1" x14ac:dyDescent="0.25">
      <c r="A187" s="190" t="s">
        <v>2245</v>
      </c>
      <c r="B187" s="191"/>
      <c r="C187" s="191"/>
      <c r="D187" s="191"/>
      <c r="E187" s="191"/>
      <c r="F187" s="192"/>
      <c r="G187" s="193"/>
      <c r="H187" s="193"/>
      <c r="I187" s="193"/>
      <c r="J187" s="193"/>
      <c r="K187" s="194"/>
      <c r="L187" s="193"/>
      <c r="M187" s="193"/>
      <c r="N187" s="193"/>
      <c r="O187" s="195"/>
      <c r="P187" s="195"/>
      <c r="Q187" s="196"/>
      <c r="R187" s="196"/>
      <c r="S187" s="20"/>
      <c r="T187" s="20"/>
      <c r="U187" s="20"/>
    </row>
    <row r="188" spans="1:21" ht="20.100000000000001" customHeight="1" x14ac:dyDescent="0.25">
      <c r="A188" s="197" t="s">
        <v>413</v>
      </c>
      <c r="B188" s="198">
        <v>1236</v>
      </c>
      <c r="C188" s="198">
        <v>1236382849</v>
      </c>
      <c r="D188" s="198">
        <v>1</v>
      </c>
      <c r="E188" s="198">
        <v>112000000</v>
      </c>
      <c r="F188" s="199">
        <v>11.039132580357142</v>
      </c>
      <c r="G188" s="200">
        <v>-12</v>
      </c>
      <c r="H188" s="200">
        <v>-12325753</v>
      </c>
      <c r="I188" s="200">
        <v>16.05</v>
      </c>
      <c r="J188" s="200">
        <v>14.218587038164261</v>
      </c>
      <c r="K188" s="201"/>
      <c r="L188" s="200">
        <v>-0.86411975858781909</v>
      </c>
      <c r="M188" s="200">
        <v>58.210341672585692</v>
      </c>
      <c r="N188" s="200">
        <v>32.181745727877988</v>
      </c>
      <c r="O188" s="202">
        <v>37.99</v>
      </c>
      <c r="P188" s="202">
        <v>39.709719523627733</v>
      </c>
      <c r="Q188" s="196">
        <v>-7.0403167424807478</v>
      </c>
      <c r="R188" s="209">
        <v>-6.4329338478060194</v>
      </c>
      <c r="S188" s="20">
        <v>33.794025698998496</v>
      </c>
      <c r="T188" s="20">
        <v>46.315412206778475</v>
      </c>
      <c r="U188" s="20">
        <v>45.255336845440446</v>
      </c>
    </row>
    <row r="189" spans="1:21" ht="20.100000000000001" customHeight="1" x14ac:dyDescent="0.25">
      <c r="A189" s="197" t="s">
        <v>400</v>
      </c>
      <c r="B189" s="198">
        <v>1053</v>
      </c>
      <c r="C189" s="198">
        <v>1053946708</v>
      </c>
      <c r="D189" s="198">
        <v>1</v>
      </c>
      <c r="E189" s="198">
        <v>105000000</v>
      </c>
      <c r="F189" s="199">
        <v>10.037587695238095</v>
      </c>
      <c r="G189" s="200">
        <v>-45</v>
      </c>
      <c r="H189" s="200">
        <v>-45288475</v>
      </c>
      <c r="I189" s="200">
        <v>14.03</v>
      </c>
      <c r="J189" s="200">
        <v>14.691021068211354</v>
      </c>
      <c r="K189" s="201"/>
      <c r="L189" s="200">
        <v>-0.85056170411227283</v>
      </c>
      <c r="M189" s="200">
        <v>51.84271226969377</v>
      </c>
      <c r="N189" s="200">
        <v>44.521200798397331</v>
      </c>
      <c r="O189" s="202">
        <v>66.260000000000005</v>
      </c>
      <c r="P189" s="202">
        <v>51.77941704870581</v>
      </c>
      <c r="Q189" s="196">
        <v>-7.0932496375954557</v>
      </c>
      <c r="R189" s="209">
        <v>-13.812320694710571</v>
      </c>
      <c r="S189" s="20">
        <v>46.043195132211167</v>
      </c>
      <c r="T189" s="20">
        <v>63.569375588777326</v>
      </c>
      <c r="U189" s="20">
        <v>46.16547246766703</v>
      </c>
    </row>
    <row r="190" spans="1:21" ht="20.100000000000001" customHeight="1" x14ac:dyDescent="0.25">
      <c r="A190" s="197" t="s">
        <v>542</v>
      </c>
      <c r="B190" s="198">
        <v>7612</v>
      </c>
      <c r="C190" s="198">
        <v>7612948946</v>
      </c>
      <c r="D190" s="198">
        <v>3</v>
      </c>
      <c r="E190" s="198">
        <v>300500000</v>
      </c>
      <c r="F190" s="199">
        <v>25.334272698835274</v>
      </c>
      <c r="G190" s="200">
        <v>-43</v>
      </c>
      <c r="H190" s="200">
        <v>-43799995</v>
      </c>
      <c r="I190" s="200">
        <v>22.54</v>
      </c>
      <c r="J190" s="200">
        <v>16.762499257406684</v>
      </c>
      <c r="K190" s="201"/>
      <c r="L190" s="200">
        <v>-0.82237500742593317</v>
      </c>
      <c r="M190" s="200">
        <v>20.093876178239594</v>
      </c>
      <c r="N190" s="200">
        <v>3.0120783946035279</v>
      </c>
      <c r="O190" s="202">
        <v>29.84</v>
      </c>
      <c r="P190" s="202">
        <v>27.2664171710788</v>
      </c>
      <c r="Q190" s="196">
        <v>-13.954234683454345</v>
      </c>
      <c r="R190" s="196"/>
      <c r="S190" s="20">
        <v>40.282915455632825</v>
      </c>
      <c r="T190" s="20">
        <v>38.183292963281509</v>
      </c>
      <c r="U190" s="20">
        <v>38.383473211084862</v>
      </c>
    </row>
    <row r="191" spans="1:21" ht="20.100000000000001" customHeight="1" x14ac:dyDescent="0.25">
      <c r="A191" s="203" t="s">
        <v>86</v>
      </c>
      <c r="B191" s="204">
        <v>1050</v>
      </c>
      <c r="C191" s="204">
        <v>1050946163</v>
      </c>
      <c r="D191" s="204">
        <v>1</v>
      </c>
      <c r="E191" s="204">
        <v>150000000</v>
      </c>
      <c r="F191" s="205">
        <v>7.0063077533333331</v>
      </c>
      <c r="G191" s="206">
        <v>-28</v>
      </c>
      <c r="H191" s="206">
        <v>-28139576</v>
      </c>
      <c r="I191" s="206">
        <v>14.88</v>
      </c>
      <c r="J191" s="206">
        <v>31.11391904572756</v>
      </c>
      <c r="K191" s="203"/>
      <c r="L191" s="207">
        <v>-0.78590720636181621</v>
      </c>
      <c r="M191" s="206">
        <v>18.310541287066261</v>
      </c>
      <c r="N191" s="206">
        <v>6.5278222057277224</v>
      </c>
      <c r="O191" s="208">
        <v>77.88</v>
      </c>
      <c r="P191" s="208">
        <v>57.399320855989679</v>
      </c>
      <c r="Q191" s="196">
        <v>-47.299120234386294</v>
      </c>
      <c r="R191" s="209">
        <v>-8.5481268391272636</v>
      </c>
      <c r="S191" s="20">
        <v>36.549136894420265</v>
      </c>
      <c r="T191" s="20">
        <v>36.581677127636453</v>
      </c>
      <c r="U191" s="20">
        <v>43.875619161859746</v>
      </c>
    </row>
    <row r="192" spans="1:21" ht="20.100000000000001" customHeight="1" x14ac:dyDescent="0.25">
      <c r="A192" s="197" t="s">
        <v>53</v>
      </c>
      <c r="B192" s="198">
        <v>1141</v>
      </c>
      <c r="C192" s="198">
        <v>1141807084</v>
      </c>
      <c r="D192" s="198">
        <v>1</v>
      </c>
      <c r="E192" s="198">
        <v>170000000</v>
      </c>
      <c r="F192" s="199">
        <v>6.7165122588235295</v>
      </c>
      <c r="G192" s="200">
        <v>24</v>
      </c>
      <c r="H192" s="200">
        <v>24742161</v>
      </c>
      <c r="I192" s="200">
        <v>24.66</v>
      </c>
      <c r="J192" s="200">
        <v>36.966133340262232</v>
      </c>
      <c r="K192" s="201" t="s">
        <v>2206</v>
      </c>
      <c r="L192" s="200">
        <v>-0.77666980388081042</v>
      </c>
      <c r="M192" s="200">
        <v>28.263924342448984</v>
      </c>
      <c r="N192" s="200">
        <v>6.504631396126527</v>
      </c>
      <c r="O192" s="202">
        <v>32.57</v>
      </c>
      <c r="P192" s="202">
        <v>67.602118559514665</v>
      </c>
      <c r="Q192" s="196">
        <v>-52.214585228911865</v>
      </c>
      <c r="R192" s="196">
        <v>32.895019429749368</v>
      </c>
      <c r="S192" s="20">
        <v>40.436336664839111</v>
      </c>
      <c r="T192" s="20">
        <v>31.261660859974842</v>
      </c>
      <c r="U192" s="20">
        <v>47.51447633962745</v>
      </c>
    </row>
    <row r="193" spans="1:21" ht="20.100000000000001" customHeight="1" x14ac:dyDescent="0.25">
      <c r="A193" s="203" t="s">
        <v>330</v>
      </c>
      <c r="B193" s="204">
        <v>1864</v>
      </c>
      <c r="C193" s="204">
        <v>1864832744</v>
      </c>
      <c r="D193" s="204">
        <v>2</v>
      </c>
      <c r="E193" s="204">
        <v>200000000</v>
      </c>
      <c r="F193" s="205">
        <v>9.3241637199999996</v>
      </c>
      <c r="G193" s="206">
        <v>17</v>
      </c>
      <c r="H193" s="206">
        <v>17617918</v>
      </c>
      <c r="I193" s="206">
        <v>10.85</v>
      </c>
      <c r="J193" s="206">
        <v>31.174467223962473</v>
      </c>
      <c r="K193" s="203"/>
      <c r="L193" s="207">
        <v>-0.67825532776037523</v>
      </c>
      <c r="M193" s="206">
        <v>40.334575302131178</v>
      </c>
      <c r="N193" s="206">
        <v>21.25109341524298</v>
      </c>
      <c r="O193" s="208">
        <v>52.25</v>
      </c>
      <c r="P193" s="208">
        <v>29.661901014729207</v>
      </c>
      <c r="Q193" s="196">
        <v>-19.21324279131996</v>
      </c>
      <c r="R193" s="209">
        <v>8.8378056883937006</v>
      </c>
      <c r="S193" s="20">
        <v>21.175759424513281</v>
      </c>
      <c r="T193" s="20">
        <v>47.977131410073049</v>
      </c>
      <c r="U193" s="20">
        <v>44.881213243211704</v>
      </c>
    </row>
    <row r="194" spans="1:21" ht="20.100000000000001" customHeight="1" x14ac:dyDescent="0.25">
      <c r="A194" s="197" t="s">
        <v>327</v>
      </c>
      <c r="B194" s="198">
        <v>1614</v>
      </c>
      <c r="C194" s="198">
        <v>1614800897</v>
      </c>
      <c r="D194" s="198">
        <v>2</v>
      </c>
      <c r="E194" s="198">
        <v>224000000</v>
      </c>
      <c r="F194" s="199">
        <v>7.2089325758928569</v>
      </c>
      <c r="G194" s="200">
        <v>-84</v>
      </c>
      <c r="H194" s="200">
        <v>-84056857</v>
      </c>
      <c r="I194" s="200">
        <v>26.08</v>
      </c>
      <c r="J194" s="200">
        <v>45.6088420806717</v>
      </c>
      <c r="K194" s="201"/>
      <c r="L194" s="200">
        <v>-0.58384962427971698</v>
      </c>
      <c r="M194" s="200">
        <v>22.996905168490045</v>
      </c>
      <c r="N194" s="200">
        <v>6.3727346503087157</v>
      </c>
      <c r="O194" s="202">
        <v>48.2</v>
      </c>
      <c r="P194" s="202">
        <v>75.060163807761711</v>
      </c>
      <c r="Q194" s="196">
        <v>-6.1834113032257321</v>
      </c>
      <c r="R194" s="209">
        <v>0.95372275194453238</v>
      </c>
      <c r="S194" s="20">
        <v>39.753849728120201</v>
      </c>
      <c r="T194" s="20">
        <v>44.502396055568958</v>
      </c>
      <c r="U194" s="20">
        <v>48.55557095685166</v>
      </c>
    </row>
    <row r="195" spans="1:21" ht="20.100000000000001" customHeight="1" x14ac:dyDescent="0.25">
      <c r="A195" s="203" t="s">
        <v>383</v>
      </c>
      <c r="B195" s="204">
        <v>1693</v>
      </c>
      <c r="C195" s="204">
        <v>1693692129</v>
      </c>
      <c r="D195" s="204">
        <v>2</v>
      </c>
      <c r="E195" s="204">
        <v>241875000</v>
      </c>
      <c r="F195" s="205">
        <v>7.0023447193798454</v>
      </c>
      <c r="G195" s="206">
        <v>81</v>
      </c>
      <c r="H195" s="206">
        <v>81478670</v>
      </c>
      <c r="I195" s="206">
        <v>6.31</v>
      </c>
      <c r="J195" s="206">
        <v>50.62556464829624</v>
      </c>
      <c r="K195" s="203"/>
      <c r="L195" s="207">
        <v>-0.57157207760750006</v>
      </c>
      <c r="M195" s="206">
        <v>41.444794549346405</v>
      </c>
      <c r="N195" s="206">
        <v>25.198233500134613</v>
      </c>
      <c r="O195" s="208">
        <v>58.68</v>
      </c>
      <c r="P195" s="208">
        <v>11.060393314571574</v>
      </c>
      <c r="Q195" s="196">
        <v>-0.98636333406382448</v>
      </c>
      <c r="R195" s="209">
        <v>-4.7676478412155898</v>
      </c>
      <c r="S195" s="20">
        <v>53.2506553205519</v>
      </c>
      <c r="T195" s="20">
        <v>44.115475768783803</v>
      </c>
      <c r="U195" s="20">
        <v>45.047830194565876</v>
      </c>
    </row>
    <row r="196" spans="1:21" ht="20.100000000000001" customHeight="1" x14ac:dyDescent="0.25">
      <c r="A196" s="197" t="s">
        <v>55</v>
      </c>
      <c r="B196" s="198">
        <v>3590</v>
      </c>
      <c r="C196" s="198">
        <v>3590822435</v>
      </c>
      <c r="D196" s="198">
        <v>3</v>
      </c>
      <c r="E196" s="198">
        <v>372475397</v>
      </c>
      <c r="F196" s="199">
        <v>9.640428505939683</v>
      </c>
      <c r="G196" s="200">
        <v>47</v>
      </c>
      <c r="H196" s="200">
        <v>47613264</v>
      </c>
      <c r="I196" s="200">
        <v>38.1</v>
      </c>
      <c r="J196" s="200">
        <v>56.881244558393206</v>
      </c>
      <c r="K196" s="201"/>
      <c r="L196" s="200">
        <v>-0.53321576969037743</v>
      </c>
      <c r="M196" s="200">
        <v>4.6449161222560598</v>
      </c>
      <c r="N196" s="200">
        <v>0.28188058615220718</v>
      </c>
      <c r="O196" s="202">
        <v>52.26</v>
      </c>
      <c r="P196" s="202">
        <v>40.345835379165877</v>
      </c>
      <c r="Q196" s="209">
        <v>43.255959858266451</v>
      </c>
      <c r="R196" s="196">
        <v>79.497477612314043</v>
      </c>
      <c r="S196" s="20">
        <v>50.994675920327204</v>
      </c>
      <c r="T196" s="20">
        <v>63.594461632427219</v>
      </c>
      <c r="U196" s="20">
        <v>77.979084427005887</v>
      </c>
    </row>
    <row r="197" spans="1:21" ht="20.100000000000001" customHeight="1" x14ac:dyDescent="0.25">
      <c r="A197" s="203" t="s">
        <v>331</v>
      </c>
      <c r="B197" s="204">
        <v>868</v>
      </c>
      <c r="C197" s="204">
        <v>868771214</v>
      </c>
      <c r="D197" s="204">
        <v>2</v>
      </c>
      <c r="E197" s="204">
        <v>216733652</v>
      </c>
      <c r="F197" s="205">
        <v>4.0084740232218303</v>
      </c>
      <c r="G197" s="206">
        <v>-129</v>
      </c>
      <c r="H197" s="206">
        <v>-129725692</v>
      </c>
      <c r="I197" s="206">
        <v>31.18</v>
      </c>
      <c r="J197" s="206">
        <v>79.828763794653071</v>
      </c>
      <c r="K197" s="203"/>
      <c r="L197" s="207">
        <v>-0.25158552041987903</v>
      </c>
      <c r="M197" s="206">
        <v>33.528017657131869</v>
      </c>
      <c r="N197" s="206">
        <v>4.5499079505485902</v>
      </c>
      <c r="O197" s="208">
        <v>16.190000000000001</v>
      </c>
      <c r="P197" s="208">
        <v>90.850054184887682</v>
      </c>
      <c r="Q197" s="196">
        <v>-24.948782903969473</v>
      </c>
      <c r="R197" s="209">
        <v>9.8436099033230562</v>
      </c>
      <c r="S197" s="20">
        <v>38.827823521005961</v>
      </c>
      <c r="T197" s="20">
        <v>48.81881936677771</v>
      </c>
      <c r="U197" s="20">
        <v>48.850051406535208</v>
      </c>
    </row>
    <row r="198" spans="1:21" ht="20.100000000000001" customHeight="1" x14ac:dyDescent="0.25">
      <c r="A198" s="197" t="s">
        <v>182</v>
      </c>
      <c r="B198" s="198">
        <v>7154</v>
      </c>
      <c r="C198" s="198">
        <v>7154261414</v>
      </c>
      <c r="D198" s="198">
        <v>7</v>
      </c>
      <c r="E198" s="198">
        <v>700000000</v>
      </c>
      <c r="F198" s="199">
        <v>10.220373448571429</v>
      </c>
      <c r="G198" s="200">
        <v>-117</v>
      </c>
      <c r="H198" s="200">
        <v>-117347216</v>
      </c>
      <c r="I198" s="200">
        <v>15.63</v>
      </c>
      <c r="J198" s="200">
        <v>101.73597195675521</v>
      </c>
      <c r="K198" s="201"/>
      <c r="L198" s="200">
        <v>2.7359719567552204E-2</v>
      </c>
      <c r="M198" s="200">
        <v>22.281600211051316</v>
      </c>
      <c r="N198" s="200">
        <v>2.1248903500907224</v>
      </c>
      <c r="O198" s="202">
        <v>17.12</v>
      </c>
      <c r="P198" s="202">
        <v>36.411995556641145</v>
      </c>
      <c r="Q198" s="196">
        <v>-15.433929558529069</v>
      </c>
      <c r="R198" s="209">
        <v>-15.937782245529704</v>
      </c>
      <c r="S198" s="20">
        <v>38.69152217883137</v>
      </c>
      <c r="T198" s="20">
        <v>33.915578445338895</v>
      </c>
      <c r="U198" s="20">
        <v>38.270792983213667</v>
      </c>
    </row>
    <row r="199" spans="1:21" ht="20.100000000000001" customHeight="1" x14ac:dyDescent="0.25">
      <c r="A199" s="197" t="s">
        <v>429</v>
      </c>
      <c r="B199" s="198">
        <v>4917</v>
      </c>
      <c r="C199" s="198">
        <v>4917779893</v>
      </c>
      <c r="D199" s="198">
        <v>6</v>
      </c>
      <c r="E199" s="198">
        <v>600000000</v>
      </c>
      <c r="F199" s="199">
        <v>8.1962998216666669</v>
      </c>
      <c r="G199" s="200">
        <v>-340</v>
      </c>
      <c r="H199" s="200">
        <v>-340452455</v>
      </c>
      <c r="I199" s="200">
        <v>3.3</v>
      </c>
      <c r="J199" s="200">
        <v>108.80564639922976</v>
      </c>
      <c r="K199" s="201"/>
      <c r="L199" s="200">
        <v>9.8056463992297643E-2</v>
      </c>
      <c r="M199" s="200">
        <v>35.260906021928058</v>
      </c>
      <c r="N199" s="200">
        <v>16.648208697794171</v>
      </c>
      <c r="O199" s="202">
        <v>53.56</v>
      </c>
      <c r="P199" s="202">
        <v>42.589553783921524</v>
      </c>
      <c r="Q199" s="196">
        <v>-4.3684312982325002</v>
      </c>
      <c r="R199" s="209">
        <v>-6.2802940698487664</v>
      </c>
      <c r="S199" s="20">
        <v>25.408185082253805</v>
      </c>
      <c r="T199" s="20">
        <v>45.497671100002108</v>
      </c>
      <c r="U199" s="20">
        <v>34.628383682136665</v>
      </c>
    </row>
    <row r="200" spans="1:21" ht="20.100000000000001" customHeight="1" x14ac:dyDescent="0.25">
      <c r="A200" s="197" t="s">
        <v>329</v>
      </c>
      <c r="B200" s="198">
        <v>3219</v>
      </c>
      <c r="C200" s="198">
        <v>3219973000</v>
      </c>
      <c r="D200" s="198">
        <v>9</v>
      </c>
      <c r="E200" s="198">
        <v>925000000</v>
      </c>
      <c r="F200" s="199">
        <v>3.4810518918918918</v>
      </c>
      <c r="G200" s="200">
        <v>-158</v>
      </c>
      <c r="H200" s="200">
        <v>-158895000</v>
      </c>
      <c r="I200" s="200">
        <v>2.29</v>
      </c>
      <c r="J200" s="200">
        <v>397.5864167184011</v>
      </c>
      <c r="K200" s="201"/>
      <c r="L200" s="200">
        <v>2.8781381086114699</v>
      </c>
      <c r="M200" s="200">
        <v>25.574764050423717</v>
      </c>
      <c r="N200" s="200">
        <v>11.472362476359187</v>
      </c>
      <c r="O200" s="202">
        <v>70.16</v>
      </c>
      <c r="P200" s="202">
        <v>43.148856298897599</v>
      </c>
      <c r="Q200" s="196">
        <v>-5.1575292843904741</v>
      </c>
      <c r="R200" s="209">
        <v>-2.8268432129045218</v>
      </c>
      <c r="S200" s="20">
        <v>41.914026714467028</v>
      </c>
      <c r="T200" s="20">
        <v>87.714995120240644</v>
      </c>
      <c r="U200" s="20">
        <v>44.002503781818739</v>
      </c>
    </row>
    <row r="201" spans="1:21" ht="20.100000000000001" customHeight="1" x14ac:dyDescent="0.25">
      <c r="A201" s="203" t="s">
        <v>514</v>
      </c>
      <c r="B201" s="204">
        <v>3318</v>
      </c>
      <c r="C201" s="204">
        <v>3318993196</v>
      </c>
      <c r="D201" s="204">
        <v>11</v>
      </c>
      <c r="E201" s="204">
        <v>1120000000</v>
      </c>
      <c r="F201" s="205">
        <v>2.963386782142857</v>
      </c>
      <c r="G201" s="206">
        <v>-136</v>
      </c>
      <c r="H201" s="206">
        <v>-136181024</v>
      </c>
      <c r="I201" s="206">
        <v>5.46</v>
      </c>
      <c r="J201" s="206">
        <v>565.91890850143227</v>
      </c>
      <c r="K201" s="203" t="s">
        <v>2223</v>
      </c>
      <c r="L201" s="207">
        <v>4.5679535656390664</v>
      </c>
      <c r="M201" s="206">
        <v>23.750764418352805</v>
      </c>
      <c r="N201" s="206">
        <v>3.8626666045981013</v>
      </c>
      <c r="O201" s="208">
        <v>27.39</v>
      </c>
      <c r="P201" s="208">
        <v>39.733697962154444</v>
      </c>
      <c r="Q201" s="196">
        <v>-5.5854080796922645</v>
      </c>
      <c r="R201" s="196"/>
      <c r="S201" s="20">
        <v>31.937629111832386</v>
      </c>
      <c r="T201" s="20">
        <v>49.602175955209702</v>
      </c>
      <c r="U201" s="20">
        <v>35.278576926105302</v>
      </c>
    </row>
    <row r="202" spans="1:21" ht="20.100000000000001" customHeight="1" x14ac:dyDescent="0.25">
      <c r="A202" s="197" t="s">
        <v>503</v>
      </c>
      <c r="B202" s="198">
        <v>1513</v>
      </c>
      <c r="C202" s="198">
        <v>1513644763</v>
      </c>
      <c r="D202" s="198">
        <v>8</v>
      </c>
      <c r="E202" s="198">
        <v>800000000</v>
      </c>
      <c r="F202" s="199">
        <v>1.8920559537499999</v>
      </c>
      <c r="G202" s="200">
        <v>-44</v>
      </c>
      <c r="H202" s="200">
        <v>-44498491</v>
      </c>
      <c r="I202" s="200">
        <v>3</v>
      </c>
      <c r="J202" s="200">
        <v>633.23071480610008</v>
      </c>
      <c r="K202" s="201" t="s">
        <v>2246</v>
      </c>
      <c r="L202" s="200">
        <v>5.3423071480610016</v>
      </c>
      <c r="M202" s="200">
        <v>45.945113966855189</v>
      </c>
      <c r="N202" s="200">
        <v>19.468268630023385</v>
      </c>
      <c r="O202" s="202">
        <v>36.89</v>
      </c>
      <c r="P202" s="202">
        <v>46.763872835832537</v>
      </c>
      <c r="Q202" s="196">
        <v>-6.7642537694577243</v>
      </c>
      <c r="R202" s="209">
        <v>-1.9925340286880466</v>
      </c>
      <c r="S202" s="20">
        <v>29.361953656356981</v>
      </c>
      <c r="T202" s="20">
        <v>41.620179883829948</v>
      </c>
      <c r="U202" s="20">
        <v>42.16374926513501</v>
      </c>
    </row>
    <row r="203" spans="1:21" ht="20.100000000000001" customHeight="1" x14ac:dyDescent="0.25">
      <c r="A203" s="197" t="s">
        <v>328</v>
      </c>
      <c r="B203" s="198">
        <v>2224</v>
      </c>
      <c r="C203" s="198">
        <v>2224663158</v>
      </c>
      <c r="D203" s="198">
        <v>10</v>
      </c>
      <c r="E203" s="198">
        <v>1076261904</v>
      </c>
      <c r="F203" s="199">
        <v>2.0670276906874521</v>
      </c>
      <c r="G203" s="200">
        <v>-96</v>
      </c>
      <c r="H203" s="200">
        <v>-96679510</v>
      </c>
      <c r="I203" s="200">
        <v>1.61</v>
      </c>
      <c r="J203" s="200">
        <v>875.72559963794754</v>
      </c>
      <c r="K203" s="201"/>
      <c r="L203" s="200">
        <v>6.2567968332399557</v>
      </c>
      <c r="M203" s="200">
        <v>23.706529699376301</v>
      </c>
      <c r="N203" s="200">
        <v>12.659039872476422</v>
      </c>
      <c r="O203" s="202">
        <v>90.1</v>
      </c>
      <c r="P203" s="202">
        <v>26.008766075929824</v>
      </c>
      <c r="Q203" s="196">
        <v>-4.8155266988448853</v>
      </c>
      <c r="R203" s="209">
        <v>-4.5669714438105924</v>
      </c>
      <c r="S203" s="20">
        <v>17.61399414679363</v>
      </c>
      <c r="T203" s="20">
        <v>43.403814959286464</v>
      </c>
      <c r="U203" s="20">
        <v>35.379603712975303</v>
      </c>
    </row>
    <row r="204" spans="1:21" ht="20.100000000000001" customHeight="1" x14ac:dyDescent="0.25">
      <c r="A204" s="197" t="s">
        <v>527</v>
      </c>
      <c r="B204" s="198">
        <v>3004</v>
      </c>
      <c r="C204" s="198">
        <v>3004671884</v>
      </c>
      <c r="D204" s="198">
        <v>16</v>
      </c>
      <c r="E204" s="198">
        <v>1600000000</v>
      </c>
      <c r="F204" s="199">
        <v>1.8779199275</v>
      </c>
      <c r="G204" s="200">
        <v>11</v>
      </c>
      <c r="H204" s="200">
        <v>11183518</v>
      </c>
      <c r="I204" s="200">
        <v>1.45</v>
      </c>
      <c r="J204" s="200">
        <v>1277.0097622133571</v>
      </c>
      <c r="K204" s="201" t="s">
        <v>2247</v>
      </c>
      <c r="L204" s="200">
        <v>11.780097622133573</v>
      </c>
      <c r="M204" s="200">
        <v>13.88327387589908</v>
      </c>
      <c r="N204" s="200">
        <v>4.0929463077532668</v>
      </c>
      <c r="O204" s="202">
        <v>84.94</v>
      </c>
      <c r="P204" s="202">
        <v>67.212998324053274</v>
      </c>
      <c r="Q204" s="196">
        <v>-5.6017856317349946</v>
      </c>
      <c r="R204" s="196"/>
      <c r="S204" s="20">
        <v>20.464395680290018</v>
      </c>
      <c r="T204" s="20">
        <v>44.779553443416006</v>
      </c>
      <c r="U204" s="20">
        <v>43.605268047875505</v>
      </c>
    </row>
    <row r="205" spans="1:21" ht="20.100000000000001" customHeight="1" x14ac:dyDescent="0.25">
      <c r="A205" s="203" t="s">
        <v>51</v>
      </c>
      <c r="B205" s="204">
        <v>2033</v>
      </c>
      <c r="C205" s="204">
        <v>2033187111</v>
      </c>
      <c r="D205" s="204">
        <v>10800000</v>
      </c>
      <c r="E205" s="204">
        <v>10800000</v>
      </c>
      <c r="F205" s="205">
        <v>188.25806583333335</v>
      </c>
      <c r="G205" s="206">
        <v>-67</v>
      </c>
      <c r="H205" s="206">
        <v>-67675452</v>
      </c>
      <c r="I205" s="206">
        <v>691</v>
      </c>
      <c r="J205" s="206">
        <v>-0.92032213900848403</v>
      </c>
      <c r="K205" s="203"/>
      <c r="L205" s="210">
        <v>86051.08987083727</v>
      </c>
      <c r="M205" s="206">
        <v>33.931149287047177</v>
      </c>
      <c r="N205" s="206">
        <v>4.5765084954610309</v>
      </c>
      <c r="O205" s="208">
        <v>15.9</v>
      </c>
      <c r="P205" s="208">
        <v>65.324546238632863</v>
      </c>
      <c r="Q205" s="196">
        <v>-449.49961085890664</v>
      </c>
      <c r="R205" s="209">
        <v>-513.16365547724217</v>
      </c>
      <c r="S205" s="20">
        <v>39.84726980121151</v>
      </c>
      <c r="T205" s="20">
        <v>45.07696629288202</v>
      </c>
      <c r="U205" s="20">
        <v>41.929190000580022</v>
      </c>
    </row>
    <row r="206" spans="1:21" ht="20.100000000000001" customHeight="1" x14ac:dyDescent="0.25">
      <c r="A206" s="203" t="s">
        <v>54</v>
      </c>
      <c r="B206" s="204">
        <v>646</v>
      </c>
      <c r="C206" s="204">
        <v>646697458</v>
      </c>
      <c r="D206" s="204">
        <v>14276790</v>
      </c>
      <c r="E206" s="204">
        <v>14276790</v>
      </c>
      <c r="F206" s="205">
        <v>45.297119170345717</v>
      </c>
      <c r="G206" s="206">
        <v>43</v>
      </c>
      <c r="H206" s="206">
        <v>43394990</v>
      </c>
      <c r="I206" s="206">
        <v>297</v>
      </c>
      <c r="J206" s="206">
        <v>-0.53639435830285886</v>
      </c>
      <c r="K206" s="203"/>
      <c r="L206" s="210">
        <v>472770.45638038055</v>
      </c>
      <c r="M206" s="206">
        <v>44.517627157589899</v>
      </c>
      <c r="N206" s="206">
        <v>10.989187063330419</v>
      </c>
      <c r="O206" s="208">
        <v>22.18</v>
      </c>
      <c r="P206" s="208">
        <v>14.140957331902888</v>
      </c>
      <c r="Q206" s="196">
        <v>-58.685057279776629</v>
      </c>
      <c r="R206" s="209">
        <v>48.197940632948644</v>
      </c>
      <c r="S206" s="20">
        <v>55.441277728774025</v>
      </c>
      <c r="T206" s="20">
        <v>60.592333143065694</v>
      </c>
      <c r="U206" s="20">
        <v>50.52864036121543</v>
      </c>
    </row>
    <row r="207" spans="1:21" ht="20.100000000000001" customHeight="1" x14ac:dyDescent="0.25">
      <c r="A207" s="203" t="s">
        <v>453</v>
      </c>
      <c r="B207" s="204">
        <v>2638</v>
      </c>
      <c r="C207" s="204">
        <v>2638457366</v>
      </c>
      <c r="D207" s="204">
        <v>37600000</v>
      </c>
      <c r="E207" s="204">
        <v>37600000</v>
      </c>
      <c r="F207" s="205">
        <v>70.171738457446807</v>
      </c>
      <c r="G207" s="206">
        <v>-115</v>
      </c>
      <c r="H207" s="206">
        <v>-115451486</v>
      </c>
      <c r="I207" s="206">
        <v>105.1</v>
      </c>
      <c r="J207" s="206">
        <v>-0.20908329734974385</v>
      </c>
      <c r="K207" s="203"/>
      <c r="L207" s="210">
        <v>803741.37890944944</v>
      </c>
      <c r="M207" s="206">
        <v>26.481872628548302</v>
      </c>
      <c r="N207" s="206">
        <v>6.4027738463608079</v>
      </c>
      <c r="O207" s="208">
        <v>36.520000000000003</v>
      </c>
      <c r="P207" s="208">
        <v>45.616553430156905</v>
      </c>
      <c r="Q207" s="196">
        <v>-46.954340260453762</v>
      </c>
      <c r="R207" s="209">
        <v>59.707634220805232</v>
      </c>
      <c r="S207" s="20">
        <v>38.178831856752986</v>
      </c>
      <c r="T207" s="20">
        <v>45.582515535649279</v>
      </c>
      <c r="U207" s="20">
        <v>52.822385901780883</v>
      </c>
    </row>
    <row r="208" spans="1:21" ht="20.100000000000001" customHeight="1" x14ac:dyDescent="0.25">
      <c r="A208" s="203" t="s">
        <v>58</v>
      </c>
      <c r="B208" s="204">
        <v>3984</v>
      </c>
      <c r="C208" s="204">
        <v>3984705965</v>
      </c>
      <c r="D208" s="204">
        <v>79200000</v>
      </c>
      <c r="E208" s="204">
        <v>79200000</v>
      </c>
      <c r="F208" s="205">
        <v>50.311944002525252</v>
      </c>
      <c r="G208" s="206">
        <v>-24</v>
      </c>
      <c r="H208" s="206">
        <v>-24337127</v>
      </c>
      <c r="I208" s="206">
        <v>28.52</v>
      </c>
      <c r="J208" s="206">
        <v>1.3553055313078792</v>
      </c>
      <c r="K208" s="203"/>
      <c r="L208" s="210">
        <v>2361267.3301213165</v>
      </c>
      <c r="M208" s="206">
        <v>57.493579013607317</v>
      </c>
      <c r="N208" s="206">
        <v>26.187915871197234</v>
      </c>
      <c r="O208" s="208">
        <v>31.69</v>
      </c>
      <c r="P208" s="208">
        <v>63.582778466647532</v>
      </c>
      <c r="Q208" s="196">
        <v>-18.02403639081696</v>
      </c>
      <c r="R208" s="209">
        <v>16.023519139575555</v>
      </c>
      <c r="S208" s="20">
        <v>43.557455273699887</v>
      </c>
      <c r="T208" s="20">
        <v>47.669300164693688</v>
      </c>
      <c r="U208" s="20">
        <v>49.437504000056272</v>
      </c>
    </row>
    <row r="209" spans="1:21" ht="20.100000000000001" customHeight="1" x14ac:dyDescent="0.25">
      <c r="A209" s="197" t="s">
        <v>315</v>
      </c>
      <c r="B209" s="198">
        <v>1374</v>
      </c>
      <c r="C209" s="198">
        <v>1374469210</v>
      </c>
      <c r="D209" s="198">
        <v>77250000</v>
      </c>
      <c r="E209" s="198">
        <v>77250000</v>
      </c>
      <c r="F209" s="199">
        <v>17.792481682847896</v>
      </c>
      <c r="G209" s="200">
        <v>16</v>
      </c>
      <c r="H209" s="200">
        <v>16233628</v>
      </c>
      <c r="I209" s="200">
        <v>57.5</v>
      </c>
      <c r="J209" s="200">
        <v>5.4915059101251167</v>
      </c>
      <c r="K209" s="201"/>
      <c r="L209" s="200">
        <v>6512581.2280151341</v>
      </c>
      <c r="M209" s="200">
        <v>18.10231536352239</v>
      </c>
      <c r="N209" s="200">
        <v>4.4762976019689207</v>
      </c>
      <c r="O209" s="202">
        <v>54.64</v>
      </c>
      <c r="P209" s="202">
        <v>39.879323151743748</v>
      </c>
      <c r="Q209" s="196">
        <v>50.396995258092261</v>
      </c>
      <c r="R209" s="209">
        <v>6.7572020250853626</v>
      </c>
      <c r="S209" s="20">
        <v>68.497850707216728</v>
      </c>
      <c r="T209" s="20">
        <v>47.275459468107087</v>
      </c>
      <c r="U209" s="20">
        <v>56.871729415162442</v>
      </c>
    </row>
    <row r="210" spans="1:21" ht="20.100000000000001" customHeight="1" x14ac:dyDescent="0.25">
      <c r="A210" s="197" t="s">
        <v>424</v>
      </c>
      <c r="B210" s="198">
        <v>979</v>
      </c>
      <c r="C210" s="198">
        <v>979739005</v>
      </c>
      <c r="D210" s="198">
        <v>80000000</v>
      </c>
      <c r="E210" s="198">
        <v>80000000</v>
      </c>
      <c r="F210" s="199">
        <v>12.2467375625</v>
      </c>
      <c r="G210" s="200">
        <v>801</v>
      </c>
      <c r="H210" s="200">
        <v>801615688</v>
      </c>
      <c r="I210" s="200">
        <v>252.5</v>
      </c>
      <c r="J210" s="200">
        <v>8.7985279253019026</v>
      </c>
      <c r="K210" s="201"/>
      <c r="L210" s="200">
        <v>9798526.925301902</v>
      </c>
      <c r="M210" s="200">
        <v>26.411008108179491</v>
      </c>
      <c r="N210" s="200">
        <v>1.0986276251322584</v>
      </c>
      <c r="O210" s="202">
        <v>6.3</v>
      </c>
      <c r="P210" s="202">
        <v>87.96793912373316</v>
      </c>
      <c r="Q210" s="196">
        <v>176.28781053585726</v>
      </c>
      <c r="R210" s="196">
        <v>307.59605878629912</v>
      </c>
      <c r="S210" s="20">
        <v>46.803826699137495</v>
      </c>
      <c r="T210" s="20">
        <v>47.712925699231313</v>
      </c>
      <c r="U210" s="20">
        <v>60.868746652196336</v>
      </c>
    </row>
    <row r="211" spans="1:21" ht="20.100000000000001" customHeight="1" x14ac:dyDescent="0.25">
      <c r="A211" s="190" t="s">
        <v>2248</v>
      </c>
      <c r="B211" s="191"/>
      <c r="C211" s="191"/>
      <c r="D211" s="191"/>
      <c r="E211" s="191"/>
      <c r="F211" s="192"/>
      <c r="G211" s="193"/>
      <c r="H211" s="193"/>
      <c r="I211" s="193"/>
      <c r="J211" s="193"/>
      <c r="K211" s="194"/>
      <c r="L211" s="193"/>
      <c r="M211" s="193"/>
      <c r="N211" s="193"/>
      <c r="O211" s="195"/>
      <c r="P211" s="195"/>
      <c r="Q211" s="196"/>
      <c r="R211" s="196"/>
      <c r="S211" s="20"/>
      <c r="T211" s="20"/>
      <c r="U211" s="20"/>
    </row>
    <row r="212" spans="1:21" ht="20.100000000000001" customHeight="1" x14ac:dyDescent="0.25">
      <c r="A212" s="197" t="s">
        <v>408</v>
      </c>
      <c r="B212" s="198">
        <v>3803</v>
      </c>
      <c r="C212" s="198">
        <v>3803390886</v>
      </c>
      <c r="D212" s="198">
        <v>4</v>
      </c>
      <c r="E212" s="198">
        <v>431419816</v>
      </c>
      <c r="F212" s="199">
        <v>8.8159856013660711</v>
      </c>
      <c r="G212" s="200">
        <v>30</v>
      </c>
      <c r="H212" s="200">
        <v>30120129</v>
      </c>
      <c r="I212" s="200">
        <v>15.11</v>
      </c>
      <c r="J212" s="200">
        <v>72.33269690229784</v>
      </c>
      <c r="K212" s="201"/>
      <c r="L212" s="200">
        <v>-0.31941812619677185</v>
      </c>
      <c r="M212" s="200">
        <v>26.054554797442233</v>
      </c>
      <c r="N212" s="200">
        <v>4.2410518110165176</v>
      </c>
      <c r="O212" s="202">
        <v>24.99</v>
      </c>
      <c r="P212" s="202">
        <v>36.937959851473011</v>
      </c>
      <c r="Q212" s="209">
        <v>15.975817381053705</v>
      </c>
      <c r="R212" s="196">
        <v>21.427696890696843</v>
      </c>
      <c r="S212" s="20">
        <v>56.384766590776835</v>
      </c>
      <c r="T212" s="20">
        <v>61.302992897604405</v>
      </c>
      <c r="U212" s="20">
        <v>68.941724915994499</v>
      </c>
    </row>
    <row r="213" spans="1:21" ht="20.100000000000001" customHeight="1" x14ac:dyDescent="0.25">
      <c r="A213" s="203" t="s">
        <v>389</v>
      </c>
      <c r="B213" s="204">
        <v>1471</v>
      </c>
      <c r="C213" s="204">
        <v>1471327206</v>
      </c>
      <c r="D213" s="204">
        <v>3</v>
      </c>
      <c r="E213" s="204">
        <v>350000000</v>
      </c>
      <c r="F213" s="205">
        <v>4.2037920171428569</v>
      </c>
      <c r="G213" s="206">
        <v>171</v>
      </c>
      <c r="H213" s="206">
        <v>171355700</v>
      </c>
      <c r="I213" s="206">
        <v>7.95</v>
      </c>
      <c r="J213" s="206">
        <v>123.88724414982374</v>
      </c>
      <c r="K213" s="203"/>
      <c r="L213" s="207">
        <v>7.0462092712774926E-2</v>
      </c>
      <c r="M213" s="206">
        <v>27.503799821844137</v>
      </c>
      <c r="N213" s="206">
        <v>9.3328129697469073</v>
      </c>
      <c r="O213" s="208">
        <v>49.35</v>
      </c>
      <c r="P213" s="208">
        <v>88.73511689090617</v>
      </c>
      <c r="Q213" s="196">
        <v>5.8399336655346179</v>
      </c>
      <c r="R213" s="209">
        <v>0.78514965975217343</v>
      </c>
      <c r="S213" s="20">
        <v>51.317997875031097</v>
      </c>
      <c r="T213" s="20">
        <v>58.390781017234197</v>
      </c>
      <c r="U213" s="20">
        <v>54.093516711339817</v>
      </c>
    </row>
    <row r="214" spans="1:21" ht="20.100000000000001" customHeight="1" x14ac:dyDescent="0.25">
      <c r="A214" s="190" t="s">
        <v>2249</v>
      </c>
      <c r="B214" s="191"/>
      <c r="C214" s="191"/>
      <c r="D214" s="191"/>
      <c r="E214" s="191"/>
      <c r="F214" s="192"/>
      <c r="G214" s="193"/>
      <c r="H214" s="193"/>
      <c r="I214" s="193"/>
      <c r="J214" s="193"/>
      <c r="K214" s="194"/>
      <c r="L214" s="193"/>
      <c r="M214" s="193"/>
      <c r="N214" s="193"/>
      <c r="O214" s="195"/>
      <c r="P214" s="195"/>
      <c r="Q214" s="196"/>
      <c r="R214" s="196"/>
      <c r="S214" s="20"/>
      <c r="T214" s="20"/>
      <c r="U214" s="20"/>
    </row>
    <row r="215" spans="1:21" ht="20.100000000000001" customHeight="1" x14ac:dyDescent="0.25">
      <c r="A215" s="203" t="s">
        <v>110</v>
      </c>
      <c r="B215" s="204">
        <v>5800</v>
      </c>
      <c r="C215" s="204">
        <v>5800330455</v>
      </c>
      <c r="D215" s="204">
        <v>3</v>
      </c>
      <c r="E215" s="204">
        <v>300000000</v>
      </c>
      <c r="F215" s="205">
        <v>19.334434850000001</v>
      </c>
      <c r="G215" s="206">
        <v>-135</v>
      </c>
      <c r="H215" s="206">
        <v>-135829425</v>
      </c>
      <c r="I215" s="206">
        <v>7.91</v>
      </c>
      <c r="J215" s="206">
        <v>22.274536002276786</v>
      </c>
      <c r="K215" s="203"/>
      <c r="L215" s="207">
        <v>-0.76725463997723209</v>
      </c>
      <c r="M215" s="206">
        <v>26.325592292919605</v>
      </c>
      <c r="N215" s="206">
        <v>11.279174075801031</v>
      </c>
      <c r="O215" s="208">
        <v>65.099999999999994</v>
      </c>
      <c r="P215" s="208">
        <v>21.105068641847289</v>
      </c>
      <c r="Q215" s="196">
        <v>-14.400726520665312</v>
      </c>
      <c r="R215" s="196">
        <v>8.5816841310440672</v>
      </c>
      <c r="S215" s="20">
        <v>32.620351137624588</v>
      </c>
      <c r="T215" s="20">
        <v>46.716294405522902</v>
      </c>
      <c r="U215" s="20">
        <v>47.008226291360636</v>
      </c>
    </row>
    <row r="216" spans="1:21" ht="20.100000000000001" customHeight="1" x14ac:dyDescent="0.25">
      <c r="A216" s="203" t="s">
        <v>47</v>
      </c>
      <c r="B216" s="204">
        <v>72882</v>
      </c>
      <c r="C216" s="204">
        <v>7288297817</v>
      </c>
      <c r="D216" s="204">
        <v>1500</v>
      </c>
      <c r="E216" s="204">
        <v>1500000000</v>
      </c>
      <c r="F216" s="205">
        <v>4.8588652113333337</v>
      </c>
      <c r="G216" s="206">
        <v>-3796</v>
      </c>
      <c r="H216" s="206">
        <v>-379658500</v>
      </c>
      <c r="I216" s="206">
        <v>1.52</v>
      </c>
      <c r="J216" s="206">
        <v>462.0710880293326</v>
      </c>
      <c r="K216" s="203" t="s">
        <v>2250</v>
      </c>
      <c r="L216" s="206">
        <v>462.0710880293326</v>
      </c>
      <c r="M216" s="206">
        <v>31.118657385527104</v>
      </c>
      <c r="N216" s="206">
        <v>11.398775599094177</v>
      </c>
      <c r="O216" s="208">
        <v>61.65</v>
      </c>
      <c r="P216" s="208">
        <v>43.190922374501532</v>
      </c>
      <c r="Q216" s="196">
        <v>-3.3558474836355612</v>
      </c>
      <c r="R216" s="209">
        <v>-4.8861149406170812</v>
      </c>
      <c r="S216" s="20">
        <v>33.58492337740104</v>
      </c>
      <c r="T216" s="20">
        <v>49.993814415888046</v>
      </c>
      <c r="U216" s="20">
        <v>37.462776877298268</v>
      </c>
    </row>
    <row r="217" spans="1:21" ht="20.100000000000001" customHeight="1" x14ac:dyDescent="0.25">
      <c r="A217" s="203" t="s">
        <v>46</v>
      </c>
      <c r="B217" s="204">
        <v>5369</v>
      </c>
      <c r="C217" s="204">
        <v>5369083553</v>
      </c>
      <c r="D217" s="204">
        <v>8640048</v>
      </c>
      <c r="E217" s="204">
        <v>8640048</v>
      </c>
      <c r="F217" s="205">
        <v>621.41825519950817</v>
      </c>
      <c r="G217" s="206">
        <v>-26</v>
      </c>
      <c r="H217" s="206">
        <v>-26123952</v>
      </c>
      <c r="I217" s="206">
        <v>1053</v>
      </c>
      <c r="J217" s="206">
        <v>-0.98068933459937158</v>
      </c>
      <c r="K217" s="203"/>
      <c r="L217" s="210">
        <v>20854.634496671057</v>
      </c>
      <c r="M217" s="206">
        <v>24.929211725851648</v>
      </c>
      <c r="N217" s="206">
        <v>2.9441932670777073</v>
      </c>
      <c r="O217" s="208">
        <v>18.95</v>
      </c>
      <c r="P217" s="208">
        <v>12.391752669405619</v>
      </c>
      <c r="Q217" s="196">
        <v>-554.20298194994075</v>
      </c>
      <c r="R217" s="209">
        <v>840.82099613200171</v>
      </c>
      <c r="S217" s="20">
        <v>30.248800313941338</v>
      </c>
      <c r="T217" s="20">
        <v>55.357928960753981</v>
      </c>
      <c r="U217" s="20">
        <v>50.475748521849155</v>
      </c>
    </row>
    <row r="218" spans="1:21" ht="20.100000000000001" customHeight="1" x14ac:dyDescent="0.25">
      <c r="A218" s="203" t="s">
        <v>309</v>
      </c>
      <c r="B218" s="204">
        <v>5221</v>
      </c>
      <c r="C218" s="204">
        <v>5221598542</v>
      </c>
      <c r="D218" s="204">
        <v>25000000</v>
      </c>
      <c r="E218" s="204">
        <v>25000000</v>
      </c>
      <c r="F218" s="205">
        <v>208.86394168000001</v>
      </c>
      <c r="G218" s="206">
        <v>-47</v>
      </c>
      <c r="H218" s="206">
        <v>-47172595</v>
      </c>
      <c r="I218" s="206">
        <v>454.75</v>
      </c>
      <c r="J218" s="206">
        <v>-0.82045728095348469</v>
      </c>
      <c r="K218" s="203"/>
      <c r="L218" s="210">
        <v>179541.71904651533</v>
      </c>
      <c r="M218" s="206">
        <v>47.204428365436037</v>
      </c>
      <c r="N218" s="206">
        <v>4.1612719220219097</v>
      </c>
      <c r="O218" s="208">
        <v>7.47</v>
      </c>
      <c r="P218" s="208">
        <v>22.602353734050737</v>
      </c>
      <c r="Q218" s="196">
        <v>-766.79606647115747</v>
      </c>
      <c r="R218" s="209">
        <v>382.7420454259186</v>
      </c>
      <c r="S218" s="20">
        <v>30.954199133856452</v>
      </c>
      <c r="T218" s="20">
        <v>45.439232515523045</v>
      </c>
      <c r="U218" s="20">
        <v>47.814486463053456</v>
      </c>
    </row>
    <row r="219" spans="1:21" ht="20.100000000000001" customHeight="1" x14ac:dyDescent="0.25">
      <c r="A219" s="203" t="s">
        <v>442</v>
      </c>
      <c r="B219" s="204">
        <v>1596</v>
      </c>
      <c r="C219" s="204">
        <v>1596724578</v>
      </c>
      <c r="D219" s="204">
        <v>24883200</v>
      </c>
      <c r="E219" s="204">
        <v>24883200</v>
      </c>
      <c r="F219" s="205">
        <v>64.168779658564816</v>
      </c>
      <c r="G219" s="206">
        <v>-139</v>
      </c>
      <c r="H219" s="206">
        <v>-139121733</v>
      </c>
      <c r="I219" s="206">
        <v>126.6</v>
      </c>
      <c r="J219" s="206">
        <v>-0.43897951322197287</v>
      </c>
      <c r="K219" s="203"/>
      <c r="L219" s="210">
        <v>581665.04069145862</v>
      </c>
      <c r="M219" s="206">
        <v>39.111030531124243</v>
      </c>
      <c r="N219" s="206">
        <v>12.474480943579273</v>
      </c>
      <c r="O219" s="208">
        <v>32.619999999999997</v>
      </c>
      <c r="P219" s="208">
        <v>28.734173077360648</v>
      </c>
      <c r="Q219" s="196">
        <v>-163.38153896625244</v>
      </c>
      <c r="R219" s="209">
        <v>-247.78966274110616</v>
      </c>
      <c r="S219" s="20">
        <v>36.214884204786834</v>
      </c>
      <c r="T219" s="20">
        <v>50.182950799528207</v>
      </c>
      <c r="U219" s="20">
        <v>37.041536411714702</v>
      </c>
    </row>
    <row r="220" spans="1:21" ht="20.100000000000001" customHeight="1" x14ac:dyDescent="0.25">
      <c r="A220" s="190" t="s">
        <v>2251</v>
      </c>
      <c r="B220" s="191"/>
      <c r="C220" s="191"/>
      <c r="D220" s="191"/>
      <c r="E220" s="191"/>
      <c r="F220" s="192"/>
      <c r="G220" s="193"/>
      <c r="H220" s="193"/>
      <c r="I220" s="193"/>
      <c r="J220" s="193"/>
      <c r="K220" s="194"/>
      <c r="L220" s="193"/>
      <c r="M220" s="193"/>
      <c r="N220" s="193"/>
      <c r="O220" s="195"/>
      <c r="P220" s="195"/>
      <c r="Q220" s="196"/>
      <c r="R220" s="196"/>
      <c r="S220" s="20"/>
      <c r="T220" s="20"/>
      <c r="U220" s="20"/>
    </row>
    <row r="221" spans="1:21" ht="20.100000000000001" customHeight="1" x14ac:dyDescent="0.25">
      <c r="A221" s="203" t="s">
        <v>147</v>
      </c>
      <c r="B221" s="204">
        <v>-2968</v>
      </c>
      <c r="C221" s="204">
        <v>-2968515000</v>
      </c>
      <c r="D221" s="204">
        <v>1</v>
      </c>
      <c r="E221" s="204">
        <v>127774000</v>
      </c>
      <c r="F221" s="205">
        <v>-23.232543396935213</v>
      </c>
      <c r="G221" s="206">
        <v>-1749</v>
      </c>
      <c r="H221" s="206">
        <v>-1749407000</v>
      </c>
      <c r="I221" s="206">
        <v>270.75</v>
      </c>
      <c r="J221" s="206">
        <v>-9.199689822183819</v>
      </c>
      <c r="K221" s="203"/>
      <c r="L221" s="210">
        <v>-1.0645646055350908</v>
      </c>
      <c r="M221" s="206">
        <v>13.924966137918338</v>
      </c>
      <c r="N221" s="206">
        <v>0.5177255007856002</v>
      </c>
      <c r="O221" s="208">
        <v>10.68</v>
      </c>
      <c r="P221" s="208">
        <v>107.83428805511595</v>
      </c>
      <c r="Q221" s="209">
        <v>534.80164360992171</v>
      </c>
      <c r="R221" s="209">
        <v>241.3449621492218</v>
      </c>
      <c r="S221" s="20">
        <v>87.799306048740092</v>
      </c>
      <c r="T221" s="20">
        <v>98.803214768866141</v>
      </c>
      <c r="U221" s="20">
        <v>81.791069209492036</v>
      </c>
    </row>
    <row r="222" spans="1:21" ht="20.100000000000001" customHeight="1" x14ac:dyDescent="0.25">
      <c r="A222" s="197" t="s">
        <v>148</v>
      </c>
      <c r="B222" s="198">
        <v>4993</v>
      </c>
      <c r="C222" s="198">
        <v>4993766474</v>
      </c>
      <c r="D222" s="198">
        <v>2</v>
      </c>
      <c r="E222" s="198">
        <v>240000000</v>
      </c>
      <c r="F222" s="199">
        <v>20.807360308333333</v>
      </c>
      <c r="G222" s="200">
        <v>176</v>
      </c>
      <c r="H222" s="200">
        <v>176132643</v>
      </c>
      <c r="I222" s="200">
        <v>13.38</v>
      </c>
      <c r="J222" s="200">
        <v>16.301569957233848</v>
      </c>
      <c r="K222" s="201"/>
      <c r="L222" s="200">
        <v>-0.85582025035638465</v>
      </c>
      <c r="M222" s="200">
        <v>43.175857165974726</v>
      </c>
      <c r="N222" s="200">
        <v>12.615666539847687</v>
      </c>
      <c r="O222" s="202">
        <v>27.07</v>
      </c>
      <c r="P222" s="202">
        <v>51.931056841488555</v>
      </c>
      <c r="Q222" s="196">
        <v>-10.492225504069719</v>
      </c>
      <c r="R222" s="196">
        <v>16.05385486494308</v>
      </c>
      <c r="S222" s="20">
        <v>27.188326829420948</v>
      </c>
      <c r="T222" s="20">
        <v>49.919369964033805</v>
      </c>
      <c r="U222" s="20">
        <v>52.840537060436617</v>
      </c>
    </row>
    <row r="223" spans="1:21" ht="20.100000000000001" customHeight="1" x14ac:dyDescent="0.25">
      <c r="A223" s="197" t="s">
        <v>271</v>
      </c>
      <c r="B223" s="198">
        <v>324</v>
      </c>
      <c r="C223" s="198">
        <v>324275000</v>
      </c>
      <c r="D223" s="198">
        <v>2</v>
      </c>
      <c r="E223" s="198">
        <v>201000000</v>
      </c>
      <c r="F223" s="199">
        <v>1.6133084577114427</v>
      </c>
      <c r="G223" s="200">
        <v>-476</v>
      </c>
      <c r="H223" s="200">
        <v>-476535000</v>
      </c>
      <c r="I223" s="200">
        <v>18.59</v>
      </c>
      <c r="J223" s="200">
        <v>185.88304679670031</v>
      </c>
      <c r="K223" s="201"/>
      <c r="L223" s="200">
        <v>0.85953280394726705</v>
      </c>
      <c r="M223" s="200">
        <v>24.694892321095331</v>
      </c>
      <c r="N223" s="200">
        <v>7.6168729573136584</v>
      </c>
      <c r="O223" s="202">
        <v>49.96</v>
      </c>
      <c r="P223" s="202">
        <v>98.567396574669615</v>
      </c>
      <c r="Q223" s="196">
        <v>-27.740421300598523</v>
      </c>
      <c r="R223" s="209">
        <v>-21.112656214217154</v>
      </c>
      <c r="S223" s="20">
        <v>23.062560189013244</v>
      </c>
      <c r="T223" s="20">
        <v>47.327382435049287</v>
      </c>
      <c r="U223" s="20">
        <v>39.998732283290806</v>
      </c>
    </row>
    <row r="224" spans="1:21" ht="20.100000000000001" customHeight="1" x14ac:dyDescent="0.25">
      <c r="A224" s="203" t="s">
        <v>183</v>
      </c>
      <c r="B224" s="204">
        <v>130</v>
      </c>
      <c r="C224" s="204">
        <v>130759168</v>
      </c>
      <c r="D224" s="204">
        <v>80476074</v>
      </c>
      <c r="E224" s="204">
        <v>80476074</v>
      </c>
      <c r="F224" s="205">
        <v>1.6248204155684831</v>
      </c>
      <c r="G224" s="206">
        <v>-200</v>
      </c>
      <c r="H224" s="206">
        <v>-200662823</v>
      </c>
      <c r="I224" s="206">
        <v>24.3</v>
      </c>
      <c r="J224" s="206">
        <v>72.854315744804993</v>
      </c>
      <c r="K224" s="203"/>
      <c r="L224" s="210">
        <v>74293816.238728642</v>
      </c>
      <c r="M224" s="206">
        <v>62.456210788296481</v>
      </c>
      <c r="N224" s="206">
        <v>31.937622053137996</v>
      </c>
      <c r="O224" s="208">
        <v>32.75</v>
      </c>
      <c r="P224" s="208">
        <v>99.461073524745089</v>
      </c>
      <c r="Q224" s="196">
        <v>-15.345938995942028</v>
      </c>
      <c r="R224" s="209">
        <v>-10.38170363287712</v>
      </c>
      <c r="S224" s="20">
        <v>40.445371334166261</v>
      </c>
      <c r="T224" s="20">
        <v>42.586297515948161</v>
      </c>
      <c r="U224" s="20">
        <v>43.420222707669978</v>
      </c>
    </row>
    <row r="225" spans="1:21" ht="20.100000000000001" customHeight="1" x14ac:dyDescent="0.25">
      <c r="A225" s="190" t="s">
        <v>2252</v>
      </c>
      <c r="B225" s="191"/>
      <c r="C225" s="191"/>
      <c r="D225" s="191"/>
      <c r="E225" s="191"/>
      <c r="F225" s="192"/>
      <c r="G225" s="193"/>
      <c r="H225" s="193"/>
      <c r="I225" s="193"/>
      <c r="J225" s="193"/>
      <c r="K225" s="194"/>
      <c r="L225" s="193"/>
      <c r="M225" s="193"/>
      <c r="N225" s="193"/>
      <c r="O225" s="195"/>
      <c r="P225" s="195"/>
      <c r="Q225" s="196"/>
      <c r="R225" s="196"/>
      <c r="S225" s="20"/>
      <c r="T225" s="20"/>
      <c r="U225" s="20"/>
    </row>
    <row r="226" spans="1:21" ht="20.100000000000001" customHeight="1" x14ac:dyDescent="0.25">
      <c r="A226" s="203" t="s">
        <v>346</v>
      </c>
      <c r="B226" s="204">
        <v>1352</v>
      </c>
      <c r="C226" s="204">
        <v>1352370851</v>
      </c>
      <c r="D226" s="204">
        <v>65000000</v>
      </c>
      <c r="E226" s="204">
        <v>65000000</v>
      </c>
      <c r="F226" s="205">
        <v>20.805705400000001</v>
      </c>
      <c r="G226" s="206">
        <v>-149</v>
      </c>
      <c r="H226" s="206">
        <v>-149675006</v>
      </c>
      <c r="I226" s="206">
        <v>58.05</v>
      </c>
      <c r="J226" s="206">
        <v>3.6862145803525608</v>
      </c>
      <c r="K226" s="203"/>
      <c r="L226" s="210">
        <v>4686213.5803525606</v>
      </c>
      <c r="M226" s="206">
        <v>22.4986405196466</v>
      </c>
      <c r="N226" s="206">
        <v>5.7401812781340986</v>
      </c>
      <c r="O226" s="208">
        <v>45.36</v>
      </c>
      <c r="P226" s="208">
        <v>69.050759590759228</v>
      </c>
      <c r="Q226" s="196">
        <v>-98.643004098073277</v>
      </c>
      <c r="R226" s="209">
        <v>-60.956489734211772</v>
      </c>
      <c r="S226" s="20">
        <v>41.438244376054911</v>
      </c>
      <c r="T226" s="20">
        <v>43.415358705038287</v>
      </c>
      <c r="U226" s="20">
        <v>42.614619121197272</v>
      </c>
    </row>
    <row r="227" spans="1:21" ht="20.100000000000001" customHeight="1" x14ac:dyDescent="0.25">
      <c r="A227" s="190" t="s">
        <v>2253</v>
      </c>
      <c r="B227" s="191"/>
      <c r="C227" s="191"/>
      <c r="D227" s="191"/>
      <c r="E227" s="191"/>
      <c r="F227" s="192"/>
      <c r="G227" s="193"/>
      <c r="H227" s="193"/>
      <c r="I227" s="193"/>
      <c r="J227" s="193"/>
      <c r="K227" s="194"/>
      <c r="L227" s="193"/>
      <c r="M227" s="193"/>
      <c r="N227" s="193"/>
      <c r="O227" s="195"/>
      <c r="P227" s="195"/>
      <c r="Q227" s="196"/>
      <c r="R227" s="196"/>
      <c r="S227" s="20"/>
      <c r="T227" s="20"/>
      <c r="U227" s="20"/>
    </row>
    <row r="228" spans="1:21" ht="20.100000000000001" customHeight="1" x14ac:dyDescent="0.25">
      <c r="A228" s="203" t="s">
        <v>738</v>
      </c>
      <c r="B228" s="204">
        <v>9346</v>
      </c>
      <c r="C228" s="204">
        <v>9346162322</v>
      </c>
      <c r="D228" s="204">
        <v>0</v>
      </c>
      <c r="E228" s="204">
        <v>0</v>
      </c>
      <c r="F228" s="205">
        <v>0</v>
      </c>
      <c r="G228" s="206">
        <v>2238</v>
      </c>
      <c r="H228" s="206">
        <v>2238951517</v>
      </c>
      <c r="I228" s="206">
        <v>159.1</v>
      </c>
      <c r="J228" s="206">
        <v>3.2659840663850179</v>
      </c>
      <c r="K228" s="203"/>
      <c r="L228" s="207">
        <v>0</v>
      </c>
      <c r="M228" s="206">
        <v>0</v>
      </c>
      <c r="N228" s="206">
        <v>0</v>
      </c>
      <c r="O228" s="208">
        <v>5.5</v>
      </c>
      <c r="P228" s="208">
        <v>23.516401948437789</v>
      </c>
      <c r="Q228" s="196">
        <v>-210.87622229670899</v>
      </c>
      <c r="R228" s="209">
        <v>-275.39126238542593</v>
      </c>
      <c r="S228" s="20">
        <v>30.275415863124252</v>
      </c>
      <c r="T228" s="20">
        <v>46.264119053290372</v>
      </c>
      <c r="U228" s="20">
        <v>38.63691518714127</v>
      </c>
    </row>
    <row r="229" spans="1:21" ht="20.100000000000001" customHeight="1" x14ac:dyDescent="0.25">
      <c r="A229" s="190" t="s">
        <v>2254</v>
      </c>
      <c r="B229" s="191"/>
      <c r="C229" s="191"/>
      <c r="D229" s="191"/>
      <c r="E229" s="191"/>
      <c r="F229" s="192"/>
      <c r="G229" s="193"/>
      <c r="H229" s="193"/>
      <c r="I229" s="193"/>
      <c r="J229" s="193"/>
      <c r="K229" s="194"/>
      <c r="L229" s="193"/>
      <c r="M229" s="193"/>
      <c r="N229" s="193"/>
      <c r="O229" s="195"/>
      <c r="P229" s="195"/>
      <c r="Q229" s="196"/>
      <c r="R229" s="196"/>
      <c r="S229" s="20"/>
      <c r="T229" s="20"/>
      <c r="U229" s="20"/>
    </row>
    <row r="230" spans="1:21" ht="20.100000000000001" customHeight="1" x14ac:dyDescent="0.25">
      <c r="A230" s="203" t="s">
        <v>730</v>
      </c>
      <c r="B230" s="204">
        <v>818</v>
      </c>
      <c r="C230" s="204">
        <v>818057024</v>
      </c>
      <c r="D230" s="204">
        <v>1</v>
      </c>
      <c r="E230" s="204">
        <v>100000000</v>
      </c>
      <c r="F230" s="205">
        <v>8.1805702399999998</v>
      </c>
      <c r="G230" s="206">
        <v>56</v>
      </c>
      <c r="H230" s="206">
        <v>56374948</v>
      </c>
      <c r="I230" s="206">
        <v>35.32</v>
      </c>
      <c r="J230" s="206">
        <v>17.336130073983693</v>
      </c>
      <c r="K230" s="203"/>
      <c r="L230" s="207">
        <v>-0.81663869926016308</v>
      </c>
      <c r="M230" s="206">
        <v>39.487242363019249</v>
      </c>
      <c r="N230" s="206">
        <v>11.900916926768911</v>
      </c>
      <c r="O230" s="208">
        <v>30.53</v>
      </c>
      <c r="P230" s="208">
        <v>18.965056441490265</v>
      </c>
      <c r="Q230" s="196">
        <v>-7.4438015428164306</v>
      </c>
      <c r="R230" s="209">
        <v>29.626234431034959</v>
      </c>
      <c r="S230" s="20">
        <v>61.861026164989553</v>
      </c>
      <c r="T230" s="20">
        <v>60.362536254034936</v>
      </c>
      <c r="U230" s="20">
        <v>53.477604271159009</v>
      </c>
    </row>
    <row r="231" spans="1:21" ht="20.100000000000001" customHeight="1" x14ac:dyDescent="0.25">
      <c r="A231" s="190" t="s">
        <v>2255</v>
      </c>
      <c r="B231" s="191"/>
      <c r="C231" s="191"/>
      <c r="D231" s="191"/>
      <c r="E231" s="191"/>
      <c r="F231" s="192"/>
      <c r="G231" s="193"/>
      <c r="H231" s="193"/>
      <c r="I231" s="193"/>
      <c r="J231" s="193"/>
      <c r="K231" s="194"/>
      <c r="L231" s="193"/>
      <c r="M231" s="193"/>
      <c r="N231" s="193"/>
      <c r="O231" s="195"/>
      <c r="P231" s="195"/>
      <c r="Q231" s="196"/>
      <c r="R231" s="196"/>
      <c r="S231" s="20"/>
      <c r="T231" s="20"/>
      <c r="U231" s="20"/>
    </row>
    <row r="232" spans="1:21" ht="20.100000000000001" customHeight="1" x14ac:dyDescent="0.25">
      <c r="A232" s="203" t="s">
        <v>449</v>
      </c>
      <c r="B232" s="204">
        <v>1225</v>
      </c>
      <c r="C232" s="204">
        <v>1225783772</v>
      </c>
      <c r="D232" s="204">
        <v>1</v>
      </c>
      <c r="E232" s="204">
        <v>120000000</v>
      </c>
      <c r="F232" s="205">
        <v>10.214864766666667</v>
      </c>
      <c r="G232" s="206">
        <v>33</v>
      </c>
      <c r="H232" s="206">
        <v>33866409</v>
      </c>
      <c r="I232" s="206">
        <v>44.12</v>
      </c>
      <c r="J232" s="206">
        <v>16.621378658617125</v>
      </c>
      <c r="K232" s="203"/>
      <c r="L232" s="207">
        <v>-0.85315517784485728</v>
      </c>
      <c r="M232" s="206">
        <v>22.814036582398913</v>
      </c>
      <c r="N232" s="206">
        <v>4.5789251329477585</v>
      </c>
      <c r="O232" s="208">
        <v>35.19</v>
      </c>
      <c r="P232" s="208">
        <v>66.675866194064966</v>
      </c>
      <c r="Q232" s="209">
        <v>73.145790365336694</v>
      </c>
      <c r="R232" s="196">
        <v>48.280338711153199</v>
      </c>
      <c r="S232" s="20">
        <v>75.982324447895479</v>
      </c>
      <c r="T232" s="20">
        <v>70.538050736389181</v>
      </c>
      <c r="U232" s="20">
        <v>80.955633436325698</v>
      </c>
    </row>
    <row r="233" spans="1:21" ht="20.100000000000001" customHeight="1" x14ac:dyDescent="0.25">
      <c r="A233" s="203" t="s">
        <v>130</v>
      </c>
      <c r="B233" s="204">
        <v>753</v>
      </c>
      <c r="C233" s="204">
        <v>753453064</v>
      </c>
      <c r="D233" s="204">
        <v>2</v>
      </c>
      <c r="E233" s="204">
        <v>298200000</v>
      </c>
      <c r="F233" s="205">
        <v>2.526670234741784</v>
      </c>
      <c r="G233" s="206">
        <v>-7</v>
      </c>
      <c r="H233" s="206">
        <v>-7762713</v>
      </c>
      <c r="I233" s="206">
        <v>10.99</v>
      </c>
      <c r="J233" s="206">
        <v>175.91267892965925</v>
      </c>
      <c r="K233" s="203"/>
      <c r="L233" s="207">
        <v>0.18733341563529698</v>
      </c>
      <c r="M233" s="206">
        <v>39.164243993948176</v>
      </c>
      <c r="N233" s="206">
        <v>10.782881193551065</v>
      </c>
      <c r="O233" s="208">
        <v>28.12</v>
      </c>
      <c r="P233" s="208">
        <v>24.993520669107358</v>
      </c>
      <c r="Q233" s="196">
        <v>-9.8070821204711223</v>
      </c>
      <c r="R233" s="209">
        <v>-12.265429810450588</v>
      </c>
      <c r="S233" s="20">
        <v>49.28124369043298</v>
      </c>
      <c r="T233" s="20">
        <v>44.64176765248309</v>
      </c>
      <c r="U233" s="20">
        <v>43.557666356529779</v>
      </c>
    </row>
    <row r="234" spans="1:21" ht="20.100000000000001" customHeight="1" x14ac:dyDescent="0.25">
      <c r="A234" s="197" t="s">
        <v>297</v>
      </c>
      <c r="B234" s="198">
        <v>367</v>
      </c>
      <c r="C234" s="198">
        <v>367547592</v>
      </c>
      <c r="D234" s="198">
        <v>17512456</v>
      </c>
      <c r="E234" s="198">
        <v>17512456</v>
      </c>
      <c r="F234" s="199">
        <v>20.987781039963785</v>
      </c>
      <c r="G234" s="200">
        <v>-25</v>
      </c>
      <c r="H234" s="200">
        <v>-25349652</v>
      </c>
      <c r="I234" s="200">
        <v>53.4</v>
      </c>
      <c r="J234" s="200">
        <v>0.21499266413368304</v>
      </c>
      <c r="K234" s="201"/>
      <c r="L234" s="200">
        <v>1251616.9747625825</v>
      </c>
      <c r="M234" s="200">
        <v>58.481140224183441</v>
      </c>
      <c r="N234" s="200">
        <v>59.953367146468239</v>
      </c>
      <c r="O234" s="202">
        <v>70.12</v>
      </c>
      <c r="P234" s="202">
        <v>33.33316440542422</v>
      </c>
      <c r="Q234" s="196">
        <v>-49.64938833415367</v>
      </c>
      <c r="R234" s="209">
        <v>49.616924134224192</v>
      </c>
      <c r="S234" s="20">
        <v>32.060585776814072</v>
      </c>
      <c r="T234" s="20">
        <v>42.005872476509616</v>
      </c>
      <c r="U234" s="20">
        <v>48.973750689900058</v>
      </c>
    </row>
    <row r="235" spans="1:21" ht="20.100000000000001" customHeight="1" x14ac:dyDescent="0.25">
      <c r="A235" s="190" t="s">
        <v>2256</v>
      </c>
      <c r="B235" s="191"/>
      <c r="C235" s="191"/>
      <c r="D235" s="191"/>
      <c r="E235" s="191"/>
      <c r="F235" s="192"/>
      <c r="G235" s="193"/>
      <c r="H235" s="193"/>
      <c r="I235" s="193"/>
      <c r="J235" s="193"/>
      <c r="K235" s="194"/>
      <c r="L235" s="193"/>
      <c r="M235" s="193"/>
      <c r="N235" s="193"/>
      <c r="O235" s="195"/>
      <c r="P235" s="195"/>
      <c r="Q235" s="196"/>
      <c r="R235" s="196"/>
      <c r="S235" s="20"/>
      <c r="T235" s="20"/>
      <c r="U235" s="20"/>
    </row>
    <row r="236" spans="1:21" ht="20.100000000000001" customHeight="1" x14ac:dyDescent="0.25">
      <c r="A236" s="197" t="s">
        <v>513</v>
      </c>
      <c r="B236" s="198">
        <v>2452</v>
      </c>
      <c r="C236" s="198">
        <v>2452293810</v>
      </c>
      <c r="D236" s="198">
        <v>2</v>
      </c>
      <c r="E236" s="198">
        <v>228600000</v>
      </c>
      <c r="F236" s="199">
        <v>10.727444488188976</v>
      </c>
      <c r="G236" s="200">
        <v>-12</v>
      </c>
      <c r="H236" s="200">
        <v>-12902172</v>
      </c>
      <c r="I236" s="200">
        <v>12.66</v>
      </c>
      <c r="J236" s="200">
        <v>30.880845468512604</v>
      </c>
      <c r="K236" s="201"/>
      <c r="L236" s="200">
        <v>-0.72034346080252099</v>
      </c>
      <c r="M236" s="200">
        <v>53.537963997807196</v>
      </c>
      <c r="N236" s="200">
        <v>19.118311638833429</v>
      </c>
      <c r="O236" s="202">
        <v>26.68</v>
      </c>
      <c r="P236" s="202">
        <v>45.152623224898072</v>
      </c>
      <c r="Q236" s="196">
        <v>-5.2503429860365713</v>
      </c>
      <c r="R236" s="196"/>
      <c r="S236" s="20">
        <v>40.398771938352297</v>
      </c>
      <c r="T236" s="20">
        <v>53.797001579553033</v>
      </c>
      <c r="U236" s="20">
        <v>43.466706214572405</v>
      </c>
    </row>
    <row r="237" spans="1:21" ht="20.100000000000001" customHeight="1" x14ac:dyDescent="0.25">
      <c r="A237" s="203" t="s">
        <v>158</v>
      </c>
      <c r="B237" s="204">
        <v>7665</v>
      </c>
      <c r="C237" s="204">
        <v>7665218313</v>
      </c>
      <c r="D237" s="204">
        <v>4</v>
      </c>
      <c r="E237" s="204">
        <v>400000000</v>
      </c>
      <c r="F237" s="205">
        <v>19.163045782499999</v>
      </c>
      <c r="G237" s="206">
        <v>-73</v>
      </c>
      <c r="H237" s="206">
        <v>-73365961</v>
      </c>
      <c r="I237" s="206">
        <v>12.57</v>
      </c>
      <c r="J237" s="206">
        <v>30.310262826169815</v>
      </c>
      <c r="K237" s="203"/>
      <c r="L237" s="207">
        <v>-0.68689737173830179</v>
      </c>
      <c r="M237" s="206">
        <v>16.392389210398282</v>
      </c>
      <c r="N237" s="206">
        <v>3.2628163237257728</v>
      </c>
      <c r="O237" s="208">
        <v>48.57</v>
      </c>
      <c r="P237" s="208">
        <v>16.911376383396806</v>
      </c>
      <c r="Q237" s="196">
        <v>-5.7848939729502291</v>
      </c>
      <c r="R237" s="209">
        <v>2.4936483355479133</v>
      </c>
      <c r="S237" s="20">
        <v>41.306601841692526</v>
      </c>
      <c r="T237" s="20">
        <v>52.591964528083544</v>
      </c>
      <c r="U237" s="20">
        <v>46.574821056034374</v>
      </c>
    </row>
    <row r="238" spans="1:21" ht="20.100000000000001" customHeight="1" x14ac:dyDescent="0.25">
      <c r="A238" s="203" t="s">
        <v>638</v>
      </c>
      <c r="B238" s="204">
        <v>4561</v>
      </c>
      <c r="C238" s="204">
        <v>4561332204</v>
      </c>
      <c r="D238" s="204">
        <v>4</v>
      </c>
      <c r="E238" s="204">
        <v>413000000</v>
      </c>
      <c r="F238" s="205">
        <v>11.044387903147699</v>
      </c>
      <c r="G238" s="206">
        <v>-320</v>
      </c>
      <c r="H238" s="206">
        <v>-320710072</v>
      </c>
      <c r="I238" s="206">
        <v>8.0299999999999994</v>
      </c>
      <c r="J238" s="206">
        <v>55.091836454190435</v>
      </c>
      <c r="K238" s="203"/>
      <c r="L238" s="207">
        <v>-0.45673766146062533</v>
      </c>
      <c r="M238" s="206">
        <v>44.323399014671338</v>
      </c>
      <c r="N238" s="206">
        <v>13.398324435457898</v>
      </c>
      <c r="O238" s="208">
        <v>27.28</v>
      </c>
      <c r="P238" s="208">
        <v>66.311507968125198</v>
      </c>
      <c r="Q238" s="196">
        <v>-6.186272390294274</v>
      </c>
      <c r="R238" s="196"/>
      <c r="S238" s="20">
        <v>34.322220583451511</v>
      </c>
      <c r="T238" s="20">
        <v>38.391274662915308</v>
      </c>
      <c r="U238" s="20">
        <v>41.075145500877667</v>
      </c>
    </row>
    <row r="239" spans="1:21" ht="20.100000000000001" customHeight="1" x14ac:dyDescent="0.25">
      <c r="A239" s="203" t="s">
        <v>172</v>
      </c>
      <c r="B239" s="204">
        <v>446</v>
      </c>
      <c r="C239" s="204">
        <v>446326737</v>
      </c>
      <c r="D239" s="204">
        <v>3</v>
      </c>
      <c r="E239" s="204">
        <v>324000000</v>
      </c>
      <c r="F239" s="205">
        <v>1.3775516574074074</v>
      </c>
      <c r="G239" s="206">
        <v>-12</v>
      </c>
      <c r="H239" s="206">
        <v>-12403957</v>
      </c>
      <c r="I239" s="206">
        <v>4.17</v>
      </c>
      <c r="J239" s="206">
        <v>351.79983686032233</v>
      </c>
      <c r="K239" s="203" t="s">
        <v>2257</v>
      </c>
      <c r="L239" s="207">
        <v>2.266665156114096</v>
      </c>
      <c r="M239" s="206">
        <v>41.41765389475858</v>
      </c>
      <c r="N239" s="206">
        <v>35.410599752709018</v>
      </c>
      <c r="O239" s="208">
        <v>82.57</v>
      </c>
      <c r="P239" s="208">
        <v>35.789087952675509</v>
      </c>
      <c r="Q239" s="196">
        <v>-8.0170325018273303</v>
      </c>
      <c r="R239" s="196">
        <v>4.6129767052309312</v>
      </c>
      <c r="S239" s="20">
        <v>24.802378534694952</v>
      </c>
      <c r="T239" s="20">
        <v>45.064297137977178</v>
      </c>
      <c r="U239" s="20">
        <v>47.214139333798691</v>
      </c>
    </row>
    <row r="240" spans="1:21" ht="20.100000000000001" customHeight="1" x14ac:dyDescent="0.25">
      <c r="A240" s="203" t="s">
        <v>157</v>
      </c>
      <c r="B240" s="204">
        <v>2077</v>
      </c>
      <c r="C240" s="204">
        <v>2077382264</v>
      </c>
      <c r="D240" s="204">
        <v>7</v>
      </c>
      <c r="E240" s="204">
        <v>720000000</v>
      </c>
      <c r="F240" s="205">
        <v>2.8852531444444445</v>
      </c>
      <c r="G240" s="206">
        <v>-115</v>
      </c>
      <c r="H240" s="206">
        <v>-115858447</v>
      </c>
      <c r="I240" s="206">
        <v>2.93</v>
      </c>
      <c r="J240" s="206">
        <v>373.31724217320073</v>
      </c>
      <c r="K240" s="203"/>
      <c r="L240" s="207">
        <v>2.639195410017229</v>
      </c>
      <c r="M240" s="206">
        <v>55.247495520533064</v>
      </c>
      <c r="N240" s="206">
        <v>26.188611831879534</v>
      </c>
      <c r="O240" s="208">
        <v>34.32</v>
      </c>
      <c r="P240" s="208">
        <v>72.640640206856915</v>
      </c>
      <c r="Q240" s="196">
        <v>-1.1748789263965564</v>
      </c>
      <c r="R240" s="209">
        <v>-0.71720842270202034</v>
      </c>
      <c r="S240" s="20">
        <v>46.389501349012775</v>
      </c>
      <c r="T240" s="20">
        <v>45.230201315514407</v>
      </c>
      <c r="U240" s="20">
        <v>45.928874733095057</v>
      </c>
    </row>
    <row r="241" spans="1:21" ht="20.100000000000001" customHeight="1" x14ac:dyDescent="0.25">
      <c r="A241" s="197" t="s">
        <v>16</v>
      </c>
      <c r="B241" s="198">
        <v>238</v>
      </c>
      <c r="C241" s="198">
        <v>238701401</v>
      </c>
      <c r="D241" s="198">
        <v>1770000</v>
      </c>
      <c r="E241" s="198">
        <v>1770000</v>
      </c>
      <c r="F241" s="199">
        <v>134.85954858757063</v>
      </c>
      <c r="G241" s="200">
        <v>-188</v>
      </c>
      <c r="H241" s="200">
        <v>-188709133</v>
      </c>
      <c r="I241" s="200">
        <v>1554</v>
      </c>
      <c r="J241" s="200">
        <v>-0.9888773170627515</v>
      </c>
      <c r="K241" s="201"/>
      <c r="L241" s="200">
        <v>19686.148798929757</v>
      </c>
      <c r="M241" s="200">
        <v>28.286420658251885</v>
      </c>
      <c r="N241" s="200">
        <v>9.9015047214877878</v>
      </c>
      <c r="O241" s="202">
        <v>49.5</v>
      </c>
      <c r="P241" s="202">
        <v>91.202804858681304</v>
      </c>
      <c r="Q241" s="196">
        <v>-1019.9912992880331</v>
      </c>
      <c r="R241" s="209">
        <v>-1341.913032662294</v>
      </c>
      <c r="S241" s="20">
        <v>45.656790767427488</v>
      </c>
      <c r="T241" s="20">
        <v>42.039625110744318</v>
      </c>
      <c r="U241" s="20">
        <v>40.595005890289315</v>
      </c>
    </row>
    <row r="242" spans="1:21" ht="20.100000000000001" customHeight="1" x14ac:dyDescent="0.25">
      <c r="A242" s="197" t="s">
        <v>150</v>
      </c>
      <c r="B242" s="198">
        <v>4808</v>
      </c>
      <c r="C242" s="198">
        <v>4808797069</v>
      </c>
      <c r="D242" s="198">
        <v>39916800</v>
      </c>
      <c r="E242" s="198">
        <v>39916800</v>
      </c>
      <c r="F242" s="199">
        <v>120.47050537618246</v>
      </c>
      <c r="G242" s="200">
        <v>25</v>
      </c>
      <c r="H242" s="200">
        <v>25018829</v>
      </c>
      <c r="I242" s="200">
        <v>80.7</v>
      </c>
      <c r="J242" s="200">
        <v>-0.51440396288429857</v>
      </c>
      <c r="K242" s="201"/>
      <c r="L242" s="200">
        <v>497010.279342052</v>
      </c>
      <c r="M242" s="200">
        <v>47.283116885053595</v>
      </c>
      <c r="N242" s="200">
        <v>14.375506905411068</v>
      </c>
      <c r="O242" s="202">
        <v>25.72</v>
      </c>
      <c r="P242" s="202">
        <v>22.005448192975141</v>
      </c>
      <c r="Q242" s="196">
        <v>-56.831899686152667</v>
      </c>
      <c r="R242" s="209">
        <v>29.449616075835081</v>
      </c>
      <c r="S242" s="20">
        <v>38.008255183861081</v>
      </c>
      <c r="T242" s="20">
        <v>47.52911099286441</v>
      </c>
      <c r="U242" s="20">
        <v>47.344261409737541</v>
      </c>
    </row>
    <row r="243" spans="1:21" ht="20.100000000000001" customHeight="1" x14ac:dyDescent="0.25">
      <c r="A243" s="190" t="s">
        <v>2258</v>
      </c>
      <c r="B243" s="191"/>
      <c r="C243" s="191"/>
      <c r="D243" s="191"/>
      <c r="E243" s="191"/>
      <c r="F243" s="192"/>
      <c r="G243" s="193"/>
      <c r="H243" s="193"/>
      <c r="I243" s="193"/>
      <c r="J243" s="193"/>
      <c r="K243" s="194"/>
      <c r="L243" s="193"/>
      <c r="M243" s="193"/>
      <c r="N243" s="193"/>
      <c r="O243" s="195"/>
      <c r="P243" s="195"/>
      <c r="Q243" s="196"/>
      <c r="R243" s="196"/>
      <c r="S243" s="20"/>
      <c r="T243" s="20"/>
      <c r="U243" s="20"/>
    </row>
    <row r="244" spans="1:21" ht="20.100000000000001" customHeight="1" x14ac:dyDescent="0.25">
      <c r="A244" s="197" t="s">
        <v>280</v>
      </c>
      <c r="B244" s="198">
        <v>-355</v>
      </c>
      <c r="C244" s="198">
        <v>-355894230</v>
      </c>
      <c r="D244" s="198">
        <v>64864800</v>
      </c>
      <c r="E244" s="198">
        <v>64864800</v>
      </c>
      <c r="F244" s="199">
        <v>-5.4867081992081994</v>
      </c>
      <c r="G244" s="200">
        <v>-73</v>
      </c>
      <c r="H244" s="200">
        <v>-73662719</v>
      </c>
      <c r="I244" s="200">
        <v>91.4</v>
      </c>
      <c r="J244" s="200">
        <v>-18.496829886789676</v>
      </c>
      <c r="K244" s="201"/>
      <c r="L244" s="200">
        <v>-17733256.800634924</v>
      </c>
      <c r="M244" s="200">
        <v>25.710539225930791</v>
      </c>
      <c r="N244" s="200">
        <v>6.0980186067329614</v>
      </c>
      <c r="O244" s="202">
        <v>36.9</v>
      </c>
      <c r="P244" s="202">
        <v>103.30335731704494</v>
      </c>
      <c r="Q244" s="196">
        <v>-13.994354123231716</v>
      </c>
      <c r="R244" s="209">
        <v>16.272628279811627</v>
      </c>
      <c r="S244" s="20">
        <v>42.879476338848903</v>
      </c>
      <c r="T244" s="20">
        <v>46.968322535210788</v>
      </c>
      <c r="U244" s="20">
        <v>49.734059846126705</v>
      </c>
    </row>
    <row r="245" spans="1:21" ht="20.100000000000001" customHeight="1" x14ac:dyDescent="0.25">
      <c r="A245" s="197" t="s">
        <v>282</v>
      </c>
      <c r="B245" s="198">
        <v>1869</v>
      </c>
      <c r="C245" s="198">
        <v>1869476072</v>
      </c>
      <c r="D245" s="198">
        <v>1</v>
      </c>
      <c r="E245" s="198">
        <v>100000000</v>
      </c>
      <c r="F245" s="199">
        <v>18.694760720000001</v>
      </c>
      <c r="G245" s="200">
        <v>-304</v>
      </c>
      <c r="H245" s="200">
        <v>-304722758</v>
      </c>
      <c r="I245" s="200">
        <v>21.52</v>
      </c>
      <c r="J245" s="200">
        <v>6.2102515079065759</v>
      </c>
      <c r="K245" s="201"/>
      <c r="L245" s="200">
        <v>-0.91976361599561574</v>
      </c>
      <c r="M245" s="200">
        <v>39.064727910263635</v>
      </c>
      <c r="N245" s="200">
        <v>19.300754896375317</v>
      </c>
      <c r="O245" s="202">
        <v>50.59</v>
      </c>
      <c r="P245" s="202">
        <v>31.807439687424072</v>
      </c>
      <c r="Q245" s="196">
        <v>-37.83807855881328</v>
      </c>
      <c r="R245" s="209">
        <v>-19.448507911420769</v>
      </c>
      <c r="S245" s="20">
        <v>26.552764782139555</v>
      </c>
      <c r="T245" s="20">
        <v>43.587317637416582</v>
      </c>
      <c r="U245" s="20">
        <v>42.909461377482643</v>
      </c>
    </row>
    <row r="246" spans="1:21" ht="20.100000000000001" customHeight="1" x14ac:dyDescent="0.25">
      <c r="A246" s="203" t="s">
        <v>154</v>
      </c>
      <c r="B246" s="204">
        <v>1139</v>
      </c>
      <c r="C246" s="204">
        <v>1139133952</v>
      </c>
      <c r="D246" s="204">
        <v>1</v>
      </c>
      <c r="E246" s="204">
        <v>100500000</v>
      </c>
      <c r="F246" s="205">
        <v>11.334666189054726</v>
      </c>
      <c r="G246" s="206">
        <v>60</v>
      </c>
      <c r="H246" s="206">
        <v>60728696</v>
      </c>
      <c r="I246" s="206">
        <v>31.1</v>
      </c>
      <c r="J246" s="206">
        <v>12.233737765020983</v>
      </c>
      <c r="K246" s="203"/>
      <c r="L246" s="207">
        <v>-0.86766262234979019</v>
      </c>
      <c r="M246" s="206">
        <v>37.025972442272206</v>
      </c>
      <c r="N246" s="206">
        <v>13.746926725429645</v>
      </c>
      <c r="O246" s="208">
        <v>40.11</v>
      </c>
      <c r="P246" s="208">
        <v>17.080824958736908</v>
      </c>
      <c r="Q246" s="196">
        <v>20.977073171778109</v>
      </c>
      <c r="R246" s="209">
        <v>23.235842452651347</v>
      </c>
      <c r="S246" s="20">
        <v>59.733944377254922</v>
      </c>
      <c r="T246" s="20">
        <v>83.403486022797523</v>
      </c>
      <c r="U246" s="20">
        <v>60.127664415392587</v>
      </c>
    </row>
    <row r="247" spans="1:21" ht="20.100000000000001" customHeight="1" x14ac:dyDescent="0.25">
      <c r="A247" s="197" t="s">
        <v>770</v>
      </c>
      <c r="B247" s="198">
        <v>1774</v>
      </c>
      <c r="C247" s="198">
        <v>1774061912</v>
      </c>
      <c r="D247" s="198">
        <v>1</v>
      </c>
      <c r="E247" s="198">
        <v>170000000</v>
      </c>
      <c r="F247" s="199">
        <v>10.435658305882352</v>
      </c>
      <c r="G247" s="200">
        <v>-4</v>
      </c>
      <c r="H247" s="200">
        <v>-4892536</v>
      </c>
      <c r="I247" s="200">
        <v>69.900000000000006</v>
      </c>
      <c r="J247" s="200">
        <v>23.435449353133961</v>
      </c>
      <c r="K247" s="201"/>
      <c r="L247" s="200">
        <v>-0.8562620626286237</v>
      </c>
      <c r="M247" s="200">
        <v>14.290927411878032</v>
      </c>
      <c r="N247" s="200">
        <v>1.1406279361384015</v>
      </c>
      <c r="O247" s="202">
        <v>22.34</v>
      </c>
      <c r="P247" s="202">
        <v>21.108751283267129</v>
      </c>
      <c r="Q247" s="196"/>
      <c r="R247" s="196"/>
      <c r="S247" s="20">
        <v>60.625794838871798</v>
      </c>
      <c r="T247" s="20">
        <v>61.101228983747859</v>
      </c>
      <c r="U247" s="20"/>
    </row>
    <row r="248" spans="1:21" ht="20.100000000000001" customHeight="1" x14ac:dyDescent="0.25">
      <c r="A248" s="203" t="s">
        <v>89</v>
      </c>
      <c r="B248" s="204">
        <v>1056</v>
      </c>
      <c r="C248" s="204">
        <v>1056734129</v>
      </c>
      <c r="D248" s="204">
        <v>1</v>
      </c>
      <c r="E248" s="204">
        <v>117000000</v>
      </c>
      <c r="F248" s="205">
        <v>9.0319156324786327</v>
      </c>
      <c r="G248" s="206">
        <v>51</v>
      </c>
      <c r="H248" s="206">
        <v>51520744</v>
      </c>
      <c r="I248" s="206">
        <v>38.799999999999997</v>
      </c>
      <c r="J248" s="206">
        <v>18.431093816787286</v>
      </c>
      <c r="K248" s="203"/>
      <c r="L248" s="207">
        <v>-0.83392227507019412</v>
      </c>
      <c r="M248" s="206">
        <v>24.863865735284158</v>
      </c>
      <c r="N248" s="206">
        <v>7.004339912694352</v>
      </c>
      <c r="O248" s="208">
        <v>45.32</v>
      </c>
      <c r="P248" s="208">
        <v>56.930557551510638</v>
      </c>
      <c r="Q248" s="209">
        <v>32.31251078761435</v>
      </c>
      <c r="R248" s="209">
        <v>17.057172077043248</v>
      </c>
      <c r="S248" s="20">
        <v>51.256709362490966</v>
      </c>
      <c r="T248" s="20">
        <v>40.760169187913391</v>
      </c>
      <c r="U248" s="20">
        <v>63.00808609328277</v>
      </c>
    </row>
    <row r="249" spans="1:21" ht="20.100000000000001" customHeight="1" x14ac:dyDescent="0.25">
      <c r="A249" s="203" t="s">
        <v>97</v>
      </c>
      <c r="B249" s="204">
        <v>1396</v>
      </c>
      <c r="C249" s="204">
        <v>1396248544</v>
      </c>
      <c r="D249" s="204">
        <v>1</v>
      </c>
      <c r="E249" s="204">
        <v>197500000</v>
      </c>
      <c r="F249" s="205">
        <v>7.0696128810126586</v>
      </c>
      <c r="G249" s="206">
        <v>-32</v>
      </c>
      <c r="H249" s="206">
        <v>-32811409</v>
      </c>
      <c r="I249" s="206">
        <v>8.15</v>
      </c>
      <c r="J249" s="206">
        <v>40.798611179070996</v>
      </c>
      <c r="K249" s="203"/>
      <c r="L249" s="207">
        <v>-0.78782430873568021</v>
      </c>
      <c r="M249" s="206">
        <v>32.578621335296042</v>
      </c>
      <c r="N249" s="206">
        <v>19.826327492268771</v>
      </c>
      <c r="O249" s="208">
        <v>74.72</v>
      </c>
      <c r="P249" s="208">
        <v>27.207108145118372</v>
      </c>
      <c r="Q249" s="196">
        <v>-4.9054383276309288</v>
      </c>
      <c r="R249" s="209">
        <v>0.7927831285184439</v>
      </c>
      <c r="S249" s="20">
        <v>38.646416483322604</v>
      </c>
      <c r="T249" s="20">
        <v>43.169945958965641</v>
      </c>
      <c r="U249" s="20">
        <v>47.403673700079935</v>
      </c>
    </row>
    <row r="250" spans="1:21" ht="20.100000000000001" customHeight="1" x14ac:dyDescent="0.25">
      <c r="A250" s="197" t="s">
        <v>153</v>
      </c>
      <c r="B250" s="198">
        <v>824</v>
      </c>
      <c r="C250" s="198">
        <v>824789585</v>
      </c>
      <c r="D250" s="198">
        <v>1</v>
      </c>
      <c r="E250" s="198">
        <v>171222156</v>
      </c>
      <c r="F250" s="199">
        <v>4.8170727683162688</v>
      </c>
      <c r="G250" s="200">
        <v>3</v>
      </c>
      <c r="H250" s="200">
        <v>3224393</v>
      </c>
      <c r="I250" s="200">
        <v>25.56</v>
      </c>
      <c r="J250" s="200">
        <v>52.248105714137985</v>
      </c>
      <c r="K250" s="201"/>
      <c r="L250" s="200">
        <v>-0.68860756892316966</v>
      </c>
      <c r="M250" s="200">
        <v>14.227166484501993</v>
      </c>
      <c r="N250" s="200">
        <v>3.2972958160353323</v>
      </c>
      <c r="O250" s="202">
        <v>65.16</v>
      </c>
      <c r="P250" s="202">
        <v>37.268274537600654</v>
      </c>
      <c r="Q250" s="209">
        <v>30.158257007314688</v>
      </c>
      <c r="R250" s="196">
        <v>36.068415926638707</v>
      </c>
      <c r="S250" s="20">
        <v>60.840886276693041</v>
      </c>
      <c r="T250" s="20">
        <v>50.60631585530102</v>
      </c>
      <c r="U250" s="20">
        <v>70.442341942612572</v>
      </c>
    </row>
    <row r="251" spans="1:21" ht="20.100000000000001" customHeight="1" x14ac:dyDescent="0.25">
      <c r="A251" s="197" t="s">
        <v>279</v>
      </c>
      <c r="B251" s="198">
        <v>4414</v>
      </c>
      <c r="C251" s="198">
        <v>4414419520</v>
      </c>
      <c r="D251" s="198">
        <v>3</v>
      </c>
      <c r="E251" s="198">
        <v>393516000</v>
      </c>
      <c r="F251" s="199">
        <v>11.217890810030596</v>
      </c>
      <c r="G251" s="200">
        <v>14</v>
      </c>
      <c r="H251" s="200">
        <v>14989579</v>
      </c>
      <c r="I251" s="200">
        <v>13.38</v>
      </c>
      <c r="J251" s="200">
        <v>51.549985552800386</v>
      </c>
      <c r="K251" s="201"/>
      <c r="L251" s="200">
        <v>-0.59885507211602762</v>
      </c>
      <c r="M251" s="200">
        <v>18.207273001125845</v>
      </c>
      <c r="N251" s="200">
        <v>3.3821776213781103</v>
      </c>
      <c r="O251" s="202">
        <v>40.81</v>
      </c>
      <c r="P251" s="202">
        <v>70.900911805112401</v>
      </c>
      <c r="Q251" s="196">
        <v>-2.7943258852667796</v>
      </c>
      <c r="R251" s="209">
        <v>-17.97100370093899</v>
      </c>
      <c r="S251" s="20">
        <v>48.908376522306789</v>
      </c>
      <c r="T251" s="20">
        <v>37.847160400141519</v>
      </c>
      <c r="U251" s="20">
        <v>45.826534308807986</v>
      </c>
    </row>
    <row r="252" spans="1:21" ht="20.100000000000001" customHeight="1" x14ac:dyDescent="0.25">
      <c r="A252" s="197" t="s">
        <v>61</v>
      </c>
      <c r="B252" s="198">
        <v>3787</v>
      </c>
      <c r="C252" s="198">
        <v>3787777042</v>
      </c>
      <c r="D252" s="198">
        <v>7</v>
      </c>
      <c r="E252" s="198">
        <v>704842185</v>
      </c>
      <c r="F252" s="199">
        <v>5.3739363542776601</v>
      </c>
      <c r="G252" s="200">
        <v>132</v>
      </c>
      <c r="H252" s="200">
        <v>132778559</v>
      </c>
      <c r="I252" s="200">
        <v>5.58</v>
      </c>
      <c r="J252" s="200">
        <v>195.50400197974483</v>
      </c>
      <c r="K252" s="201"/>
      <c r="L252" s="200">
        <v>0.95387501968496269</v>
      </c>
      <c r="M252" s="200">
        <v>14.816070789327945</v>
      </c>
      <c r="N252" s="200">
        <v>3.6242083945035608</v>
      </c>
      <c r="O252" s="202">
        <v>66.040000000000006</v>
      </c>
      <c r="P252" s="202">
        <v>2.0924501977181258</v>
      </c>
      <c r="Q252" s="196">
        <v>3.5749710854215522</v>
      </c>
      <c r="R252" s="196">
        <v>6.1674378510342986</v>
      </c>
      <c r="S252" s="20">
        <v>51.892099053943497</v>
      </c>
      <c r="T252" s="20">
        <v>60.069957507881817</v>
      </c>
      <c r="U252" s="20">
        <v>60.83847610272764</v>
      </c>
    </row>
    <row r="253" spans="1:21" ht="20.100000000000001" customHeight="1" x14ac:dyDescent="0.25">
      <c r="A253" s="197" t="s">
        <v>88</v>
      </c>
      <c r="B253" s="198">
        <v>919</v>
      </c>
      <c r="C253" s="198">
        <v>919494030</v>
      </c>
      <c r="D253" s="198">
        <v>4</v>
      </c>
      <c r="E253" s="198">
        <v>402170000</v>
      </c>
      <c r="F253" s="199">
        <v>2.2863317253897604</v>
      </c>
      <c r="G253" s="200">
        <v>-57</v>
      </c>
      <c r="H253" s="200">
        <v>-57888264</v>
      </c>
      <c r="I253" s="200">
        <v>18.29</v>
      </c>
      <c r="J253" s="200">
        <v>262.74125561206745</v>
      </c>
      <c r="K253" s="201"/>
      <c r="L253" s="200">
        <v>1.6242911006175866</v>
      </c>
      <c r="M253" s="200">
        <v>14.349197190324237</v>
      </c>
      <c r="N253" s="200">
        <v>1.8592721238614849</v>
      </c>
      <c r="O253" s="202">
        <v>36.119999999999997</v>
      </c>
      <c r="P253" s="202">
        <v>28.948460304915347</v>
      </c>
      <c r="Q253" s="196">
        <v>13.558038845038105</v>
      </c>
      <c r="R253" s="196">
        <v>36.269861898416806</v>
      </c>
      <c r="S253" s="20">
        <v>51.81355882467345</v>
      </c>
      <c r="T253" s="20">
        <v>48.493167170357147</v>
      </c>
      <c r="U253" s="20">
        <v>68.69747471387609</v>
      </c>
    </row>
    <row r="254" spans="1:21" ht="20.100000000000001" customHeight="1" x14ac:dyDescent="0.25">
      <c r="A254" s="197" t="s">
        <v>152</v>
      </c>
      <c r="B254" s="198">
        <v>1876</v>
      </c>
      <c r="C254" s="198">
        <v>1876232593</v>
      </c>
      <c r="D254" s="198">
        <v>9</v>
      </c>
      <c r="E254" s="198">
        <v>936000000</v>
      </c>
      <c r="F254" s="199">
        <v>2.0045220010683762</v>
      </c>
      <c r="G254" s="200">
        <v>22</v>
      </c>
      <c r="H254" s="200">
        <v>22610716</v>
      </c>
      <c r="I254" s="200">
        <v>5.0599999999999996</v>
      </c>
      <c r="J254" s="200">
        <v>699.41635823986553</v>
      </c>
      <c r="K254" s="201" t="s">
        <v>2259</v>
      </c>
      <c r="L254" s="200">
        <v>5.7347726753833221</v>
      </c>
      <c r="M254" s="200">
        <v>13.87276180329256</v>
      </c>
      <c r="N254" s="200">
        <v>2.9642653425838805</v>
      </c>
      <c r="O254" s="202">
        <v>61.61</v>
      </c>
      <c r="P254" s="202">
        <v>9.119840841952179</v>
      </c>
      <c r="Q254" s="196">
        <v>2.0902198021769358</v>
      </c>
      <c r="R254" s="196">
        <v>8.1263283809790785</v>
      </c>
      <c r="S254" s="20">
        <v>42.846069973228907</v>
      </c>
      <c r="T254" s="20">
        <v>54.273469928628671</v>
      </c>
      <c r="U254" s="20">
        <v>65.531737406562314</v>
      </c>
    </row>
    <row r="255" spans="1:21" ht="20.100000000000001" customHeight="1" x14ac:dyDescent="0.25">
      <c r="A255" s="203" t="s">
        <v>379</v>
      </c>
      <c r="B255" s="204">
        <v>1914</v>
      </c>
      <c r="C255" s="204">
        <v>1914868068</v>
      </c>
      <c r="D255" s="204">
        <v>10</v>
      </c>
      <c r="E255" s="204">
        <v>1000000000</v>
      </c>
      <c r="F255" s="205">
        <v>1.9148680680000001</v>
      </c>
      <c r="G255" s="206">
        <v>-154</v>
      </c>
      <c r="H255" s="206">
        <v>-154583940</v>
      </c>
      <c r="I255" s="206">
        <v>3.77</v>
      </c>
      <c r="J255" s="206">
        <v>782.34378491500331</v>
      </c>
      <c r="K255" s="203" t="s">
        <v>2247</v>
      </c>
      <c r="L255" s="207">
        <v>6.8334378491500329</v>
      </c>
      <c r="M255" s="206">
        <v>35.064834879692555</v>
      </c>
      <c r="N255" s="206">
        <v>7.8444820759938603</v>
      </c>
      <c r="O255" s="208">
        <v>25.52</v>
      </c>
      <c r="P255" s="208">
        <v>65.118209216220436</v>
      </c>
      <c r="Q255" s="196">
        <v>0.59264765446429557</v>
      </c>
      <c r="R255" s="209">
        <v>-1.8107941792191884</v>
      </c>
      <c r="S255" s="20">
        <v>62.080212987627888</v>
      </c>
      <c r="T255" s="20">
        <v>61.944991300675653</v>
      </c>
      <c r="U255" s="20">
        <v>50.457624535616404</v>
      </c>
    </row>
    <row r="256" spans="1:21" ht="20.100000000000001" customHeight="1" x14ac:dyDescent="0.25">
      <c r="A256" s="197" t="s">
        <v>464</v>
      </c>
      <c r="B256" s="198">
        <v>2001</v>
      </c>
      <c r="C256" s="198">
        <v>2001882616</v>
      </c>
      <c r="D256" s="198">
        <v>24000000</v>
      </c>
      <c r="E256" s="198">
        <v>24000000</v>
      </c>
      <c r="F256" s="199">
        <v>83.411775666666671</v>
      </c>
      <c r="G256" s="200">
        <v>3</v>
      </c>
      <c r="H256" s="200">
        <v>3056816</v>
      </c>
      <c r="I256" s="200">
        <v>386</v>
      </c>
      <c r="J256" s="200">
        <v>-0.56840626263772898</v>
      </c>
      <c r="K256" s="201"/>
      <c r="L256" s="200">
        <v>431592.737362271</v>
      </c>
      <c r="M256" s="200">
        <v>49.727493336515892</v>
      </c>
      <c r="N256" s="200">
        <v>5.192929546419788</v>
      </c>
      <c r="O256" s="202">
        <v>8.4</v>
      </c>
      <c r="P256" s="202">
        <v>86.727216051470165</v>
      </c>
      <c r="Q256" s="196">
        <v>-160.13943978706266</v>
      </c>
      <c r="R256" s="209">
        <v>-28.267576108265757</v>
      </c>
      <c r="S256" s="20">
        <v>45.164273441964333</v>
      </c>
      <c r="T256" s="20">
        <v>49.417732293575575</v>
      </c>
      <c r="U256" s="20">
        <v>47.791988144305741</v>
      </c>
    </row>
    <row r="257" spans="1:21" ht="20.100000000000001" customHeight="1" x14ac:dyDescent="0.25">
      <c r="A257" s="197" t="s">
        <v>278</v>
      </c>
      <c r="B257" s="198">
        <v>3337</v>
      </c>
      <c r="C257" s="198">
        <v>3337733172</v>
      </c>
      <c r="D257" s="198">
        <v>38700772</v>
      </c>
      <c r="E257" s="198">
        <v>38700772</v>
      </c>
      <c r="F257" s="199">
        <v>86.244614758589307</v>
      </c>
      <c r="G257" s="200">
        <v>-6</v>
      </c>
      <c r="H257" s="200">
        <v>-6595639</v>
      </c>
      <c r="I257" s="200">
        <v>117.5</v>
      </c>
      <c r="J257" s="200">
        <v>-0.3390891691086923</v>
      </c>
      <c r="K257" s="201"/>
      <c r="L257" s="200">
        <v>673097.9310172383</v>
      </c>
      <c r="M257" s="200">
        <v>16.889106797800768</v>
      </c>
      <c r="N257" s="200">
        <v>2.4937275592775947</v>
      </c>
      <c r="O257" s="202">
        <v>34.97</v>
      </c>
      <c r="P257" s="202">
        <v>45.16276237742197</v>
      </c>
      <c r="Q257" s="196">
        <v>50.474505832915213</v>
      </c>
      <c r="R257" s="209">
        <v>148.86007824928399</v>
      </c>
      <c r="S257" s="20">
        <v>36.747550699160691</v>
      </c>
      <c r="T257" s="20">
        <v>21.977140792352987</v>
      </c>
      <c r="U257" s="20">
        <v>54.896984155962599</v>
      </c>
    </row>
    <row r="258" spans="1:21" ht="20.100000000000001" customHeight="1" x14ac:dyDescent="0.25">
      <c r="A258" s="197" t="s">
        <v>63</v>
      </c>
      <c r="B258" s="198">
        <v>549</v>
      </c>
      <c r="C258" s="198">
        <v>549820175</v>
      </c>
      <c r="D258" s="198">
        <v>22750000</v>
      </c>
      <c r="E258" s="198">
        <v>22750000</v>
      </c>
      <c r="F258" s="199">
        <v>24.16791978021978</v>
      </c>
      <c r="G258" s="200">
        <v>17</v>
      </c>
      <c r="H258" s="200">
        <v>17853471</v>
      </c>
      <c r="I258" s="200">
        <v>128.30000000000001</v>
      </c>
      <c r="J258" s="200">
        <v>0.36544643891977957</v>
      </c>
      <c r="K258" s="201"/>
      <c r="L258" s="200">
        <v>1411994.7493374995</v>
      </c>
      <c r="M258" s="200">
        <v>43.529455294161181</v>
      </c>
      <c r="N258" s="200">
        <v>15.944855419106659</v>
      </c>
      <c r="O258" s="202">
        <v>33.659999999999997</v>
      </c>
      <c r="P258" s="202">
        <v>36.10957121615575</v>
      </c>
      <c r="Q258" s="196">
        <v>64.423969594031405</v>
      </c>
      <c r="R258" s="196">
        <v>170.11862231403953</v>
      </c>
      <c r="S258" s="20">
        <v>44.078927431766523</v>
      </c>
      <c r="T258" s="20">
        <v>71.317359869149428</v>
      </c>
      <c r="U258" s="20">
        <v>62.243632860669777</v>
      </c>
    </row>
    <row r="259" spans="1:21" ht="20.100000000000001" customHeight="1" x14ac:dyDescent="0.25">
      <c r="A259" s="197" t="s">
        <v>95</v>
      </c>
      <c r="B259" s="198">
        <v>418</v>
      </c>
      <c r="C259" s="198">
        <v>418442261</v>
      </c>
      <c r="D259" s="198">
        <v>23000000</v>
      </c>
      <c r="E259" s="198">
        <v>23000000</v>
      </c>
      <c r="F259" s="199">
        <v>18.193141782608695</v>
      </c>
      <c r="G259" s="200">
        <v>-26</v>
      </c>
      <c r="H259" s="200">
        <v>-26354647</v>
      </c>
      <c r="I259" s="200">
        <v>40.880000000000003</v>
      </c>
      <c r="J259" s="200">
        <v>0.89631897625177981</v>
      </c>
      <c r="K259" s="201"/>
      <c r="L259" s="200">
        <v>1896317.9762517798</v>
      </c>
      <c r="M259" s="200">
        <v>87.025924914249558</v>
      </c>
      <c r="N259" s="200">
        <v>96.278266306283399</v>
      </c>
      <c r="O259" s="202">
        <v>50.85</v>
      </c>
      <c r="P259" s="202">
        <v>77.610472899512956</v>
      </c>
      <c r="Q259" s="196">
        <v>-19.540149898385337</v>
      </c>
      <c r="R259" s="209">
        <v>6.2127266284208815</v>
      </c>
      <c r="S259" s="20">
        <v>47.030395460362683</v>
      </c>
      <c r="T259" s="20">
        <v>43.099187542133421</v>
      </c>
      <c r="U259" s="20">
        <v>47.586556247309026</v>
      </c>
    </row>
    <row r="260" spans="1:21" ht="20.100000000000001" customHeight="1" x14ac:dyDescent="0.25">
      <c r="A260" s="197" t="s">
        <v>467</v>
      </c>
      <c r="B260" s="198">
        <v>2725</v>
      </c>
      <c r="C260" s="198">
        <v>2725996326</v>
      </c>
      <c r="D260" s="198">
        <v>67000000</v>
      </c>
      <c r="E260" s="198">
        <v>67000000</v>
      </c>
      <c r="F260" s="199">
        <v>40.686512328358212</v>
      </c>
      <c r="G260" s="200">
        <v>9</v>
      </c>
      <c r="H260" s="200">
        <v>9762773</v>
      </c>
      <c r="I260" s="200">
        <v>116.1</v>
      </c>
      <c r="J260" s="200">
        <v>1.4701060437159224</v>
      </c>
      <c r="K260" s="201"/>
      <c r="L260" s="200">
        <v>2470105.0437159226</v>
      </c>
      <c r="M260" s="200">
        <v>14.889314935882386</v>
      </c>
      <c r="N260" s="200">
        <v>1.9614173092018792</v>
      </c>
      <c r="O260" s="202">
        <v>35.39</v>
      </c>
      <c r="P260" s="202">
        <v>59.562529766186529</v>
      </c>
      <c r="Q260" s="209">
        <v>199.5807750102189</v>
      </c>
      <c r="R260" s="196"/>
      <c r="S260" s="20">
        <v>77.143985550113385</v>
      </c>
      <c r="T260" s="20">
        <v>47.916683484229999</v>
      </c>
      <c r="U260" s="20">
        <v>72.032899743859502</v>
      </c>
    </row>
    <row r="261" spans="1:21" ht="20.100000000000001" customHeight="1" x14ac:dyDescent="0.25">
      <c r="A261" s="197" t="s">
        <v>335</v>
      </c>
      <c r="B261" s="198">
        <v>447</v>
      </c>
      <c r="C261" s="198">
        <v>447890029</v>
      </c>
      <c r="D261" s="198">
        <v>31862500</v>
      </c>
      <c r="E261" s="198">
        <v>31862500</v>
      </c>
      <c r="F261" s="199">
        <v>14.056964425264809</v>
      </c>
      <c r="G261" s="200">
        <v>-12</v>
      </c>
      <c r="H261" s="200">
        <v>-12400268</v>
      </c>
      <c r="I261" s="200">
        <v>24.08</v>
      </c>
      <c r="J261" s="200">
        <v>2.3079688183904628</v>
      </c>
      <c r="K261" s="201"/>
      <c r="L261" s="200">
        <v>3400004.0476118103</v>
      </c>
      <c r="M261" s="200">
        <v>57.173981678357428</v>
      </c>
      <c r="N261" s="200">
        <v>76.033780849063348</v>
      </c>
      <c r="O261" s="202">
        <v>93.04</v>
      </c>
      <c r="P261" s="202">
        <v>40.883360709649878</v>
      </c>
      <c r="Q261" s="196">
        <v>-33.911170162624025</v>
      </c>
      <c r="R261" s="209">
        <v>7.1835617133958252</v>
      </c>
      <c r="S261" s="20">
        <v>36.24069697441</v>
      </c>
      <c r="T261" s="20">
        <v>60.06870529191162</v>
      </c>
      <c r="U261" s="20">
        <v>45.458307569199043</v>
      </c>
    </row>
    <row r="262" spans="1:21" ht="20.100000000000001" customHeight="1" x14ac:dyDescent="0.25">
      <c r="A262" s="197" t="s">
        <v>60</v>
      </c>
      <c r="B262" s="198">
        <v>385</v>
      </c>
      <c r="C262" s="198">
        <v>385874216</v>
      </c>
      <c r="D262" s="198">
        <v>30000000</v>
      </c>
      <c r="E262" s="198">
        <v>30000000</v>
      </c>
      <c r="F262" s="199">
        <v>12.862473866666667</v>
      </c>
      <c r="G262" s="200">
        <v>11</v>
      </c>
      <c r="H262" s="200">
        <v>11913466</v>
      </c>
      <c r="I262" s="200">
        <v>98.7</v>
      </c>
      <c r="J262" s="200">
        <v>2.4985493822163023</v>
      </c>
      <c r="K262" s="201"/>
      <c r="L262" s="200">
        <v>3498548.3822163022</v>
      </c>
      <c r="M262" s="200">
        <v>30.529727406169933</v>
      </c>
      <c r="N262" s="200">
        <v>9.4930744422170186</v>
      </c>
      <c r="O262" s="202">
        <v>40.74</v>
      </c>
      <c r="P262" s="202">
        <v>89.311552722303588</v>
      </c>
      <c r="Q262" s="196">
        <v>63.384847111987597</v>
      </c>
      <c r="R262" s="196">
        <v>165.24707002585274</v>
      </c>
      <c r="S262" s="20">
        <v>49.554598259716258</v>
      </c>
      <c r="T262" s="20">
        <v>45.786695437784545</v>
      </c>
      <c r="U262" s="20">
        <v>64.965587410009704</v>
      </c>
    </row>
    <row r="263" spans="1:21" ht="20.100000000000001" customHeight="1" x14ac:dyDescent="0.25">
      <c r="A263" s="197" t="s">
        <v>347</v>
      </c>
      <c r="B263" s="198">
        <v>765</v>
      </c>
      <c r="C263" s="198">
        <v>765978559</v>
      </c>
      <c r="D263" s="198">
        <v>45500000</v>
      </c>
      <c r="E263" s="198">
        <v>45500000</v>
      </c>
      <c r="F263" s="199">
        <v>16.834693604395603</v>
      </c>
      <c r="G263" s="200">
        <v>-12</v>
      </c>
      <c r="H263" s="200">
        <v>-12773903</v>
      </c>
      <c r="I263" s="200">
        <v>36.799999999999997</v>
      </c>
      <c r="J263" s="200">
        <v>3.0095769834727188</v>
      </c>
      <c r="K263" s="201"/>
      <c r="L263" s="200">
        <v>4054126.8388446379</v>
      </c>
      <c r="M263" s="200">
        <v>62.246640320454539</v>
      </c>
      <c r="N263" s="200">
        <v>33.351000219916592</v>
      </c>
      <c r="O263" s="202">
        <v>34.43</v>
      </c>
      <c r="P263" s="202">
        <v>45.463593429918454</v>
      </c>
      <c r="Q263" s="196">
        <v>14.831430482199721</v>
      </c>
      <c r="R263" s="209">
        <v>23.191568504539788</v>
      </c>
      <c r="S263" s="20">
        <v>49.11698226113409</v>
      </c>
      <c r="T263" s="20">
        <v>39.953764474960209</v>
      </c>
      <c r="U263" s="20">
        <v>56.803934066080025</v>
      </c>
    </row>
    <row r="264" spans="1:21" ht="20.100000000000001" customHeight="1" x14ac:dyDescent="0.25">
      <c r="A264" s="197" t="s">
        <v>773</v>
      </c>
      <c r="B264" s="198">
        <v>2885</v>
      </c>
      <c r="C264" s="198">
        <v>2885058804</v>
      </c>
      <c r="D264" s="198">
        <v>92600000</v>
      </c>
      <c r="E264" s="198">
        <v>92600000</v>
      </c>
      <c r="F264" s="199">
        <v>31.156142591792655</v>
      </c>
      <c r="G264" s="200">
        <v>153</v>
      </c>
      <c r="H264" s="200">
        <v>153759371</v>
      </c>
      <c r="I264" s="200">
        <v>159.5</v>
      </c>
      <c r="J264" s="200">
        <v>3.429303133191874</v>
      </c>
      <c r="K264" s="201"/>
      <c r="L264" s="200">
        <v>4458188.8927561687</v>
      </c>
      <c r="M264" s="200">
        <v>13.234235378816754</v>
      </c>
      <c r="N264" s="200">
        <v>0.89323942891581765</v>
      </c>
      <c r="O264" s="202">
        <v>20.399999999999999</v>
      </c>
      <c r="P264" s="202">
        <v>66.431714470543696</v>
      </c>
      <c r="Q264" s="196"/>
      <c r="R264" s="196"/>
      <c r="S264" s="20">
        <v>55.134586716338106</v>
      </c>
      <c r="T264" s="20">
        <v>39.152723418097459</v>
      </c>
      <c r="U264" s="20"/>
    </row>
    <row r="265" spans="1:21" ht="20.100000000000001" customHeight="1" x14ac:dyDescent="0.25">
      <c r="A265" s="190" t="s">
        <v>2260</v>
      </c>
      <c r="B265" s="191"/>
      <c r="C265" s="191"/>
      <c r="D265" s="191"/>
      <c r="E265" s="191"/>
      <c r="F265" s="192"/>
      <c r="G265" s="193"/>
      <c r="H265" s="193"/>
      <c r="I265" s="193"/>
      <c r="J265" s="193"/>
      <c r="K265" s="194"/>
      <c r="L265" s="193"/>
      <c r="M265" s="193"/>
      <c r="N265" s="193"/>
      <c r="O265" s="195"/>
      <c r="P265" s="195"/>
      <c r="Q265" s="196"/>
      <c r="R265" s="196"/>
      <c r="S265" s="20"/>
      <c r="T265" s="20"/>
      <c r="U265" s="20"/>
    </row>
    <row r="266" spans="1:21" ht="20.100000000000001" customHeight="1" x14ac:dyDescent="0.25">
      <c r="A266" s="203" t="s">
        <v>541</v>
      </c>
      <c r="B266" s="204">
        <v>2818</v>
      </c>
      <c r="C266" s="204">
        <v>2818472369</v>
      </c>
      <c r="D266" s="204">
        <v>62830000</v>
      </c>
      <c r="E266" s="204">
        <v>62830000</v>
      </c>
      <c r="F266" s="205">
        <v>44.858703947159</v>
      </c>
      <c r="G266" s="206">
        <v>-43</v>
      </c>
      <c r="H266" s="206">
        <v>-43176773</v>
      </c>
      <c r="I266" s="206">
        <v>58.95</v>
      </c>
      <c r="J266" s="206">
        <v>1.0731762582697153</v>
      </c>
      <c r="K266" s="203"/>
      <c r="L266" s="210">
        <v>2100929.0694691325</v>
      </c>
      <c r="M266" s="206">
        <v>30.35297854366538</v>
      </c>
      <c r="N266" s="206">
        <v>8.1535342622790665</v>
      </c>
      <c r="O266" s="208">
        <v>35.4</v>
      </c>
      <c r="P266" s="208">
        <v>26.085638104932311</v>
      </c>
      <c r="Q266" s="196">
        <v>-38.228540738414409</v>
      </c>
      <c r="R266" s="196"/>
      <c r="S266" s="20">
        <v>40.725998526484702</v>
      </c>
      <c r="T266" s="20">
        <v>28.959563227311456</v>
      </c>
      <c r="U266" s="20">
        <v>44.987798457077048</v>
      </c>
    </row>
    <row r="267" spans="1:21" ht="20.100000000000001" customHeight="1" x14ac:dyDescent="0.25">
      <c r="A267" s="190" t="s">
        <v>2261</v>
      </c>
      <c r="B267" s="191"/>
      <c r="C267" s="191"/>
      <c r="D267" s="191"/>
      <c r="E267" s="191"/>
      <c r="F267" s="192"/>
      <c r="G267" s="193"/>
      <c r="H267" s="193"/>
      <c r="I267" s="193"/>
      <c r="J267" s="193"/>
      <c r="K267" s="194"/>
      <c r="L267" s="193"/>
      <c r="M267" s="193"/>
      <c r="N267" s="193"/>
      <c r="O267" s="195"/>
      <c r="P267" s="195"/>
      <c r="Q267" s="196"/>
      <c r="R267" s="196"/>
      <c r="S267" s="20"/>
      <c r="T267" s="20"/>
      <c r="U267" s="20"/>
    </row>
    <row r="268" spans="1:21" ht="20.100000000000001" customHeight="1" x14ac:dyDescent="0.25">
      <c r="A268" s="203" t="s">
        <v>289</v>
      </c>
      <c r="B268" s="204">
        <v>4489</v>
      </c>
      <c r="C268" s="204">
        <v>4489506254</v>
      </c>
      <c r="D268" s="204">
        <v>1</v>
      </c>
      <c r="E268" s="204">
        <v>100000000</v>
      </c>
      <c r="F268" s="205">
        <v>44.895062539999998</v>
      </c>
      <c r="G268" s="206">
        <v>-156</v>
      </c>
      <c r="H268" s="206">
        <v>-156863405</v>
      </c>
      <c r="I268" s="206">
        <v>21.84</v>
      </c>
      <c r="J268" s="206">
        <v>2.3411246474231997</v>
      </c>
      <c r="K268" s="203"/>
      <c r="L268" s="207">
        <v>-0.96658875352576801</v>
      </c>
      <c r="M268" s="206">
        <v>56.863090736433882</v>
      </c>
      <c r="N268" s="206">
        <v>29.011780987976469</v>
      </c>
      <c r="O268" s="208">
        <v>35.89</v>
      </c>
      <c r="P268" s="208">
        <v>14.665780125180868</v>
      </c>
      <c r="Q268" s="196">
        <v>-55.327412296747518</v>
      </c>
      <c r="R268" s="196">
        <v>23.182156882532468</v>
      </c>
      <c r="S268" s="20">
        <v>36.455005404248737</v>
      </c>
      <c r="T268" s="20">
        <v>54.710770170960124</v>
      </c>
      <c r="U268" s="20">
        <v>44.881775759126725</v>
      </c>
    </row>
    <row r="269" spans="1:21" ht="20.100000000000001" customHeight="1" x14ac:dyDescent="0.25">
      <c r="A269" s="203" t="s">
        <v>136</v>
      </c>
      <c r="B269" s="204">
        <v>16338</v>
      </c>
      <c r="C269" s="204">
        <v>16338135196</v>
      </c>
      <c r="D269" s="204">
        <v>2</v>
      </c>
      <c r="E269" s="204">
        <v>277292576</v>
      </c>
      <c r="F269" s="205">
        <v>58.920204181737631</v>
      </c>
      <c r="G269" s="206">
        <v>-114</v>
      </c>
      <c r="H269" s="206">
        <v>-114083192</v>
      </c>
      <c r="I269" s="206">
        <v>11.8</v>
      </c>
      <c r="J269" s="206">
        <v>6.0519103891494082</v>
      </c>
      <c r="K269" s="203"/>
      <c r="L269" s="207">
        <v>-0.94908367950072625</v>
      </c>
      <c r="M269" s="206">
        <v>27.816772546756841</v>
      </c>
      <c r="N269" s="206">
        <v>9.5812421283721978</v>
      </c>
      <c r="O269" s="208">
        <v>49.53</v>
      </c>
      <c r="P269" s="208">
        <v>30.453477499447047</v>
      </c>
      <c r="Q269" s="196">
        <v>-10.349029170383997</v>
      </c>
      <c r="R269" s="209">
        <v>3.2058909258575952</v>
      </c>
      <c r="S269" s="20">
        <v>31.902572015475993</v>
      </c>
      <c r="T269" s="20">
        <v>65.74801406978807</v>
      </c>
      <c r="U269" s="20">
        <v>45.377514885965518</v>
      </c>
    </row>
    <row r="270" spans="1:21" ht="20.100000000000001" customHeight="1" x14ac:dyDescent="0.25">
      <c r="A270" s="203" t="s">
        <v>290</v>
      </c>
      <c r="B270" s="204">
        <v>6286</v>
      </c>
      <c r="C270" s="204">
        <v>6286808537</v>
      </c>
      <c r="D270" s="204">
        <v>4</v>
      </c>
      <c r="E270" s="204">
        <v>424397982</v>
      </c>
      <c r="F270" s="205">
        <v>14.813474153135818</v>
      </c>
      <c r="G270" s="206">
        <v>-167</v>
      </c>
      <c r="H270" s="206">
        <v>-167012251</v>
      </c>
      <c r="I270" s="206">
        <v>6.94</v>
      </c>
      <c r="J270" s="206">
        <v>41.933885186330436</v>
      </c>
      <c r="K270" s="203"/>
      <c r="L270" s="207">
        <v>-0.59496334634439019</v>
      </c>
      <c r="M270" s="206">
        <v>69.831705828492488</v>
      </c>
      <c r="N270" s="206">
        <v>23.675247959442579</v>
      </c>
      <c r="O270" s="208">
        <v>19.420000000000002</v>
      </c>
      <c r="P270" s="208">
        <v>44.429348955154651</v>
      </c>
      <c r="Q270" s="196">
        <v>-4.203844131793657</v>
      </c>
      <c r="R270" s="209">
        <v>-9.3100591527972476</v>
      </c>
      <c r="S270" s="20">
        <v>38.298896134773159</v>
      </c>
      <c r="T270" s="20">
        <v>35.390781397586373</v>
      </c>
      <c r="U270" s="20">
        <v>41.186644495042636</v>
      </c>
    </row>
    <row r="271" spans="1:21" ht="20.100000000000001" customHeight="1" x14ac:dyDescent="0.25">
      <c r="A271" s="197" t="s">
        <v>19</v>
      </c>
      <c r="B271" s="198">
        <v>4880</v>
      </c>
      <c r="C271" s="198">
        <v>4880226905</v>
      </c>
      <c r="D271" s="198">
        <v>4</v>
      </c>
      <c r="E271" s="198">
        <v>480000000</v>
      </c>
      <c r="F271" s="199">
        <v>10.167139385416666</v>
      </c>
      <c r="G271" s="200">
        <v>35</v>
      </c>
      <c r="H271" s="200">
        <v>35267669</v>
      </c>
      <c r="I271" s="200">
        <v>8.2100000000000009</v>
      </c>
      <c r="J271" s="200">
        <v>69.816379387179339</v>
      </c>
      <c r="K271" s="201"/>
      <c r="L271" s="200">
        <v>-0.40986350510683883</v>
      </c>
      <c r="M271" s="200">
        <v>22.900970341594537</v>
      </c>
      <c r="N271" s="200">
        <v>5.4713709722846264</v>
      </c>
      <c r="O271" s="202">
        <v>41.73</v>
      </c>
      <c r="P271" s="202">
        <v>25.272516359951695</v>
      </c>
      <c r="Q271" s="196">
        <v>0.1048241098543734</v>
      </c>
      <c r="R271" s="209">
        <v>6.9420892999390649</v>
      </c>
      <c r="S271" s="20">
        <v>46.72934108205434</v>
      </c>
      <c r="T271" s="20">
        <v>61.613626742699012</v>
      </c>
      <c r="U271" s="20">
        <v>55.354970338078289</v>
      </c>
    </row>
    <row r="272" spans="1:21" ht="20.100000000000001" customHeight="1" x14ac:dyDescent="0.25">
      <c r="A272" s="203" t="s">
        <v>73</v>
      </c>
      <c r="B272" s="204">
        <v>4342</v>
      </c>
      <c r="C272" s="204">
        <v>4342116936</v>
      </c>
      <c r="D272" s="204">
        <v>4</v>
      </c>
      <c r="E272" s="204">
        <v>490000000</v>
      </c>
      <c r="F272" s="205">
        <v>8.8614631346938779</v>
      </c>
      <c r="G272" s="206">
        <v>111</v>
      </c>
      <c r="H272" s="206">
        <v>111486274</v>
      </c>
      <c r="I272" s="206">
        <v>10.02</v>
      </c>
      <c r="J272" s="206">
        <v>81.943413387612182</v>
      </c>
      <c r="K272" s="203"/>
      <c r="L272" s="207">
        <v>-0.3229109111215332</v>
      </c>
      <c r="M272" s="206">
        <v>45.772889660375682</v>
      </c>
      <c r="N272" s="206">
        <v>9.4072568510955641</v>
      </c>
      <c r="O272" s="208">
        <v>17.96</v>
      </c>
      <c r="P272" s="208">
        <v>24.591625636326011</v>
      </c>
      <c r="Q272" s="196">
        <v>-12.405120029965957</v>
      </c>
      <c r="R272" s="209">
        <v>4.5127097416959927</v>
      </c>
      <c r="S272" s="20">
        <v>39.647563025202999</v>
      </c>
      <c r="T272" s="20">
        <v>63.514100071981559</v>
      </c>
      <c r="U272" s="20">
        <v>44.666086601165105</v>
      </c>
    </row>
    <row r="273" spans="1:21" ht="20.100000000000001" customHeight="1" x14ac:dyDescent="0.25">
      <c r="A273" s="203" t="s">
        <v>20</v>
      </c>
      <c r="B273" s="204">
        <v>1735</v>
      </c>
      <c r="C273" s="204">
        <v>1735116415</v>
      </c>
      <c r="D273" s="204">
        <v>4</v>
      </c>
      <c r="E273" s="204">
        <v>400000000</v>
      </c>
      <c r="F273" s="205">
        <v>4.3377910374999997</v>
      </c>
      <c r="G273" s="206">
        <v>-80</v>
      </c>
      <c r="H273" s="206">
        <v>-80036018</v>
      </c>
      <c r="I273" s="206">
        <v>10.34</v>
      </c>
      <c r="J273" s="206">
        <v>137.31924931676704</v>
      </c>
      <c r="K273" s="203"/>
      <c r="L273" s="207">
        <v>0.38319249316767034</v>
      </c>
      <c r="M273" s="206">
        <v>23.976721480648866</v>
      </c>
      <c r="N273" s="206">
        <v>6.2964079518510676</v>
      </c>
      <c r="O273" s="208">
        <v>43.81</v>
      </c>
      <c r="P273" s="208">
        <v>62.669573509340381</v>
      </c>
      <c r="Q273" s="209">
        <v>11.147582021987983</v>
      </c>
      <c r="R273" s="196">
        <v>12.445437422356465</v>
      </c>
      <c r="S273" s="20">
        <v>58.007056437638518</v>
      </c>
      <c r="T273" s="20">
        <v>51.282550321302097</v>
      </c>
      <c r="U273" s="20">
        <v>70.3079743969909</v>
      </c>
    </row>
    <row r="274" spans="1:21" ht="20.100000000000001" customHeight="1" x14ac:dyDescent="0.25">
      <c r="A274" s="203" t="s">
        <v>96</v>
      </c>
      <c r="B274" s="204">
        <v>2553</v>
      </c>
      <c r="C274" s="204">
        <v>2553702389</v>
      </c>
      <c r="D274" s="204">
        <v>5</v>
      </c>
      <c r="E274" s="204">
        <v>500000000</v>
      </c>
      <c r="F274" s="205">
        <v>5.1074047780000003</v>
      </c>
      <c r="G274" s="206">
        <v>75</v>
      </c>
      <c r="H274" s="206">
        <v>75735008</v>
      </c>
      <c r="I274" s="206">
        <v>3.11</v>
      </c>
      <c r="J274" s="206">
        <v>145.84561584595829</v>
      </c>
      <c r="K274" s="203" t="s">
        <v>2262</v>
      </c>
      <c r="L274" s="207">
        <v>0.46845615845958305</v>
      </c>
      <c r="M274" s="206">
        <v>42.138241876668744</v>
      </c>
      <c r="N274" s="206">
        <v>26.58564156256703</v>
      </c>
      <c r="O274" s="208">
        <v>59.89</v>
      </c>
      <c r="P274" s="208">
        <v>46.058177788483142</v>
      </c>
      <c r="Q274" s="196">
        <v>-2.5917674611399022</v>
      </c>
      <c r="R274" s="209">
        <v>-3.0663721888758211</v>
      </c>
      <c r="S274" s="20">
        <v>38.193111782445804</v>
      </c>
      <c r="T274" s="20">
        <v>45.884965948261808</v>
      </c>
      <c r="U274" s="20">
        <v>43.653931383692296</v>
      </c>
    </row>
    <row r="275" spans="1:21" ht="20.100000000000001" customHeight="1" x14ac:dyDescent="0.25">
      <c r="A275" s="197" t="s">
        <v>75</v>
      </c>
      <c r="B275" s="198">
        <v>11763</v>
      </c>
      <c r="C275" s="198">
        <v>11763538202</v>
      </c>
      <c r="D275" s="198">
        <v>13</v>
      </c>
      <c r="E275" s="198">
        <v>1300000000</v>
      </c>
      <c r="F275" s="199">
        <v>9.0488755399999992</v>
      </c>
      <c r="G275" s="200">
        <v>13</v>
      </c>
      <c r="H275" s="200">
        <v>13336188</v>
      </c>
      <c r="I275" s="200">
        <v>6.49</v>
      </c>
      <c r="J275" s="200">
        <v>214.49638862642598</v>
      </c>
      <c r="K275" s="201"/>
      <c r="L275" s="200">
        <v>1.1549638862642597</v>
      </c>
      <c r="M275" s="200">
        <v>41.311849519109415</v>
      </c>
      <c r="N275" s="200">
        <v>5.1925401607729285</v>
      </c>
      <c r="O275" s="202">
        <v>12.17</v>
      </c>
      <c r="P275" s="202">
        <v>26.240053915917031</v>
      </c>
      <c r="Q275" s="196">
        <v>-1.2288710818364379</v>
      </c>
      <c r="R275" s="209">
        <v>1.3617184011207328</v>
      </c>
      <c r="S275" s="20">
        <v>49.500753070097396</v>
      </c>
      <c r="T275" s="20">
        <v>58.424856282075034</v>
      </c>
      <c r="U275" s="20">
        <v>50.680536768845009</v>
      </c>
    </row>
    <row r="276" spans="1:21" ht="20.100000000000001" customHeight="1" x14ac:dyDescent="0.25">
      <c r="A276" s="203" t="s">
        <v>199</v>
      </c>
      <c r="B276" s="204">
        <v>1509</v>
      </c>
      <c r="C276" s="204">
        <v>1509446134</v>
      </c>
      <c r="D276" s="204">
        <v>5</v>
      </c>
      <c r="E276" s="204">
        <v>546000000</v>
      </c>
      <c r="F276" s="205">
        <v>2.7645533589743589</v>
      </c>
      <c r="G276" s="206">
        <v>-45</v>
      </c>
      <c r="H276" s="206">
        <v>-45102815</v>
      </c>
      <c r="I276" s="206">
        <v>5.13</v>
      </c>
      <c r="J276" s="206">
        <v>295.25038610354278</v>
      </c>
      <c r="K276" s="203" t="s">
        <v>2263</v>
      </c>
      <c r="L276" s="207">
        <v>1.7129156236588168</v>
      </c>
      <c r="M276" s="206">
        <v>37.195066891180552</v>
      </c>
      <c r="N276" s="206">
        <v>13.025398304785911</v>
      </c>
      <c r="O276" s="208">
        <v>37.659999999999997</v>
      </c>
      <c r="P276" s="208">
        <v>38.363616764463949</v>
      </c>
      <c r="Q276" s="196">
        <v>-49.692007303815956</v>
      </c>
      <c r="R276" s="196">
        <v>11.506711382043342</v>
      </c>
      <c r="S276" s="20">
        <v>32.252885893109024</v>
      </c>
      <c r="T276" s="20">
        <v>41.060429223374683</v>
      </c>
      <c r="U276" s="20">
        <v>42.201277937366399</v>
      </c>
    </row>
    <row r="277" spans="1:21" ht="20.100000000000001" customHeight="1" x14ac:dyDescent="0.25">
      <c r="A277" s="203" t="s">
        <v>135</v>
      </c>
      <c r="B277" s="204">
        <v>12175</v>
      </c>
      <c r="C277" s="204">
        <v>12175279869</v>
      </c>
      <c r="D277" s="204">
        <v>17</v>
      </c>
      <c r="E277" s="204">
        <v>1762000000</v>
      </c>
      <c r="F277" s="205">
        <v>6.9099204704880819</v>
      </c>
      <c r="G277" s="206">
        <v>527</v>
      </c>
      <c r="H277" s="206">
        <v>527350742</v>
      </c>
      <c r="I277" s="206">
        <v>4.3</v>
      </c>
      <c r="J277" s="206">
        <v>381.49354841175358</v>
      </c>
      <c r="K277" s="203" t="s">
        <v>2264</v>
      </c>
      <c r="L277" s="207">
        <v>2.6903463808171453</v>
      </c>
      <c r="M277" s="206">
        <v>19.283118596138983</v>
      </c>
      <c r="N277" s="206">
        <v>3.2963497456578272</v>
      </c>
      <c r="O277" s="208">
        <v>35.46</v>
      </c>
      <c r="P277" s="208">
        <v>17.813850952116347</v>
      </c>
      <c r="Q277" s="196">
        <v>-0.59849398081047056</v>
      </c>
      <c r="R277" s="196">
        <v>4.1138974601209366</v>
      </c>
      <c r="S277" s="20">
        <v>49.313433954707747</v>
      </c>
      <c r="T277" s="20">
        <v>50.650317164591762</v>
      </c>
      <c r="U277" s="20">
        <v>59.117168649579277</v>
      </c>
    </row>
    <row r="278" spans="1:21" ht="20.100000000000001" customHeight="1" x14ac:dyDescent="0.25">
      <c r="A278" s="203" t="s">
        <v>115</v>
      </c>
      <c r="B278" s="204">
        <v>1639</v>
      </c>
      <c r="C278" s="204">
        <v>1639886673</v>
      </c>
      <c r="D278" s="204">
        <v>28000000</v>
      </c>
      <c r="E278" s="204">
        <v>28000000</v>
      </c>
      <c r="F278" s="205">
        <v>58.567381178571431</v>
      </c>
      <c r="G278" s="206">
        <v>3</v>
      </c>
      <c r="H278" s="206">
        <v>3154808</v>
      </c>
      <c r="I278" s="206">
        <v>84.05</v>
      </c>
      <c r="J278" s="206">
        <v>-0.28287727477616986</v>
      </c>
      <c r="K278" s="203"/>
      <c r="L278" s="210">
        <v>717121.72522383009</v>
      </c>
      <c r="M278" s="206">
        <v>94.536258058270647</v>
      </c>
      <c r="N278" s="206">
        <v>37.893321331678152</v>
      </c>
      <c r="O278" s="208">
        <v>16.96</v>
      </c>
      <c r="P278" s="208">
        <v>25.72990536366402</v>
      </c>
      <c r="Q278" s="196">
        <v>-76.925319740145568</v>
      </c>
      <c r="R278" s="209">
        <v>49.562513457969573</v>
      </c>
      <c r="S278" s="20">
        <v>31.107153868873095</v>
      </c>
      <c r="T278" s="20">
        <v>44.179966832569818</v>
      </c>
      <c r="U278" s="20">
        <v>47.960584384193773</v>
      </c>
    </row>
    <row r="279" spans="1:21" ht="20.100000000000001" customHeight="1" x14ac:dyDescent="0.25">
      <c r="A279" s="197" t="s">
        <v>343</v>
      </c>
      <c r="B279" s="198">
        <v>4894</v>
      </c>
      <c r="C279" s="198">
        <v>4894491923</v>
      </c>
      <c r="D279" s="198">
        <v>81950000</v>
      </c>
      <c r="E279" s="198">
        <v>81950000</v>
      </c>
      <c r="F279" s="199">
        <v>59.72534378279439</v>
      </c>
      <c r="G279" s="200">
        <v>52</v>
      </c>
      <c r="H279" s="200">
        <v>52632181</v>
      </c>
      <c r="I279" s="200">
        <v>32.1</v>
      </c>
      <c r="J279" s="200">
        <v>1.0343122752355187</v>
      </c>
      <c r="K279" s="201"/>
      <c r="L279" s="200">
        <v>2058170.4932784045</v>
      </c>
      <c r="M279" s="200">
        <v>28.506397496946736</v>
      </c>
      <c r="N279" s="200">
        <v>11.945436064332789</v>
      </c>
      <c r="O279" s="202">
        <v>58.8</v>
      </c>
      <c r="P279" s="202">
        <v>20.919036814252596</v>
      </c>
      <c r="Q279" s="196">
        <v>11.526064222372305</v>
      </c>
      <c r="R279" s="209">
        <v>11.180971336953398</v>
      </c>
      <c r="S279" s="20">
        <v>76.352631952309224</v>
      </c>
      <c r="T279" s="20">
        <v>41.847335343299257</v>
      </c>
      <c r="U279" s="20">
        <v>53.683770660190483</v>
      </c>
    </row>
    <row r="280" spans="1:21" ht="20.100000000000001" customHeight="1" x14ac:dyDescent="0.25">
      <c r="A280" s="203" t="s">
        <v>528</v>
      </c>
      <c r="B280" s="204">
        <v>2429</v>
      </c>
      <c r="C280" s="204">
        <v>2429481251</v>
      </c>
      <c r="D280" s="204">
        <v>70000000</v>
      </c>
      <c r="E280" s="204">
        <v>70000000</v>
      </c>
      <c r="F280" s="205">
        <v>34.706875014285714</v>
      </c>
      <c r="G280" s="206">
        <v>13</v>
      </c>
      <c r="H280" s="206">
        <v>13856774</v>
      </c>
      <c r="I280" s="206">
        <v>40.32</v>
      </c>
      <c r="J280" s="206">
        <v>2.0253371977967158</v>
      </c>
      <c r="K280" s="203"/>
      <c r="L280" s="210">
        <v>3025336.1977967159</v>
      </c>
      <c r="M280" s="206">
        <v>52.802199528423557</v>
      </c>
      <c r="N280" s="206">
        <v>19.746521887966924</v>
      </c>
      <c r="O280" s="208">
        <v>28.33</v>
      </c>
      <c r="P280" s="208">
        <v>27.509129606328752</v>
      </c>
      <c r="Q280" s="196">
        <v>-18.966405992681956</v>
      </c>
      <c r="R280" s="196"/>
      <c r="S280" s="20">
        <v>37.934507335069178</v>
      </c>
      <c r="T280" s="20">
        <v>34.650284007315605</v>
      </c>
      <c r="U280" s="20">
        <v>44.603422843413497</v>
      </c>
    </row>
    <row r="281" spans="1:21" ht="20.100000000000001" customHeight="1" x14ac:dyDescent="0.25">
      <c r="A281" s="203" t="s">
        <v>716</v>
      </c>
      <c r="B281" s="204">
        <v>1697</v>
      </c>
      <c r="C281" s="204">
        <v>1697139850</v>
      </c>
      <c r="D281" s="204">
        <v>63000000</v>
      </c>
      <c r="E281" s="204">
        <v>63000000</v>
      </c>
      <c r="F281" s="205">
        <v>26.938727777777778</v>
      </c>
      <c r="G281" s="206">
        <v>-9</v>
      </c>
      <c r="H281" s="206">
        <v>-9013360</v>
      </c>
      <c r="I281" s="206">
        <v>13.13</v>
      </c>
      <c r="J281" s="206">
        <v>2.507960761159429</v>
      </c>
      <c r="K281" s="203"/>
      <c r="L281" s="210">
        <v>3507959.7611594293</v>
      </c>
      <c r="M281" s="206">
        <v>78.46843041923259</v>
      </c>
      <c r="N281" s="206">
        <v>109.73838251763176</v>
      </c>
      <c r="O281" s="208">
        <v>71.290000000000006</v>
      </c>
      <c r="P281" s="208">
        <v>54.420812035785445</v>
      </c>
      <c r="Q281" s="196">
        <v>-19.970970656604887</v>
      </c>
      <c r="R281" s="209">
        <v>-0.21398398639499661</v>
      </c>
      <c r="S281" s="20">
        <v>30.383122467475918</v>
      </c>
      <c r="T281" s="20">
        <v>62.368470053205115</v>
      </c>
      <c r="U281" s="20">
        <v>42.466271400309239</v>
      </c>
    </row>
    <row r="282" spans="1:21" ht="20.100000000000001" customHeight="1" x14ac:dyDescent="0.25">
      <c r="A282" s="203" t="s">
        <v>18</v>
      </c>
      <c r="B282" s="204">
        <v>723</v>
      </c>
      <c r="C282" s="204">
        <v>723569532</v>
      </c>
      <c r="D282" s="204">
        <v>54000000</v>
      </c>
      <c r="E282" s="204">
        <v>54000000</v>
      </c>
      <c r="F282" s="205">
        <v>13.399435777777779</v>
      </c>
      <c r="G282" s="206">
        <v>31</v>
      </c>
      <c r="H282" s="206">
        <v>31231591</v>
      </c>
      <c r="I282" s="206">
        <v>36.08</v>
      </c>
      <c r="J282" s="206">
        <v>5.0450306522856732</v>
      </c>
      <c r="K282" s="203"/>
      <c r="L282" s="210">
        <v>6045029.6522856746</v>
      </c>
      <c r="M282" s="206">
        <v>80.34252654300154</v>
      </c>
      <c r="N282" s="206">
        <v>43.554583302433834</v>
      </c>
      <c r="O282" s="208">
        <v>26.99</v>
      </c>
      <c r="P282" s="208">
        <v>60.410642505321476</v>
      </c>
      <c r="Q282" s="196">
        <v>-16.357006594630974</v>
      </c>
      <c r="R282" s="209">
        <v>19.102176954299921</v>
      </c>
      <c r="S282" s="20">
        <v>43.92521323483323</v>
      </c>
      <c r="T282" s="20">
        <v>54.07336674361671</v>
      </c>
      <c r="U282" s="20">
        <v>51.20278964125653</v>
      </c>
    </row>
    <row r="283" spans="1:21" ht="20.100000000000001" customHeight="1" x14ac:dyDescent="0.25">
      <c r="A283" s="190" t="s">
        <v>2265</v>
      </c>
      <c r="B283" s="191"/>
      <c r="C283" s="191"/>
      <c r="D283" s="191"/>
      <c r="E283" s="191"/>
      <c r="F283" s="192"/>
      <c r="G283" s="193"/>
      <c r="H283" s="193"/>
      <c r="I283" s="193"/>
      <c r="J283" s="193"/>
      <c r="K283" s="194"/>
      <c r="L283" s="193"/>
      <c r="M283" s="193"/>
      <c r="N283" s="193"/>
      <c r="O283" s="195"/>
      <c r="P283" s="195"/>
      <c r="Q283" s="196"/>
      <c r="R283" s="196"/>
      <c r="S283" s="20"/>
      <c r="T283" s="20"/>
      <c r="U283" s="20"/>
    </row>
    <row r="284" spans="1:21" ht="20.100000000000001" customHeight="1" x14ac:dyDescent="0.25">
      <c r="A284" s="203" t="s">
        <v>156</v>
      </c>
      <c r="B284" s="204">
        <v>-421</v>
      </c>
      <c r="C284" s="204">
        <v>-421692226</v>
      </c>
      <c r="D284" s="204">
        <v>6</v>
      </c>
      <c r="E284" s="204">
        <v>600000000</v>
      </c>
      <c r="F284" s="205">
        <v>-0.70282037666666664</v>
      </c>
      <c r="G284" s="206">
        <v>-82</v>
      </c>
      <c r="H284" s="206">
        <v>-82587584</v>
      </c>
      <c r="I284" s="206">
        <v>1.71</v>
      </c>
      <c r="J284" s="206">
        <v>-1281.5547902132776</v>
      </c>
      <c r="K284" s="203" t="s">
        <v>2206</v>
      </c>
      <c r="L284" s="210">
        <v>-13.805547902132776</v>
      </c>
      <c r="M284" s="206">
        <v>62.984409154280002</v>
      </c>
      <c r="N284" s="206">
        <v>66.021393243480091</v>
      </c>
      <c r="O284" s="208">
        <v>66.569999999999993</v>
      </c>
      <c r="P284" s="208">
        <v>114.70553072265308</v>
      </c>
      <c r="Q284" s="196">
        <v>-4.2814699617219043</v>
      </c>
      <c r="R284" s="209">
        <v>-5.2684572738634028</v>
      </c>
      <c r="S284" s="20">
        <v>29.023250521371629</v>
      </c>
      <c r="T284" s="20">
        <v>45.770697533675246</v>
      </c>
      <c r="U284" s="20">
        <v>36.481284846309208</v>
      </c>
    </row>
    <row r="285" spans="1:21" ht="20.100000000000001" customHeight="1" x14ac:dyDescent="0.25">
      <c r="A285" s="197" t="s">
        <v>65</v>
      </c>
      <c r="B285" s="198">
        <v>2454</v>
      </c>
      <c r="C285" s="198">
        <v>2454857833</v>
      </c>
      <c r="D285" s="198">
        <v>1</v>
      </c>
      <c r="E285" s="198">
        <v>150000000</v>
      </c>
      <c r="F285" s="199">
        <v>16.365718886666667</v>
      </c>
      <c r="G285" s="200">
        <v>-74</v>
      </c>
      <c r="H285" s="200">
        <v>-74622811</v>
      </c>
      <c r="I285" s="200">
        <v>19.28</v>
      </c>
      <c r="J285" s="200">
        <v>12.748250324848854</v>
      </c>
      <c r="K285" s="201"/>
      <c r="L285" s="200">
        <v>-0.90834499783434097</v>
      </c>
      <c r="M285" s="200">
        <v>107.62999820257905</v>
      </c>
      <c r="N285" s="200">
        <v>39.038809649103754</v>
      </c>
      <c r="O285" s="202">
        <v>13.48</v>
      </c>
      <c r="P285" s="202">
        <v>32.415891618364775</v>
      </c>
      <c r="Q285" s="196">
        <v>-13.606259078786032</v>
      </c>
      <c r="R285" s="209">
        <v>-7.1964229947489855E-2</v>
      </c>
      <c r="S285" s="20">
        <v>42.083378046055074</v>
      </c>
      <c r="T285" s="20">
        <v>42.184593320757905</v>
      </c>
      <c r="U285" s="20">
        <v>45.303724572052268</v>
      </c>
    </row>
    <row r="286" spans="1:21" ht="20.100000000000001" customHeight="1" x14ac:dyDescent="0.25">
      <c r="A286" s="197" t="s">
        <v>545</v>
      </c>
      <c r="B286" s="198">
        <v>1049</v>
      </c>
      <c r="C286" s="198">
        <v>1049965568</v>
      </c>
      <c r="D286" s="198">
        <v>3</v>
      </c>
      <c r="E286" s="198">
        <v>390000000</v>
      </c>
      <c r="F286" s="199">
        <v>2.6922194051282053</v>
      </c>
      <c r="G286" s="200">
        <v>-35</v>
      </c>
      <c r="H286" s="200">
        <v>-35370132</v>
      </c>
      <c r="I286" s="200">
        <v>6.71</v>
      </c>
      <c r="J286" s="200">
        <v>216.29283983529638</v>
      </c>
      <c r="K286" s="201" t="s">
        <v>2236</v>
      </c>
      <c r="L286" s="200">
        <v>0.6714833833484336</v>
      </c>
      <c r="M286" s="200">
        <v>34.196925388635236</v>
      </c>
      <c r="N286" s="200">
        <v>11.358086019873534</v>
      </c>
      <c r="O286" s="202">
        <v>38.85</v>
      </c>
      <c r="P286" s="202">
        <v>46.682109249306571</v>
      </c>
      <c r="Q286" s="196">
        <v>-16.213284371807646</v>
      </c>
      <c r="R286" s="196"/>
      <c r="S286" s="20">
        <v>14.731488303566248</v>
      </c>
      <c r="T286" s="20">
        <v>63.97950007450045</v>
      </c>
      <c r="U286" s="20">
        <v>47.635513534195802</v>
      </c>
    </row>
    <row r="287" spans="1:21" ht="20.100000000000001" customHeight="1" x14ac:dyDescent="0.25">
      <c r="A287" s="203" t="s">
        <v>64</v>
      </c>
      <c r="B287" s="204">
        <v>240</v>
      </c>
      <c r="C287" s="204">
        <v>240921520</v>
      </c>
      <c r="D287" s="204">
        <v>7425000</v>
      </c>
      <c r="E287" s="204">
        <v>7425000</v>
      </c>
      <c r="F287" s="205">
        <v>32.44734276094276</v>
      </c>
      <c r="G287" s="206">
        <v>-3</v>
      </c>
      <c r="H287" s="206">
        <v>-3585419</v>
      </c>
      <c r="I287" s="206">
        <v>183.9</v>
      </c>
      <c r="J287" s="206">
        <v>-0.67639877085284872</v>
      </c>
      <c r="K287" s="203"/>
      <c r="L287" s="210">
        <v>343247.44663108554</v>
      </c>
      <c r="M287" s="206">
        <v>46.860259519614871</v>
      </c>
      <c r="N287" s="206">
        <v>40.404264169320065</v>
      </c>
      <c r="O287" s="208">
        <v>73.599999999999994</v>
      </c>
      <c r="P287" s="208">
        <v>95.206491953348859</v>
      </c>
      <c r="Q287" s="196">
        <v>117.14707014580824</v>
      </c>
      <c r="R287" s="196">
        <v>164.06355813243636</v>
      </c>
      <c r="S287" s="20">
        <v>61.476731175390398</v>
      </c>
      <c r="T287" s="20">
        <v>39.4158577493276</v>
      </c>
      <c r="U287" s="20">
        <v>62.045997434569792</v>
      </c>
    </row>
    <row r="288" spans="1:21" ht="20.100000000000001" customHeight="1" x14ac:dyDescent="0.25">
      <c r="A288" s="197" t="s">
        <v>336</v>
      </c>
      <c r="B288" s="198">
        <v>919</v>
      </c>
      <c r="C288" s="198">
        <v>919757915</v>
      </c>
      <c r="D288" s="198">
        <v>19440000</v>
      </c>
      <c r="E288" s="198">
        <v>19440000</v>
      </c>
      <c r="F288" s="199">
        <v>47.312649948559674</v>
      </c>
      <c r="G288" s="200">
        <v>-13</v>
      </c>
      <c r="H288" s="200">
        <v>-13239520</v>
      </c>
      <c r="I288" s="200">
        <v>256</v>
      </c>
      <c r="J288" s="200">
        <v>-0.39762410198992421</v>
      </c>
      <c r="K288" s="201"/>
      <c r="L288" s="200">
        <v>616324.6556482038</v>
      </c>
      <c r="M288" s="200">
        <v>60.863299340724183</v>
      </c>
      <c r="N288" s="200">
        <v>11.714979065994561</v>
      </c>
      <c r="O288" s="202">
        <v>12.65</v>
      </c>
      <c r="P288" s="202">
        <v>78.501147953787751</v>
      </c>
      <c r="Q288" s="196">
        <v>-142.97601513382943</v>
      </c>
      <c r="R288" s="209">
        <v>180.81634454260467</v>
      </c>
      <c r="S288" s="20">
        <v>49.886368027776655</v>
      </c>
      <c r="T288" s="20">
        <v>44.087376946175965</v>
      </c>
      <c r="U288" s="20">
        <v>50.612328672653305</v>
      </c>
    </row>
    <row r="289" spans="1:21" ht="20.100000000000001" customHeight="1" x14ac:dyDescent="0.25">
      <c r="A289" s="203" t="s">
        <v>104</v>
      </c>
      <c r="B289" s="204">
        <v>360</v>
      </c>
      <c r="C289" s="204">
        <v>360638941</v>
      </c>
      <c r="D289" s="204">
        <v>15000000</v>
      </c>
      <c r="E289" s="204">
        <v>15000000</v>
      </c>
      <c r="F289" s="205">
        <v>24.042596066666668</v>
      </c>
      <c r="G289" s="206">
        <v>3</v>
      </c>
      <c r="H289" s="206">
        <v>3667696</v>
      </c>
      <c r="I289" s="206">
        <v>237.3</v>
      </c>
      <c r="J289" s="206">
        <v>-6.4160960920745441E-2</v>
      </c>
      <c r="K289" s="203"/>
      <c r="L289" s="210">
        <v>935838.03907925449</v>
      </c>
      <c r="M289" s="206">
        <v>19.072489574023571</v>
      </c>
      <c r="N289" s="206">
        <v>7.3243047519291746</v>
      </c>
      <c r="O289" s="208">
        <v>80.540000000000006</v>
      </c>
      <c r="P289" s="208">
        <v>98.067344001997398</v>
      </c>
      <c r="Q289" s="196">
        <v>3.897660662144915</v>
      </c>
      <c r="R289" s="196">
        <v>299.20560178130955</v>
      </c>
      <c r="S289" s="20">
        <v>49.960379765960589</v>
      </c>
      <c r="T289" s="20">
        <v>64.637682514996072</v>
      </c>
      <c r="U289" s="20">
        <v>63.980478626261764</v>
      </c>
    </row>
    <row r="290" spans="1:21" ht="20.100000000000001" customHeight="1" x14ac:dyDescent="0.25">
      <c r="A290" s="190" t="s">
        <v>2266</v>
      </c>
      <c r="B290" s="191"/>
      <c r="C290" s="191"/>
      <c r="D290" s="191"/>
      <c r="E290" s="191"/>
      <c r="F290" s="192"/>
      <c r="G290" s="193"/>
      <c r="H290" s="193"/>
      <c r="I290" s="193"/>
      <c r="J290" s="193"/>
      <c r="K290" s="194"/>
      <c r="L290" s="193"/>
      <c r="M290" s="193"/>
      <c r="N290" s="193"/>
      <c r="O290" s="195"/>
      <c r="P290" s="195"/>
      <c r="Q290" s="196"/>
      <c r="R290" s="196"/>
      <c r="S290" s="20"/>
      <c r="T290" s="20"/>
      <c r="U290" s="20"/>
    </row>
    <row r="291" spans="1:21" ht="20.100000000000001" customHeight="1" x14ac:dyDescent="0.25">
      <c r="A291" s="203" t="s">
        <v>122</v>
      </c>
      <c r="B291" s="204">
        <v>2913</v>
      </c>
      <c r="C291" s="204">
        <v>2913670000</v>
      </c>
      <c r="D291" s="204">
        <v>1</v>
      </c>
      <c r="E291" s="204">
        <v>150000000</v>
      </c>
      <c r="F291" s="205">
        <v>19.424466666666667</v>
      </c>
      <c r="G291" s="206">
        <v>-64</v>
      </c>
      <c r="H291" s="206">
        <v>-64393000</v>
      </c>
      <c r="I291" s="206">
        <v>13.61</v>
      </c>
      <c r="J291" s="206">
        <v>10.58332961522753</v>
      </c>
      <c r="K291" s="203"/>
      <c r="L291" s="207">
        <v>-0.92277780256514985</v>
      </c>
      <c r="M291" s="206">
        <v>66.713566303778222</v>
      </c>
      <c r="N291" s="206">
        <v>33.8475729598063</v>
      </c>
      <c r="O291" s="208">
        <v>30.42</v>
      </c>
      <c r="P291" s="208">
        <v>32.591821078338377</v>
      </c>
      <c r="Q291" s="196">
        <v>5.8503815737106279</v>
      </c>
      <c r="R291" s="209">
        <v>11.804342002453136</v>
      </c>
      <c r="S291" s="20">
        <v>50.520798069738227</v>
      </c>
      <c r="T291" s="20">
        <v>36.386811519099595</v>
      </c>
      <c r="U291" s="20">
        <v>65.177566544072704</v>
      </c>
    </row>
    <row r="292" spans="1:21" ht="20.100000000000001" customHeight="1" x14ac:dyDescent="0.25">
      <c r="A292" s="203" t="s">
        <v>68</v>
      </c>
      <c r="B292" s="204">
        <v>1840</v>
      </c>
      <c r="C292" s="204">
        <v>1840705156</v>
      </c>
      <c r="D292" s="204">
        <v>21000000</v>
      </c>
      <c r="E292" s="204">
        <v>21000000</v>
      </c>
      <c r="F292" s="205">
        <v>87.652626476190477</v>
      </c>
      <c r="G292" s="206">
        <v>-125</v>
      </c>
      <c r="H292" s="206">
        <v>-125144677</v>
      </c>
      <c r="I292" s="206">
        <v>81.3</v>
      </c>
      <c r="J292" s="206">
        <v>-0.64062685550493459</v>
      </c>
      <c r="K292" s="203"/>
      <c r="L292" s="210">
        <v>359372.14449506544</v>
      </c>
      <c r="M292" s="206">
        <v>60.048123466868198</v>
      </c>
      <c r="N292" s="206">
        <v>35.498875863479178</v>
      </c>
      <c r="O292" s="208">
        <v>39.380000000000003</v>
      </c>
      <c r="P292" s="208">
        <v>21.154940274216422</v>
      </c>
      <c r="Q292" s="196">
        <v>-76.743584311928572</v>
      </c>
      <c r="R292" s="209">
        <v>4.412225157790175</v>
      </c>
      <c r="S292" s="20">
        <v>30.79495900005185</v>
      </c>
      <c r="T292" s="20">
        <v>46.055923503875391</v>
      </c>
      <c r="U292" s="20">
        <v>43.923696652867633</v>
      </c>
    </row>
    <row r="293" spans="1:21" ht="20.100000000000001" customHeight="1" x14ac:dyDescent="0.25">
      <c r="A293" s="197" t="s">
        <v>543</v>
      </c>
      <c r="B293" s="198">
        <v>4125</v>
      </c>
      <c r="C293" s="198">
        <v>4125761531</v>
      </c>
      <c r="D293" s="198">
        <v>90488084</v>
      </c>
      <c r="E293" s="198">
        <v>90488084</v>
      </c>
      <c r="F293" s="199">
        <v>45.594528567982501</v>
      </c>
      <c r="G293" s="200">
        <v>-25</v>
      </c>
      <c r="H293" s="200">
        <v>-25344686</v>
      </c>
      <c r="I293" s="200">
        <v>59.35</v>
      </c>
      <c r="J293" s="200">
        <v>1.9608815846996173</v>
      </c>
      <c r="K293" s="201"/>
      <c r="L293" s="200">
        <v>2976937.9061150234</v>
      </c>
      <c r="M293" s="200">
        <v>33.087919067918314</v>
      </c>
      <c r="N293" s="200">
        <v>6.5825474593237381</v>
      </c>
      <c r="O293" s="202">
        <v>24.05</v>
      </c>
      <c r="P293" s="202">
        <v>59.170664817978519</v>
      </c>
      <c r="Q293" s="196">
        <v>-46.198078139812466</v>
      </c>
      <c r="R293" s="196"/>
      <c r="S293" s="20">
        <v>35.494112262679984</v>
      </c>
      <c r="T293" s="20">
        <v>75.386290451437134</v>
      </c>
      <c r="U293" s="20">
        <v>49.327479429947068</v>
      </c>
    </row>
    <row r="294" spans="1:21" ht="20.100000000000001" customHeight="1" x14ac:dyDescent="0.25">
      <c r="A294" s="203" t="s">
        <v>66</v>
      </c>
      <c r="B294" s="204">
        <v>1306</v>
      </c>
      <c r="C294" s="204">
        <v>1306156803</v>
      </c>
      <c r="D294" s="204">
        <v>99687500</v>
      </c>
      <c r="E294" s="204">
        <v>99687500</v>
      </c>
      <c r="F294" s="205">
        <v>13.102513384326018</v>
      </c>
      <c r="G294" s="206">
        <v>-162</v>
      </c>
      <c r="H294" s="206">
        <v>-162987339</v>
      </c>
      <c r="I294" s="206">
        <v>23.32</v>
      </c>
      <c r="J294" s="206">
        <v>10.333703362413219</v>
      </c>
      <c r="K294" s="203"/>
      <c r="L294" s="210">
        <v>11412408.635763312</v>
      </c>
      <c r="M294" s="206">
        <v>67.177548987700362</v>
      </c>
      <c r="N294" s="206">
        <v>27.686169644848601</v>
      </c>
      <c r="O294" s="208">
        <v>24.54</v>
      </c>
      <c r="P294" s="208">
        <v>75.860049402761945</v>
      </c>
      <c r="Q294" s="196">
        <v>-19.550904221830976</v>
      </c>
      <c r="R294" s="209">
        <v>12.761997863454759</v>
      </c>
      <c r="S294" s="20">
        <v>41.123475347485801</v>
      </c>
      <c r="T294" s="20">
        <v>39.301240538019222</v>
      </c>
      <c r="U294" s="20">
        <v>47.210804163591163</v>
      </c>
    </row>
    <row r="295" spans="1:21" ht="20.100000000000001" customHeight="1" x14ac:dyDescent="0.25">
      <c r="A295" s="190" t="s">
        <v>2267</v>
      </c>
      <c r="B295" s="191"/>
      <c r="C295" s="191"/>
      <c r="D295" s="191"/>
      <c r="E295" s="191"/>
      <c r="F295" s="192"/>
      <c r="G295" s="193"/>
      <c r="H295" s="193"/>
      <c r="I295" s="193"/>
      <c r="J295" s="193"/>
      <c r="K295" s="194"/>
      <c r="L295" s="193"/>
      <c r="M295" s="193"/>
      <c r="N295" s="193"/>
      <c r="O295" s="195"/>
      <c r="P295" s="195"/>
      <c r="Q295" s="196"/>
      <c r="R295" s="196"/>
      <c r="S295" s="20"/>
      <c r="T295" s="20"/>
      <c r="U295" s="20"/>
    </row>
    <row r="296" spans="1:21" ht="20.100000000000001" customHeight="1" x14ac:dyDescent="0.25">
      <c r="A296" s="203" t="s">
        <v>694</v>
      </c>
      <c r="B296" s="204">
        <v>14413</v>
      </c>
      <c r="C296" s="204">
        <v>1441301000</v>
      </c>
      <c r="D296" s="204">
        <v>56</v>
      </c>
      <c r="E296" s="204">
        <v>56000000</v>
      </c>
      <c r="F296" s="205">
        <v>25.737517857142858</v>
      </c>
      <c r="G296" s="206">
        <v>1377</v>
      </c>
      <c r="H296" s="206">
        <v>137762000</v>
      </c>
      <c r="I296" s="206">
        <v>87.4</v>
      </c>
      <c r="J296" s="206">
        <v>2.2637179881232301</v>
      </c>
      <c r="K296" s="203"/>
      <c r="L296" s="206">
        <v>2.2637179881232301</v>
      </c>
      <c r="M296" s="206">
        <v>36.872287559301242</v>
      </c>
      <c r="N296" s="206">
        <v>7.1607798413930785</v>
      </c>
      <c r="O296" s="208">
        <v>24.23</v>
      </c>
      <c r="P296" s="208">
        <v>0</v>
      </c>
      <c r="Q296" s="196">
        <v>-81.416719605254997</v>
      </c>
      <c r="R296" s="209">
        <v>56.111086833289221</v>
      </c>
      <c r="S296" s="20">
        <v>33.850332938266007</v>
      </c>
      <c r="T296" s="20">
        <v>42.665462782932849</v>
      </c>
      <c r="U296" s="20">
        <v>48.551902708075673</v>
      </c>
    </row>
    <row r="297" spans="1:21" ht="20.100000000000001" customHeight="1" x14ac:dyDescent="0.25">
      <c r="A297" s="203" t="s">
        <v>742</v>
      </c>
      <c r="B297" s="204">
        <v>24855</v>
      </c>
      <c r="C297" s="204">
        <v>2485538000</v>
      </c>
      <c r="D297" s="204">
        <v>600</v>
      </c>
      <c r="E297" s="204">
        <v>600000000</v>
      </c>
      <c r="F297" s="205">
        <v>4.1425633333333334</v>
      </c>
      <c r="G297" s="206">
        <v>1318</v>
      </c>
      <c r="H297" s="206">
        <v>131816000</v>
      </c>
      <c r="I297" s="206">
        <v>11.35</v>
      </c>
      <c r="J297" s="206">
        <v>216.25678706179508</v>
      </c>
      <c r="K297" s="203"/>
      <c r="L297" s="206">
        <v>216.25678706179508</v>
      </c>
      <c r="M297" s="206">
        <v>22.026232802743415</v>
      </c>
      <c r="N297" s="206">
        <v>2.3776158034049457</v>
      </c>
      <c r="O297" s="208">
        <v>26.62</v>
      </c>
      <c r="P297" s="208">
        <v>0</v>
      </c>
      <c r="Q297" s="196">
        <v>-43.984950154560032</v>
      </c>
      <c r="R297" s="196"/>
      <c r="S297" s="20">
        <v>35.970851547615936</v>
      </c>
      <c r="T297" s="20">
        <v>54.209627182497016</v>
      </c>
      <c r="U297" s="20">
        <v>51.062366142025233</v>
      </c>
    </row>
    <row r="298" spans="1:21" ht="20.100000000000001" customHeight="1" x14ac:dyDescent="0.25">
      <c r="A298" s="190" t="s">
        <v>2268</v>
      </c>
      <c r="B298" s="191"/>
      <c r="C298" s="191"/>
      <c r="D298" s="191"/>
      <c r="E298" s="191"/>
      <c r="F298" s="192"/>
      <c r="G298" s="193"/>
      <c r="H298" s="193"/>
      <c r="I298" s="193"/>
      <c r="J298" s="193"/>
      <c r="K298" s="194"/>
      <c r="L298" s="193"/>
      <c r="M298" s="193"/>
      <c r="N298" s="193"/>
      <c r="O298" s="195"/>
      <c r="P298" s="195"/>
      <c r="Q298" s="196"/>
      <c r="R298" s="196"/>
      <c r="S298" s="20"/>
      <c r="T298" s="20"/>
      <c r="U298" s="20"/>
    </row>
    <row r="299" spans="1:21" ht="20.100000000000001" customHeight="1" x14ac:dyDescent="0.25">
      <c r="A299" s="203" t="s">
        <v>116</v>
      </c>
      <c r="B299" s="204">
        <v>2293</v>
      </c>
      <c r="C299" s="204">
        <v>2293640501</v>
      </c>
      <c r="D299" s="204">
        <v>5</v>
      </c>
      <c r="E299" s="204">
        <v>592000000</v>
      </c>
      <c r="F299" s="205">
        <v>3.8743927381756755</v>
      </c>
      <c r="G299" s="206">
        <v>-484</v>
      </c>
      <c r="H299" s="206">
        <v>-484144539</v>
      </c>
      <c r="I299" s="206">
        <v>7.32</v>
      </c>
      <c r="J299" s="206">
        <v>228.1972084425623</v>
      </c>
      <c r="K299" s="203"/>
      <c r="L299" s="207">
        <v>0.93578723346758697</v>
      </c>
      <c r="M299" s="206">
        <v>47.293702975871135</v>
      </c>
      <c r="N299" s="206">
        <v>10.456546044969386</v>
      </c>
      <c r="O299" s="208">
        <v>18.7</v>
      </c>
      <c r="P299" s="208">
        <v>58.330816287923518</v>
      </c>
      <c r="Q299" s="196">
        <v>4.0992595824313671</v>
      </c>
      <c r="R299" s="209">
        <v>6.8022903479731589</v>
      </c>
      <c r="S299" s="20">
        <v>57.42910154895042</v>
      </c>
      <c r="T299" s="20">
        <v>62.089743047818388</v>
      </c>
      <c r="U299" s="20">
        <v>57.713188143071164</v>
      </c>
    </row>
    <row r="300" spans="1:21" ht="20.100000000000001" customHeight="1" x14ac:dyDescent="0.25">
      <c r="A300" s="203" t="s">
        <v>83</v>
      </c>
      <c r="B300" s="204">
        <v>4451</v>
      </c>
      <c r="C300" s="204">
        <v>4451435451</v>
      </c>
      <c r="D300" s="204">
        <v>8</v>
      </c>
      <c r="E300" s="204">
        <v>800000000</v>
      </c>
      <c r="F300" s="205">
        <v>5.5642943137499996</v>
      </c>
      <c r="G300" s="206">
        <v>-73</v>
      </c>
      <c r="H300" s="206">
        <v>-73450635</v>
      </c>
      <c r="I300" s="206">
        <v>1.21</v>
      </c>
      <c r="J300" s="206">
        <v>214.66077068113822</v>
      </c>
      <c r="K300" s="203"/>
      <c r="L300" s="207">
        <v>1.1566077068113823</v>
      </c>
      <c r="M300" s="206">
        <v>71.31080672489432</v>
      </c>
      <c r="N300" s="206">
        <v>75.541108818743979</v>
      </c>
      <c r="O300" s="208">
        <v>59.42</v>
      </c>
      <c r="P300" s="208">
        <v>16.055939799272334</v>
      </c>
      <c r="Q300" s="196">
        <v>-1.5949405241503678</v>
      </c>
      <c r="R300" s="209">
        <v>-0.10698716752375104</v>
      </c>
      <c r="S300" s="20">
        <v>24.500558276256299</v>
      </c>
      <c r="T300" s="20">
        <v>51.490018606968668</v>
      </c>
      <c r="U300" s="20">
        <v>41.877007407151517</v>
      </c>
    </row>
    <row r="301" spans="1:21" ht="20.100000000000001" customHeight="1" x14ac:dyDescent="0.25">
      <c r="A301" s="203" t="s">
        <v>675</v>
      </c>
      <c r="B301" s="204">
        <v>1459</v>
      </c>
      <c r="C301" s="204">
        <v>1459734156</v>
      </c>
      <c r="D301" s="204">
        <v>33811732</v>
      </c>
      <c r="E301" s="204">
        <v>33811732</v>
      </c>
      <c r="F301" s="205">
        <v>43.172415893986148</v>
      </c>
      <c r="G301" s="206">
        <v>174</v>
      </c>
      <c r="H301" s="206">
        <v>174328179</v>
      </c>
      <c r="I301" s="206">
        <v>360.5</v>
      </c>
      <c r="J301" s="206">
        <v>0.14656540550250721</v>
      </c>
      <c r="K301" s="203"/>
      <c r="L301" s="210">
        <v>1174767.5866026524</v>
      </c>
      <c r="M301" s="206">
        <v>13.850454378745278</v>
      </c>
      <c r="N301" s="206">
        <v>1.1284698963227451</v>
      </c>
      <c r="O301" s="208">
        <v>23.53</v>
      </c>
      <c r="P301" s="208">
        <v>26.786695117843799</v>
      </c>
      <c r="Q301" s="196">
        <v>318.79580811750259</v>
      </c>
      <c r="R301" s="209">
        <v>279.09809764630268</v>
      </c>
      <c r="S301" s="20">
        <v>57.829677569965163</v>
      </c>
      <c r="T301" s="20">
        <v>39.394767454868976</v>
      </c>
      <c r="U301" s="20">
        <v>55.146196908645464</v>
      </c>
    </row>
    <row r="302" spans="1:21" ht="20.100000000000001" customHeight="1" x14ac:dyDescent="0.25">
      <c r="A302" s="190" t="s">
        <v>2269</v>
      </c>
      <c r="B302" s="191"/>
      <c r="C302" s="191"/>
      <c r="D302" s="191"/>
      <c r="E302" s="191"/>
      <c r="F302" s="192"/>
      <c r="G302" s="193"/>
      <c r="H302" s="193"/>
      <c r="I302" s="193"/>
      <c r="J302" s="193"/>
      <c r="K302" s="194"/>
      <c r="L302" s="193"/>
      <c r="M302" s="193"/>
      <c r="N302" s="193"/>
      <c r="O302" s="195"/>
      <c r="P302" s="195"/>
      <c r="Q302" s="196"/>
      <c r="R302" s="196"/>
      <c r="S302" s="20"/>
      <c r="T302" s="20"/>
      <c r="U302" s="20"/>
    </row>
    <row r="303" spans="1:21" ht="20.100000000000001" customHeight="1" x14ac:dyDescent="0.25">
      <c r="A303" s="203" t="s">
        <v>67</v>
      </c>
      <c r="B303" s="204">
        <v>245534</v>
      </c>
      <c r="C303" s="204">
        <v>24553432694</v>
      </c>
      <c r="D303" s="204">
        <v>10</v>
      </c>
      <c r="E303" s="204">
        <v>10983458</v>
      </c>
      <c r="F303" s="205">
        <v>2235.4920184517482</v>
      </c>
      <c r="G303" s="206">
        <v>54021</v>
      </c>
      <c r="H303" s="206">
        <v>5402190789</v>
      </c>
      <c r="I303" s="206">
        <v>11550</v>
      </c>
      <c r="J303" s="206">
        <v>-0.99329006774518092</v>
      </c>
      <c r="K303" s="203"/>
      <c r="L303" s="206">
        <v>-0.99329006774518092</v>
      </c>
      <c r="M303" s="206">
        <v>0.3730623642035677</v>
      </c>
      <c r="N303" s="206">
        <v>2.9261976160355778E-3</v>
      </c>
      <c r="O303" s="208">
        <v>85.99</v>
      </c>
      <c r="P303" s="208">
        <v>0</v>
      </c>
      <c r="Q303" s="196">
        <v>3729.0344356126297</v>
      </c>
      <c r="R303" s="196">
        <v>14337.597684930024</v>
      </c>
      <c r="S303" s="20">
        <v>49.334450023857123</v>
      </c>
      <c r="T303" s="20">
        <v>61.22564849608159</v>
      </c>
      <c r="U303" s="20">
        <v>62.516214213436982</v>
      </c>
    </row>
    <row r="304" spans="1:21" ht="20.100000000000001" customHeight="1" x14ac:dyDescent="0.25">
      <c r="A304" s="203" t="s">
        <v>311</v>
      </c>
      <c r="B304" s="204">
        <v>530</v>
      </c>
      <c r="C304" s="204">
        <v>530578724</v>
      </c>
      <c r="D304" s="204">
        <v>2</v>
      </c>
      <c r="E304" s="204">
        <v>240000000</v>
      </c>
      <c r="F304" s="205">
        <v>2.2107446833333335</v>
      </c>
      <c r="G304" s="206">
        <v>-38</v>
      </c>
      <c r="H304" s="206">
        <v>-38865072</v>
      </c>
      <c r="I304" s="206">
        <v>5.68</v>
      </c>
      <c r="J304" s="206">
        <v>161.84105655167579</v>
      </c>
      <c r="K304" s="203" t="s">
        <v>2206</v>
      </c>
      <c r="L304" s="207">
        <v>0.35700880459729845</v>
      </c>
      <c r="M304" s="206">
        <v>47.297196950541597</v>
      </c>
      <c r="N304" s="206">
        <v>34.634737075674863</v>
      </c>
      <c r="O304" s="208">
        <v>61.93</v>
      </c>
      <c r="P304" s="208">
        <v>64.55549327548492</v>
      </c>
      <c r="Q304" s="196">
        <v>0.6329092244271628</v>
      </c>
      <c r="R304" s="209">
        <v>-4.1851841088233677</v>
      </c>
      <c r="S304" s="20">
        <v>36.742877077047325</v>
      </c>
      <c r="T304" s="20">
        <v>69.636529143407643</v>
      </c>
      <c r="U304" s="20">
        <v>48.002258300367167</v>
      </c>
    </row>
    <row r="305" spans="1:21" ht="20.100000000000001" customHeight="1" x14ac:dyDescent="0.25">
      <c r="A305" s="203" t="s">
        <v>461</v>
      </c>
      <c r="B305" s="204">
        <v>1357</v>
      </c>
      <c r="C305" s="204">
        <v>1357332842</v>
      </c>
      <c r="D305" s="204">
        <v>5</v>
      </c>
      <c r="E305" s="204">
        <v>535000000</v>
      </c>
      <c r="F305" s="205">
        <v>2.5370707327102804</v>
      </c>
      <c r="G305" s="206">
        <v>-32</v>
      </c>
      <c r="H305" s="206">
        <v>-32229759</v>
      </c>
      <c r="I305" s="206">
        <v>6</v>
      </c>
      <c r="J305" s="206">
        <v>315.30966754431483</v>
      </c>
      <c r="K305" s="203"/>
      <c r="L305" s="207">
        <v>1.9561651172365873</v>
      </c>
      <c r="M305" s="206">
        <v>21.4862888953799</v>
      </c>
      <c r="N305" s="206">
        <v>6.1597066955392181</v>
      </c>
      <c r="O305" s="208">
        <v>53.37</v>
      </c>
      <c r="P305" s="208">
        <v>60.289058478218877</v>
      </c>
      <c r="Q305" s="196">
        <v>-6.9504935370646592</v>
      </c>
      <c r="R305" s="196"/>
      <c r="S305" s="20">
        <v>38.316141800888055</v>
      </c>
      <c r="T305" s="20">
        <v>37.958904308125064</v>
      </c>
      <c r="U305" s="20">
        <v>46.029400494009536</v>
      </c>
    </row>
    <row r="306" spans="1:21" ht="20.100000000000001" customHeight="1" x14ac:dyDescent="0.25">
      <c r="A306" s="197" t="s">
        <v>488</v>
      </c>
      <c r="B306" s="198">
        <v>1606</v>
      </c>
      <c r="C306" s="198">
        <v>1606779225</v>
      </c>
      <c r="D306" s="198">
        <v>84000000</v>
      </c>
      <c r="E306" s="198">
        <v>84000000</v>
      </c>
      <c r="F306" s="199">
        <v>19.128324107142856</v>
      </c>
      <c r="G306" s="200">
        <v>-6</v>
      </c>
      <c r="H306" s="200">
        <v>-6732835</v>
      </c>
      <c r="I306" s="200">
        <v>37.68</v>
      </c>
      <c r="J306" s="200">
        <v>5.5870903950727895</v>
      </c>
      <c r="K306" s="201"/>
      <c r="L306" s="200">
        <v>6587089.3950727899</v>
      </c>
      <c r="M306" s="200">
        <v>58.22878674930822</v>
      </c>
      <c r="N306" s="200">
        <v>18.080329740575618</v>
      </c>
      <c r="O306" s="202">
        <v>21.33</v>
      </c>
      <c r="P306" s="202">
        <v>53.350129079536238</v>
      </c>
      <c r="Q306" s="196">
        <v>10.889438541600285</v>
      </c>
      <c r="R306" s="209">
        <v>27.828201898522309</v>
      </c>
      <c r="S306" s="20">
        <v>47.268578956805158</v>
      </c>
      <c r="T306" s="20">
        <v>47.381824536411301</v>
      </c>
      <c r="U306" s="20">
        <v>56.967611578680156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N46"/>
  <sheetViews>
    <sheetView workbookViewId="0">
      <pane ySplit="1" topLeftCell="A2" activePane="bottomLeft" state="frozen"/>
      <selection pane="bottomLeft" activeCell="P6" sqref="P6"/>
    </sheetView>
  </sheetViews>
  <sheetFormatPr defaultRowHeight="15" x14ac:dyDescent="0.25"/>
  <cols>
    <col min="1" max="1" width="7.710937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5.5703125" bestFit="1" customWidth="1"/>
    <col min="12" max="12" width="7.42578125" bestFit="1" customWidth="1"/>
    <col min="13" max="13" width="6.85546875" bestFit="1" customWidth="1"/>
    <col min="14" max="14" width="5.42578125" bestFit="1" customWidth="1"/>
    <col min="15" max="16" width="9.5703125" bestFit="1" customWidth="1"/>
  </cols>
  <sheetData>
    <row r="1" spans="1:14" ht="30" customHeight="1" x14ac:dyDescent="0.25">
      <c r="A1" s="116" t="s">
        <v>2134</v>
      </c>
      <c r="B1" s="116" t="s">
        <v>2136</v>
      </c>
      <c r="C1" s="116" t="s">
        <v>2137</v>
      </c>
      <c r="D1" s="116" t="s">
        <v>2138</v>
      </c>
      <c r="E1" s="116" t="s">
        <v>2139</v>
      </c>
      <c r="F1" s="116" t="s">
        <v>2140</v>
      </c>
      <c r="G1" s="116" t="s">
        <v>2141</v>
      </c>
      <c r="H1" s="116" t="s">
        <v>2142</v>
      </c>
      <c r="I1" s="116" t="s">
        <v>2143</v>
      </c>
      <c r="J1" s="116" t="s">
        <v>2144</v>
      </c>
      <c r="K1" s="23" t="s">
        <v>2145</v>
      </c>
      <c r="L1" s="121" t="s">
        <v>2165</v>
      </c>
      <c r="M1" s="122" t="s">
        <v>2166</v>
      </c>
      <c r="N1" s="123" t="s">
        <v>2176</v>
      </c>
    </row>
    <row r="2" spans="1:14" x14ac:dyDescent="0.25">
      <c r="A2" s="100" t="s">
        <v>303</v>
      </c>
      <c r="B2" s="19">
        <v>1939</v>
      </c>
      <c r="C2" s="19">
        <v>1806</v>
      </c>
      <c r="D2" s="20">
        <v>7.3643410852713176</v>
      </c>
      <c r="E2" s="20">
        <v>5.4951033732317738</v>
      </c>
      <c r="F2" s="19">
        <v>1.2219098175603624</v>
      </c>
      <c r="G2" s="19">
        <v>1.4276440030770828E-2</v>
      </c>
      <c r="H2" s="19">
        <v>36.15</v>
      </c>
      <c r="I2" s="20">
        <v>12.119447882095669</v>
      </c>
      <c r="J2" s="21">
        <v>3000</v>
      </c>
      <c r="K2" s="24">
        <v>100</v>
      </c>
      <c r="L2" s="20">
        <v>68.234484867080994</v>
      </c>
      <c r="M2" s="20">
        <v>72.913123126563974</v>
      </c>
      <c r="N2" s="20">
        <v>67.769996346869604</v>
      </c>
    </row>
    <row r="3" spans="1:14" x14ac:dyDescent="0.25">
      <c r="A3" s="100" t="s">
        <v>45</v>
      </c>
      <c r="B3" s="19">
        <v>497</v>
      </c>
      <c r="C3" s="19">
        <v>496.75</v>
      </c>
      <c r="D3" s="20">
        <v>5.0327126321087066E-2</v>
      </c>
      <c r="E3" s="20">
        <v>4.7970479704797047</v>
      </c>
      <c r="F3" s="19">
        <v>14.599341491318526</v>
      </c>
      <c r="G3" s="19">
        <v>2.1728605647189703</v>
      </c>
      <c r="H3" s="19">
        <v>38.93</v>
      </c>
      <c r="I3" s="20">
        <v>61.984161215976336</v>
      </c>
      <c r="J3" s="21">
        <v>2630.8868514846308</v>
      </c>
      <c r="K3" s="24">
        <v>87.696228382821033</v>
      </c>
      <c r="L3" s="20">
        <v>58.282899853302808</v>
      </c>
      <c r="M3" s="20">
        <v>55.628476451466469</v>
      </c>
      <c r="N3" s="20">
        <v>64.271129168278406</v>
      </c>
    </row>
    <row r="4" spans="1:14" x14ac:dyDescent="0.25">
      <c r="A4" t="s">
        <v>447</v>
      </c>
      <c r="B4" s="19">
        <v>325.5</v>
      </c>
      <c r="C4" s="19">
        <v>320.69746376811594</v>
      </c>
      <c r="D4" s="20">
        <v>1.4975285976556996</v>
      </c>
      <c r="E4" s="20">
        <v>7.6923076923076925</v>
      </c>
      <c r="F4" s="19">
        <v>0.28865958971424788</v>
      </c>
      <c r="G4" s="19">
        <v>9.5853542948115913E-4</v>
      </c>
      <c r="H4" s="19">
        <v>42.69</v>
      </c>
      <c r="I4" s="20">
        <v>34.499222916579853</v>
      </c>
      <c r="J4" s="21">
        <v>2215.6906259158623</v>
      </c>
      <c r="K4" s="24">
        <v>73.856354197195415</v>
      </c>
      <c r="L4" s="20">
        <v>50.144454180324431</v>
      </c>
      <c r="M4" s="20">
        <v>74.205569321276883</v>
      </c>
      <c r="N4" s="20">
        <v>76.491712358121362</v>
      </c>
    </row>
    <row r="5" spans="1:14" x14ac:dyDescent="0.25">
      <c r="A5" t="s">
        <v>717</v>
      </c>
      <c r="B5" s="19">
        <v>22.879999160766602</v>
      </c>
      <c r="C5" s="19">
        <v>21.53015598654747</v>
      </c>
      <c r="D5" s="20">
        <v>6.2695466538307674</v>
      </c>
      <c r="E5" s="20">
        <v>8.5388958423871326</v>
      </c>
      <c r="F5" s="19">
        <v>28.421612567264006</v>
      </c>
      <c r="G5" s="19">
        <v>1.5271897738503206</v>
      </c>
      <c r="H5" s="19">
        <v>7.14</v>
      </c>
      <c r="I5" s="20">
        <v>136.2496245406914</v>
      </c>
      <c r="J5" s="21">
        <v>2032.9774592913827</v>
      </c>
      <c r="K5" s="24">
        <v>67.765915309712753</v>
      </c>
      <c r="L5" s="20">
        <v>48.974347523767328</v>
      </c>
      <c r="M5" s="20">
        <v>64.813538854902546</v>
      </c>
      <c r="N5" s="20">
        <v>62.052695312911773</v>
      </c>
    </row>
    <row r="6" spans="1:14" x14ac:dyDescent="0.25">
      <c r="A6" t="s">
        <v>629</v>
      </c>
      <c r="B6" s="19">
        <v>195.39999389648438</v>
      </c>
      <c r="C6" s="19">
        <v>189.24445427788629</v>
      </c>
      <c r="D6" s="20">
        <v>3.2526922081210889</v>
      </c>
      <c r="E6" s="20">
        <v>3.4957578061676382</v>
      </c>
      <c r="F6" s="19">
        <v>4.3592227514512008</v>
      </c>
      <c r="G6" s="19">
        <v>8.8165540187589139E-2</v>
      </c>
      <c r="H6" s="19">
        <v>17.78</v>
      </c>
      <c r="I6" s="20">
        <v>57.822747615117571</v>
      </c>
      <c r="J6" s="21">
        <v>2012.2972034852098</v>
      </c>
      <c r="K6" s="24">
        <v>67.076573449506995</v>
      </c>
      <c r="L6" s="20">
        <v>49.739764064524422</v>
      </c>
      <c r="M6" s="20">
        <v>55.804554836768375</v>
      </c>
      <c r="N6" s="20">
        <v>87.859216024540189</v>
      </c>
    </row>
    <row r="7" spans="1:14" x14ac:dyDescent="0.25">
      <c r="A7" s="100" t="s">
        <v>277</v>
      </c>
      <c r="B7" s="19">
        <v>380.25</v>
      </c>
      <c r="C7" s="19">
        <v>377.3775773195876</v>
      </c>
      <c r="D7" s="20">
        <v>0.76115351124315644</v>
      </c>
      <c r="E7" s="20">
        <v>7.1881606765327692</v>
      </c>
      <c r="F7" s="19">
        <v>8.9424717023978334E-2</v>
      </c>
      <c r="G7" s="19">
        <v>5.5047532794077151E-5</v>
      </c>
      <c r="H7" s="19">
        <v>25.78</v>
      </c>
      <c r="I7" s="20">
        <v>41.705800860307441</v>
      </c>
      <c r="J7" s="21">
        <v>1895.501681523609</v>
      </c>
      <c r="K7" s="24">
        <v>63.183389384120304</v>
      </c>
      <c r="L7" s="20">
        <v>47.807547372219858</v>
      </c>
      <c r="M7" s="20">
        <v>72.958918857425772</v>
      </c>
      <c r="N7" s="20">
        <v>71.925785280951644</v>
      </c>
    </row>
    <row r="8" spans="1:14" x14ac:dyDescent="0.25">
      <c r="A8" s="100" t="s">
        <v>465</v>
      </c>
      <c r="B8" s="19">
        <v>53.799999237060547</v>
      </c>
      <c r="C8" s="19">
        <v>53.607864171808416</v>
      </c>
      <c r="D8" s="20">
        <v>0.35840835709543561</v>
      </c>
      <c r="E8" s="20">
        <v>9.9305287019342483</v>
      </c>
      <c r="F8" s="19">
        <v>1.4449765570615825</v>
      </c>
      <c r="G8" s="19">
        <v>3.9150662241122748E-3</v>
      </c>
      <c r="H8" s="19">
        <v>24.88</v>
      </c>
      <c r="I8" s="20">
        <v>0</v>
      </c>
      <c r="J8" s="21">
        <v>1868.3394167083779</v>
      </c>
      <c r="K8" s="24">
        <v>62.277980556945934</v>
      </c>
      <c r="L8" s="20">
        <v>52.282217902304112</v>
      </c>
      <c r="M8" s="20">
        <v>70.425800565095557</v>
      </c>
      <c r="N8" s="20">
        <v>86.840088124256766</v>
      </c>
    </row>
    <row r="9" spans="1:14" x14ac:dyDescent="0.25">
      <c r="A9" t="s">
        <v>291</v>
      </c>
      <c r="B9" s="19">
        <v>75.900001525878906</v>
      </c>
      <c r="C9" s="19">
        <v>75.683141043019845</v>
      </c>
      <c r="D9" s="20">
        <v>0.28653737129619627</v>
      </c>
      <c r="E9" s="20">
        <v>10.000002211418705</v>
      </c>
      <c r="F9" s="19">
        <v>9.4692554745171833</v>
      </c>
      <c r="G9" s="19">
        <v>0.70547595973367783</v>
      </c>
      <c r="H9" s="19">
        <v>28.61</v>
      </c>
      <c r="I9" s="20">
        <v>61.030998319960659</v>
      </c>
      <c r="J9" s="21">
        <v>1856.6415332251229</v>
      </c>
      <c r="K9" s="24">
        <v>61.888051107504097</v>
      </c>
      <c r="L9" s="20">
        <v>45.263125175993324</v>
      </c>
      <c r="M9" s="20">
        <v>76.447166115178945</v>
      </c>
      <c r="N9" s="20">
        <v>52.301126357699523</v>
      </c>
    </row>
    <row r="10" spans="1:14" x14ac:dyDescent="0.25">
      <c r="A10" t="s">
        <v>6</v>
      </c>
      <c r="B10" s="19">
        <v>21.600000381469727</v>
      </c>
      <c r="C10" s="19">
        <v>21.541262616609274</v>
      </c>
      <c r="D10" s="20">
        <v>0.27267558966187794</v>
      </c>
      <c r="E10" s="20">
        <v>3.3492860082103602</v>
      </c>
      <c r="F10" s="19">
        <v>1.9249231985645046</v>
      </c>
      <c r="G10" s="19">
        <v>1.8999031640478493E-2</v>
      </c>
      <c r="H10" s="19">
        <v>19.77</v>
      </c>
      <c r="I10" s="20">
        <v>18.70120916399916</v>
      </c>
      <c r="J10" s="21">
        <v>1763.0229648611273</v>
      </c>
      <c r="K10" s="24">
        <v>58.767432162037579</v>
      </c>
      <c r="L10" s="20">
        <v>51.704794843243668</v>
      </c>
      <c r="M10" s="20">
        <v>66.649092455816856</v>
      </c>
      <c r="N10" s="20">
        <v>49.866312633365645</v>
      </c>
    </row>
    <row r="11" spans="1:14" x14ac:dyDescent="0.25">
      <c r="A11" t="s">
        <v>4</v>
      </c>
      <c r="B11" s="19">
        <v>52.349998474121094</v>
      </c>
      <c r="C11" s="19">
        <v>48.746871471405029</v>
      </c>
      <c r="D11" s="20">
        <v>7.3915040985341243</v>
      </c>
      <c r="E11" s="20">
        <v>2.2460892461823039</v>
      </c>
      <c r="F11" s="19">
        <v>3.077384769025671</v>
      </c>
      <c r="G11" s="19">
        <v>0.10150650289461254</v>
      </c>
      <c r="H11" s="19">
        <v>41.93</v>
      </c>
      <c r="I11" s="20">
        <v>67.064058422197348</v>
      </c>
      <c r="J11" s="21">
        <v>1710.1374291430154</v>
      </c>
      <c r="K11" s="24">
        <v>57.004580971433846</v>
      </c>
      <c r="L11" s="20">
        <v>50.962896757368284</v>
      </c>
      <c r="M11" s="20">
        <v>54.964192016352328</v>
      </c>
      <c r="N11" s="20">
        <v>53.907578123276451</v>
      </c>
    </row>
    <row r="12" spans="1:14" x14ac:dyDescent="0.25">
      <c r="A12" t="s">
        <v>707</v>
      </c>
      <c r="B12" s="19">
        <v>11.029999732971191</v>
      </c>
      <c r="C12" s="19">
        <v>10.912582586932656</v>
      </c>
      <c r="D12" s="20">
        <v>1.0759794494397461</v>
      </c>
      <c r="E12" s="20">
        <v>7.1914458101213112</v>
      </c>
      <c r="F12" s="19">
        <v>51.861705575911287</v>
      </c>
      <c r="G12" s="19">
        <v>53.760109440530009</v>
      </c>
      <c r="H12" s="19">
        <v>74.52</v>
      </c>
      <c r="I12" s="20">
        <v>14.341569462501884</v>
      </c>
      <c r="J12" s="21">
        <v>1639.0155521588051</v>
      </c>
      <c r="K12" s="24">
        <v>54.633851738626838</v>
      </c>
      <c r="L12" s="20">
        <v>44.268065356822802</v>
      </c>
      <c r="M12" s="20">
        <v>61.333458208935937</v>
      </c>
      <c r="N12" s="20">
        <v>50.687191282857142</v>
      </c>
    </row>
    <row r="13" spans="1:14" x14ac:dyDescent="0.25">
      <c r="A13" t="s">
        <v>107</v>
      </c>
      <c r="B13" s="19">
        <v>11.229999542236328</v>
      </c>
      <c r="C13" s="19">
        <v>10.564277825327967</v>
      </c>
      <c r="D13" s="20">
        <v>6.301630153196907</v>
      </c>
      <c r="E13" s="20">
        <v>9.2412435208357895</v>
      </c>
      <c r="F13" s="19">
        <v>12.165309525011573</v>
      </c>
      <c r="G13" s="19">
        <v>1.1857026827496659</v>
      </c>
      <c r="H13" s="19">
        <v>29.41</v>
      </c>
      <c r="I13" s="20">
        <v>84.668967591995113</v>
      </c>
      <c r="J13" s="21">
        <v>1619.9501583759479</v>
      </c>
      <c r="K13" s="24">
        <v>53.998338612531597</v>
      </c>
      <c r="L13" s="20">
        <v>52.987797906495963</v>
      </c>
      <c r="M13" s="20">
        <v>82.064836371575296</v>
      </c>
      <c r="N13" s="20">
        <v>71.754693978638898</v>
      </c>
    </row>
    <row r="14" spans="1:14" x14ac:dyDescent="0.25">
      <c r="A14" s="100" t="s">
        <v>63</v>
      </c>
      <c r="B14" s="19">
        <v>131.69999694824219</v>
      </c>
      <c r="C14" s="19">
        <v>131.111046638278</v>
      </c>
      <c r="D14" s="20">
        <v>0.44919960984602908</v>
      </c>
      <c r="E14" s="20">
        <v>9.7499974568684902</v>
      </c>
      <c r="F14" s="19">
        <v>39.662373844338205</v>
      </c>
      <c r="G14" s="19">
        <v>14.552596394847898</v>
      </c>
      <c r="H14" s="19">
        <v>33.659999999999997</v>
      </c>
      <c r="I14" s="20">
        <v>36.10957121615575</v>
      </c>
      <c r="J14" s="21">
        <v>1612.4628353966118</v>
      </c>
      <c r="K14" s="24">
        <v>53.748761179887062</v>
      </c>
      <c r="L14" s="20">
        <v>44.078927431766523</v>
      </c>
      <c r="M14" s="20">
        <v>71.317359869149428</v>
      </c>
      <c r="N14" s="20">
        <v>62.243632860669777</v>
      </c>
    </row>
    <row r="15" spans="1:14" x14ac:dyDescent="0.25">
      <c r="A15" t="s">
        <v>72</v>
      </c>
      <c r="B15" s="19">
        <v>15.529999732971191</v>
      </c>
      <c r="C15" s="19">
        <v>15.40913022082785</v>
      </c>
      <c r="D15" s="20">
        <v>0.78440191244518009</v>
      </c>
      <c r="E15" s="20">
        <v>5.2881337828555353</v>
      </c>
      <c r="F15" s="19">
        <v>44.315266506145427</v>
      </c>
      <c r="G15" s="19">
        <v>26.92136960460812</v>
      </c>
      <c r="H15" s="19">
        <v>52.08</v>
      </c>
      <c r="I15" s="20">
        <v>12.560142828813397</v>
      </c>
      <c r="J15" s="21">
        <v>1587.8655571292998</v>
      </c>
      <c r="K15" s="24">
        <v>52.928851904309994</v>
      </c>
      <c r="L15" s="20">
        <v>49.705746451305451</v>
      </c>
      <c r="M15" s="20">
        <v>77.579472883080058</v>
      </c>
      <c r="N15" s="20">
        <v>59.689745045998237</v>
      </c>
    </row>
    <row r="16" spans="1:14" x14ac:dyDescent="0.25">
      <c r="A16" t="s">
        <v>422</v>
      </c>
      <c r="B16" s="19">
        <v>136.10000610351563</v>
      </c>
      <c r="C16" s="19">
        <v>136.00156050766071</v>
      </c>
      <c r="D16" s="20">
        <v>7.2385636964339625E-2</v>
      </c>
      <c r="E16" s="20">
        <v>9.935381864744766</v>
      </c>
      <c r="F16" s="19">
        <v>73.959822583698383</v>
      </c>
      <c r="G16" s="19">
        <v>8.0731588202089668</v>
      </c>
      <c r="H16" s="19">
        <v>5.37</v>
      </c>
      <c r="I16" s="20">
        <v>14.442523569404742</v>
      </c>
      <c r="J16" s="21">
        <v>1555.5685838220559</v>
      </c>
      <c r="K16" s="24">
        <v>51.852286127401861</v>
      </c>
      <c r="L16" s="20">
        <v>48.271931678660323</v>
      </c>
      <c r="M16" s="20">
        <v>76.109075115100595</v>
      </c>
      <c r="N16" s="20">
        <v>53.350704030345774</v>
      </c>
    </row>
    <row r="17" spans="1:14" x14ac:dyDescent="0.25">
      <c r="A17" s="100" t="s">
        <v>204</v>
      </c>
      <c r="B17" s="19">
        <v>25.940000534057617</v>
      </c>
      <c r="C17" s="19">
        <v>25.882438973682682</v>
      </c>
      <c r="D17" s="20">
        <v>0.22239619857102436</v>
      </c>
      <c r="E17" s="20">
        <v>4.6811937662183318</v>
      </c>
      <c r="F17" s="19">
        <v>1.8172513854724561</v>
      </c>
      <c r="G17" s="19">
        <v>7.3158268336250248E-2</v>
      </c>
      <c r="H17" s="19">
        <v>84.92</v>
      </c>
      <c r="I17" s="20">
        <v>63.971565907770085</v>
      </c>
      <c r="J17" s="21">
        <v>1446.9324281873996</v>
      </c>
      <c r="K17" s="24">
        <v>48.231080939579989</v>
      </c>
      <c r="L17" s="20">
        <v>44.574713566606768</v>
      </c>
      <c r="M17" s="20">
        <v>72.106265327643399</v>
      </c>
      <c r="N17" s="20">
        <v>55.07418195697268</v>
      </c>
    </row>
    <row r="18" spans="1:14" x14ac:dyDescent="0.25">
      <c r="A18" t="s">
        <v>710</v>
      </c>
      <c r="B18" s="19">
        <v>13.130000114440918</v>
      </c>
      <c r="C18" s="19">
        <v>12.77341734004926</v>
      </c>
      <c r="D18" s="20">
        <v>2.7916004378377473</v>
      </c>
      <c r="E18" s="20">
        <v>3.467301407462513</v>
      </c>
      <c r="F18" s="19">
        <v>108.22798961963704</v>
      </c>
      <c r="G18" s="19">
        <v>72.219397851085702</v>
      </c>
      <c r="H18" s="19">
        <v>24.28</v>
      </c>
      <c r="I18" s="20">
        <v>81.986278622089756</v>
      </c>
      <c r="J18" s="21">
        <v>1302.9489439700289</v>
      </c>
      <c r="K18" s="24">
        <v>43.431631465667628</v>
      </c>
      <c r="L18" s="20">
        <v>50.553486737333174</v>
      </c>
      <c r="M18" s="20">
        <v>63.852123672455036</v>
      </c>
      <c r="N18" s="20">
        <v>53.55538969601006</v>
      </c>
    </row>
    <row r="19" spans="1:14" x14ac:dyDescent="0.25">
      <c r="A19" t="s">
        <v>219</v>
      </c>
      <c r="B19" s="19">
        <v>82.199996948242188</v>
      </c>
      <c r="C19" s="19">
        <v>76.035709381103516</v>
      </c>
      <c r="D19" s="20">
        <v>8.1070954914647348</v>
      </c>
      <c r="E19" s="20">
        <v>4.3147128995048059</v>
      </c>
      <c r="F19" s="19">
        <v>2.047605156488272</v>
      </c>
      <c r="G19" s="19">
        <v>2.1188964225749288E-2</v>
      </c>
      <c r="H19" s="19">
        <v>19.45</v>
      </c>
      <c r="I19" s="20">
        <v>49.584664049256041</v>
      </c>
      <c r="J19" s="21">
        <v>1227.7807217364993</v>
      </c>
      <c r="K19" s="24">
        <v>40.926024057883311</v>
      </c>
      <c r="L19" s="20">
        <v>33.690787350796391</v>
      </c>
      <c r="M19" s="20">
        <v>44.440156938227439</v>
      </c>
      <c r="N19" s="20">
        <v>62.683919367396015</v>
      </c>
    </row>
    <row r="20" spans="1:14" x14ac:dyDescent="0.25">
      <c r="A20" t="s">
        <v>249</v>
      </c>
      <c r="B20" s="19">
        <v>75.25</v>
      </c>
      <c r="C20" s="19">
        <v>75.104229720181266</v>
      </c>
      <c r="D20" s="20">
        <v>0.19409063958426323</v>
      </c>
      <c r="E20" s="20">
        <v>7.1937368536940722</v>
      </c>
      <c r="F20" s="19">
        <v>3.5360899461762463</v>
      </c>
      <c r="G20" s="19">
        <v>7.340279490174606E-2</v>
      </c>
      <c r="H20" s="19">
        <v>22.01</v>
      </c>
      <c r="I20" s="20">
        <v>19.039314033005702</v>
      </c>
      <c r="J20" s="21">
        <v>1220.673895290214</v>
      </c>
      <c r="K20" s="24">
        <v>40.68912984300713</v>
      </c>
      <c r="L20" s="20">
        <v>44.018661306003224</v>
      </c>
      <c r="M20" s="20">
        <v>79.519364290898679</v>
      </c>
      <c r="N20" s="20">
        <v>50.372548791162565</v>
      </c>
    </row>
    <row r="21" spans="1:14" x14ac:dyDescent="0.25">
      <c r="A21" s="100" t="s">
        <v>126</v>
      </c>
      <c r="B21" s="19">
        <v>19.770000457763672</v>
      </c>
      <c r="C21" s="19">
        <v>19.089729773031699</v>
      </c>
      <c r="D21" s="20">
        <v>3.5635427678656799</v>
      </c>
      <c r="E21" s="20">
        <v>5.6089806780074438</v>
      </c>
      <c r="F21" s="19">
        <v>43.223027919973724</v>
      </c>
      <c r="G21" s="19">
        <v>15.518232507176622</v>
      </c>
      <c r="H21" s="19">
        <v>31.46</v>
      </c>
      <c r="I21" s="20">
        <v>15.462685286591615</v>
      </c>
      <c r="J21" s="21">
        <v>1210.1490481152177</v>
      </c>
      <c r="K21" s="24">
        <v>40.338301603840591</v>
      </c>
      <c r="L21" s="20">
        <v>50.731471516878656</v>
      </c>
      <c r="M21" s="20">
        <v>60.794358752395311</v>
      </c>
      <c r="N21" s="20">
        <v>49.804669931986197</v>
      </c>
    </row>
    <row r="22" spans="1:14" x14ac:dyDescent="0.25">
      <c r="A22" s="100" t="s">
        <v>80</v>
      </c>
      <c r="B22" s="19">
        <v>1.8799999952316284</v>
      </c>
      <c r="C22" s="19">
        <v>1.8721649425545919</v>
      </c>
      <c r="D22" s="20">
        <v>0.41850226435420385</v>
      </c>
      <c r="E22" s="20">
        <v>10.588231911708835</v>
      </c>
      <c r="F22" s="19">
        <v>27.472051617347674</v>
      </c>
      <c r="G22" s="19">
        <v>15.256910979683596</v>
      </c>
      <c r="H22" s="19">
        <v>73.55</v>
      </c>
      <c r="I22" s="20">
        <v>46.504648888745052</v>
      </c>
      <c r="J22" s="21">
        <v>1170.0383996958763</v>
      </c>
      <c r="K22" s="24">
        <v>39.001279989862539</v>
      </c>
      <c r="L22" s="20">
        <v>35.799805726003008</v>
      </c>
      <c r="M22" s="20">
        <v>81.712091129254944</v>
      </c>
      <c r="N22" s="20">
        <v>44.952639435794076</v>
      </c>
    </row>
    <row r="23" spans="1:14" x14ac:dyDescent="0.25">
      <c r="A23" t="s">
        <v>311</v>
      </c>
      <c r="B23" s="19">
        <v>5.7699999809265137</v>
      </c>
      <c r="C23" s="19">
        <v>5.4352175463800849</v>
      </c>
      <c r="D23" s="20">
        <v>6.1595038595906351</v>
      </c>
      <c r="E23" s="20">
        <v>9.904761541457404</v>
      </c>
      <c r="F23" s="19">
        <v>46.641429921764598</v>
      </c>
      <c r="G23" s="19">
        <v>37.01700787441635</v>
      </c>
      <c r="H23" s="19">
        <v>61.93</v>
      </c>
      <c r="I23" s="20">
        <v>64.55549327548492</v>
      </c>
      <c r="J23" s="21">
        <v>1129.0064172010236</v>
      </c>
      <c r="K23" s="24">
        <v>37.633547240034119</v>
      </c>
      <c r="L23" s="20">
        <v>36.742877077047325</v>
      </c>
      <c r="M23" s="20">
        <v>69.636529143407643</v>
      </c>
      <c r="N23" s="20">
        <v>48.002258300367167</v>
      </c>
    </row>
    <row r="24" spans="1:14" x14ac:dyDescent="0.25">
      <c r="A24" t="s">
        <v>510</v>
      </c>
      <c r="B24" s="19">
        <v>2.9900000095367432</v>
      </c>
      <c r="C24" s="19">
        <v>2.9758378454156822</v>
      </c>
      <c r="D24" s="20">
        <v>0.47590510157930727</v>
      </c>
      <c r="E24" s="20">
        <v>10.332102119866654</v>
      </c>
      <c r="F24" s="19">
        <v>20.831350188795358</v>
      </c>
      <c r="G24" s="19">
        <v>9.9721154013458158</v>
      </c>
      <c r="H24" s="19">
        <v>83.62</v>
      </c>
      <c r="I24" s="20">
        <v>28.926657046192595</v>
      </c>
      <c r="J24" s="21">
        <v>1076.4414737043039</v>
      </c>
      <c r="K24" s="24">
        <v>35.88138245681013</v>
      </c>
      <c r="L24" s="20">
        <v>35.528467814567016</v>
      </c>
      <c r="M24" s="20">
        <v>85.950114977319444</v>
      </c>
      <c r="N24" s="20">
        <v>42.880700591258545</v>
      </c>
    </row>
    <row r="25" spans="1:14" x14ac:dyDescent="0.25">
      <c r="A25" t="s">
        <v>708</v>
      </c>
      <c r="B25" s="19">
        <v>130.10000610351563</v>
      </c>
      <c r="C25" s="19">
        <v>129.74834299611521</v>
      </c>
      <c r="D25" s="20">
        <v>0.27103475796291404</v>
      </c>
      <c r="E25" s="20">
        <v>3.0087117655892448</v>
      </c>
      <c r="F25" s="19">
        <v>0.52322988973767248</v>
      </c>
      <c r="G25" s="19">
        <v>9.8481063379949642E-4</v>
      </c>
      <c r="H25" s="19">
        <v>13.98</v>
      </c>
      <c r="I25" s="20">
        <v>558.75548580426141</v>
      </c>
      <c r="J25" s="21">
        <v>997.22171921039615</v>
      </c>
      <c r="K25" s="24">
        <v>33.24072397367987</v>
      </c>
      <c r="L25" s="20">
        <v>44.751885403553011</v>
      </c>
      <c r="M25" s="20">
        <v>67.027816703112052</v>
      </c>
      <c r="N25" s="20">
        <v>52.463701956798964</v>
      </c>
    </row>
    <row r="26" spans="1:14" x14ac:dyDescent="0.25">
      <c r="A26" s="100" t="s">
        <v>329</v>
      </c>
      <c r="B26" s="19">
        <v>2.8199999332427979</v>
      </c>
      <c r="C26" s="19">
        <v>2.8097937475774706</v>
      </c>
      <c r="D26" s="20">
        <v>0.36323611560908248</v>
      </c>
      <c r="E26" s="20">
        <v>9.7276267118245698</v>
      </c>
      <c r="F26" s="19">
        <v>21.856447291319562</v>
      </c>
      <c r="G26" s="19">
        <v>9.1940045394130028</v>
      </c>
      <c r="H26" s="19">
        <v>70.16</v>
      </c>
      <c r="I26" s="20">
        <v>43.148856298897599</v>
      </c>
      <c r="J26" s="21">
        <v>941.62640929757731</v>
      </c>
      <c r="K26" s="24">
        <v>31.387546976585909</v>
      </c>
      <c r="L26" s="20">
        <v>41.914026714467028</v>
      </c>
      <c r="M26" s="20">
        <v>87.714995120240644</v>
      </c>
      <c r="N26" s="20">
        <v>44.002503781818739</v>
      </c>
    </row>
    <row r="27" spans="1:14" x14ac:dyDescent="0.25">
      <c r="A27" t="s">
        <v>402</v>
      </c>
      <c r="B27" s="19">
        <v>53.900001525878906</v>
      </c>
      <c r="C27" s="19">
        <v>53.160994455324001</v>
      </c>
      <c r="D27" s="20">
        <v>1.3901302602154284</v>
      </c>
      <c r="E27" s="20">
        <v>9.2862973629242056</v>
      </c>
      <c r="F27" s="19">
        <v>13.246589850067448</v>
      </c>
      <c r="G27" s="19">
        <v>1.6571660357473863</v>
      </c>
      <c r="H27" s="19">
        <v>34.369999999999997</v>
      </c>
      <c r="I27" s="20">
        <v>43.681114393218152</v>
      </c>
      <c r="J27" s="21">
        <v>794.62145903554551</v>
      </c>
      <c r="K27" s="24">
        <v>26.487381967851515</v>
      </c>
      <c r="L27" s="20">
        <v>38.061825350811887</v>
      </c>
      <c r="M27" s="20">
        <v>72.67781752883451</v>
      </c>
      <c r="N27" s="20">
        <v>51.946498324346869</v>
      </c>
    </row>
    <row r="28" spans="1:14" x14ac:dyDescent="0.25">
      <c r="A28" t="s">
        <v>721</v>
      </c>
      <c r="B28" s="19">
        <v>12.550000190734863</v>
      </c>
      <c r="C28" s="19">
        <v>12.164137796423901</v>
      </c>
      <c r="D28" s="20">
        <v>3.1721310689558333</v>
      </c>
      <c r="E28" s="20">
        <v>4.3225309169249764</v>
      </c>
      <c r="F28" s="19">
        <v>0.39439222259527124</v>
      </c>
      <c r="G28" s="19">
        <v>1.3124548947304701E-3</v>
      </c>
      <c r="H28" s="19">
        <v>32.299999999999997</v>
      </c>
      <c r="I28" s="20">
        <v>368.75544770542894</v>
      </c>
      <c r="J28" s="21">
        <v>788.26897218567115</v>
      </c>
      <c r="K28" s="24">
        <v>26.27563240618904</v>
      </c>
      <c r="L28" s="20">
        <v>30.591999271450508</v>
      </c>
      <c r="M28" s="20">
        <v>68.93528002987857</v>
      </c>
      <c r="N28" s="20">
        <v>47.652513726069571</v>
      </c>
    </row>
    <row r="29" spans="1:14" x14ac:dyDescent="0.25">
      <c r="A29" t="s">
        <v>701</v>
      </c>
      <c r="B29" s="19">
        <v>1880</v>
      </c>
      <c r="C29" s="19">
        <v>552.63636363636351</v>
      </c>
      <c r="D29" s="20">
        <v>240.18753084388888</v>
      </c>
      <c r="E29" s="20">
        <v>5.2042529378847231</v>
      </c>
      <c r="F29" s="19">
        <v>0.25246548348717945</v>
      </c>
      <c r="G29" s="19">
        <v>2.2744638174742788E-4</v>
      </c>
      <c r="H29" s="19">
        <v>25.35</v>
      </c>
      <c r="I29" s="20">
        <v>0</v>
      </c>
      <c r="J29" s="21">
        <v>770</v>
      </c>
      <c r="K29" s="24">
        <v>25.666666666666668</v>
      </c>
      <c r="L29" s="20">
        <v>29.946622558748714</v>
      </c>
      <c r="M29" s="20">
        <v>68.112280032366215</v>
      </c>
      <c r="N29" s="20">
        <v>58.419610603015023</v>
      </c>
    </row>
    <row r="30" spans="1:14" x14ac:dyDescent="0.25">
      <c r="A30" s="100" t="s">
        <v>536</v>
      </c>
      <c r="B30" s="19">
        <v>16.370000839233398</v>
      </c>
      <c r="C30" s="19">
        <v>16.365429498816049</v>
      </c>
      <c r="D30" s="20">
        <v>2.7932908315546855E-2</v>
      </c>
      <c r="E30" s="20">
        <v>2.4405588746499514</v>
      </c>
      <c r="F30" s="19">
        <v>6.5889662817886725</v>
      </c>
      <c r="G30" s="19">
        <v>0.41155317187936735</v>
      </c>
      <c r="H30" s="19">
        <v>37.130000000000003</v>
      </c>
      <c r="I30" s="20">
        <v>49.203279038029883</v>
      </c>
      <c r="J30" s="21">
        <v>767.83272584103906</v>
      </c>
      <c r="K30" s="24">
        <v>25.5944241947013</v>
      </c>
      <c r="L30" s="20">
        <v>49.287005536431963</v>
      </c>
      <c r="M30" s="20">
        <v>69.09109721308603</v>
      </c>
      <c r="N30" s="20">
        <v>45.990593174856862</v>
      </c>
    </row>
    <row r="31" spans="1:14" x14ac:dyDescent="0.25">
      <c r="A31" s="100" t="s">
        <v>543</v>
      </c>
      <c r="B31" s="19">
        <v>60.75</v>
      </c>
      <c r="C31" s="19">
        <v>59.655912460819366</v>
      </c>
      <c r="D31" s="20">
        <v>1.8339968228617842</v>
      </c>
      <c r="E31" s="20">
        <v>8.1923390010969204</v>
      </c>
      <c r="F31" s="19">
        <v>30.481490948969526</v>
      </c>
      <c r="G31" s="19">
        <v>6.0152930011696988</v>
      </c>
      <c r="H31" s="19">
        <v>24.05</v>
      </c>
      <c r="I31" s="20">
        <v>59.170664817978519</v>
      </c>
      <c r="J31" s="21">
        <v>710.79927583876804</v>
      </c>
      <c r="K31" s="24">
        <v>23.693309194625602</v>
      </c>
      <c r="L31" s="20">
        <v>35.494112262679984</v>
      </c>
      <c r="M31" s="20">
        <v>75.386290451437134</v>
      </c>
      <c r="N31" s="20">
        <v>49.327479429947068</v>
      </c>
    </row>
    <row r="32" spans="1:14" x14ac:dyDescent="0.25">
      <c r="A32" s="100" t="s">
        <v>232</v>
      </c>
      <c r="B32" s="19">
        <v>18.450000762939453</v>
      </c>
      <c r="C32" s="19">
        <v>18.111784934997559</v>
      </c>
      <c r="D32" s="20">
        <v>1.867379880866171</v>
      </c>
      <c r="E32" s="20">
        <v>2.5569816435450563</v>
      </c>
      <c r="F32" s="19">
        <v>1.1819260110771288</v>
      </c>
      <c r="G32" s="19">
        <v>1.732775269135213E-2</v>
      </c>
      <c r="H32" s="19">
        <v>48.35</v>
      </c>
      <c r="I32" s="20">
        <v>58.815192354201898</v>
      </c>
      <c r="J32" s="21">
        <v>694.9104474936629</v>
      </c>
      <c r="K32" s="24">
        <v>23.163681583122095</v>
      </c>
      <c r="L32" s="20">
        <v>35.659537423304414</v>
      </c>
      <c r="M32" s="20">
        <v>64.609339612742687</v>
      </c>
      <c r="N32" s="20">
        <v>52.374804365902818</v>
      </c>
    </row>
    <row r="33" spans="1:14" x14ac:dyDescent="0.25">
      <c r="A33" t="s">
        <v>384</v>
      </c>
      <c r="B33" s="19">
        <v>10.720000267028809</v>
      </c>
      <c r="C33" s="19">
        <v>10.06703715854221</v>
      </c>
      <c r="D33" s="20">
        <v>6.4861497797545971</v>
      </c>
      <c r="E33" s="20">
        <v>3.574877989584587</v>
      </c>
      <c r="F33" s="19">
        <v>31.980383999983623</v>
      </c>
      <c r="G33" s="19">
        <v>21.734663585689564</v>
      </c>
      <c r="H33" s="19">
        <v>83.34</v>
      </c>
      <c r="I33" s="20">
        <v>19.381903561177413</v>
      </c>
      <c r="J33" s="21">
        <v>692.27550796640458</v>
      </c>
      <c r="K33" s="24">
        <v>23.075850265546819</v>
      </c>
      <c r="L33" s="20">
        <v>32.483213657197197</v>
      </c>
      <c r="M33" s="20">
        <v>57.802937459185195</v>
      </c>
      <c r="N33" s="20">
        <v>51.641379661056405</v>
      </c>
    </row>
    <row r="34" spans="1:14" x14ac:dyDescent="0.25">
      <c r="A34" s="100" t="s">
        <v>124</v>
      </c>
      <c r="B34" s="19">
        <v>2.0399999618530273</v>
      </c>
      <c r="C34" s="19">
        <v>2.0237715557643345</v>
      </c>
      <c r="D34" s="20">
        <v>0.80188922719410827</v>
      </c>
      <c r="E34" s="20">
        <v>3.5532960520909489</v>
      </c>
      <c r="F34" s="19">
        <v>14.16769736665009</v>
      </c>
      <c r="G34" s="19">
        <v>1.7979311378997576</v>
      </c>
      <c r="H34" s="19">
        <v>34.770000000000003</v>
      </c>
      <c r="I34" s="20">
        <v>36.852657403320535</v>
      </c>
      <c r="J34" s="21">
        <v>601.66309506415416</v>
      </c>
      <c r="K34" s="24">
        <v>20.055436502138473</v>
      </c>
      <c r="L34" s="20">
        <v>24.013265326848646</v>
      </c>
      <c r="M34" s="20">
        <v>57.091314785140831</v>
      </c>
      <c r="N34" s="20">
        <v>41.714334607425258</v>
      </c>
    </row>
    <row r="35" spans="1:14" x14ac:dyDescent="0.25">
      <c r="A35" s="100" t="s">
        <v>256</v>
      </c>
      <c r="B35" s="19">
        <v>9.2200002670288086</v>
      </c>
      <c r="C35" s="19">
        <v>8.6162577475270918</v>
      </c>
      <c r="D35" s="20">
        <v>7.0070155419270481</v>
      </c>
      <c r="E35" s="20">
        <v>2.2172926731172544</v>
      </c>
      <c r="F35" s="19">
        <v>55.517951396476334</v>
      </c>
      <c r="G35" s="19">
        <v>27.946215341023024</v>
      </c>
      <c r="H35" s="19">
        <v>35.520000000000003</v>
      </c>
      <c r="I35" s="20">
        <v>32.802736515063131</v>
      </c>
      <c r="J35" s="21">
        <v>581.97516396077549</v>
      </c>
      <c r="K35" s="24">
        <v>19.39917213202585</v>
      </c>
      <c r="L35" s="20">
        <v>28.13889606410746</v>
      </c>
      <c r="M35" s="20">
        <v>49.676236301649745</v>
      </c>
      <c r="N35" s="20">
        <v>39.074938984745394</v>
      </c>
    </row>
    <row r="36" spans="1:14" x14ac:dyDescent="0.25">
      <c r="A36" t="s">
        <v>511</v>
      </c>
      <c r="B36" s="19">
        <v>1.7400000095367432</v>
      </c>
      <c r="C36" s="19">
        <v>1.7029487635844793</v>
      </c>
      <c r="D36" s="20">
        <v>2.1757111396749198</v>
      </c>
      <c r="E36" s="20">
        <v>2.3529388665328623</v>
      </c>
      <c r="F36" s="19">
        <v>38.865353218532206</v>
      </c>
      <c r="G36" s="19">
        <v>27.717410653638716</v>
      </c>
      <c r="H36" s="19">
        <v>72.55</v>
      </c>
      <c r="I36" s="20">
        <v>38.606751960873375</v>
      </c>
      <c r="J36" s="21">
        <v>567.26207184808368</v>
      </c>
      <c r="K36" s="24">
        <v>18.908735728269455</v>
      </c>
      <c r="L36" s="20">
        <v>20.754634421370415</v>
      </c>
      <c r="M36" s="20">
        <v>52.789673915705201</v>
      </c>
      <c r="N36" s="20">
        <v>39.528310451388876</v>
      </c>
    </row>
    <row r="37" spans="1:14" x14ac:dyDescent="0.25">
      <c r="A37" t="s">
        <v>123</v>
      </c>
      <c r="B37" s="19">
        <v>0.8399999737739563</v>
      </c>
      <c r="C37" s="19">
        <v>0.77829270246552262</v>
      </c>
      <c r="D37" s="20">
        <v>7.9285429649993704</v>
      </c>
      <c r="E37" s="20">
        <v>2.4390220854836739</v>
      </c>
      <c r="F37" s="19">
        <v>33.5358327761396</v>
      </c>
      <c r="G37" s="19">
        <v>23.697367827126634</v>
      </c>
      <c r="H37" s="19">
        <v>83.28</v>
      </c>
      <c r="I37" s="20">
        <v>6.3158334581878233</v>
      </c>
      <c r="J37" s="21">
        <v>451.71061619245211</v>
      </c>
      <c r="K37" s="24">
        <v>15.057020539748404</v>
      </c>
      <c r="L37" s="20">
        <v>38.492345160874393</v>
      </c>
      <c r="M37" s="20">
        <v>49.074335663464772</v>
      </c>
      <c r="N37" s="20">
        <v>40.489124650278953</v>
      </c>
    </row>
    <row r="38" spans="1:14" x14ac:dyDescent="0.25">
      <c r="A38" t="s">
        <v>155</v>
      </c>
      <c r="B38" s="19">
        <v>11.949999809265137</v>
      </c>
      <c r="C38" s="19">
        <v>11.389560063680014</v>
      </c>
      <c r="D38" s="20">
        <v>4.9206443659953161</v>
      </c>
      <c r="E38" s="20">
        <v>4.0940791443381155</v>
      </c>
      <c r="F38" s="19">
        <v>16.262345127334875</v>
      </c>
      <c r="G38" s="19">
        <v>6.8682695079019638</v>
      </c>
      <c r="H38" s="19">
        <v>99.88</v>
      </c>
      <c r="I38" s="20">
        <v>42.107297905538751</v>
      </c>
      <c r="J38" s="21">
        <v>450.25983529431386</v>
      </c>
      <c r="K38" s="24">
        <v>15.008661176477128</v>
      </c>
      <c r="L38" s="20">
        <v>30.752242210979659</v>
      </c>
      <c r="M38" s="20">
        <v>61.935066226956394</v>
      </c>
      <c r="N38" s="20">
        <v>41.995560876446426</v>
      </c>
    </row>
    <row r="39" spans="1:14" x14ac:dyDescent="0.25">
      <c r="A39" t="s">
        <v>312</v>
      </c>
      <c r="B39" s="19">
        <v>20.979999542236328</v>
      </c>
      <c r="C39" s="19">
        <v>20.864001083374024</v>
      </c>
      <c r="D39" s="20">
        <v>0.55597417963489326</v>
      </c>
      <c r="E39" s="20">
        <v>4.2743472521430412</v>
      </c>
      <c r="F39" s="19">
        <v>86.497958723918416</v>
      </c>
      <c r="G39" s="19">
        <v>167.05014506748748</v>
      </c>
      <c r="H39" s="19">
        <v>86.84</v>
      </c>
      <c r="I39" s="20">
        <v>31.79525572521305</v>
      </c>
      <c r="J39" s="21">
        <v>448.78946365218769</v>
      </c>
      <c r="K39" s="24">
        <v>14.959648788406257</v>
      </c>
      <c r="L39" s="20">
        <v>28.396389812919427</v>
      </c>
      <c r="M39" s="20">
        <v>70.975334756768234</v>
      </c>
      <c r="N39" s="20">
        <v>43.957218508143967</v>
      </c>
    </row>
    <row r="40" spans="1:14" x14ac:dyDescent="0.25">
      <c r="A40" t="s">
        <v>667</v>
      </c>
      <c r="B40" s="19">
        <v>12.579999923706055</v>
      </c>
      <c r="C40" s="19">
        <v>12.093446203180262</v>
      </c>
      <c r="D40" s="20">
        <v>4.023284284324526</v>
      </c>
      <c r="E40" s="20">
        <v>2.6101116545689012</v>
      </c>
      <c r="F40" s="19">
        <v>20.007828142792182</v>
      </c>
      <c r="G40" s="19">
        <v>2.465196195077473</v>
      </c>
      <c r="H40" s="19">
        <v>23.93</v>
      </c>
      <c r="I40" s="20">
        <v>54.874947621289614</v>
      </c>
      <c r="J40" s="21">
        <v>426.94069093309986</v>
      </c>
      <c r="K40" s="24">
        <v>14.231356364436662</v>
      </c>
      <c r="L40" s="20">
        <v>34.884838010238127</v>
      </c>
      <c r="M40" s="20">
        <v>71.236446714590713</v>
      </c>
      <c r="N40" s="20">
        <v>46.415813914895878</v>
      </c>
    </row>
    <row r="41" spans="1:14" x14ac:dyDescent="0.25">
      <c r="A41" t="s">
        <v>665</v>
      </c>
      <c r="B41" s="19">
        <v>8.8000001907348633</v>
      </c>
      <c r="C41" s="19">
        <v>8.5134806343205067</v>
      </c>
      <c r="D41" s="20">
        <v>3.3654808029903363</v>
      </c>
      <c r="E41" s="20">
        <v>4.3890850790588063</v>
      </c>
      <c r="F41" s="19">
        <v>22.281878858159551</v>
      </c>
      <c r="G41" s="19">
        <v>9.7385834170277761</v>
      </c>
      <c r="H41" s="19">
        <v>74.349999999999994</v>
      </c>
      <c r="I41" s="20">
        <v>11.176025024455445</v>
      </c>
      <c r="J41" s="21">
        <v>413.6487997254377</v>
      </c>
      <c r="K41" s="24">
        <v>13.788293324181257</v>
      </c>
      <c r="L41" s="20">
        <v>39.804171170575891</v>
      </c>
      <c r="M41" s="20">
        <v>67.701518167037335</v>
      </c>
      <c r="N41" s="20">
        <v>46.212691470260332</v>
      </c>
    </row>
    <row r="42" spans="1:14" x14ac:dyDescent="0.25">
      <c r="A42" s="100" t="s">
        <v>471</v>
      </c>
      <c r="B42" s="19">
        <v>10.140000343322754</v>
      </c>
      <c r="C42" s="19">
        <v>9.4833335876464844</v>
      </c>
      <c r="D42" s="20">
        <v>6.9244295753940364</v>
      </c>
      <c r="E42" s="20">
        <v>3.4693892445975081</v>
      </c>
      <c r="F42" s="19">
        <v>9.964228419972299</v>
      </c>
      <c r="G42" s="19">
        <v>0.8134064016303918</v>
      </c>
      <c r="H42" s="19">
        <v>31.86</v>
      </c>
      <c r="I42" s="20">
        <v>69.736044483809337</v>
      </c>
      <c r="J42" s="21">
        <v>400.25129216139072</v>
      </c>
      <c r="K42" s="24">
        <v>13.341709738713025</v>
      </c>
      <c r="L42" s="20">
        <v>24.590158723515813</v>
      </c>
      <c r="M42" s="20">
        <v>40.77380011761656</v>
      </c>
      <c r="N42" s="20">
        <v>50.839668231866185</v>
      </c>
    </row>
    <row r="43" spans="1:14" x14ac:dyDescent="0.25">
      <c r="A43" t="s">
        <v>516</v>
      </c>
      <c r="B43" s="19">
        <v>2.3599998950958252</v>
      </c>
      <c r="C43" s="19">
        <v>2.3080000400543215</v>
      </c>
      <c r="D43" s="20">
        <v>2.2530266091451132</v>
      </c>
      <c r="E43" s="20">
        <v>2.6086932184114295</v>
      </c>
      <c r="F43" s="19">
        <v>17.757132152128904</v>
      </c>
      <c r="G43" s="19">
        <v>3.2168717666900188</v>
      </c>
      <c r="H43" s="19">
        <v>39.94</v>
      </c>
      <c r="I43" s="20">
        <v>23.96871921754645</v>
      </c>
      <c r="J43" s="21">
        <v>358.11894654102809</v>
      </c>
      <c r="K43" s="24">
        <v>11.93729821803427</v>
      </c>
      <c r="L43" s="20">
        <v>35.697988493073133</v>
      </c>
      <c r="M43" s="20">
        <v>48.870242238559008</v>
      </c>
      <c r="N43" s="20">
        <v>43.750506216122979</v>
      </c>
    </row>
    <row r="44" spans="1:14" x14ac:dyDescent="0.25">
      <c r="A44" t="s">
        <v>184</v>
      </c>
      <c r="B44" s="19">
        <v>30.299999237060547</v>
      </c>
      <c r="C44" s="19">
        <v>26.102068562152954</v>
      </c>
      <c r="D44" s="20">
        <v>16.082750931833957</v>
      </c>
      <c r="E44" s="20">
        <v>2.0889451668120311</v>
      </c>
      <c r="F44" s="19">
        <v>4.5072221462792852</v>
      </c>
      <c r="G44" s="19">
        <v>0.30720307980474687</v>
      </c>
      <c r="H44" s="19">
        <v>59.29</v>
      </c>
      <c r="I44" s="20">
        <v>27.205207999841747</v>
      </c>
      <c r="J44" s="21">
        <v>354.80269913592628</v>
      </c>
      <c r="K44" s="24">
        <v>11.826756637864209</v>
      </c>
      <c r="L44" s="20">
        <v>33.895640956654013</v>
      </c>
      <c r="M44" s="20">
        <v>47.481623246730479</v>
      </c>
      <c r="N44" s="20">
        <v>44.854943339950246</v>
      </c>
    </row>
    <row r="45" spans="1:14" x14ac:dyDescent="0.25">
      <c r="A45" t="s">
        <v>134</v>
      </c>
      <c r="B45" s="19">
        <v>24.420000076293945</v>
      </c>
      <c r="C45" s="19">
        <v>24.235737847500161</v>
      </c>
      <c r="D45" s="20">
        <v>0.76029139262533474</v>
      </c>
      <c r="E45" s="20">
        <v>2.9510994232843371</v>
      </c>
      <c r="F45" s="19">
        <v>73.911572637965378</v>
      </c>
      <c r="G45" s="19">
        <v>71.359748047776876</v>
      </c>
      <c r="H45" s="19">
        <v>50.45</v>
      </c>
      <c r="I45" s="20">
        <v>10.941316003748438</v>
      </c>
      <c r="J45" s="21">
        <v>309.1401793308828</v>
      </c>
      <c r="K45" s="24">
        <v>10.304672644362761</v>
      </c>
      <c r="L45" s="20">
        <v>45.140428253206871</v>
      </c>
      <c r="M45" s="20">
        <v>64.69359216536823</v>
      </c>
      <c r="N45" s="20">
        <v>47.710516164912832</v>
      </c>
    </row>
    <row r="46" spans="1:14" x14ac:dyDescent="0.25">
      <c r="A46" t="s">
        <v>321</v>
      </c>
      <c r="B46" s="19">
        <v>2.9300000667572021</v>
      </c>
      <c r="C46" s="19">
        <v>2.7373794424122777</v>
      </c>
      <c r="D46" s="20">
        <v>7.0366797295438221</v>
      </c>
      <c r="E46" s="20">
        <v>3.5335740546660959</v>
      </c>
      <c r="F46" s="19">
        <v>32.296846778106932</v>
      </c>
      <c r="G46" s="19">
        <v>22.824626698308787</v>
      </c>
      <c r="H46" s="19">
        <v>84.54</v>
      </c>
      <c r="I46" s="20">
        <v>15.066937885682702</v>
      </c>
      <c r="J46" s="21">
        <v>301.77362736042187</v>
      </c>
      <c r="K46" s="24">
        <v>10.059120912014063</v>
      </c>
      <c r="L46" s="20">
        <v>26.281462891207546</v>
      </c>
      <c r="M46" s="20">
        <v>48.006847445132962</v>
      </c>
      <c r="N46" s="20">
        <v>45.620613625799329</v>
      </c>
    </row>
  </sheetData>
  <sortState xmlns:xlrd2="http://schemas.microsoft.com/office/spreadsheetml/2017/richdata2" ref="A2:J46">
    <sortCondition descending="1" ref="J2"/>
  </sortState>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x14ac:dyDescent="0.2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x14ac:dyDescent="0.25">
      <c r="A1" t="s">
        <v>2134</v>
      </c>
      <c r="B1" s="18" t="s">
        <v>2146</v>
      </c>
      <c r="C1" s="117" t="s">
        <v>2157</v>
      </c>
      <c r="D1" s="119" t="s">
        <v>2158</v>
      </c>
      <c r="E1" s="121" t="s">
        <v>2165</v>
      </c>
      <c r="F1" s="122" t="s">
        <v>2166</v>
      </c>
      <c r="G1" s="123" t="s">
        <v>2176</v>
      </c>
    </row>
    <row r="2" spans="1:7" x14ac:dyDescent="0.25">
      <c r="A2" t="s">
        <v>466</v>
      </c>
      <c r="B2" s="20"/>
      <c r="C2" s="118">
        <v>-18.236088159232171</v>
      </c>
      <c r="D2" s="118">
        <v>9.8454278190189548</v>
      </c>
      <c r="E2" s="20">
        <v>26.06901607386034</v>
      </c>
      <c r="F2" s="20">
        <v>33.187626330563148</v>
      </c>
      <c r="G2" s="20">
        <v>46.419487888689616</v>
      </c>
    </row>
    <row r="3" spans="1:7" x14ac:dyDescent="0.25">
      <c r="A3" t="s">
        <v>775</v>
      </c>
      <c r="B3" s="20"/>
      <c r="C3" s="118"/>
      <c r="D3" s="118"/>
      <c r="E3" s="20">
        <v>24.499244776778504</v>
      </c>
      <c r="F3" s="20">
        <v>36.250522924983663</v>
      </c>
      <c r="G3" s="20"/>
    </row>
    <row r="4" spans="1:7" x14ac:dyDescent="0.25">
      <c r="A4" t="s">
        <v>478</v>
      </c>
      <c r="B4" s="20"/>
      <c r="C4" s="118">
        <v>-2.4385981934479872</v>
      </c>
      <c r="D4" s="118"/>
      <c r="E4" s="20">
        <v>52.245722226616259</v>
      </c>
      <c r="F4" s="20">
        <v>34.417136419197931</v>
      </c>
      <c r="G4" s="20">
        <v>57.446756788299311</v>
      </c>
    </row>
    <row r="5" spans="1:7" x14ac:dyDescent="0.25">
      <c r="A5" t="s">
        <v>681</v>
      </c>
      <c r="B5" s="20"/>
      <c r="C5" s="118">
        <v>9.6284113709813113</v>
      </c>
      <c r="D5" s="118">
        <v>17.052976400275668</v>
      </c>
      <c r="E5" s="20">
        <v>47.991383238118047</v>
      </c>
      <c r="F5" s="20">
        <v>31.639399857883006</v>
      </c>
      <c r="G5" s="20">
        <v>60.577936324757715</v>
      </c>
    </row>
    <row r="6" spans="1:7" x14ac:dyDescent="0.25">
      <c r="A6" t="s">
        <v>682</v>
      </c>
      <c r="B6" s="20"/>
      <c r="C6" s="118">
        <v>26.235327095687637</v>
      </c>
      <c r="D6" s="118">
        <v>371.97023360518813</v>
      </c>
      <c r="E6" s="20">
        <v>48.862972574589634</v>
      </c>
      <c r="F6" s="20">
        <v>55.487723369242417</v>
      </c>
      <c r="G6" s="20">
        <v>67.266407960855801</v>
      </c>
    </row>
    <row r="7" spans="1:7" x14ac:dyDescent="0.25">
      <c r="A7" t="s">
        <v>243</v>
      </c>
      <c r="B7" s="20"/>
      <c r="C7" s="118">
        <v>15.273501297364902</v>
      </c>
      <c r="D7" s="118">
        <v>27.612425613610405</v>
      </c>
      <c r="E7" s="20">
        <v>56.06937025717275</v>
      </c>
      <c r="F7" s="20">
        <v>31.216327226567131</v>
      </c>
      <c r="G7" s="20">
        <v>60.920518013533929</v>
      </c>
    </row>
    <row r="8" spans="1:7" x14ac:dyDescent="0.25">
      <c r="A8" t="s">
        <v>516</v>
      </c>
      <c r="B8" s="20"/>
      <c r="C8" s="118">
        <v>-3.2895168004934039</v>
      </c>
      <c r="D8" s="118"/>
      <c r="E8" s="20">
        <v>35.697988493073133</v>
      </c>
      <c r="F8" s="20">
        <v>48.870242238559008</v>
      </c>
      <c r="G8" s="20">
        <v>43.750506216122979</v>
      </c>
    </row>
    <row r="9" spans="1:7" x14ac:dyDescent="0.25">
      <c r="A9" t="s">
        <v>446</v>
      </c>
      <c r="B9" s="20"/>
      <c r="C9" s="118">
        <v>10.399469728439215</v>
      </c>
      <c r="D9" s="118">
        <v>44.99413503443229</v>
      </c>
      <c r="E9" s="20">
        <v>34.335746685266415</v>
      </c>
      <c r="F9" s="20">
        <v>46.988910920380519</v>
      </c>
      <c r="G9" s="20">
        <v>58.710834679559028</v>
      </c>
    </row>
    <row r="10" spans="1:7" x14ac:dyDescent="0.25">
      <c r="A10" t="s">
        <v>684</v>
      </c>
      <c r="B10" s="20"/>
      <c r="C10" s="118">
        <v>-32.81457751577463</v>
      </c>
      <c r="D10" s="118">
        <v>60.38784039530114</v>
      </c>
      <c r="E10" s="20">
        <v>43.337712311168524</v>
      </c>
      <c r="F10" s="20">
        <v>65.295909276110393</v>
      </c>
      <c r="G10" s="20">
        <v>51.843757126955026</v>
      </c>
    </row>
    <row r="11" spans="1:7" x14ac:dyDescent="0.25">
      <c r="A11" t="s">
        <v>275</v>
      </c>
      <c r="B11" s="20"/>
      <c r="C11" s="118">
        <v>229.10887432431849</v>
      </c>
      <c r="D11" s="118">
        <v>281.74099104179476</v>
      </c>
      <c r="E11" s="20">
        <v>65.574460835442537</v>
      </c>
      <c r="F11" s="20">
        <v>59.985541158599425</v>
      </c>
      <c r="G11" s="20">
        <v>72.15548856486943</v>
      </c>
    </row>
    <row r="12" spans="1:7" x14ac:dyDescent="0.25">
      <c r="A12" t="s">
        <v>230</v>
      </c>
      <c r="B12" s="20"/>
      <c r="C12" s="118">
        <v>-0.64818775149109609</v>
      </c>
      <c r="D12" s="118">
        <v>1.5997884010072783</v>
      </c>
      <c r="E12" s="20">
        <v>36.690138658538878</v>
      </c>
      <c r="F12" s="20">
        <v>44.904434421392843</v>
      </c>
      <c r="G12" s="20">
        <v>52.934752251953576</v>
      </c>
    </row>
    <row r="13" spans="1:7" x14ac:dyDescent="0.25">
      <c r="A13" t="s">
        <v>636</v>
      </c>
      <c r="B13" s="20"/>
      <c r="C13" s="118">
        <v>182.48842414035622</v>
      </c>
      <c r="D13" s="118"/>
      <c r="E13" s="20">
        <v>54.411978649806848</v>
      </c>
      <c r="F13" s="20">
        <v>40.19146819067717</v>
      </c>
      <c r="G13" s="20">
        <v>88.22271210820864</v>
      </c>
    </row>
    <row r="14" spans="1:7" x14ac:dyDescent="0.25">
      <c r="A14" t="s">
        <v>454</v>
      </c>
      <c r="B14" s="20"/>
      <c r="C14" s="118">
        <v>7.957512542202565</v>
      </c>
      <c r="D14" s="118">
        <v>11.803354218037647</v>
      </c>
      <c r="E14" s="20">
        <v>43.748934098195285</v>
      </c>
      <c r="F14" s="20">
        <v>33.165219768439371</v>
      </c>
      <c r="G14" s="20">
        <v>59.384539477960679</v>
      </c>
    </row>
    <row r="15" spans="1:7" x14ac:dyDescent="0.25">
      <c r="A15" t="s">
        <v>685</v>
      </c>
      <c r="B15" s="20"/>
      <c r="C15" s="118">
        <v>-4.2470016347972184</v>
      </c>
      <c r="D15" s="118">
        <v>3.2905069130278264</v>
      </c>
      <c r="E15" s="20">
        <v>26.962410765585066</v>
      </c>
      <c r="F15" s="20">
        <v>31.095499568296596</v>
      </c>
      <c r="G15" s="20">
        <v>48.273396692124734</v>
      </c>
    </row>
    <row r="16" spans="1:7" x14ac:dyDescent="0.25">
      <c r="A16" t="s">
        <v>265</v>
      </c>
      <c r="B16" s="20"/>
      <c r="C16" s="118">
        <v>6.0174522893563243</v>
      </c>
      <c r="D16" s="118">
        <v>8.2232070885362063</v>
      </c>
      <c r="E16" s="20">
        <v>54.761122746305361</v>
      </c>
      <c r="F16" s="20">
        <v>29.599457655112708</v>
      </c>
      <c r="G16" s="20">
        <v>59.79294159211431</v>
      </c>
    </row>
    <row r="17" spans="1:7" x14ac:dyDescent="0.25">
      <c r="A17" t="s">
        <v>219</v>
      </c>
      <c r="B17" s="20"/>
      <c r="C17" s="118">
        <v>11.933759596663975</v>
      </c>
      <c r="D17" s="118">
        <v>134.83351463101698</v>
      </c>
      <c r="E17" s="20">
        <v>33.690787350796391</v>
      </c>
      <c r="F17" s="20">
        <v>44.440156938227439</v>
      </c>
      <c r="G17" s="20">
        <v>62.683919367396015</v>
      </c>
    </row>
    <row r="18" spans="1:7" x14ac:dyDescent="0.25">
      <c r="A18" t="s">
        <v>433</v>
      </c>
      <c r="B18" s="20"/>
      <c r="C18" s="118">
        <v>3.5461149361468003</v>
      </c>
      <c r="D18" s="118">
        <v>11.228601368110818</v>
      </c>
      <c r="E18" s="20">
        <v>56.829390797489467</v>
      </c>
      <c r="F18" s="20">
        <v>47.380841938666848</v>
      </c>
      <c r="G18" s="20">
        <v>71.46702466943448</v>
      </c>
    </row>
    <row r="19" spans="1:7" x14ac:dyDescent="0.25">
      <c r="A19" t="s">
        <v>348</v>
      </c>
      <c r="B19" s="20"/>
      <c r="C19" s="118">
        <v>26.723118247702473</v>
      </c>
      <c r="D19" s="118">
        <v>44.311301886399264</v>
      </c>
      <c r="E19" s="20">
        <v>52.595047710939781</v>
      </c>
      <c r="F19" s="20">
        <v>41.442326744705497</v>
      </c>
      <c r="G19" s="20">
        <v>55.351330592135895</v>
      </c>
    </row>
    <row r="20" spans="1:7" x14ac:dyDescent="0.25">
      <c r="A20" t="s">
        <v>434</v>
      </c>
      <c r="B20" s="20"/>
      <c r="C20" s="118">
        <v>-0.78756875664881321</v>
      </c>
      <c r="D20" s="118">
        <v>7.7816912965210072</v>
      </c>
      <c r="E20" s="20">
        <v>51.397619488175629</v>
      </c>
      <c r="F20" s="20">
        <v>54.677960730335442</v>
      </c>
      <c r="G20" s="20">
        <v>58.311491678166398</v>
      </c>
    </row>
    <row r="21" spans="1:7" x14ac:dyDescent="0.25">
      <c r="A21" t="s">
        <v>430</v>
      </c>
      <c r="B21" s="20"/>
      <c r="C21" s="118">
        <v>-22.489223939093392</v>
      </c>
      <c r="D21" s="118">
        <v>-60.485454841719815</v>
      </c>
      <c r="E21" s="20">
        <v>34.611212867113281</v>
      </c>
      <c r="F21" s="20">
        <v>37.904985289635746</v>
      </c>
      <c r="G21" s="20">
        <v>46.921298667988012</v>
      </c>
    </row>
    <row r="22" spans="1:7" x14ac:dyDescent="0.25">
      <c r="A22" t="s">
        <v>222</v>
      </c>
      <c r="B22" s="20"/>
      <c r="C22" s="118">
        <v>-7.5001579058149082</v>
      </c>
      <c r="D22" s="118">
        <v>5.0072926425055142</v>
      </c>
      <c r="E22" s="20">
        <v>30.959512987787217</v>
      </c>
      <c r="F22" s="20">
        <v>51.60515850630015</v>
      </c>
      <c r="G22" s="20">
        <v>46.23479858349512</v>
      </c>
    </row>
    <row r="23" spans="1:7" x14ac:dyDescent="0.25">
      <c r="A23" t="s">
        <v>536</v>
      </c>
      <c r="B23" s="20"/>
      <c r="C23" s="118">
        <v>-1.7537611220458338</v>
      </c>
      <c r="D23" s="118"/>
      <c r="E23" s="20">
        <v>49.287005536431963</v>
      </c>
      <c r="F23" s="20">
        <v>69.09109721308603</v>
      </c>
      <c r="G23" s="20">
        <v>45.990593174856862</v>
      </c>
    </row>
    <row r="24" spans="1:7" x14ac:dyDescent="0.25">
      <c r="A24" t="s">
        <v>435</v>
      </c>
      <c r="B24" s="20"/>
      <c r="C24" s="118">
        <v>33.482007452699492</v>
      </c>
      <c r="D24" s="118">
        <v>108.42289987813032</v>
      </c>
      <c r="E24" s="20">
        <v>55.728161987141974</v>
      </c>
      <c r="F24" s="20">
        <v>32.250895670523626</v>
      </c>
      <c r="G24" s="20">
        <v>60.40068601165683</v>
      </c>
    </row>
    <row r="25" spans="1:7" x14ac:dyDescent="0.25">
      <c r="A25" t="s">
        <v>686</v>
      </c>
      <c r="B25" s="20"/>
      <c r="C25" s="118">
        <v>6.931467673940972</v>
      </c>
      <c r="D25" s="118">
        <v>26.689677167009727</v>
      </c>
      <c r="E25" s="20">
        <v>53.55623057693353</v>
      </c>
      <c r="F25" s="20">
        <v>60.776359824370786</v>
      </c>
      <c r="G25" s="20">
        <v>61.334532748732954</v>
      </c>
    </row>
    <row r="26" spans="1:7" x14ac:dyDescent="0.25">
      <c r="A26" t="s">
        <v>209</v>
      </c>
      <c r="B26" s="20"/>
      <c r="C26" s="118">
        <v>30.429937170089687</v>
      </c>
      <c r="D26" s="118">
        <v>160.95241181172426</v>
      </c>
      <c r="E26" s="20">
        <v>34.584089099724082</v>
      </c>
      <c r="F26" s="20">
        <v>51.792507430271641</v>
      </c>
      <c r="G26" s="20">
        <v>74.131209466202705</v>
      </c>
    </row>
    <row r="27" spans="1:7" x14ac:dyDescent="0.25">
      <c r="A27" t="s">
        <v>267</v>
      </c>
      <c r="B27" s="20"/>
      <c r="C27" s="118">
        <v>-57.341286607431385</v>
      </c>
      <c r="D27" s="118">
        <v>-66.941432699014172</v>
      </c>
      <c r="E27" s="20">
        <v>41.373530902823177</v>
      </c>
      <c r="F27" s="20">
        <v>49.723185582073896</v>
      </c>
      <c r="G27" s="20">
        <v>41.326622200688703</v>
      </c>
    </row>
    <row r="28" spans="1:7" x14ac:dyDescent="0.25">
      <c r="A28" t="s">
        <v>283</v>
      </c>
      <c r="B28" s="20"/>
      <c r="C28" s="118">
        <v>143.64318677166261</v>
      </c>
      <c r="D28" s="118">
        <v>104.04672123059335</v>
      </c>
      <c r="E28" s="20">
        <v>69.855139199354724</v>
      </c>
      <c r="F28" s="20">
        <v>40.067651409745409</v>
      </c>
      <c r="G28" s="20">
        <v>79.162857595208251</v>
      </c>
    </row>
    <row r="29" spans="1:7" x14ac:dyDescent="0.25">
      <c r="A29" t="s">
        <v>629</v>
      </c>
      <c r="B29" s="20"/>
      <c r="C29" s="118">
        <v>319.47980259191041</v>
      </c>
      <c r="D29" s="118"/>
      <c r="E29" s="20">
        <v>49.739764064524422</v>
      </c>
      <c r="F29" s="20">
        <v>55.804554836768375</v>
      </c>
      <c r="G29" s="20">
        <v>87.859216024540189</v>
      </c>
    </row>
    <row r="30" spans="1:7" x14ac:dyDescent="0.25">
      <c r="A30" t="s">
        <v>277</v>
      </c>
      <c r="B30" s="20"/>
      <c r="C30" s="118">
        <v>78.406501222534644</v>
      </c>
      <c r="D30" s="118">
        <v>760.66722672588071</v>
      </c>
      <c r="E30" s="20">
        <v>47.807547372219858</v>
      </c>
      <c r="F30" s="20">
        <v>72.958918857425772</v>
      </c>
      <c r="G30" s="20">
        <v>71.925785280951644</v>
      </c>
    </row>
    <row r="31" spans="1:7" x14ac:dyDescent="0.25">
      <c r="A31" t="s">
        <v>473</v>
      </c>
      <c r="B31" s="20"/>
      <c r="C31" s="118">
        <v>-1.6268659440127031</v>
      </c>
      <c r="D31" s="118"/>
      <c r="E31" s="20">
        <v>47.606640958155367</v>
      </c>
      <c r="F31" s="20">
        <v>54.641452051995522</v>
      </c>
      <c r="G31" s="20">
        <v>44.440303087812019</v>
      </c>
    </row>
    <row r="32" spans="1:7" x14ac:dyDescent="0.25">
      <c r="A32" t="s">
        <v>447</v>
      </c>
      <c r="B32" s="20"/>
      <c r="C32" s="118">
        <v>305.93541454326271</v>
      </c>
      <c r="D32" s="118">
        <v>523.5495399041954</v>
      </c>
      <c r="E32" s="20">
        <v>50.144454180324431</v>
      </c>
      <c r="F32" s="20">
        <v>74.205569321276883</v>
      </c>
      <c r="G32" s="20">
        <v>76.491712358121362</v>
      </c>
    </row>
    <row r="33" spans="1:7" x14ac:dyDescent="0.25">
      <c r="A33" t="s">
        <v>470</v>
      </c>
      <c r="B33" s="20"/>
      <c r="C33" s="118">
        <v>-31.185017154254027</v>
      </c>
      <c r="D33" s="118">
        <v>-0.17993134271804934</v>
      </c>
      <c r="E33" s="20">
        <v>30.632351965529821</v>
      </c>
      <c r="F33" s="20">
        <v>28.951234640068101</v>
      </c>
      <c r="G33" s="20">
        <v>39.647951522043975</v>
      </c>
    </row>
    <row r="34" spans="1:7" x14ac:dyDescent="0.25">
      <c r="A34" t="s">
        <v>119</v>
      </c>
      <c r="B34" s="20"/>
      <c r="C34" s="118">
        <v>442.19107415267672</v>
      </c>
      <c r="D34" s="118">
        <v>373.31036021345398</v>
      </c>
      <c r="E34" s="20">
        <v>66.876768172399238</v>
      </c>
      <c r="F34" s="20">
        <v>47.779903424547321</v>
      </c>
      <c r="G34" s="20">
        <v>76.473954669144987</v>
      </c>
    </row>
    <row r="35" spans="1:7" x14ac:dyDescent="0.25">
      <c r="A35" t="s">
        <v>767</v>
      </c>
      <c r="B35" s="20"/>
      <c r="C35" s="118"/>
      <c r="D35" s="118"/>
      <c r="E35" s="20">
        <v>40.850467257329655</v>
      </c>
      <c r="F35" s="20">
        <v>38.411969039509309</v>
      </c>
      <c r="G35" s="20"/>
    </row>
    <row r="36" spans="1:7" x14ac:dyDescent="0.25">
      <c r="A36" t="s">
        <v>523</v>
      </c>
      <c r="B36" s="20"/>
      <c r="C36" s="118">
        <v>-23.51636468823358</v>
      </c>
      <c r="D36" s="118"/>
      <c r="E36" s="20">
        <v>38.363209941882126</v>
      </c>
      <c r="F36" s="20">
        <v>48.270857941672006</v>
      </c>
      <c r="G36" s="20">
        <v>48.463698600028216</v>
      </c>
    </row>
    <row r="37" spans="1:7" x14ac:dyDescent="0.25">
      <c r="A37" t="s">
        <v>217</v>
      </c>
      <c r="B37" s="20"/>
      <c r="C37" s="118">
        <v>-9.6948610753599951</v>
      </c>
      <c r="D37" s="118">
        <v>11.855444653226641</v>
      </c>
      <c r="E37" s="20">
        <v>36.548869299501114</v>
      </c>
      <c r="F37" s="20">
        <v>49.797851811211309</v>
      </c>
      <c r="G37" s="20">
        <v>51.215201081066077</v>
      </c>
    </row>
    <row r="38" spans="1:7" x14ac:dyDescent="0.25">
      <c r="A38" t="s">
        <v>2</v>
      </c>
      <c r="B38" s="20"/>
      <c r="C38" s="118">
        <v>245.96098286505338</v>
      </c>
      <c r="D38" s="118">
        <v>345.26257898274991</v>
      </c>
      <c r="E38" s="20">
        <v>63.152127180091547</v>
      </c>
      <c r="F38" s="20">
        <v>62.997972766882043</v>
      </c>
      <c r="G38" s="20">
        <v>65.460320552973556</v>
      </c>
    </row>
    <row r="39" spans="1:7" x14ac:dyDescent="0.25">
      <c r="A39" t="s">
        <v>648</v>
      </c>
      <c r="B39" s="20"/>
      <c r="C39" s="118">
        <v>-21.829248724786208</v>
      </c>
      <c r="D39" s="118"/>
      <c r="E39" s="20">
        <v>31.99868548544864</v>
      </c>
      <c r="F39" s="20">
        <v>34.971340109390475</v>
      </c>
      <c r="G39" s="20">
        <v>39.728861539869321</v>
      </c>
    </row>
    <row r="40" spans="1:7" x14ac:dyDescent="0.25">
      <c r="A40" t="s">
        <v>380</v>
      </c>
      <c r="B40" s="20"/>
      <c r="C40" s="118">
        <v>-205.03600304265061</v>
      </c>
      <c r="D40" s="118"/>
      <c r="E40" s="20">
        <v>7.0110717958899826</v>
      </c>
      <c r="F40" s="20">
        <v>2.0821229019801116E-2</v>
      </c>
      <c r="G40" s="20">
        <v>38.752021514856409</v>
      </c>
    </row>
    <row r="41" spans="1:7" x14ac:dyDescent="0.25">
      <c r="A41" t="s">
        <v>226</v>
      </c>
      <c r="B41" s="20"/>
      <c r="C41" s="118">
        <v>-18.649873364742007</v>
      </c>
      <c r="D41" s="118">
        <v>54.254769218535728</v>
      </c>
      <c r="E41" s="20">
        <v>31.983415112612558</v>
      </c>
      <c r="F41" s="20">
        <v>55.449705495443723</v>
      </c>
      <c r="G41" s="20">
        <v>58.142913041842895</v>
      </c>
    </row>
    <row r="42" spans="1:7" x14ac:dyDescent="0.25">
      <c r="A42" t="s">
        <v>245</v>
      </c>
      <c r="B42" s="20"/>
      <c r="C42" s="118">
        <v>-18.160017802355242</v>
      </c>
      <c r="D42" s="118">
        <v>0.847363349449477</v>
      </c>
      <c r="E42" s="20">
        <v>33.88084529411271</v>
      </c>
      <c r="F42" s="20">
        <v>47.942414272041056</v>
      </c>
      <c r="G42" s="20">
        <v>41.347655374717426</v>
      </c>
    </row>
    <row r="43" spans="1:7" x14ac:dyDescent="0.25">
      <c r="A43" t="s">
        <v>667</v>
      </c>
      <c r="B43" s="20"/>
      <c r="C43" s="118">
        <v>-7.9263280259903723</v>
      </c>
      <c r="D43" s="118">
        <v>1.8440611690968822</v>
      </c>
      <c r="E43" s="20">
        <v>34.884838010238127</v>
      </c>
      <c r="F43" s="20">
        <v>71.236446714590713</v>
      </c>
      <c r="G43" s="20">
        <v>46.415813914895878</v>
      </c>
    </row>
    <row r="44" spans="1:7" x14ac:dyDescent="0.25">
      <c r="A44" t="s">
        <v>52</v>
      </c>
      <c r="B44" s="20"/>
      <c r="C44" s="118">
        <v>-94.476384448194182</v>
      </c>
      <c r="D44" s="118">
        <v>-1063.1089002285191</v>
      </c>
      <c r="E44" s="20">
        <v>56.084258207649533</v>
      </c>
      <c r="F44" s="20">
        <v>53.099196313446328</v>
      </c>
      <c r="G44" s="20">
        <v>33.896329115326537</v>
      </c>
    </row>
    <row r="45" spans="1:7" x14ac:dyDescent="0.25">
      <c r="A45" t="s">
        <v>462</v>
      </c>
      <c r="B45" s="20"/>
      <c r="C45" s="118">
        <v>-24.4487999211211</v>
      </c>
      <c r="D45" s="118">
        <v>-58.821943849546621</v>
      </c>
      <c r="E45" s="20">
        <v>36.633435719434807</v>
      </c>
      <c r="F45" s="20">
        <v>44.716506899200617</v>
      </c>
      <c r="G45" s="20">
        <v>34.744421068991876</v>
      </c>
    </row>
    <row r="46" spans="1:7" x14ac:dyDescent="0.25">
      <c r="A46" t="s">
        <v>631</v>
      </c>
      <c r="B46" s="20"/>
      <c r="C46" s="118">
        <v>420.80306143485132</v>
      </c>
      <c r="D46" s="118"/>
      <c r="E46" s="20">
        <v>64.589867986940163</v>
      </c>
      <c r="F46" s="20">
        <v>50.96230178977148</v>
      </c>
      <c r="G46" s="20">
        <v>96.211866038640295</v>
      </c>
    </row>
    <row r="47" spans="1:7" x14ac:dyDescent="0.25">
      <c r="A47" t="s">
        <v>272</v>
      </c>
      <c r="B47" s="20"/>
      <c r="C47" s="118">
        <v>135.33071135359535</v>
      </c>
      <c r="D47" s="118">
        <v>485.42669261614662</v>
      </c>
      <c r="E47" s="20">
        <v>46.242473428561517</v>
      </c>
      <c r="F47" s="20">
        <v>55.347321493317203</v>
      </c>
      <c r="G47" s="20">
        <v>76.174190814084454</v>
      </c>
    </row>
    <row r="48" spans="1:7" x14ac:dyDescent="0.25">
      <c r="A48" t="s">
        <v>555</v>
      </c>
      <c r="B48" s="20"/>
      <c r="C48" s="118">
        <v>4.70037877724792</v>
      </c>
      <c r="D48" s="118"/>
      <c r="E48" s="20">
        <v>47.421685773650957</v>
      </c>
      <c r="F48" s="20">
        <v>38.548490119683407</v>
      </c>
      <c r="G48" s="20">
        <v>57.176737002903145</v>
      </c>
    </row>
    <row r="49" spans="1:7" x14ac:dyDescent="0.25">
      <c r="A49" t="s">
        <v>515</v>
      </c>
      <c r="B49" s="20"/>
      <c r="C49" s="118">
        <v>1.409413522714118</v>
      </c>
      <c r="D49" s="118"/>
      <c r="E49" s="20">
        <v>49.954840174122616</v>
      </c>
      <c r="F49" s="20">
        <v>43.345626879166204</v>
      </c>
      <c r="G49" s="20">
        <v>40.60477373147372</v>
      </c>
    </row>
    <row r="50" spans="1:7" x14ac:dyDescent="0.25">
      <c r="A50" t="s">
        <v>215</v>
      </c>
      <c r="B50" s="20"/>
      <c r="C50" s="118">
        <v>-6.8026527713479723</v>
      </c>
      <c r="D50" s="118">
        <v>0.61527074420546057</v>
      </c>
      <c r="E50" s="20">
        <v>43.588672497865844</v>
      </c>
      <c r="F50" s="20">
        <v>40.987466895049351</v>
      </c>
      <c r="G50" s="20">
        <v>47.279879749598692</v>
      </c>
    </row>
    <row r="51" spans="1:7" x14ac:dyDescent="0.25">
      <c r="A51" t="s">
        <v>692</v>
      </c>
      <c r="B51" s="20"/>
      <c r="C51" s="118">
        <v>0.68718478669869132</v>
      </c>
      <c r="D51" s="118">
        <v>-34.503785329814121</v>
      </c>
      <c r="E51" s="20">
        <v>59.52994222169805</v>
      </c>
      <c r="F51" s="20">
        <v>55.898368825223145</v>
      </c>
      <c r="G51" s="20">
        <v>37.142210329878935</v>
      </c>
    </row>
    <row r="52" spans="1:7" x14ac:dyDescent="0.25">
      <c r="A52" t="s">
        <v>170</v>
      </c>
      <c r="B52" s="20"/>
      <c r="C52" s="118">
        <v>-8.2576594947840931</v>
      </c>
      <c r="D52" s="118">
        <v>-9.3018001718748167</v>
      </c>
      <c r="E52" s="20">
        <v>31.247263971750041</v>
      </c>
      <c r="F52" s="20">
        <v>75.999846725527291</v>
      </c>
      <c r="G52" s="20">
        <v>42.704600284247945</v>
      </c>
    </row>
    <row r="53" spans="1:7" x14ac:dyDescent="0.25">
      <c r="A53" t="s">
        <v>509</v>
      </c>
      <c r="B53" s="20"/>
      <c r="C53" s="118">
        <v>-10.459638274881691</v>
      </c>
      <c r="D53" s="118"/>
      <c r="E53" s="20">
        <v>30.190025657252956</v>
      </c>
      <c r="F53" s="20">
        <v>34.888537000507782</v>
      </c>
      <c r="G53" s="20">
        <v>43.781787968228159</v>
      </c>
    </row>
    <row r="54" spans="1:7" x14ac:dyDescent="0.25">
      <c r="A54" t="s">
        <v>261</v>
      </c>
      <c r="B54" s="20"/>
      <c r="C54" s="118">
        <v>-36.472026759643938</v>
      </c>
      <c r="D54" s="118">
        <v>10.485131308669935</v>
      </c>
      <c r="E54" s="20">
        <v>37.420088284139581</v>
      </c>
      <c r="F54" s="20">
        <v>50.721314104126151</v>
      </c>
      <c r="G54" s="20">
        <v>46.815018485440945</v>
      </c>
    </row>
    <row r="55" spans="1:7" x14ac:dyDescent="0.25">
      <c r="A55" t="s">
        <v>144</v>
      </c>
      <c r="B55" s="20"/>
      <c r="C55" s="118">
        <v>301.34602196484707</v>
      </c>
      <c r="D55" s="118">
        <v>505.69804110540019</v>
      </c>
      <c r="E55" s="20">
        <v>66.010769158806866</v>
      </c>
      <c r="F55" s="20">
        <v>60.422523708626166</v>
      </c>
      <c r="G55" s="20">
        <v>59.089779989937348</v>
      </c>
    </row>
    <row r="56" spans="1:7" x14ac:dyDescent="0.25">
      <c r="A56" t="s">
        <v>140</v>
      </c>
      <c r="B56" s="20"/>
      <c r="C56" s="118">
        <v>-1296.9534442535019</v>
      </c>
      <c r="D56" s="118">
        <v>-98.013104683743677</v>
      </c>
      <c r="E56" s="20">
        <v>48.228500333754418</v>
      </c>
      <c r="F56" s="20">
        <v>36.533102874172776</v>
      </c>
      <c r="G56" s="20">
        <v>45.365873418049198</v>
      </c>
    </row>
    <row r="57" spans="1:7" x14ac:dyDescent="0.25">
      <c r="A57" t="s">
        <v>149</v>
      </c>
      <c r="B57" s="20"/>
      <c r="C57" s="118">
        <v>24.279009783610235</v>
      </c>
      <c r="D57" s="118">
        <v>45.351229626345955</v>
      </c>
      <c r="E57" s="20">
        <v>52.431485186170192</v>
      </c>
      <c r="F57" s="20">
        <v>52.619292471539396</v>
      </c>
      <c r="G57" s="20">
        <v>60.370426589596953</v>
      </c>
    </row>
    <row r="58" spans="1:7" x14ac:dyDescent="0.25">
      <c r="A58" t="s">
        <v>93</v>
      </c>
      <c r="B58" s="20"/>
      <c r="C58" s="118">
        <v>-3.8246897067250085</v>
      </c>
      <c r="D58" s="118">
        <v>4.2044583474899611</v>
      </c>
      <c r="E58" s="20">
        <v>28.952782002253155</v>
      </c>
      <c r="F58" s="20">
        <v>54.612793267595407</v>
      </c>
      <c r="G58" s="20">
        <v>50.113460497137417</v>
      </c>
    </row>
    <row r="59" spans="1:7" x14ac:dyDescent="0.25">
      <c r="A59" t="s">
        <v>276</v>
      </c>
      <c r="B59" s="20"/>
      <c r="C59" s="118">
        <v>-5.8568111651821297</v>
      </c>
      <c r="D59" s="118">
        <v>-3.8305788009668085</v>
      </c>
      <c r="E59" s="20">
        <v>32.274858443022083</v>
      </c>
      <c r="F59" s="20">
        <v>45.507823474580697</v>
      </c>
      <c r="G59" s="20">
        <v>38.373076939624802</v>
      </c>
    </row>
    <row r="60" spans="1:7" x14ac:dyDescent="0.25">
      <c r="A60" t="s">
        <v>213</v>
      </c>
      <c r="B60" s="20"/>
      <c r="C60" s="118">
        <v>-2.1305600886367193</v>
      </c>
      <c r="D60" s="118">
        <v>-2.1377639589679154</v>
      </c>
      <c r="E60" s="20">
        <v>34.168988645978878</v>
      </c>
      <c r="F60" s="20">
        <v>53.981062784663699</v>
      </c>
      <c r="G60" s="20">
        <v>39.241322567194921</v>
      </c>
    </row>
    <row r="61" spans="1:7" x14ac:dyDescent="0.25">
      <c r="A61" t="s">
        <v>235</v>
      </c>
      <c r="B61" s="20"/>
      <c r="C61" s="118">
        <v>59.835823284906411</v>
      </c>
      <c r="D61" s="118">
        <v>-385.16667944897137</v>
      </c>
      <c r="E61" s="20">
        <v>48.37330878235263</v>
      </c>
      <c r="F61" s="20">
        <v>33.16467354873798</v>
      </c>
      <c r="G61" s="20">
        <v>42.529062848173083</v>
      </c>
    </row>
    <row r="62" spans="1:7" x14ac:dyDescent="0.25">
      <c r="A62" t="s">
        <v>549</v>
      </c>
      <c r="B62" s="20"/>
      <c r="C62" s="118">
        <v>3.32954049192832</v>
      </c>
      <c r="D62" s="118"/>
      <c r="E62" s="20">
        <v>49.291355963958594</v>
      </c>
      <c r="F62" s="20">
        <v>48.643939946079527</v>
      </c>
      <c r="G62" s="20">
        <v>70.163842491169561</v>
      </c>
    </row>
    <row r="63" spans="1:7" x14ac:dyDescent="0.25">
      <c r="A63" t="s">
        <v>274</v>
      </c>
      <c r="B63" s="20"/>
      <c r="C63" s="118">
        <v>-21.448740706356091</v>
      </c>
      <c r="D63" s="118">
        <v>37.879162812958427</v>
      </c>
      <c r="E63" s="20">
        <v>37.841097347296788</v>
      </c>
      <c r="F63" s="20">
        <v>56.060909523581032</v>
      </c>
      <c r="G63" s="20">
        <v>51.036371600508858</v>
      </c>
    </row>
    <row r="64" spans="1:7" x14ac:dyDescent="0.25">
      <c r="A64" t="s">
        <v>292</v>
      </c>
      <c r="B64" s="20"/>
      <c r="C64" s="118">
        <v>-974.23015891854448</v>
      </c>
      <c r="D64" s="118">
        <v>153.53837016411262</v>
      </c>
      <c r="E64" s="20">
        <v>42.284829303116112</v>
      </c>
      <c r="F64" s="20">
        <v>51.00680153524776</v>
      </c>
      <c r="G64" s="20">
        <v>46.145228152536156</v>
      </c>
    </row>
    <row r="65" spans="1:7" x14ac:dyDescent="0.25">
      <c r="A65" t="s">
        <v>457</v>
      </c>
      <c r="B65" s="20"/>
      <c r="C65" s="118">
        <v>-85.275296049140721</v>
      </c>
      <c r="D65" s="118">
        <v>57.351630602912955</v>
      </c>
      <c r="E65" s="20">
        <v>20.738836017267111</v>
      </c>
      <c r="F65" s="20">
        <v>42.121586360920702</v>
      </c>
      <c r="G65" s="20">
        <v>45.187360265815968</v>
      </c>
    </row>
    <row r="66" spans="1:7" x14ac:dyDescent="0.25">
      <c r="A66" t="s">
        <v>459</v>
      </c>
      <c r="B66" s="20"/>
      <c r="C66" s="118">
        <v>21.170702012185814</v>
      </c>
      <c r="D66" s="118">
        <v>26.351934333001488</v>
      </c>
      <c r="E66" s="20">
        <v>53.019002020850181</v>
      </c>
      <c r="F66" s="20">
        <v>45.473039189159294</v>
      </c>
      <c r="G66" s="20">
        <v>67.969062794673732</v>
      </c>
    </row>
    <row r="67" spans="1:7" x14ac:dyDescent="0.25">
      <c r="A67" t="s">
        <v>345</v>
      </c>
      <c r="B67" s="20"/>
      <c r="C67" s="118">
        <v>-11.927381821875525</v>
      </c>
      <c r="D67" s="118">
        <v>7.4836737984077395</v>
      </c>
      <c r="E67" s="20">
        <v>36.760938883976131</v>
      </c>
      <c r="F67" s="20">
        <v>44.800133160780007</v>
      </c>
      <c r="G67" s="20">
        <v>47.120440328419818</v>
      </c>
    </row>
    <row r="68" spans="1:7" x14ac:dyDescent="0.25">
      <c r="A68" t="s">
        <v>258</v>
      </c>
      <c r="B68" s="20"/>
      <c r="C68" s="118">
        <v>19.250092815762656</v>
      </c>
      <c r="D68" s="118">
        <v>18.566395217977032</v>
      </c>
      <c r="E68" s="20">
        <v>54.254128737897112</v>
      </c>
      <c r="F68" s="20">
        <v>60.838328626048053</v>
      </c>
      <c r="G68" s="20">
        <v>55.516611691521085</v>
      </c>
    </row>
    <row r="69" spans="1:7" x14ac:dyDescent="0.25">
      <c r="A69" t="s">
        <v>295</v>
      </c>
      <c r="B69" s="20"/>
      <c r="C69" s="118">
        <v>-0.96031179999528149</v>
      </c>
      <c r="D69" s="118">
        <v>-17.870163511395276</v>
      </c>
      <c r="E69" s="20">
        <v>61.856186554572851</v>
      </c>
      <c r="F69" s="20">
        <v>54.173864089892248</v>
      </c>
      <c r="G69" s="20">
        <v>50.21005493440888</v>
      </c>
    </row>
    <row r="70" spans="1:7" x14ac:dyDescent="0.25">
      <c r="A70" t="s">
        <v>670</v>
      </c>
      <c r="B70" s="20"/>
      <c r="C70" s="118">
        <v>16.745350717496876</v>
      </c>
      <c r="D70" s="118"/>
      <c r="E70" s="20">
        <v>42.508569073398256</v>
      </c>
      <c r="F70" s="20">
        <v>48.302668525567576</v>
      </c>
      <c r="G70" s="20"/>
    </row>
    <row r="71" spans="1:7" x14ac:dyDescent="0.25">
      <c r="A71" t="s">
        <v>253</v>
      </c>
      <c r="B71" s="20"/>
      <c r="C71" s="118">
        <v>0.700519114944953</v>
      </c>
      <c r="D71" s="118">
        <v>23.330628283215447</v>
      </c>
      <c r="E71" s="20">
        <v>46.633212391239091</v>
      </c>
      <c r="F71" s="20">
        <v>61.727322890026905</v>
      </c>
      <c r="G71" s="20">
        <v>59.624705458051508</v>
      </c>
    </row>
    <row r="72" spans="1:7" x14ac:dyDescent="0.25">
      <c r="A72" t="s">
        <v>701</v>
      </c>
      <c r="B72" s="20"/>
      <c r="C72" s="118">
        <v>-1426.820780661858</v>
      </c>
      <c r="D72" s="118"/>
      <c r="E72" s="20">
        <v>29.946622558748714</v>
      </c>
      <c r="F72" s="20">
        <v>68.112280032366215</v>
      </c>
      <c r="G72" s="20">
        <v>58.419610603015023</v>
      </c>
    </row>
    <row r="73" spans="1:7" x14ac:dyDescent="0.25">
      <c r="A73" t="s">
        <v>479</v>
      </c>
      <c r="B73" s="20"/>
      <c r="C73" s="118">
        <v>45.763110330331074</v>
      </c>
      <c r="D73" s="118"/>
      <c r="E73" s="20">
        <v>41.993783631944922</v>
      </c>
      <c r="F73" s="20">
        <v>36.916375911558177</v>
      </c>
      <c r="G73" s="20">
        <v>62.758549358816865</v>
      </c>
    </row>
    <row r="74" spans="1:7" x14ac:dyDescent="0.25">
      <c r="A74" t="s">
        <v>249</v>
      </c>
      <c r="B74" s="20"/>
      <c r="C74" s="118">
        <v>-92.187972696529101</v>
      </c>
      <c r="D74" s="118">
        <v>95.390071766607463</v>
      </c>
      <c r="E74" s="20">
        <v>44.018661306003224</v>
      </c>
      <c r="F74" s="20">
        <v>79.519364290898679</v>
      </c>
      <c r="G74" s="20">
        <v>50.372548791162565</v>
      </c>
    </row>
    <row r="75" spans="1:7" x14ac:dyDescent="0.25">
      <c r="A75" t="s">
        <v>702</v>
      </c>
      <c r="B75" s="20"/>
      <c r="C75" s="118">
        <v>7.7170034322566039</v>
      </c>
      <c r="D75" s="118"/>
      <c r="E75" s="20">
        <v>40.347486789442641</v>
      </c>
      <c r="F75" s="20">
        <v>51.879193356098959</v>
      </c>
      <c r="G75" s="20"/>
    </row>
    <row r="76" spans="1:7" x14ac:dyDescent="0.25">
      <c r="A76" t="s">
        <v>141</v>
      </c>
      <c r="B76" s="20"/>
      <c r="C76" s="118">
        <v>-60.548463244971344</v>
      </c>
      <c r="D76" s="118">
        <v>354.93207205449323</v>
      </c>
      <c r="E76" s="20">
        <v>45.923378605160977</v>
      </c>
      <c r="F76" s="20">
        <v>58.492385103974023</v>
      </c>
      <c r="G76" s="20">
        <v>57.404484283479519</v>
      </c>
    </row>
    <row r="77" spans="1:7" x14ac:dyDescent="0.25">
      <c r="A77" t="s">
        <v>674</v>
      </c>
      <c r="B77" s="20"/>
      <c r="C77" s="118">
        <v>22.091978436610624</v>
      </c>
      <c r="D77" s="118"/>
      <c r="E77" s="20">
        <v>65.229027468143741</v>
      </c>
      <c r="F77" s="20">
        <v>72.514052590247388</v>
      </c>
      <c r="G77" s="20">
        <v>63.78667960493555</v>
      </c>
    </row>
    <row r="78" spans="1:7" x14ac:dyDescent="0.25">
      <c r="A78" t="s">
        <v>190</v>
      </c>
      <c r="B78" s="20"/>
      <c r="C78" s="118">
        <v>-5243.6945267678948</v>
      </c>
      <c r="D78" s="118">
        <v>-8961.6562881205209</v>
      </c>
      <c r="E78" s="20">
        <v>37.686388106612135</v>
      </c>
      <c r="F78" s="20">
        <v>49.412264544196503</v>
      </c>
      <c r="G78" s="20">
        <v>38.683234195091472</v>
      </c>
    </row>
    <row r="79" spans="1:7" x14ac:dyDescent="0.25">
      <c r="A79" t="s">
        <v>10</v>
      </c>
      <c r="B79" s="20"/>
      <c r="C79" s="118">
        <v>-52.880726679644283</v>
      </c>
      <c r="D79" s="118">
        <v>114.30543359517941</v>
      </c>
      <c r="E79" s="20">
        <v>39.559912824153109</v>
      </c>
      <c r="F79" s="20">
        <v>49.760804637970431</v>
      </c>
      <c r="G79" s="20">
        <v>53.834103226991871</v>
      </c>
    </row>
    <row r="80" spans="1:7" x14ac:dyDescent="0.25">
      <c r="A80" t="s">
        <v>41</v>
      </c>
      <c r="B80" s="20"/>
      <c r="C80" s="118">
        <v>0.93907911350513018</v>
      </c>
      <c r="D80" s="118">
        <v>41.411462644260588</v>
      </c>
      <c r="E80" s="20">
        <v>40.697355345868644</v>
      </c>
      <c r="F80" s="20">
        <v>75.415955054720314</v>
      </c>
      <c r="G80" s="20">
        <v>58.132220504705522</v>
      </c>
    </row>
    <row r="81" spans="1:7" x14ac:dyDescent="0.25">
      <c r="A81" t="s">
        <v>1263</v>
      </c>
      <c r="B81" s="20"/>
      <c r="C81" s="118"/>
      <c r="D81" s="118"/>
      <c r="E81" s="20">
        <v>28.261847299211293</v>
      </c>
      <c r="F81" s="20">
        <v>21.894925089461541</v>
      </c>
      <c r="G81" s="20"/>
    </row>
    <row r="82" spans="1:7" x14ac:dyDescent="0.25">
      <c r="A82" t="s">
        <v>232</v>
      </c>
      <c r="B82" s="20"/>
      <c r="C82" s="118">
        <v>-13.930314527314636</v>
      </c>
      <c r="D82" s="118">
        <v>21.99076349862775</v>
      </c>
      <c r="E82" s="20">
        <v>35.659537423304414</v>
      </c>
      <c r="F82" s="20">
        <v>64.609339612742687</v>
      </c>
      <c r="G82" s="20">
        <v>52.374804365902818</v>
      </c>
    </row>
    <row r="83" spans="1:7" x14ac:dyDescent="0.25">
      <c r="A83" t="s">
        <v>486</v>
      </c>
      <c r="B83" s="20"/>
      <c r="C83" s="118">
        <v>-4.1960944768172759</v>
      </c>
      <c r="D83" s="118">
        <v>17.523546525347726</v>
      </c>
      <c r="E83" s="20">
        <v>34.686694252986477</v>
      </c>
      <c r="F83" s="20">
        <v>49.802292131862444</v>
      </c>
      <c r="G83" s="20">
        <v>55.603321422919514</v>
      </c>
    </row>
    <row r="84" spans="1:7" x14ac:dyDescent="0.25">
      <c r="A84" t="s">
        <v>218</v>
      </c>
      <c r="B84" s="20"/>
      <c r="C84" s="118">
        <v>34.151581781676015</v>
      </c>
      <c r="D84" s="118">
        <v>161.04883245779504</v>
      </c>
      <c r="E84" s="20">
        <v>53.940256199100091</v>
      </c>
      <c r="F84" s="20">
        <v>33.651818904839388</v>
      </c>
      <c r="G84" s="20">
        <v>67.753946147631567</v>
      </c>
    </row>
    <row r="85" spans="1:7" x14ac:dyDescent="0.25">
      <c r="A85" t="s">
        <v>395</v>
      </c>
      <c r="B85" s="20"/>
      <c r="C85" s="118">
        <v>-28.654298491772749</v>
      </c>
      <c r="D85" s="118">
        <v>128.42942627966664</v>
      </c>
      <c r="E85" s="20">
        <v>39.358919856604317</v>
      </c>
      <c r="F85" s="20">
        <v>55.941718767672114</v>
      </c>
      <c r="G85" s="20">
        <v>59.952676085516806</v>
      </c>
    </row>
    <row r="86" spans="1:7" x14ac:dyDescent="0.25">
      <c r="A86" t="s">
        <v>532</v>
      </c>
      <c r="B86" s="20"/>
      <c r="C86" s="118">
        <v>-6.8696399977934419E-2</v>
      </c>
      <c r="D86" s="118"/>
      <c r="E86" s="20">
        <v>45.132655573578724</v>
      </c>
      <c r="F86" s="20">
        <v>44.940107369948585</v>
      </c>
      <c r="G86" s="20">
        <v>46.75722664283078</v>
      </c>
    </row>
    <row r="87" spans="1:7" x14ac:dyDescent="0.25">
      <c r="A87" t="s">
        <v>206</v>
      </c>
      <c r="B87" s="20"/>
      <c r="C87" s="118">
        <v>13.599617991644948</v>
      </c>
      <c r="D87" s="118">
        <v>43.538355203526855</v>
      </c>
      <c r="E87" s="20">
        <v>33.620360788546741</v>
      </c>
      <c r="F87" s="20">
        <v>45.005572979989267</v>
      </c>
      <c r="G87" s="20">
        <v>60.989222201933131</v>
      </c>
    </row>
    <row r="88" spans="1:7" x14ac:dyDescent="0.25">
      <c r="A88" t="s">
        <v>396</v>
      </c>
      <c r="B88" s="20"/>
      <c r="C88" s="118">
        <v>16.324670979224933</v>
      </c>
      <c r="D88" s="118">
        <v>35.66575689075691</v>
      </c>
      <c r="E88" s="20">
        <v>34.019802456945328</v>
      </c>
      <c r="F88" s="20">
        <v>33.291098475010315</v>
      </c>
      <c r="G88" s="20">
        <v>55.09483771845489</v>
      </c>
    </row>
    <row r="89" spans="1:7" x14ac:dyDescent="0.25">
      <c r="A89" t="s">
        <v>210</v>
      </c>
      <c r="B89" s="20"/>
      <c r="C89" s="118">
        <v>-6.0320232032478671</v>
      </c>
      <c r="D89" s="118">
        <v>-2.7886159146216549</v>
      </c>
      <c r="E89" s="20">
        <v>39.378184161314728</v>
      </c>
      <c r="F89" s="20">
        <v>48.058450603159848</v>
      </c>
      <c r="G89" s="20">
        <v>43.623737184254857</v>
      </c>
    </row>
    <row r="90" spans="1:7" x14ac:dyDescent="0.25">
      <c r="A90" t="s">
        <v>460</v>
      </c>
      <c r="B90" s="20">
        <v>79.699191673290755</v>
      </c>
      <c r="C90" s="118">
        <v>132.25404858530908</v>
      </c>
      <c r="D90" s="118">
        <v>94.609471311061881</v>
      </c>
      <c r="E90" s="20">
        <v>47.245647020757303</v>
      </c>
      <c r="F90" s="20">
        <v>64.101857526054957</v>
      </c>
      <c r="G90" s="20">
        <v>77.923300819940508</v>
      </c>
    </row>
    <row r="91" spans="1:7" x14ac:dyDescent="0.25">
      <c r="A91" t="s">
        <v>397</v>
      </c>
      <c r="B91" s="20"/>
      <c r="C91" s="118">
        <v>-6.3036497946270176</v>
      </c>
      <c r="D91" s="118">
        <v>-16.168463212389</v>
      </c>
      <c r="E91" s="20">
        <v>30.029742729865468</v>
      </c>
      <c r="F91" s="20">
        <v>36.413157515812429</v>
      </c>
      <c r="G91" s="20">
        <v>38.179295014620571</v>
      </c>
    </row>
    <row r="92" spans="1:7" x14ac:dyDescent="0.25">
      <c r="A92" t="s">
        <v>706</v>
      </c>
      <c r="B92" s="20"/>
      <c r="C92" s="118">
        <v>-9.9652596987974729</v>
      </c>
      <c r="D92" s="118">
        <v>-183.18880183798714</v>
      </c>
      <c r="E92" s="20">
        <v>53.353880391840313</v>
      </c>
      <c r="F92" s="20">
        <v>43.046543728394347</v>
      </c>
      <c r="G92" s="20">
        <v>34.638182631450604</v>
      </c>
    </row>
    <row r="93" spans="1:7" x14ac:dyDescent="0.25">
      <c r="A93" t="s">
        <v>191</v>
      </c>
      <c r="B93" s="20"/>
      <c r="C93" s="118">
        <v>-80.563991080502859</v>
      </c>
      <c r="D93" s="118">
        <v>4.0208475027183965</v>
      </c>
      <c r="E93" s="20">
        <v>43.480769776952869</v>
      </c>
      <c r="F93" s="20">
        <v>60.475501305833511</v>
      </c>
      <c r="G93" s="20">
        <v>43.859124919224456</v>
      </c>
    </row>
    <row r="94" spans="1:7" x14ac:dyDescent="0.25">
      <c r="A94" t="s">
        <v>471</v>
      </c>
      <c r="B94" s="20"/>
      <c r="C94" s="118">
        <v>-19.567539556025775</v>
      </c>
      <c r="D94" s="118"/>
      <c r="E94" s="20">
        <v>24.590158723515813</v>
      </c>
      <c r="F94" s="20">
        <v>40.77380011761656</v>
      </c>
      <c r="G94" s="20">
        <v>50.839668231866185</v>
      </c>
    </row>
    <row r="95" spans="1:7" x14ac:dyDescent="0.25">
      <c r="A95" t="s">
        <v>708</v>
      </c>
      <c r="B95" s="20"/>
      <c r="C95" s="118">
        <v>-51.663217881033603</v>
      </c>
      <c r="D95" s="118">
        <v>109.90058080416631</v>
      </c>
      <c r="E95" s="20">
        <v>44.751885403553011</v>
      </c>
      <c r="F95" s="20">
        <v>67.027816703112052</v>
      </c>
      <c r="G95" s="20">
        <v>52.463701956798964</v>
      </c>
    </row>
    <row r="96" spans="1:7" x14ac:dyDescent="0.25">
      <c r="A96" t="s">
        <v>398</v>
      </c>
      <c r="B96" s="20"/>
      <c r="C96" s="118">
        <v>-0.20003013972777595</v>
      </c>
      <c r="D96" s="118">
        <v>6.5153341380915641</v>
      </c>
      <c r="E96" s="20">
        <v>52.006767549318013</v>
      </c>
      <c r="F96" s="20">
        <v>43.393281599266771</v>
      </c>
      <c r="G96" s="20">
        <v>57.991377328850064</v>
      </c>
    </row>
    <row r="97" spans="1:7" x14ac:dyDescent="0.25">
      <c r="A97" t="s">
        <v>244</v>
      </c>
      <c r="B97" s="20"/>
      <c r="C97" s="118">
        <v>5.7918646024762843</v>
      </c>
      <c r="D97" s="118">
        <v>9.6387715135834995</v>
      </c>
      <c r="E97" s="20">
        <v>72.983937402348715</v>
      </c>
      <c r="F97" s="20">
        <v>66.52679382797632</v>
      </c>
      <c r="G97" s="20">
        <v>57.437773012538173</v>
      </c>
    </row>
    <row r="98" spans="1:7" x14ac:dyDescent="0.25">
      <c r="A98" t="s">
        <v>399</v>
      </c>
      <c r="B98" s="20"/>
      <c r="C98" s="118">
        <v>-12.744794175417162</v>
      </c>
      <c r="D98" s="118">
        <v>4.8408191816957657</v>
      </c>
      <c r="E98" s="20">
        <v>27.509756008489777</v>
      </c>
      <c r="F98" s="20">
        <v>44.901197843584768</v>
      </c>
      <c r="G98" s="20">
        <v>43.894930510864256</v>
      </c>
    </row>
    <row r="99" spans="1:7" x14ac:dyDescent="0.25">
      <c r="A99" t="s">
        <v>211</v>
      </c>
      <c r="B99" s="20"/>
      <c r="C99" s="118">
        <v>82.413549690136847</v>
      </c>
      <c r="D99" s="118">
        <v>62.940141289670279</v>
      </c>
      <c r="E99" s="20">
        <v>53.931463838019951</v>
      </c>
      <c r="F99" s="20">
        <v>52.977144780788436</v>
      </c>
      <c r="G99" s="20">
        <v>66.95249069589002</v>
      </c>
    </row>
    <row r="100" spans="1:7" x14ac:dyDescent="0.25">
      <c r="A100" t="s">
        <v>487</v>
      </c>
      <c r="B100" s="20"/>
      <c r="C100" s="118">
        <v>-20.323302677377058</v>
      </c>
      <c r="D100" s="118"/>
      <c r="E100" s="20">
        <v>63.75576199863044</v>
      </c>
      <c r="F100" s="20">
        <v>50.020644437678712</v>
      </c>
      <c r="G100" s="20">
        <v>50.552742972015011</v>
      </c>
    </row>
    <row r="101" spans="1:7" x14ac:dyDescent="0.25">
      <c r="A101" t="s">
        <v>711</v>
      </c>
      <c r="B101" s="20"/>
      <c r="C101" s="118">
        <v>-64.960561520635878</v>
      </c>
      <c r="D101" s="118">
        <v>35.305340678674284</v>
      </c>
      <c r="E101" s="20">
        <v>32.836201620404353</v>
      </c>
      <c r="F101" s="20">
        <v>41.150801268390936</v>
      </c>
      <c r="G101" s="20">
        <v>44.4008385405768</v>
      </c>
    </row>
    <row r="102" spans="1:7" x14ac:dyDescent="0.25">
      <c r="A102" t="s">
        <v>635</v>
      </c>
      <c r="B102" s="20"/>
      <c r="C102" s="118">
        <v>-26.535772130964972</v>
      </c>
      <c r="D102" s="118"/>
      <c r="E102" s="20">
        <v>59.825418133852239</v>
      </c>
      <c r="F102" s="20">
        <v>60.062269133817793</v>
      </c>
      <c r="G102" s="20">
        <v>53.670727304082135</v>
      </c>
    </row>
    <row r="103" spans="1:7" x14ac:dyDescent="0.25">
      <c r="A103" t="s">
        <v>248</v>
      </c>
      <c r="B103" s="20"/>
      <c r="C103" s="118">
        <v>9.0256905925781616</v>
      </c>
      <c r="D103" s="118">
        <v>30.909968760143034</v>
      </c>
      <c r="E103" s="20">
        <v>52.134305217805839</v>
      </c>
      <c r="F103" s="20">
        <v>61.21366960389178</v>
      </c>
      <c r="G103" s="20">
        <v>71.204064660345253</v>
      </c>
    </row>
    <row r="104" spans="1:7" x14ac:dyDescent="0.25">
      <c r="A104" t="s">
        <v>334</v>
      </c>
      <c r="B104" s="20"/>
      <c r="C104" s="118">
        <v>51.490681661444668</v>
      </c>
      <c r="D104" s="118">
        <v>105.12397540791781</v>
      </c>
      <c r="E104" s="20">
        <v>54.940758386938313</v>
      </c>
      <c r="F104" s="20">
        <v>51.320404591752848</v>
      </c>
      <c r="G104" s="20">
        <v>97.30986680662788</v>
      </c>
    </row>
    <row r="105" spans="1:7" x14ac:dyDescent="0.25">
      <c r="A105" t="s">
        <v>456</v>
      </c>
      <c r="B105" s="20"/>
      <c r="C105" s="118">
        <v>-1.1345535787341987</v>
      </c>
      <c r="D105" s="118">
        <v>-0.27228746662842696</v>
      </c>
      <c r="E105" s="20">
        <v>40.859994008120921</v>
      </c>
      <c r="F105" s="20">
        <v>43.936378391264391</v>
      </c>
      <c r="G105" s="20">
        <v>49.522295786572336</v>
      </c>
    </row>
    <row r="106" spans="1:7" x14ac:dyDescent="0.25">
      <c r="A106" t="s">
        <v>113</v>
      </c>
      <c r="B106" s="20"/>
      <c r="C106" s="118">
        <v>-238.33851821801147</v>
      </c>
      <c r="D106" s="118">
        <v>-19.064500181695507</v>
      </c>
      <c r="E106" s="20">
        <v>31.626371818318809</v>
      </c>
      <c r="F106" s="20">
        <v>64.4214787388117</v>
      </c>
      <c r="G106" s="20">
        <v>43.037618044776515</v>
      </c>
    </row>
    <row r="107" spans="1:7" x14ac:dyDescent="0.25">
      <c r="A107" t="s">
        <v>437</v>
      </c>
      <c r="B107" s="20"/>
      <c r="C107" s="118">
        <v>19.500238717224327</v>
      </c>
      <c r="D107" s="118">
        <v>7.1956649986326227</v>
      </c>
      <c r="E107" s="20">
        <v>62.563561884464995</v>
      </c>
      <c r="F107" s="20">
        <v>27.775190614006465</v>
      </c>
      <c r="G107" s="20">
        <v>57.530344795928748</v>
      </c>
    </row>
    <row r="108" spans="1:7" x14ac:dyDescent="0.25">
      <c r="A108" t="s">
        <v>337</v>
      </c>
      <c r="B108" s="20"/>
      <c r="C108" s="118">
        <v>150.58582512342696</v>
      </c>
      <c r="D108" s="118">
        <v>514.64296627938836</v>
      </c>
      <c r="E108" s="20">
        <v>61.804928534951785</v>
      </c>
      <c r="F108" s="20">
        <v>56.559875185526202</v>
      </c>
      <c r="G108" s="20">
        <v>63.893130486009483</v>
      </c>
    </row>
    <row r="109" spans="1:7" x14ac:dyDescent="0.25">
      <c r="A109" t="s">
        <v>553</v>
      </c>
      <c r="B109" s="20"/>
      <c r="C109" s="118">
        <v>-100.4973096258243</v>
      </c>
      <c r="D109" s="118"/>
      <c r="E109" s="20">
        <v>45.690943602352</v>
      </c>
      <c r="F109" s="20">
        <v>21.51580431917078</v>
      </c>
      <c r="G109" s="20">
        <v>51.826628437481276</v>
      </c>
    </row>
    <row r="110" spans="1:7" x14ac:dyDescent="0.25">
      <c r="A110" t="s">
        <v>714</v>
      </c>
      <c r="B110" s="20"/>
      <c r="C110" s="118">
        <v>-0.66997676954133834</v>
      </c>
      <c r="D110" s="118">
        <v>-9.0809431383047627</v>
      </c>
      <c r="E110" s="20">
        <v>55.187265606867761</v>
      </c>
      <c r="F110" s="20">
        <v>50.985307589533392</v>
      </c>
      <c r="G110" s="20">
        <v>33.680358629336787</v>
      </c>
    </row>
    <row r="111" spans="1:7" x14ac:dyDescent="0.25">
      <c r="A111" t="s">
        <v>262</v>
      </c>
      <c r="B111" s="20"/>
      <c r="C111" s="118">
        <v>-169.92643753327513</v>
      </c>
      <c r="D111" s="118">
        <v>666.10021715461357</v>
      </c>
      <c r="E111" s="20">
        <v>45.264548870010039</v>
      </c>
      <c r="F111" s="20">
        <v>48.153890240912759</v>
      </c>
      <c r="G111" s="20">
        <v>57.13270823054188</v>
      </c>
    </row>
    <row r="112" spans="1:7" x14ac:dyDescent="0.25">
      <c r="A112" t="s">
        <v>216</v>
      </c>
      <c r="B112" s="20"/>
      <c r="C112" s="118">
        <v>-11.774523403389985</v>
      </c>
      <c r="D112" s="118">
        <v>5.1384968758206995</v>
      </c>
      <c r="E112" s="20">
        <v>34.913267557283476</v>
      </c>
      <c r="F112" s="20">
        <v>23.101955572004265</v>
      </c>
      <c r="G112" s="20">
        <v>46.751033230331416</v>
      </c>
    </row>
    <row r="113" spans="1:7" x14ac:dyDescent="0.25">
      <c r="A113" t="s">
        <v>439</v>
      </c>
      <c r="B113" s="20"/>
      <c r="C113" s="118">
        <v>-36.468318489140827</v>
      </c>
      <c r="D113" s="118">
        <v>58.40437926500389</v>
      </c>
      <c r="E113" s="20">
        <v>24.690839711503543</v>
      </c>
      <c r="F113" s="20">
        <v>56.016243971355088</v>
      </c>
      <c r="G113" s="20">
        <v>53.398358349203818</v>
      </c>
    </row>
    <row r="114" spans="1:7" x14ac:dyDescent="0.25">
      <c r="A114" t="s">
        <v>483</v>
      </c>
      <c r="B114" s="20"/>
      <c r="C114" s="118">
        <v>16.481636642610908</v>
      </c>
      <c r="D114" s="118"/>
      <c r="E114" s="20">
        <v>40.670903085639225</v>
      </c>
      <c r="F114" s="20">
        <v>30.946986289234179</v>
      </c>
      <c r="G114" s="20">
        <v>48.915057364399473</v>
      </c>
    </row>
    <row r="115" spans="1:7" x14ac:dyDescent="0.25">
      <c r="A115" t="s">
        <v>263</v>
      </c>
      <c r="B115" s="20"/>
      <c r="C115" s="118">
        <v>-2.8020213180938081</v>
      </c>
      <c r="D115" s="118">
        <v>-19.382628236604717</v>
      </c>
      <c r="E115" s="20">
        <v>34.337796419565251</v>
      </c>
      <c r="F115" s="20">
        <v>48.193326363478128</v>
      </c>
      <c r="G115" s="20">
        <v>34.942935801425712</v>
      </c>
    </row>
    <row r="116" spans="1:7" x14ac:dyDescent="0.25">
      <c r="A116" t="s">
        <v>231</v>
      </c>
      <c r="B116" s="20"/>
      <c r="C116" s="118">
        <v>-3.6678556093392078</v>
      </c>
      <c r="D116" s="118">
        <v>7.4637136784293467</v>
      </c>
      <c r="E116" s="20">
        <v>27.028299479615118</v>
      </c>
      <c r="F116" s="20">
        <v>57.616760895062392</v>
      </c>
      <c r="G116" s="20">
        <v>55.722027678971926</v>
      </c>
    </row>
    <row r="117" spans="1:7" x14ac:dyDescent="0.25">
      <c r="A117" t="s">
        <v>537</v>
      </c>
      <c r="B117" s="20"/>
      <c r="C117" s="118">
        <v>34.965684860005837</v>
      </c>
      <c r="D117" s="118"/>
      <c r="E117" s="20">
        <v>39.858495865873415</v>
      </c>
      <c r="F117" s="20">
        <v>21.209100661567664</v>
      </c>
      <c r="G117" s="20">
        <v>53.670578326870192</v>
      </c>
    </row>
    <row r="118" spans="1:7" x14ac:dyDescent="0.25">
      <c r="A118" t="s">
        <v>401</v>
      </c>
      <c r="B118" s="20"/>
      <c r="C118" s="118">
        <v>-15.179585925718087</v>
      </c>
      <c r="D118" s="118">
        <v>21.182429638770657</v>
      </c>
      <c r="E118" s="20">
        <v>47.291979863105766</v>
      </c>
      <c r="F118" s="20">
        <v>43.032922294092018</v>
      </c>
      <c r="G118" s="20">
        <v>49.451387085978673</v>
      </c>
    </row>
    <row r="119" spans="1:7" x14ac:dyDescent="0.25">
      <c r="A119" t="s">
        <v>133</v>
      </c>
      <c r="B119" s="20"/>
      <c r="C119" s="118">
        <v>351.12686808616587</v>
      </c>
      <c r="D119" s="118">
        <v>381.92307340127513</v>
      </c>
      <c r="E119" s="20">
        <v>84.432465870251022</v>
      </c>
      <c r="F119" s="20">
        <v>60.304736079421936</v>
      </c>
      <c r="G119" s="20">
        <v>98.333059103989356</v>
      </c>
    </row>
    <row r="120" spans="1:7" x14ac:dyDescent="0.25">
      <c r="A120" t="s">
        <v>142</v>
      </c>
      <c r="B120" s="20"/>
      <c r="C120" s="118">
        <v>-4.3073628372069495</v>
      </c>
      <c r="D120" s="118">
        <v>-1.2238322853128225</v>
      </c>
      <c r="E120" s="20">
        <v>32.125808403131131</v>
      </c>
      <c r="F120" s="20">
        <v>56.379153129512424</v>
      </c>
      <c r="G120" s="20">
        <v>39.407242085220794</v>
      </c>
    </row>
    <row r="121" spans="1:7" x14ac:dyDescent="0.25">
      <c r="A121" t="s">
        <v>285</v>
      </c>
      <c r="B121" s="20"/>
      <c r="C121" s="118">
        <v>0.45248885298567743</v>
      </c>
      <c r="D121" s="118">
        <v>9.5889574743187289</v>
      </c>
      <c r="E121" s="20">
        <v>36.910562219130739</v>
      </c>
      <c r="F121" s="20">
        <v>54.112754708045408</v>
      </c>
      <c r="G121" s="20">
        <v>57.933177770890168</v>
      </c>
    </row>
    <row r="122" spans="1:7" x14ac:dyDescent="0.25">
      <c r="A122" t="s">
        <v>185</v>
      </c>
      <c r="B122" s="20"/>
      <c r="C122" s="118">
        <v>-6.4962571427473392</v>
      </c>
      <c r="D122" s="118">
        <v>-1.2009211948188536</v>
      </c>
      <c r="E122" s="20">
        <v>32.542201592471272</v>
      </c>
      <c r="F122" s="20">
        <v>49.301871691026633</v>
      </c>
      <c r="G122" s="20">
        <v>44.876776046039161</v>
      </c>
    </row>
    <row r="123" spans="1:7" x14ac:dyDescent="0.25">
      <c r="A123" t="s">
        <v>242</v>
      </c>
      <c r="B123" s="20"/>
      <c r="C123" s="118">
        <v>1279.505492488139</v>
      </c>
      <c r="D123" s="118"/>
      <c r="E123" s="20">
        <v>74.354323800756362</v>
      </c>
      <c r="F123" s="20">
        <v>75.316137313128294</v>
      </c>
      <c r="G123" s="20">
        <v>65.872657366993224</v>
      </c>
    </row>
    <row r="124" spans="1:7" x14ac:dyDescent="0.25">
      <c r="A124" t="s">
        <v>721</v>
      </c>
      <c r="B124" s="20"/>
      <c r="C124" s="118">
        <v>-10.888367960585228</v>
      </c>
      <c r="D124" s="118">
        <v>6.7181456453934274</v>
      </c>
      <c r="E124" s="20">
        <v>30.591999271450508</v>
      </c>
      <c r="F124" s="20">
        <v>68.93528002987857</v>
      </c>
      <c r="G124" s="20">
        <v>47.652513726069571</v>
      </c>
    </row>
    <row r="125" spans="1:7" x14ac:dyDescent="0.25">
      <c r="A125" t="s">
        <v>205</v>
      </c>
      <c r="B125" s="20"/>
      <c r="C125" s="118">
        <v>7.5621071147273256</v>
      </c>
      <c r="D125" s="118">
        <v>48.217221296635557</v>
      </c>
      <c r="E125" s="20">
        <v>34.831815270945285</v>
      </c>
      <c r="F125" s="20">
        <v>39.892978904274948</v>
      </c>
      <c r="G125" s="20">
        <v>60.690955873151843</v>
      </c>
    </row>
    <row r="126" spans="1:7" x14ac:dyDescent="0.25">
      <c r="A126" t="s">
        <v>722</v>
      </c>
      <c r="B126" s="20"/>
      <c r="C126" s="118">
        <v>1.4963570765619494</v>
      </c>
      <c r="D126" s="118">
        <v>22.953084223043199</v>
      </c>
      <c r="E126" s="20">
        <v>58.845237333450626</v>
      </c>
      <c r="F126" s="20">
        <v>76.292700762771474</v>
      </c>
      <c r="G126" s="20">
        <v>60.398378089113727</v>
      </c>
    </row>
    <row r="127" spans="1:7" x14ac:dyDescent="0.25">
      <c r="A127" t="s">
        <v>228</v>
      </c>
      <c r="B127" s="20"/>
      <c r="C127" s="118">
        <v>25.285394904686491</v>
      </c>
      <c r="D127" s="118">
        <v>24.351044236590909</v>
      </c>
      <c r="E127" s="20">
        <v>63.61781842756848</v>
      </c>
      <c r="F127" s="20">
        <v>60.187085409203959</v>
      </c>
      <c r="G127" s="20">
        <v>67.770368498849265</v>
      </c>
    </row>
    <row r="128" spans="1:7" x14ac:dyDescent="0.25">
      <c r="A128" t="s">
        <v>42</v>
      </c>
      <c r="B128" s="20"/>
      <c r="C128" s="118">
        <v>-20.942968762570668</v>
      </c>
      <c r="D128" s="118">
        <v>20.033850789266367</v>
      </c>
      <c r="E128" s="20">
        <v>37.121574066615203</v>
      </c>
      <c r="F128" s="20">
        <v>30.713406209160713</v>
      </c>
      <c r="G128" s="20">
        <v>48.698590266343352</v>
      </c>
    </row>
    <row r="129" spans="1:7" x14ac:dyDescent="0.25">
      <c r="A129" t="s">
        <v>724</v>
      </c>
      <c r="B129" s="20"/>
      <c r="C129" s="118">
        <v>-34.03391843671308</v>
      </c>
      <c r="D129" s="118">
        <v>13.043977357938275</v>
      </c>
      <c r="E129" s="20">
        <v>29.63735575726098</v>
      </c>
      <c r="F129" s="20">
        <v>53.838176116673054</v>
      </c>
      <c r="G129" s="20">
        <v>43.987680152349618</v>
      </c>
    </row>
    <row r="130" spans="1:7" x14ac:dyDescent="0.25">
      <c r="A130" t="s">
        <v>484</v>
      </c>
      <c r="B130" s="20"/>
      <c r="C130" s="118">
        <v>-5.2863616636122934</v>
      </c>
      <c r="D130" s="118">
        <v>7.8801986769812338</v>
      </c>
      <c r="E130" s="20">
        <v>39.601617594357798</v>
      </c>
      <c r="F130" s="20">
        <v>46.251136340669419</v>
      </c>
      <c r="G130" s="20">
        <v>45.374709690514194</v>
      </c>
    </row>
    <row r="131" spans="1:7" x14ac:dyDescent="0.25">
      <c r="A131" t="s">
        <v>284</v>
      </c>
      <c r="B131" s="20"/>
      <c r="C131" s="118">
        <v>-5.6794311267942099</v>
      </c>
      <c r="D131" s="118">
        <v>0.69708170874042352</v>
      </c>
      <c r="E131" s="20">
        <v>41.092967778161395</v>
      </c>
      <c r="F131" s="20">
        <v>71.7092509092261</v>
      </c>
      <c r="G131" s="20">
        <v>47.615944279192547</v>
      </c>
    </row>
    <row r="132" spans="1:7" x14ac:dyDescent="0.25">
      <c r="A132" t="s">
        <v>192</v>
      </c>
      <c r="B132" s="20"/>
      <c r="C132" s="118">
        <v>-7.0270328755535516</v>
      </c>
      <c r="D132" s="118">
        <v>-0.21801499067052532</v>
      </c>
      <c r="E132" s="20">
        <v>27.763220615802165</v>
      </c>
      <c r="F132" s="20">
        <v>44.77519358580242</v>
      </c>
      <c r="G132" s="20">
        <v>46.395549208367882</v>
      </c>
    </row>
    <row r="133" spans="1:7" x14ac:dyDescent="0.25">
      <c r="A133" t="s">
        <v>57</v>
      </c>
      <c r="B133" s="20"/>
      <c r="C133" s="118">
        <v>-2.7023939068606895</v>
      </c>
      <c r="D133" s="118">
        <v>1.0061085070081344</v>
      </c>
      <c r="E133" s="20">
        <v>27.395466421075913</v>
      </c>
      <c r="F133" s="20">
        <v>45.864297102592701</v>
      </c>
      <c r="G133" s="20">
        <v>45.780783180863857</v>
      </c>
    </row>
    <row r="134" spans="1:7" x14ac:dyDescent="0.25">
      <c r="A134" t="s">
        <v>463</v>
      </c>
      <c r="B134" s="20"/>
      <c r="C134" s="118">
        <v>-3.6643840784337911</v>
      </c>
      <c r="D134" s="118">
        <v>-6.5825058644516332</v>
      </c>
      <c r="E134" s="20">
        <v>24.526971889850788</v>
      </c>
      <c r="F134" s="20">
        <v>41.891015664689583</v>
      </c>
      <c r="G134" s="20">
        <v>45.265649259709122</v>
      </c>
    </row>
    <row r="135" spans="1:7" x14ac:dyDescent="0.25">
      <c r="A135" t="s">
        <v>344</v>
      </c>
      <c r="B135" s="20"/>
      <c r="C135" s="118">
        <v>10.023798450692869</v>
      </c>
      <c r="D135" s="118">
        <v>5.2210334763999633</v>
      </c>
      <c r="E135" s="20">
        <v>58.438070726349181</v>
      </c>
      <c r="F135" s="20">
        <v>58.474013227890225</v>
      </c>
      <c r="G135" s="20">
        <v>57.692185186423302</v>
      </c>
    </row>
    <row r="136" spans="1:7" x14ac:dyDescent="0.25">
      <c r="A136" t="s">
        <v>252</v>
      </c>
      <c r="B136" s="20"/>
      <c r="C136" s="118">
        <v>29.995647296265986</v>
      </c>
      <c r="D136" s="118">
        <v>129.8501191476862</v>
      </c>
      <c r="E136" s="20">
        <v>53.19637416581233</v>
      </c>
      <c r="F136" s="20">
        <v>63.555070753898619</v>
      </c>
      <c r="G136" s="20">
        <v>58.807303176587773</v>
      </c>
    </row>
    <row r="137" spans="1:7" x14ac:dyDescent="0.25">
      <c r="A137" t="s">
        <v>76</v>
      </c>
      <c r="B137" s="20"/>
      <c r="C137" s="118">
        <v>-6.1614447287240992</v>
      </c>
      <c r="D137" s="118">
        <v>1.4164295378885949</v>
      </c>
      <c r="E137" s="20">
        <v>29.854842155062435</v>
      </c>
      <c r="F137" s="20">
        <v>44.71174428259792</v>
      </c>
      <c r="G137" s="20">
        <v>44.394163613082718</v>
      </c>
    </row>
    <row r="138" spans="1:7" x14ac:dyDescent="0.25">
      <c r="A138" t="s">
        <v>273</v>
      </c>
      <c r="B138" s="20"/>
      <c r="C138" s="118">
        <v>-36.166598389928666</v>
      </c>
      <c r="D138" s="118">
        <v>12.950903124911086</v>
      </c>
      <c r="E138" s="20">
        <v>34.824469586211023</v>
      </c>
      <c r="F138" s="20">
        <v>46.579796824387429</v>
      </c>
      <c r="G138" s="20">
        <v>43.701628507483221</v>
      </c>
    </row>
    <row r="139" spans="1:7" x14ac:dyDescent="0.25">
      <c r="A139" t="s">
        <v>342</v>
      </c>
      <c r="B139" s="20"/>
      <c r="C139" s="118">
        <v>-387.62196255057245</v>
      </c>
      <c r="D139" s="118"/>
      <c r="E139" s="20">
        <v>38.077490392632228</v>
      </c>
      <c r="F139" s="20">
        <v>41.367362404939314</v>
      </c>
      <c r="G139" s="20">
        <v>46.580796952208516</v>
      </c>
    </row>
    <row r="140" spans="1:7" x14ac:dyDescent="0.25">
      <c r="A140" t="s">
        <v>472</v>
      </c>
      <c r="B140" s="20"/>
      <c r="C140" s="118">
        <v>-14.329639383907242</v>
      </c>
      <c r="D140" s="118">
        <v>-89.873541817336573</v>
      </c>
      <c r="E140" s="20">
        <v>35.160793162385751</v>
      </c>
      <c r="F140" s="20">
        <v>42.550607659461868</v>
      </c>
      <c r="G140" s="20">
        <v>24.706588567816564</v>
      </c>
    </row>
    <row r="141" spans="1:7" x14ac:dyDescent="0.25">
      <c r="A141" t="s">
        <v>632</v>
      </c>
      <c r="B141" s="20"/>
      <c r="C141" s="118">
        <v>-12.942598772569553</v>
      </c>
      <c r="D141" s="118"/>
      <c r="E141" s="20">
        <v>40.369206861701137</v>
      </c>
      <c r="F141" s="20">
        <v>41.267616347564655</v>
      </c>
      <c r="G141" s="20"/>
    </row>
    <row r="142" spans="1:7" x14ac:dyDescent="0.25">
      <c r="A142" t="s">
        <v>341</v>
      </c>
      <c r="B142" s="20"/>
      <c r="C142" s="118">
        <v>23.229895590303578</v>
      </c>
      <c r="D142" s="118">
        <v>-0.68042611786641061</v>
      </c>
      <c r="E142" s="20">
        <v>69.383294781401531</v>
      </c>
      <c r="F142" s="20">
        <v>53.093461640907194</v>
      </c>
      <c r="G142" s="20">
        <v>58.138492239075212</v>
      </c>
    </row>
    <row r="143" spans="1:7" x14ac:dyDescent="0.25">
      <c r="A143" t="s">
        <v>538</v>
      </c>
      <c r="B143" s="20"/>
      <c r="C143" s="118">
        <v>12.808783613676745</v>
      </c>
      <c r="D143" s="118"/>
      <c r="E143" s="20">
        <v>61.873932053469851</v>
      </c>
      <c r="F143" s="20">
        <v>26.361313079101063</v>
      </c>
      <c r="G143" s="20">
        <v>72.778690278897855</v>
      </c>
    </row>
    <row r="144" spans="1:7" x14ac:dyDescent="0.25">
      <c r="A144" t="s">
        <v>11</v>
      </c>
      <c r="B144" s="20"/>
      <c r="C144" s="118">
        <v>-2422.9447626665569</v>
      </c>
      <c r="D144" s="118">
        <v>-5399.9628730655058</v>
      </c>
      <c r="E144" s="20">
        <v>45.282906501619095</v>
      </c>
      <c r="F144" s="20">
        <v>55.44212257027953</v>
      </c>
      <c r="G144" s="20">
        <v>38.942966089849889</v>
      </c>
    </row>
    <row r="145" spans="1:7" x14ac:dyDescent="0.25">
      <c r="A145" t="s">
        <v>458</v>
      </c>
      <c r="B145" s="20"/>
      <c r="C145" s="118">
        <v>-2.8901857134346898</v>
      </c>
      <c r="D145" s="118">
        <v>-4.9805687453693093</v>
      </c>
      <c r="E145" s="20">
        <v>38.137237649628332</v>
      </c>
      <c r="F145" s="20">
        <v>55.576933015366379</v>
      </c>
      <c r="G145" s="20">
        <v>45.510445339655369</v>
      </c>
    </row>
    <row r="146" spans="1:7" x14ac:dyDescent="0.25">
      <c r="A146" t="s">
        <v>291</v>
      </c>
      <c r="B146" s="20"/>
      <c r="C146" s="118">
        <v>15.087200818696971</v>
      </c>
      <c r="D146" s="118">
        <v>2.809183623098761</v>
      </c>
      <c r="E146" s="20">
        <v>45.263125175993324</v>
      </c>
      <c r="F146" s="20">
        <v>76.447166115178945</v>
      </c>
      <c r="G146" s="20">
        <v>52.301126357699523</v>
      </c>
    </row>
    <row r="147" spans="1:7" x14ac:dyDescent="0.25">
      <c r="A147" t="s">
        <v>535</v>
      </c>
      <c r="B147" s="20"/>
      <c r="C147" s="118">
        <v>-13.742933509208957</v>
      </c>
      <c r="D147" s="118"/>
      <c r="E147" s="20">
        <v>31.363336324723722</v>
      </c>
      <c r="F147" s="20">
        <v>53.547922886492024</v>
      </c>
      <c r="G147" s="20">
        <v>30.550592669713382</v>
      </c>
    </row>
    <row r="148" spans="1:7" x14ac:dyDescent="0.25">
      <c r="A148" t="s">
        <v>9</v>
      </c>
      <c r="B148" s="20"/>
      <c r="C148" s="118">
        <v>25.915226700518303</v>
      </c>
      <c r="D148" s="118">
        <v>36.792377613320895</v>
      </c>
      <c r="E148" s="20">
        <v>48.151203257924337</v>
      </c>
      <c r="F148" s="20">
        <v>54.804583018542893</v>
      </c>
      <c r="G148" s="20">
        <v>62.090775172084868</v>
      </c>
    </row>
    <row r="149" spans="1:7" x14ac:dyDescent="0.25">
      <c r="A149" t="s">
        <v>145</v>
      </c>
      <c r="B149" s="20"/>
      <c r="C149" s="118">
        <v>201.66461894890872</v>
      </c>
      <c r="D149" s="118">
        <v>263.05291737682688</v>
      </c>
      <c r="E149" s="20">
        <v>40.859619920756572</v>
      </c>
      <c r="F149" s="20">
        <v>66.748117506697938</v>
      </c>
      <c r="G149" s="20">
        <v>81.250629021029198</v>
      </c>
    </row>
    <row r="150" spans="1:7" x14ac:dyDescent="0.25">
      <c r="A150" t="s">
        <v>207</v>
      </c>
      <c r="B150" s="20"/>
      <c r="C150" s="118">
        <v>24.586590937940471</v>
      </c>
      <c r="D150" s="118">
        <v>42.567805970261716</v>
      </c>
      <c r="E150" s="20">
        <v>48.224793374721905</v>
      </c>
      <c r="F150" s="20">
        <v>55.868821523426554</v>
      </c>
      <c r="G150" s="20">
        <v>68.236897303439449</v>
      </c>
    </row>
    <row r="151" spans="1:7" x14ac:dyDescent="0.25">
      <c r="A151" t="s">
        <v>465</v>
      </c>
      <c r="B151" s="20">
        <v>85.668473648000997</v>
      </c>
      <c r="C151" s="118">
        <v>80.315789375315134</v>
      </c>
      <c r="D151" s="118"/>
      <c r="E151" s="20">
        <v>52.282217902304112</v>
      </c>
      <c r="F151" s="20">
        <v>70.425800565095557</v>
      </c>
      <c r="G151" s="20">
        <v>86.840088124256766</v>
      </c>
    </row>
    <row r="152" spans="1:7" x14ac:dyDescent="0.25">
      <c r="A152" t="s">
        <v>69</v>
      </c>
      <c r="B152" s="20"/>
      <c r="C152" s="118">
        <v>-22.101641817031634</v>
      </c>
      <c r="D152" s="118">
        <v>134.05870071551277</v>
      </c>
      <c r="E152" s="20">
        <v>42.471203516954731</v>
      </c>
      <c r="F152" s="20">
        <v>56.459870944744956</v>
      </c>
      <c r="G152" s="20">
        <v>61.40813510806543</v>
      </c>
    </row>
    <row r="153" spans="1:7" x14ac:dyDescent="0.25">
      <c r="A153" t="s">
        <v>124</v>
      </c>
      <c r="B153" s="20"/>
      <c r="C153" s="118">
        <v>-5.7680765962766145</v>
      </c>
      <c r="D153" s="118">
        <v>0.30889978845463517</v>
      </c>
      <c r="E153" s="20">
        <v>24.013265326848646</v>
      </c>
      <c r="F153" s="20">
        <v>57.091314785140831</v>
      </c>
      <c r="G153" s="20">
        <v>41.714334607425258</v>
      </c>
    </row>
    <row r="154" spans="1:7" x14ac:dyDescent="0.25">
      <c r="A154" t="s">
        <v>411</v>
      </c>
      <c r="B154" s="20"/>
      <c r="C154" s="118">
        <v>-212.90979187243352</v>
      </c>
      <c r="D154" s="118">
        <v>169.83953777348313</v>
      </c>
      <c r="E154" s="20">
        <v>21.314372896918623</v>
      </c>
      <c r="F154" s="20">
        <v>45.612023108831323</v>
      </c>
      <c r="G154" s="20">
        <v>47.051896744788181</v>
      </c>
    </row>
    <row r="155" spans="1:7" x14ac:dyDescent="0.25">
      <c r="A155" t="s">
        <v>534</v>
      </c>
      <c r="B155" s="20"/>
      <c r="C155" s="118">
        <v>-15.835086021201832</v>
      </c>
      <c r="D155" s="118"/>
      <c r="E155" s="20">
        <v>45.659895135244952</v>
      </c>
      <c r="F155" s="20">
        <v>48.233616937638679</v>
      </c>
      <c r="G155" s="20">
        <v>49.972250929713333</v>
      </c>
    </row>
    <row r="156" spans="1:7" x14ac:dyDescent="0.25">
      <c r="A156" t="s">
        <v>62</v>
      </c>
      <c r="B156" s="20"/>
      <c r="C156" s="118">
        <v>-4.9227752885653775</v>
      </c>
      <c r="D156" s="118">
        <v>-8.6123262203878781</v>
      </c>
      <c r="E156" s="20">
        <v>37.37199831765453</v>
      </c>
      <c r="F156" s="20">
        <v>39.401918051362237</v>
      </c>
      <c r="G156" s="20">
        <v>42.925401697408965</v>
      </c>
    </row>
    <row r="157" spans="1:7" x14ac:dyDescent="0.25">
      <c r="A157" t="s">
        <v>526</v>
      </c>
      <c r="B157" s="20"/>
      <c r="C157" s="118">
        <v>-30.406765754015694</v>
      </c>
      <c r="D157" s="118"/>
      <c r="E157" s="20">
        <v>44.495414684127979</v>
      </c>
      <c r="F157" s="20">
        <v>60.028279981184959</v>
      </c>
      <c r="G157" s="20">
        <v>44.124365223548651</v>
      </c>
    </row>
    <row r="158" spans="1:7" x14ac:dyDescent="0.25">
      <c r="A158" t="s">
        <v>281</v>
      </c>
      <c r="B158" s="20"/>
      <c r="C158" s="118">
        <v>-55.345053227817971</v>
      </c>
      <c r="D158" s="118">
        <v>98.655380492029394</v>
      </c>
      <c r="E158" s="20">
        <v>45.20108868377406</v>
      </c>
      <c r="F158" s="20">
        <v>40.187447376428381</v>
      </c>
      <c r="G158" s="20">
        <v>50.921701189581341</v>
      </c>
    </row>
    <row r="159" spans="1:7" x14ac:dyDescent="0.25">
      <c r="A159" t="s">
        <v>510</v>
      </c>
      <c r="B159" s="20"/>
      <c r="C159" s="118">
        <v>-5.0908029413712175</v>
      </c>
      <c r="D159" s="118">
        <v>0.24044972747929272</v>
      </c>
      <c r="E159" s="20">
        <v>35.528467814567016</v>
      </c>
      <c r="F159" s="20">
        <v>85.950114977319444</v>
      </c>
      <c r="G159" s="20">
        <v>42.880700591258545</v>
      </c>
    </row>
    <row r="160" spans="1:7" x14ac:dyDescent="0.25">
      <c r="A160" t="s">
        <v>729</v>
      </c>
      <c r="B160" s="20"/>
      <c r="C160" s="118">
        <v>-2.3084055026498618</v>
      </c>
      <c r="D160" s="118">
        <v>291.89909683807741</v>
      </c>
      <c r="E160" s="20">
        <v>41.446729528790023</v>
      </c>
      <c r="F160" s="20">
        <v>35.300147677018479</v>
      </c>
      <c r="G160" s="20">
        <v>61.029651859965426</v>
      </c>
    </row>
    <row r="161" spans="1:7" x14ac:dyDescent="0.25">
      <c r="A161" t="s">
        <v>299</v>
      </c>
      <c r="B161" s="20"/>
      <c r="C161" s="118">
        <v>-44.725549744646926</v>
      </c>
      <c r="D161" s="118">
        <v>91.445886391106512</v>
      </c>
      <c r="E161" s="20">
        <v>35.610295082173685</v>
      </c>
      <c r="F161" s="20">
        <v>31.18963332661512</v>
      </c>
      <c r="G161" s="20">
        <v>53.310174330582932</v>
      </c>
    </row>
    <row r="162" spans="1:7" x14ac:dyDescent="0.25">
      <c r="A162" t="s">
        <v>269</v>
      </c>
      <c r="B162" s="20"/>
      <c r="C162" s="118">
        <v>-13.122265440372871</v>
      </c>
      <c r="D162" s="118">
        <v>19.427966686776088</v>
      </c>
      <c r="E162" s="20">
        <v>45.974493539356445</v>
      </c>
      <c r="F162" s="20">
        <v>49.04621866204203</v>
      </c>
      <c r="G162" s="20">
        <v>50.491666935327743</v>
      </c>
    </row>
    <row r="163" spans="1:7" x14ac:dyDescent="0.25">
      <c r="A163" t="s">
        <v>521</v>
      </c>
      <c r="B163" s="20"/>
      <c r="C163" s="118">
        <v>14.40525236726117</v>
      </c>
      <c r="D163" s="118"/>
      <c r="E163" s="20">
        <v>49.419622736565607</v>
      </c>
      <c r="F163" s="20">
        <v>45.586213698857954</v>
      </c>
      <c r="G163" s="20">
        <v>68.753702319223748</v>
      </c>
    </row>
    <row r="164" spans="1:7" x14ac:dyDescent="0.25">
      <c r="A164" t="s">
        <v>270</v>
      </c>
      <c r="B164" s="20"/>
      <c r="C164" s="118">
        <v>66.575397751538503</v>
      </c>
      <c r="D164" s="118">
        <v>685.3830656515072</v>
      </c>
      <c r="E164" s="20">
        <v>46.904103503110491</v>
      </c>
      <c r="F164" s="20">
        <v>20.569173981310275</v>
      </c>
      <c r="G164" s="20">
        <v>61.86498548945378</v>
      </c>
    </row>
    <row r="165" spans="1:7" x14ac:dyDescent="0.25">
      <c r="A165" t="s">
        <v>184</v>
      </c>
      <c r="B165" s="20"/>
      <c r="C165" s="118">
        <v>-47.774268688186226</v>
      </c>
      <c r="D165" s="118">
        <v>2.3755198366669106</v>
      </c>
      <c r="E165" s="20">
        <v>33.895640956654013</v>
      </c>
      <c r="F165" s="20">
        <v>47.481623246730479</v>
      </c>
      <c r="G165" s="20">
        <v>44.854943339950246</v>
      </c>
    </row>
    <row r="166" spans="1:7" x14ac:dyDescent="0.25">
      <c r="A166" t="s">
        <v>286</v>
      </c>
      <c r="B166" s="20"/>
      <c r="C166" s="118">
        <v>8.0148935830001911</v>
      </c>
      <c r="D166" s="118">
        <v>24.73978901345145</v>
      </c>
      <c r="E166" s="20">
        <v>44.989085035983877</v>
      </c>
      <c r="F166" s="20">
        <v>37.170788715641351</v>
      </c>
      <c r="G166" s="20">
        <v>70.682326963727462</v>
      </c>
    </row>
    <row r="167" spans="1:7" x14ac:dyDescent="0.25">
      <c r="A167" t="s">
        <v>531</v>
      </c>
      <c r="B167" s="20"/>
      <c r="C167" s="118">
        <v>34.510693558344343</v>
      </c>
      <c r="D167" s="118"/>
      <c r="E167" s="20">
        <v>68.458235067221239</v>
      </c>
      <c r="F167" s="20">
        <v>44.738533816043649</v>
      </c>
      <c r="G167" s="20">
        <v>72.971486511443231</v>
      </c>
    </row>
    <row r="168" spans="1:7" x14ac:dyDescent="0.25">
      <c r="A168" t="s">
        <v>637</v>
      </c>
      <c r="B168" s="20"/>
      <c r="C168" s="118">
        <v>-52.20989748878246</v>
      </c>
      <c r="D168" s="118"/>
      <c r="E168" s="20">
        <v>22.40076749499584</v>
      </c>
      <c r="F168" s="20">
        <v>44.72968962377557</v>
      </c>
      <c r="G168" s="20">
        <v>47.393229287503196</v>
      </c>
    </row>
    <row r="169" spans="1:7" x14ac:dyDescent="0.25">
      <c r="A169" t="s">
        <v>441</v>
      </c>
      <c r="B169" s="20"/>
      <c r="C169" s="118">
        <v>-10.228407454159765</v>
      </c>
      <c r="D169" s="118">
        <v>479.7549072101981</v>
      </c>
      <c r="E169" s="20">
        <v>53.137254372598733</v>
      </c>
      <c r="F169" s="20">
        <v>59.859309664055566</v>
      </c>
      <c r="G169" s="20">
        <v>60.199334485860504</v>
      </c>
    </row>
    <row r="170" spans="1:7" x14ac:dyDescent="0.25">
      <c r="A170" t="s">
        <v>129</v>
      </c>
      <c r="B170" s="20"/>
      <c r="C170" s="118">
        <v>-9.554194596928518</v>
      </c>
      <c r="D170" s="118">
        <v>-6.9306421631118553</v>
      </c>
      <c r="E170" s="20">
        <v>24.034049590042279</v>
      </c>
      <c r="F170" s="20">
        <v>51.984790608010556</v>
      </c>
      <c r="G170" s="20">
        <v>37.375570318467872</v>
      </c>
    </row>
    <row r="171" spans="1:7" x14ac:dyDescent="0.25">
      <c r="A171" t="s">
        <v>178</v>
      </c>
      <c r="B171" s="20"/>
      <c r="C171" s="118">
        <v>-5.2942902842379347</v>
      </c>
      <c r="D171" s="118">
        <v>14.370417326192211</v>
      </c>
      <c r="E171" s="20">
        <v>32.90140270848395</v>
      </c>
      <c r="F171" s="20">
        <v>34.226663649205122</v>
      </c>
      <c r="G171" s="20">
        <v>55.721884559560095</v>
      </c>
    </row>
    <row r="172" spans="1:7" x14ac:dyDescent="0.25">
      <c r="A172" t="s">
        <v>7</v>
      </c>
      <c r="B172" s="20"/>
      <c r="C172" s="118">
        <v>-2.5599191568119295</v>
      </c>
      <c r="D172" s="118">
        <v>27.697630061631529</v>
      </c>
      <c r="E172" s="20">
        <v>45.440684664173538</v>
      </c>
      <c r="F172" s="20">
        <v>60.065485311603474</v>
      </c>
      <c r="G172" s="20">
        <v>54.851140655522684</v>
      </c>
    </row>
    <row r="173" spans="1:7" x14ac:dyDescent="0.25">
      <c r="A173" t="s">
        <v>151</v>
      </c>
      <c r="B173" s="20"/>
      <c r="C173" s="118">
        <v>-72.129653463362047</v>
      </c>
      <c r="D173" s="118">
        <v>-9.2380869341391758</v>
      </c>
      <c r="E173" s="20">
        <v>48.693234439917909</v>
      </c>
      <c r="F173" s="20">
        <v>46.017114263948677</v>
      </c>
      <c r="G173" s="20">
        <v>47.008502245179912</v>
      </c>
    </row>
    <row r="174" spans="1:7" x14ac:dyDescent="0.25">
      <c r="A174" t="s">
        <v>529</v>
      </c>
      <c r="B174" s="20"/>
      <c r="C174" s="118">
        <v>-12.214179401365275</v>
      </c>
      <c r="D174" s="118"/>
      <c r="E174" s="20">
        <v>29.795124967199516</v>
      </c>
      <c r="F174" s="20">
        <v>46.200942855233542</v>
      </c>
      <c r="G174" s="20">
        <v>38.011224747648924</v>
      </c>
    </row>
    <row r="175" spans="1:7" x14ac:dyDescent="0.25">
      <c r="A175" t="s">
        <v>220</v>
      </c>
      <c r="B175" s="20"/>
      <c r="C175" s="118">
        <v>2.2733423292406751</v>
      </c>
      <c r="D175" s="118">
        <v>3.2794541275415945</v>
      </c>
      <c r="E175" s="20">
        <v>35.720311215428183</v>
      </c>
      <c r="F175" s="20">
        <v>44.706546237960488</v>
      </c>
      <c r="G175" s="20">
        <v>54.299338213687491</v>
      </c>
    </row>
    <row r="176" spans="1:7" x14ac:dyDescent="0.25">
      <c r="A176" t="s">
        <v>733</v>
      </c>
      <c r="B176" s="20"/>
      <c r="C176" s="118">
        <v>8975.6543348119558</v>
      </c>
      <c r="D176" s="118"/>
      <c r="E176" s="20">
        <v>74.636015391594555</v>
      </c>
      <c r="F176" s="20">
        <v>78.565098578882186</v>
      </c>
      <c r="G176" s="20">
        <v>97.890327838348909</v>
      </c>
    </row>
    <row r="177" spans="1:7" x14ac:dyDescent="0.25">
      <c r="A177" t="s">
        <v>92</v>
      </c>
      <c r="B177" s="20"/>
      <c r="C177" s="118">
        <v>36.87610216213244</v>
      </c>
      <c r="D177" s="118">
        <v>99.163378974304095</v>
      </c>
      <c r="E177" s="20">
        <v>38.526950637849623</v>
      </c>
      <c r="F177" s="20">
        <v>34.486966585045622</v>
      </c>
      <c r="G177" s="20">
        <v>60.454812514944159</v>
      </c>
    </row>
    <row r="178" spans="1:7" x14ac:dyDescent="0.25">
      <c r="A178" t="s">
        <v>193</v>
      </c>
      <c r="B178" s="20"/>
      <c r="C178" s="118">
        <v>-478.48686551811454</v>
      </c>
      <c r="D178" s="118">
        <v>-170.10908494566081</v>
      </c>
      <c r="E178" s="20">
        <v>36.365579631912382</v>
      </c>
      <c r="F178" s="20">
        <v>76.439867464342555</v>
      </c>
      <c r="G178" s="20">
        <v>39.127916063680743</v>
      </c>
    </row>
    <row r="179" spans="1:7" x14ac:dyDescent="0.25">
      <c r="A179" t="s">
        <v>6</v>
      </c>
      <c r="B179" s="20"/>
      <c r="C179" s="118">
        <v>-7.6589781201490226</v>
      </c>
      <c r="D179" s="118">
        <v>12.041767732861253</v>
      </c>
      <c r="E179" s="20">
        <v>51.704794843243668</v>
      </c>
      <c r="F179" s="20">
        <v>66.649092455816856</v>
      </c>
      <c r="G179" s="20">
        <v>49.866312633365645</v>
      </c>
    </row>
    <row r="180" spans="1:7" x14ac:dyDescent="0.25">
      <c r="A180" t="s">
        <v>358</v>
      </c>
      <c r="B180" s="20"/>
      <c r="C180" s="118">
        <v>-64.575574857052587</v>
      </c>
      <c r="D180" s="118">
        <v>14.201940683661363</v>
      </c>
      <c r="E180" s="20">
        <v>34.313534648993226</v>
      </c>
      <c r="F180" s="20">
        <v>62.679622194004779</v>
      </c>
      <c r="G180" s="20">
        <v>45.002636817480301</v>
      </c>
    </row>
    <row r="181" spans="1:7" x14ac:dyDescent="0.25">
      <c r="A181" t="s">
        <v>735</v>
      </c>
      <c r="B181" s="20"/>
      <c r="C181" s="118">
        <v>16799.687527278846</v>
      </c>
      <c r="D181" s="118"/>
      <c r="E181" s="20">
        <v>92.658324749112737</v>
      </c>
      <c r="F181" s="20">
        <v>48.193936645559802</v>
      </c>
      <c r="G181" s="20">
        <v>98.705347524511112</v>
      </c>
    </row>
    <row r="182" spans="1:7" x14ac:dyDescent="0.25">
      <c r="A182" t="s">
        <v>227</v>
      </c>
      <c r="B182" s="20"/>
      <c r="C182" s="118">
        <v>-6.0387030453342661</v>
      </c>
      <c r="D182" s="118">
        <v>9.6700906059614766</v>
      </c>
      <c r="E182" s="20">
        <v>38.859013852239059</v>
      </c>
      <c r="F182" s="20">
        <v>44.449290410317197</v>
      </c>
      <c r="G182" s="20">
        <v>51.579669460362993</v>
      </c>
    </row>
    <row r="183" spans="1:7" x14ac:dyDescent="0.25">
      <c r="A183" t="s">
        <v>25</v>
      </c>
      <c r="B183" s="20"/>
      <c r="C183" s="118">
        <v>192.70664683612779</v>
      </c>
      <c r="D183" s="118">
        <v>269.60612550968574</v>
      </c>
      <c r="E183" s="20">
        <v>48.463970907999325</v>
      </c>
      <c r="F183" s="20">
        <v>46.232447750647417</v>
      </c>
      <c r="G183" s="20">
        <v>84.517219666472343</v>
      </c>
    </row>
    <row r="184" spans="1:7" x14ac:dyDescent="0.25">
      <c r="A184" t="s">
        <v>677</v>
      </c>
      <c r="B184" s="20"/>
      <c r="C184" s="118">
        <v>-1.2497627202886097</v>
      </c>
      <c r="D184" s="118"/>
      <c r="E184" s="20">
        <v>36.56789038917811</v>
      </c>
      <c r="F184" s="20">
        <v>42.187764084489544</v>
      </c>
      <c r="G184" s="20"/>
    </row>
    <row r="185" spans="1:7" x14ac:dyDescent="0.25">
      <c r="A185" t="s">
        <v>155</v>
      </c>
      <c r="B185" s="20"/>
      <c r="C185" s="118">
        <v>-23.539837902873675</v>
      </c>
      <c r="D185" s="118">
        <v>-6.8838861405523488</v>
      </c>
      <c r="E185" s="20">
        <v>30.752242210979659</v>
      </c>
      <c r="F185" s="20">
        <v>61.935066226956394</v>
      </c>
      <c r="G185" s="20">
        <v>41.995560876446426</v>
      </c>
    </row>
    <row r="186" spans="1:7" x14ac:dyDescent="0.25">
      <c r="A186" t="s">
        <v>194</v>
      </c>
      <c r="B186" s="20"/>
      <c r="C186" s="118">
        <v>-74.679458171260507</v>
      </c>
      <c r="D186" s="118">
        <v>-13.370357990318382</v>
      </c>
      <c r="E186" s="20">
        <v>22.626136933507699</v>
      </c>
      <c r="F186" s="20">
        <v>39.010417581281544</v>
      </c>
      <c r="G186" s="20">
        <v>41.631508725173468</v>
      </c>
    </row>
    <row r="187" spans="1:7" x14ac:dyDescent="0.25">
      <c r="A187" t="s">
        <v>468</v>
      </c>
      <c r="B187" s="20"/>
      <c r="C187" s="118">
        <v>274.65308340440129</v>
      </c>
      <c r="D187" s="118"/>
      <c r="E187" s="20">
        <v>62.205155325674383</v>
      </c>
      <c r="F187" s="20">
        <v>27.443557881039062</v>
      </c>
      <c r="G187" s="20">
        <v>72.427235758137257</v>
      </c>
    </row>
    <row r="188" spans="1:7" x14ac:dyDescent="0.25">
      <c r="A188" t="s">
        <v>525</v>
      </c>
      <c r="B188" s="20"/>
      <c r="C188" s="118">
        <v>-13.931466661867269</v>
      </c>
      <c r="D188" s="118"/>
      <c r="E188" s="20">
        <v>39.543270771799129</v>
      </c>
      <c r="F188" s="20">
        <v>42.872068958957612</v>
      </c>
      <c r="G188" s="20">
        <v>44.612609617145154</v>
      </c>
    </row>
    <row r="189" spans="1:7" x14ac:dyDescent="0.25">
      <c r="A189" t="s">
        <v>264</v>
      </c>
      <c r="B189" s="20"/>
      <c r="C189" s="118">
        <v>-6.7603260232365869</v>
      </c>
      <c r="D189" s="118">
        <v>6.2236512361377549</v>
      </c>
      <c r="E189" s="20">
        <v>40.018584471509662</v>
      </c>
      <c r="F189" s="20">
        <v>47.118790499964106</v>
      </c>
      <c r="G189" s="20">
        <v>49.616571564040335</v>
      </c>
    </row>
    <row r="190" spans="1:7" x14ac:dyDescent="0.25">
      <c r="A190" t="s">
        <v>293</v>
      </c>
      <c r="B190" s="20"/>
      <c r="C190" s="118">
        <v>-173.61436978884456</v>
      </c>
      <c r="D190" s="118">
        <v>-54.195187576434307</v>
      </c>
      <c r="E190" s="20">
        <v>32.564651975970442</v>
      </c>
      <c r="F190" s="20">
        <v>50.607874930028508</v>
      </c>
      <c r="G190" s="20">
        <v>38.009618000877239</v>
      </c>
    </row>
    <row r="191" spans="1:7" x14ac:dyDescent="0.25">
      <c r="A191" t="s">
        <v>250</v>
      </c>
      <c r="B191" s="20"/>
      <c r="C191" s="118">
        <v>12.636185924555789</v>
      </c>
      <c r="D191" s="118">
        <v>48.093323345335875</v>
      </c>
      <c r="E191" s="20">
        <v>61.394937554742327</v>
      </c>
      <c r="F191" s="20">
        <v>61.083563329448253</v>
      </c>
      <c r="G191" s="20">
        <v>72.221045837560794</v>
      </c>
    </row>
    <row r="192" spans="1:7" x14ac:dyDescent="0.25">
      <c r="A192" t="s">
        <v>71</v>
      </c>
      <c r="B192" s="20"/>
      <c r="C192" s="118">
        <v>-7486.8165657637928</v>
      </c>
      <c r="D192" s="118">
        <v>-8053.8008569804606</v>
      </c>
      <c r="E192" s="20">
        <v>28.509859121333442</v>
      </c>
      <c r="F192" s="20">
        <v>48.585523155167529</v>
      </c>
      <c r="G192" s="20">
        <v>39.345993466170263</v>
      </c>
    </row>
    <row r="193" spans="1:7" x14ac:dyDescent="0.25">
      <c r="A193" t="s">
        <v>224</v>
      </c>
      <c r="B193" s="20"/>
      <c r="C193" s="118">
        <v>2.2363526535662537</v>
      </c>
      <c r="D193" s="118">
        <v>4.2425571259958605</v>
      </c>
      <c r="E193" s="20">
        <v>45.528098166408626</v>
      </c>
      <c r="F193" s="20">
        <v>32.615413268132585</v>
      </c>
      <c r="G193" s="20">
        <v>64.01074573542715</v>
      </c>
    </row>
    <row r="194" spans="1:7" x14ac:dyDescent="0.25">
      <c r="A194" t="s">
        <v>359</v>
      </c>
      <c r="B194" s="20"/>
      <c r="C194" s="118">
        <v>-3.2168989045660679</v>
      </c>
      <c r="D194" s="118">
        <v>-2.8583432648148399</v>
      </c>
      <c r="E194" s="20">
        <v>35.272171215085763</v>
      </c>
      <c r="F194" s="20">
        <v>46.160068714232068</v>
      </c>
      <c r="G194" s="20">
        <v>43.765791037084952</v>
      </c>
    </row>
    <row r="195" spans="1:7" x14ac:dyDescent="0.25">
      <c r="A195" t="s">
        <v>14</v>
      </c>
      <c r="B195" s="20"/>
      <c r="C195" s="118">
        <v>118.51896124336719</v>
      </c>
      <c r="D195" s="118">
        <v>488.47818374580385</v>
      </c>
      <c r="E195" s="20">
        <v>51.113028848973123</v>
      </c>
      <c r="F195" s="20">
        <v>44.846800046101279</v>
      </c>
      <c r="G195" s="20">
        <v>59.598369262738032</v>
      </c>
    </row>
    <row r="196" spans="1:7" x14ac:dyDescent="0.25">
      <c r="A196" t="s">
        <v>480</v>
      </c>
      <c r="B196" s="20"/>
      <c r="C196" s="118">
        <v>-6.7673765700053234</v>
      </c>
      <c r="D196" s="118"/>
      <c r="E196" s="20">
        <v>37.266051851498304</v>
      </c>
      <c r="F196" s="20">
        <v>30.765035228170408</v>
      </c>
      <c r="G196" s="20">
        <v>12.422926465248</v>
      </c>
    </row>
    <row r="197" spans="1:7" x14ac:dyDescent="0.25">
      <c r="A197" t="s">
        <v>533</v>
      </c>
      <c r="B197" s="20"/>
      <c r="C197" s="118">
        <v>96.318463300941346</v>
      </c>
      <c r="D197" s="118"/>
      <c r="E197" s="20">
        <v>49.438238313289148</v>
      </c>
      <c r="F197" s="20">
        <v>69.589915866610738</v>
      </c>
      <c r="G197" s="20">
        <v>69.810173214931169</v>
      </c>
    </row>
    <row r="198" spans="1:7" x14ac:dyDescent="0.25">
      <c r="A198" t="s">
        <v>106</v>
      </c>
      <c r="B198" s="20"/>
      <c r="C198" s="118">
        <v>56.551089757756259</v>
      </c>
      <c r="D198" s="118">
        <v>67.547739308824106</v>
      </c>
      <c r="E198" s="20">
        <v>78.613558708904293</v>
      </c>
      <c r="F198" s="20">
        <v>49.684011726687061</v>
      </c>
      <c r="G198" s="20">
        <v>79.165217349679551</v>
      </c>
    </row>
    <row r="199" spans="1:7" x14ac:dyDescent="0.25">
      <c r="A199" t="s">
        <v>739</v>
      </c>
      <c r="B199" s="20"/>
      <c r="C199" s="118">
        <v>21.205930395233956</v>
      </c>
      <c r="D199" s="118">
        <v>30.404515090221302</v>
      </c>
      <c r="E199" s="20">
        <v>61.563334684725952</v>
      </c>
      <c r="F199" s="20">
        <v>21.810990952321767</v>
      </c>
      <c r="G199" s="20">
        <v>69.743603564347325</v>
      </c>
    </row>
    <row r="200" spans="1:7" x14ac:dyDescent="0.25">
      <c r="A200" t="s">
        <v>251</v>
      </c>
      <c r="B200" s="20"/>
      <c r="C200" s="118">
        <v>-32.317768396688678</v>
      </c>
      <c r="D200" s="118">
        <v>46.962941154733073</v>
      </c>
      <c r="E200" s="20">
        <v>44.494845041832328</v>
      </c>
      <c r="F200" s="20">
        <v>51.12120388393194</v>
      </c>
      <c r="G200" s="20">
        <v>51.089345092839075</v>
      </c>
    </row>
    <row r="201" spans="1:7" x14ac:dyDescent="0.25">
      <c r="A201" t="s">
        <v>204</v>
      </c>
      <c r="B201" s="20"/>
      <c r="C201" s="118">
        <v>-10.267051541574581</v>
      </c>
      <c r="D201" s="118">
        <v>38.67202461470896</v>
      </c>
      <c r="E201" s="20">
        <v>44.574713566606768</v>
      </c>
      <c r="F201" s="20">
        <v>72.106265327643399</v>
      </c>
      <c r="G201" s="20">
        <v>55.07418195697268</v>
      </c>
    </row>
    <row r="202" spans="1:7" x14ac:dyDescent="0.25">
      <c r="A202" t="s">
        <v>3</v>
      </c>
      <c r="B202" s="20"/>
      <c r="C202" s="118">
        <v>-1.7038146230064743</v>
      </c>
      <c r="D202" s="118">
        <v>-4.5683823034888205</v>
      </c>
      <c r="E202" s="20">
        <v>40.425026642308922</v>
      </c>
      <c r="F202" s="20">
        <v>62.296462957658797</v>
      </c>
      <c r="G202" s="20">
        <v>40.639904352037902</v>
      </c>
    </row>
    <row r="203" spans="1:7" x14ac:dyDescent="0.25">
      <c r="A203" t="s">
        <v>450</v>
      </c>
      <c r="B203" s="20"/>
      <c r="C203" s="118">
        <v>88.8366393280549</v>
      </c>
      <c r="D203" s="118">
        <v>18.388397861643284</v>
      </c>
      <c r="E203" s="20">
        <v>54.080301733951103</v>
      </c>
      <c r="F203" s="20">
        <v>47.763307984050954</v>
      </c>
      <c r="G203" s="20">
        <v>55.902329196283176</v>
      </c>
    </row>
    <row r="204" spans="1:7" x14ac:dyDescent="0.25">
      <c r="A204" t="s">
        <v>296</v>
      </c>
      <c r="B204" s="20"/>
      <c r="C204" s="118">
        <v>414.16254507605089</v>
      </c>
      <c r="D204" s="118">
        <v>326.37885267326084</v>
      </c>
      <c r="E204" s="20">
        <v>58.022171242743951</v>
      </c>
      <c r="F204" s="20">
        <v>69.451609007455062</v>
      </c>
      <c r="G204" s="20">
        <v>83.848933885620227</v>
      </c>
    </row>
    <row r="205" spans="1:7" x14ac:dyDescent="0.25">
      <c r="A205" t="s">
        <v>254</v>
      </c>
      <c r="B205" s="20"/>
      <c r="C205" s="118">
        <v>-14.191983135194661</v>
      </c>
      <c r="D205" s="118">
        <v>13.321928254498729</v>
      </c>
      <c r="E205" s="20">
        <v>35.950682940832962</v>
      </c>
      <c r="F205" s="20">
        <v>49.083458386176801</v>
      </c>
      <c r="G205" s="20">
        <v>49.842422846968034</v>
      </c>
    </row>
    <row r="206" spans="1:7" x14ac:dyDescent="0.25">
      <c r="A206" t="s">
        <v>741</v>
      </c>
      <c r="B206" s="20"/>
      <c r="C206" s="118">
        <v>-30.53658125723139</v>
      </c>
      <c r="D206" s="118">
        <v>15.444447534620682</v>
      </c>
      <c r="E206" s="20">
        <v>21.928079835474943</v>
      </c>
      <c r="F206" s="20">
        <v>50.189244949910588</v>
      </c>
      <c r="G206" s="20">
        <v>45.775558280009015</v>
      </c>
    </row>
    <row r="207" spans="1:7" x14ac:dyDescent="0.25">
      <c r="A207" t="s">
        <v>212</v>
      </c>
      <c r="B207" s="20"/>
      <c r="C207" s="118">
        <v>4.2165415057117883</v>
      </c>
      <c r="D207" s="118">
        <v>-6.5886282356110826</v>
      </c>
      <c r="E207" s="20">
        <v>40.478525727147101</v>
      </c>
      <c r="F207" s="20">
        <v>26.134473582550807</v>
      </c>
      <c r="G207" s="20">
        <v>50.603153966854791</v>
      </c>
    </row>
    <row r="208" spans="1:7" x14ac:dyDescent="0.25">
      <c r="A208" t="s">
        <v>137</v>
      </c>
      <c r="B208" s="20"/>
      <c r="C208" s="118">
        <v>-4.1514814543791401</v>
      </c>
      <c r="D208" s="118">
        <v>2.3592416556488294</v>
      </c>
      <c r="E208" s="20">
        <v>37.422831398441971</v>
      </c>
      <c r="F208" s="20">
        <v>49.180972792480851</v>
      </c>
      <c r="G208" s="20">
        <v>46.743532776429305</v>
      </c>
    </row>
    <row r="209" spans="1:7" x14ac:dyDescent="0.25">
      <c r="A209" t="s">
        <v>4</v>
      </c>
      <c r="B209" s="20"/>
      <c r="C209" s="118">
        <v>4.9072539347562838</v>
      </c>
      <c r="D209" s="118">
        <v>28.41315172184359</v>
      </c>
      <c r="E209" s="20">
        <v>50.962896757368284</v>
      </c>
      <c r="F209" s="20">
        <v>54.964192016352328</v>
      </c>
      <c r="G209" s="20">
        <v>53.907578123276451</v>
      </c>
    </row>
    <row r="210" spans="1:7" x14ac:dyDescent="0.25">
      <c r="A210" t="s">
        <v>318</v>
      </c>
      <c r="B210" s="20"/>
      <c r="C210" s="118">
        <v>-2.8693332607865463</v>
      </c>
      <c r="D210" s="118">
        <v>-2.5408026393432914</v>
      </c>
      <c r="E210" s="20">
        <v>36.545087487072962</v>
      </c>
      <c r="F210" s="20">
        <v>49.652451192051736</v>
      </c>
      <c r="G210" s="20">
        <v>39.60322894614351</v>
      </c>
    </row>
    <row r="211" spans="1:7" x14ac:dyDescent="0.25">
      <c r="A211" t="s">
        <v>360</v>
      </c>
      <c r="B211" s="20"/>
      <c r="C211" s="118">
        <v>36.546864205958016</v>
      </c>
      <c r="D211" s="118">
        <v>39.1501587445849</v>
      </c>
      <c r="E211" s="20">
        <v>58.478459981238657</v>
      </c>
      <c r="F211" s="20">
        <v>51.806275040737297</v>
      </c>
      <c r="G211" s="20">
        <v>55.942527304643718</v>
      </c>
    </row>
    <row r="212" spans="1:7" x14ac:dyDescent="0.25">
      <c r="A212" t="s">
        <v>520</v>
      </c>
      <c r="B212" s="20"/>
      <c r="C212" s="118">
        <v>-66.008873602803604</v>
      </c>
      <c r="D212" s="118"/>
      <c r="E212" s="20">
        <v>17.303002305856985</v>
      </c>
      <c r="F212" s="20">
        <v>30.415592408318226</v>
      </c>
      <c r="G212" s="20">
        <v>47.484162956490167</v>
      </c>
    </row>
    <row r="213" spans="1:7" x14ac:dyDescent="0.25">
      <c r="A213" t="s">
        <v>288</v>
      </c>
      <c r="B213" s="20"/>
      <c r="C213" s="118">
        <v>-6.6764389789764156</v>
      </c>
      <c r="D213" s="118">
        <v>-5.5238683123643106</v>
      </c>
      <c r="E213" s="20">
        <v>52.837869747209901</v>
      </c>
      <c r="F213" s="20">
        <v>43.298325356985771</v>
      </c>
      <c r="G213" s="20">
        <v>43.001751895491303</v>
      </c>
    </row>
    <row r="214" spans="1:7" x14ac:dyDescent="0.25">
      <c r="A214" t="s">
        <v>512</v>
      </c>
      <c r="B214" s="20"/>
      <c r="C214" s="118">
        <v>55.023845576045289</v>
      </c>
      <c r="D214" s="118">
        <v>275.88084699578076</v>
      </c>
      <c r="E214" s="20">
        <v>63.875219122795002</v>
      </c>
      <c r="F214" s="20">
        <v>60.267101805314191</v>
      </c>
      <c r="G214" s="20">
        <v>58.289077406333185</v>
      </c>
    </row>
    <row r="215" spans="1:7" x14ac:dyDescent="0.25">
      <c r="A215" t="s">
        <v>474</v>
      </c>
      <c r="B215" s="20"/>
      <c r="C215" s="118">
        <v>-19.898438615752543</v>
      </c>
      <c r="D215" s="118">
        <v>6.0515514326187692</v>
      </c>
      <c r="E215" s="20">
        <v>23.151319784988331</v>
      </c>
      <c r="F215" s="20">
        <v>20.707188869080007</v>
      </c>
      <c r="G215" s="20">
        <v>41.405933939360416</v>
      </c>
    </row>
    <row r="216" spans="1:7" x14ac:dyDescent="0.25">
      <c r="A216" t="s">
        <v>246</v>
      </c>
      <c r="B216" s="20"/>
      <c r="C216" s="118">
        <v>-57.321492631862156</v>
      </c>
      <c r="D216" s="118">
        <v>233.03298073721777</v>
      </c>
      <c r="E216" s="20">
        <v>51.153691106193925</v>
      </c>
      <c r="F216" s="20">
        <v>56.576105524192073</v>
      </c>
      <c r="G216" s="20">
        <v>54.771902310811932</v>
      </c>
    </row>
    <row r="217" spans="1:7" x14ac:dyDescent="0.25">
      <c r="A217" t="s">
        <v>5</v>
      </c>
      <c r="B217" s="20"/>
      <c r="C217" s="118">
        <v>-24.564515457481235</v>
      </c>
      <c r="D217" s="118">
        <v>82.168074911351567</v>
      </c>
      <c r="E217" s="20">
        <v>42.436984985597235</v>
      </c>
      <c r="F217" s="20">
        <v>51.655982911704548</v>
      </c>
      <c r="G217" s="20">
        <v>55.594238300636924</v>
      </c>
    </row>
    <row r="218" spans="1:7" x14ac:dyDescent="0.25">
      <c r="A218" t="s">
        <v>551</v>
      </c>
      <c r="B218" s="20"/>
      <c r="C218" s="118">
        <v>209.65642723889303</v>
      </c>
      <c r="D218" s="118"/>
      <c r="E218" s="20">
        <v>62.225630230549783</v>
      </c>
      <c r="F218" s="20">
        <v>46.336378456861617</v>
      </c>
      <c r="G218" s="20">
        <v>78.578194791083291</v>
      </c>
    </row>
    <row r="219" spans="1:7" x14ac:dyDescent="0.25">
      <c r="A219" t="s">
        <v>198</v>
      </c>
      <c r="B219" s="20"/>
      <c r="C219" s="118">
        <v>-28.687979014597165</v>
      </c>
      <c r="D219" s="118">
        <v>-1.6634410359034923</v>
      </c>
      <c r="E219" s="20">
        <v>26.408907786740759</v>
      </c>
      <c r="F219" s="20">
        <v>44.052273597236628</v>
      </c>
      <c r="G219" s="20">
        <v>39.995922542085211</v>
      </c>
    </row>
    <row r="220" spans="1:7" x14ac:dyDescent="0.25">
      <c r="A220" t="s">
        <v>294</v>
      </c>
      <c r="B220" s="20"/>
      <c r="C220" s="118">
        <v>-44.475610959204914</v>
      </c>
      <c r="D220" s="118">
        <v>174.44648581846479</v>
      </c>
      <c r="E220" s="20">
        <v>37.787780099582385</v>
      </c>
      <c r="F220" s="20">
        <v>59.824330603432202</v>
      </c>
      <c r="G220" s="20">
        <v>54.006946482677115</v>
      </c>
    </row>
    <row r="221" spans="1:7" x14ac:dyDescent="0.25">
      <c r="A221" t="s">
        <v>247</v>
      </c>
      <c r="B221" s="20"/>
      <c r="C221" s="118">
        <v>482.05313268072189</v>
      </c>
      <c r="D221" s="118">
        <v>259.3005512991665</v>
      </c>
      <c r="E221" s="20">
        <v>90.012146547374229</v>
      </c>
      <c r="F221" s="20">
        <v>76.75784574390488</v>
      </c>
      <c r="G221" s="20">
        <v>77.514420381629961</v>
      </c>
    </row>
    <row r="222" spans="1:7" x14ac:dyDescent="0.25">
      <c r="A222" t="s">
        <v>195</v>
      </c>
      <c r="B222" s="20"/>
      <c r="C222" s="118">
        <v>-99.900218731162624</v>
      </c>
      <c r="D222" s="118">
        <v>-28.863242632020985</v>
      </c>
      <c r="E222" s="20">
        <v>34.667858318696297</v>
      </c>
      <c r="F222" s="20">
        <v>37.929512396822318</v>
      </c>
      <c r="G222" s="20">
        <v>39.279169115739464</v>
      </c>
    </row>
    <row r="223" spans="1:7" x14ac:dyDescent="0.25">
      <c r="A223" t="s">
        <v>444</v>
      </c>
      <c r="B223" s="20"/>
      <c r="C223" s="118">
        <v>18.807908116061611</v>
      </c>
      <c r="D223" s="118">
        <v>25.125682894865449</v>
      </c>
      <c r="E223" s="20">
        <v>62.871864779493336</v>
      </c>
      <c r="F223" s="20">
        <v>31.565895976934609</v>
      </c>
      <c r="G223" s="20">
        <v>62.542388579324331</v>
      </c>
    </row>
    <row r="224" spans="1:7" x14ac:dyDescent="0.25">
      <c r="A224" t="s">
        <v>196</v>
      </c>
      <c r="B224" s="20"/>
      <c r="C224" s="118">
        <v>-113.53208896093804</v>
      </c>
      <c r="D224" s="118">
        <v>209.31370866447793</v>
      </c>
      <c r="E224" s="20">
        <v>40.040078417394199</v>
      </c>
      <c r="F224" s="20">
        <v>54.034442073672146</v>
      </c>
      <c r="G224" s="20">
        <v>52.55077635584923</v>
      </c>
    </row>
    <row r="225" spans="1:7" x14ac:dyDescent="0.25">
      <c r="A225" t="s">
        <v>676</v>
      </c>
      <c r="B225" s="20"/>
      <c r="C225" s="118">
        <v>20.491768772654879</v>
      </c>
      <c r="D225" s="118">
        <v>71.396247277888207</v>
      </c>
      <c r="E225" s="20">
        <v>49.707837407619252</v>
      </c>
      <c r="F225" s="20">
        <v>37.5408719156991</v>
      </c>
      <c r="G225" s="20">
        <v>64.157756323735285</v>
      </c>
    </row>
    <row r="226" spans="1:7" x14ac:dyDescent="0.25">
      <c r="A226" t="s">
        <v>112</v>
      </c>
      <c r="B226" s="20"/>
      <c r="C226" s="118">
        <v>8.3620314524709727</v>
      </c>
      <c r="D226" s="118">
        <v>54.373845729728671</v>
      </c>
      <c r="E226" s="20">
        <v>54.930330533152201</v>
      </c>
      <c r="F226" s="20">
        <v>46.005809946972974</v>
      </c>
      <c r="G226" s="20">
        <v>62.426226258183938</v>
      </c>
    </row>
    <row r="227" spans="1:7" x14ac:dyDescent="0.25">
      <c r="A227" t="s">
        <v>746</v>
      </c>
      <c r="B227" s="20"/>
      <c r="C227" s="118">
        <v>24.224036763759642</v>
      </c>
      <c r="D227" s="118">
        <v>132.67537599043948</v>
      </c>
      <c r="E227" s="20">
        <v>50.283046332353429</v>
      </c>
      <c r="F227" s="20">
        <v>40.941373676375441</v>
      </c>
      <c r="G227" s="20">
        <v>61.663905953275048</v>
      </c>
    </row>
    <row r="228" spans="1:7" x14ac:dyDescent="0.25">
      <c r="A228" t="s">
        <v>229</v>
      </c>
      <c r="B228" s="20"/>
      <c r="C228" s="118">
        <v>2.475714329287797</v>
      </c>
      <c r="D228" s="118">
        <v>132.00186735683388</v>
      </c>
      <c r="E228" s="20">
        <v>35.71705601088771</v>
      </c>
      <c r="F228" s="20">
        <v>58.9631350776245</v>
      </c>
      <c r="G228" s="20">
        <v>66.486591037547143</v>
      </c>
    </row>
    <row r="229" spans="1:7" x14ac:dyDescent="0.25">
      <c r="A229" t="s">
        <v>747</v>
      </c>
      <c r="B229" s="20"/>
      <c r="C229" s="118">
        <v>52.043194755117952</v>
      </c>
      <c r="D229" s="118">
        <v>172.93313986504486</v>
      </c>
      <c r="E229" s="20">
        <v>51.978346913613457</v>
      </c>
      <c r="F229" s="20">
        <v>44.324934112278775</v>
      </c>
      <c r="G229" s="20">
        <v>61.944762677369106</v>
      </c>
    </row>
    <row r="230" spans="1:7" x14ac:dyDescent="0.25">
      <c r="A230" t="s">
        <v>748</v>
      </c>
      <c r="B230" s="20"/>
      <c r="C230" s="118">
        <v>-6.1796581259536332</v>
      </c>
      <c r="D230" s="118">
        <v>4.9867721435386692</v>
      </c>
      <c r="E230" s="20">
        <v>37.603384634801877</v>
      </c>
      <c r="F230" s="20">
        <v>55.268497503070279</v>
      </c>
      <c r="G230" s="20">
        <v>48.296141404330697</v>
      </c>
    </row>
    <row r="231" spans="1:7" x14ac:dyDescent="0.25">
      <c r="A231" t="s">
        <v>749</v>
      </c>
      <c r="B231" s="20"/>
      <c r="C231" s="118">
        <v>8.2211410368360216E-2</v>
      </c>
      <c r="D231" s="118">
        <v>-1.3001457007115524</v>
      </c>
      <c r="E231" s="20">
        <v>62.103336123385176</v>
      </c>
      <c r="F231" s="20">
        <v>47.914714705580536</v>
      </c>
      <c r="G231" s="20">
        <v>45.737849457093141</v>
      </c>
    </row>
    <row r="232" spans="1:7" x14ac:dyDescent="0.25">
      <c r="A232" t="s">
        <v>239</v>
      </c>
      <c r="B232" s="20"/>
      <c r="C232" s="118">
        <v>-25.88006852500115</v>
      </c>
      <c r="D232" s="118">
        <v>51.90761880703036</v>
      </c>
      <c r="E232" s="20">
        <v>47.513432415159272</v>
      </c>
      <c r="F232" s="20">
        <v>63.210248684791715</v>
      </c>
      <c r="G232" s="20">
        <v>53.808126217974333</v>
      </c>
    </row>
    <row r="233" spans="1:7" x14ac:dyDescent="0.25">
      <c r="A233" t="s">
        <v>1</v>
      </c>
      <c r="B233" s="20"/>
      <c r="C233" s="118">
        <v>-354.57908667700281</v>
      </c>
      <c r="D233" s="118">
        <v>-506.94201923395724</v>
      </c>
      <c r="E233" s="20">
        <v>35.235474527258887</v>
      </c>
      <c r="F233" s="20">
        <v>65.101482514814194</v>
      </c>
      <c r="G233" s="20">
        <v>37.737834097641368</v>
      </c>
    </row>
    <row r="234" spans="1:7" x14ac:dyDescent="0.25">
      <c r="A234" t="s">
        <v>236</v>
      </c>
      <c r="B234" s="20"/>
      <c r="C234" s="118">
        <v>-2.2815970115572837</v>
      </c>
      <c r="D234" s="118">
        <v>-8.2709144904801271</v>
      </c>
      <c r="E234" s="20">
        <v>31.781273540174773</v>
      </c>
      <c r="F234" s="20">
        <v>49.845636444766519</v>
      </c>
      <c r="G234" s="20">
        <v>38.10319182398927</v>
      </c>
    </row>
    <row r="235" spans="1:7" x14ac:dyDescent="0.25">
      <c r="A235" t="s">
        <v>259</v>
      </c>
      <c r="B235" s="20"/>
      <c r="C235" s="118">
        <v>455.07615910540096</v>
      </c>
      <c r="D235" s="118">
        <v>409.97547007183726</v>
      </c>
      <c r="E235" s="20">
        <v>75.023490232403233</v>
      </c>
      <c r="F235" s="20">
        <v>71.555691634019581</v>
      </c>
      <c r="G235" s="20">
        <v>73.749406468335891</v>
      </c>
    </row>
    <row r="236" spans="1:7" x14ac:dyDescent="0.25">
      <c r="A236" t="s">
        <v>118</v>
      </c>
      <c r="B236" s="20"/>
      <c r="C236" s="118">
        <v>-7.7264878900894907</v>
      </c>
      <c r="D236" s="118">
        <v>-7.4241990298242833</v>
      </c>
      <c r="E236" s="20">
        <v>34.888249888999518</v>
      </c>
      <c r="F236" s="20">
        <v>38.435074249593143</v>
      </c>
      <c r="G236" s="20">
        <v>45.039842178072405</v>
      </c>
    </row>
    <row r="237" spans="1:7" x14ac:dyDescent="0.25">
      <c r="A237" t="s">
        <v>750</v>
      </c>
      <c r="B237" s="20"/>
      <c r="C237" s="118">
        <v>-8.9312882481182854E-2</v>
      </c>
      <c r="D237" s="118">
        <v>8.8083856060293542</v>
      </c>
      <c r="E237" s="20">
        <v>45.065790525283205</v>
      </c>
      <c r="F237" s="20">
        <v>53.052366736668979</v>
      </c>
      <c r="G237" s="20">
        <v>65.251431915317795</v>
      </c>
    </row>
    <row r="238" spans="1:7" x14ac:dyDescent="0.25">
      <c r="A238" t="s">
        <v>237</v>
      </c>
      <c r="B238" s="20"/>
      <c r="C238" s="118">
        <v>-116.91340547440461</v>
      </c>
      <c r="D238" s="118">
        <v>11.212985175614705</v>
      </c>
      <c r="E238" s="20">
        <v>28.499523836350285</v>
      </c>
      <c r="F238" s="20">
        <v>46.154704091622456</v>
      </c>
      <c r="G238" s="20">
        <v>41.962608755136358</v>
      </c>
    </row>
    <row r="239" spans="1:7" x14ac:dyDescent="0.25">
      <c r="A239" t="s">
        <v>173</v>
      </c>
      <c r="B239" s="20"/>
      <c r="C239" s="118">
        <v>-3.6270929235639171</v>
      </c>
      <c r="D239" s="118">
        <v>-3.4445214493341236</v>
      </c>
      <c r="E239" s="20">
        <v>27.40572885397134</v>
      </c>
      <c r="F239" s="20">
        <v>44.383728354454554</v>
      </c>
      <c r="G239" s="20">
        <v>39.294279648031058</v>
      </c>
    </row>
    <row r="240" spans="1:7" x14ac:dyDescent="0.25">
      <c r="A240" t="s">
        <v>753</v>
      </c>
      <c r="B240" s="20"/>
      <c r="C240" s="118">
        <v>-14.32365874041782</v>
      </c>
      <c r="D240" s="118">
        <v>33.663612105580256</v>
      </c>
      <c r="E240" s="20">
        <v>37.722328216791169</v>
      </c>
      <c r="F240" s="20">
        <v>68.670109019486873</v>
      </c>
      <c r="G240" s="20">
        <v>53.605953012770769</v>
      </c>
    </row>
    <row r="241" spans="1:7" x14ac:dyDescent="0.25">
      <c r="A241" t="s">
        <v>754</v>
      </c>
      <c r="B241" s="20"/>
      <c r="C241" s="118">
        <v>-8.3643048895507022</v>
      </c>
      <c r="D241" s="118"/>
      <c r="E241" s="20">
        <v>35.79392252191343</v>
      </c>
      <c r="F241" s="20">
        <v>40.273226091228956</v>
      </c>
      <c r="G241" s="20"/>
    </row>
    <row r="242" spans="1:7" x14ac:dyDescent="0.25">
      <c r="A242" t="s">
        <v>755</v>
      </c>
      <c r="B242" s="20"/>
      <c r="C242" s="118">
        <v>-1.475990558357434</v>
      </c>
      <c r="D242" s="118">
        <v>0.8118703304248287</v>
      </c>
      <c r="E242" s="20">
        <v>30.159026155205588</v>
      </c>
      <c r="F242" s="20">
        <v>49.76953482307372</v>
      </c>
      <c r="G242" s="20">
        <v>46.098946708271278</v>
      </c>
    </row>
    <row r="243" spans="1:7" x14ac:dyDescent="0.25">
      <c r="A243" t="s">
        <v>146</v>
      </c>
      <c r="B243" s="20"/>
      <c r="C243" s="118">
        <v>-30.742075137740841</v>
      </c>
      <c r="D243" s="118">
        <v>4.1485765791787799</v>
      </c>
      <c r="E243" s="20">
        <v>41.462711147539707</v>
      </c>
      <c r="F243" s="20">
        <v>61.003294372284657</v>
      </c>
      <c r="G243" s="20">
        <v>47.996182217603398</v>
      </c>
    </row>
    <row r="244" spans="1:7" x14ac:dyDescent="0.25">
      <c r="A244" t="s">
        <v>268</v>
      </c>
      <c r="B244" s="20"/>
      <c r="C244" s="118">
        <v>-8.3116563351825068</v>
      </c>
      <c r="D244" s="118">
        <v>-21.906510171626216</v>
      </c>
      <c r="E244" s="20">
        <v>32.434725878250973</v>
      </c>
      <c r="F244" s="20">
        <v>37.898874561620524</v>
      </c>
      <c r="G244" s="20">
        <v>32.128797050186805</v>
      </c>
    </row>
    <row r="245" spans="1:7" x14ac:dyDescent="0.25">
      <c r="A245" t="s">
        <v>266</v>
      </c>
      <c r="B245" s="20"/>
      <c r="C245" s="118">
        <v>-29.383477862228062</v>
      </c>
      <c r="D245" s="118">
        <v>-78.526796286170111</v>
      </c>
      <c r="E245" s="20">
        <v>34.289466774918893</v>
      </c>
      <c r="F245" s="20">
        <v>44.919461626751151</v>
      </c>
      <c r="G245" s="20">
        <v>32.339605989192499</v>
      </c>
    </row>
    <row r="246" spans="1:7" x14ac:dyDescent="0.25">
      <c r="A246" t="s">
        <v>28</v>
      </c>
      <c r="B246" s="20"/>
      <c r="C246" s="118">
        <v>-0.8615002366016089</v>
      </c>
      <c r="D246" s="118">
        <v>1.7929025906480356</v>
      </c>
      <c r="E246" s="20">
        <v>27.649364436193565</v>
      </c>
      <c r="F246" s="20">
        <v>53.538716806479449</v>
      </c>
      <c r="G246" s="20">
        <v>53.142558699589671</v>
      </c>
    </row>
    <row r="247" spans="1:7" x14ac:dyDescent="0.25">
      <c r="A247" t="s">
        <v>132</v>
      </c>
      <c r="B247" s="20"/>
      <c r="C247" s="118">
        <v>33.484401177000649</v>
      </c>
      <c r="D247" s="118">
        <v>54.486514371664292</v>
      </c>
      <c r="E247" s="20">
        <v>41.803106697266827</v>
      </c>
      <c r="F247" s="20">
        <v>50.235152247843054</v>
      </c>
      <c r="G247" s="20">
        <v>65.544854416981849</v>
      </c>
    </row>
    <row r="248" spans="1:7" x14ac:dyDescent="0.25">
      <c r="A248" t="s">
        <v>223</v>
      </c>
      <c r="B248" s="20"/>
      <c r="C248" s="118">
        <v>188.19642591458631</v>
      </c>
      <c r="D248" s="118">
        <v>466.3716926350952</v>
      </c>
      <c r="E248" s="20">
        <v>64.240420989665921</v>
      </c>
      <c r="F248" s="20">
        <v>53.078053321247161</v>
      </c>
      <c r="G248" s="20">
        <v>81.03659477954578</v>
      </c>
    </row>
    <row r="249" spans="1:7" x14ac:dyDescent="0.25">
      <c r="A249" t="s">
        <v>759</v>
      </c>
      <c r="B249" s="20"/>
      <c r="C249" s="118">
        <v>-14.389551707775823</v>
      </c>
      <c r="D249" s="118">
        <v>31.353403268514128</v>
      </c>
      <c r="E249" s="20">
        <v>46.41317657339922</v>
      </c>
      <c r="F249" s="20">
        <v>70.158094150270983</v>
      </c>
      <c r="G249" s="20">
        <v>52.883692482392853</v>
      </c>
    </row>
    <row r="250" spans="1:7" x14ac:dyDescent="0.25">
      <c r="A250" t="s">
        <v>340</v>
      </c>
      <c r="B250" s="20"/>
      <c r="C250" s="118">
        <v>-2.0899736489692522</v>
      </c>
      <c r="D250" s="118">
        <v>-1.9119325363759998</v>
      </c>
      <c r="E250" s="20">
        <v>55.46890012180296</v>
      </c>
      <c r="F250" s="20">
        <v>33.332797372882844</v>
      </c>
      <c r="G250" s="20">
        <v>50.148175112640658</v>
      </c>
    </row>
    <row r="251" spans="1:7" x14ac:dyDescent="0.25">
      <c r="A251" t="s">
        <v>678</v>
      </c>
      <c r="B251" s="20"/>
      <c r="C251" s="118">
        <v>-27.589644981116237</v>
      </c>
      <c r="D251" s="118"/>
      <c r="E251" s="20">
        <v>30.036020193135169</v>
      </c>
      <c r="F251" s="20">
        <v>42.534442998676077</v>
      </c>
      <c r="G251" s="20"/>
    </row>
    <row r="252" spans="1:7" x14ac:dyDescent="0.25">
      <c r="A252" t="s">
        <v>2135</v>
      </c>
      <c r="B252" s="20"/>
      <c r="C252" s="118">
        <v>-3.4683144902598162</v>
      </c>
      <c r="D252" s="118">
        <v>-3.2814868354605453</v>
      </c>
      <c r="E252" s="20">
        <v>25.594863534557845</v>
      </c>
      <c r="F252" s="20">
        <v>42.370741647297514</v>
      </c>
      <c r="G252" s="20">
        <v>35.609604188301986</v>
      </c>
    </row>
    <row r="253" spans="1:7" x14ac:dyDescent="0.25">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x14ac:dyDescent="0.2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x14ac:dyDescent="0.25">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x14ac:dyDescent="0.25">
      <c r="M2" s="20"/>
      <c r="N2" s="20"/>
      <c r="O2" s="20"/>
    </row>
  </sheetData>
  <sortState xmlns:xlrd2="http://schemas.microsoft.com/office/spreadsheetml/2017/richdata2" ref="A2:L7">
    <sortCondition descending="1" ref="L2"/>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x14ac:dyDescent="0.25"/>
  <cols>
    <col min="1" max="1" width="58.140625" customWidth="1"/>
    <col min="2" max="2" width="90.42578125" customWidth="1"/>
    <col min="3" max="3" width="23.140625" customWidth="1"/>
    <col min="4" max="4" width="12" customWidth="1"/>
    <col min="5" max="5" width="17" customWidth="1"/>
  </cols>
  <sheetData>
    <row r="1" spans="1:5" ht="18.75" x14ac:dyDescent="0.3">
      <c r="A1" s="253"/>
      <c r="B1" s="254"/>
      <c r="C1" s="254"/>
      <c r="D1" s="254"/>
      <c r="E1" s="254"/>
    </row>
    <row r="2" spans="1:5" ht="18.75" x14ac:dyDescent="0.3">
      <c r="A2" s="2" t="s">
        <v>556</v>
      </c>
      <c r="B2" s="1" t="s">
        <v>557</v>
      </c>
      <c r="C2" s="1"/>
      <c r="D2" s="1"/>
      <c r="E2" s="1"/>
    </row>
    <row r="3" spans="1:5" ht="18.75" x14ac:dyDescent="0.3">
      <c r="A3" s="3" t="s">
        <v>558</v>
      </c>
      <c r="B3" s="4" t="s">
        <v>559</v>
      </c>
      <c r="C3" s="5"/>
      <c r="D3" s="6"/>
      <c r="E3" s="7"/>
    </row>
    <row r="4" spans="1:5" ht="18.75" x14ac:dyDescent="0.3">
      <c r="A4" s="3" t="s">
        <v>560</v>
      </c>
      <c r="B4" s="4" t="s">
        <v>561</v>
      </c>
      <c r="C4" s="5"/>
      <c r="D4" s="6"/>
      <c r="E4" s="7"/>
    </row>
    <row r="5" spans="1:5" ht="18.75" x14ac:dyDescent="0.3">
      <c r="A5" s="3" t="s">
        <v>562</v>
      </c>
      <c r="B5" s="8" t="s">
        <v>563</v>
      </c>
      <c r="C5" s="5"/>
      <c r="D5" s="6"/>
      <c r="E5" s="7"/>
    </row>
    <row r="6" spans="1:5" ht="18.75" x14ac:dyDescent="0.3">
      <c r="A6" s="3" t="s">
        <v>564</v>
      </c>
      <c r="B6" s="8" t="s">
        <v>565</v>
      </c>
      <c r="C6" s="5"/>
      <c r="D6" s="6"/>
      <c r="E6" s="7"/>
    </row>
    <row r="7" spans="1:5" ht="18.75" x14ac:dyDescent="0.3">
      <c r="A7" s="3" t="s">
        <v>566</v>
      </c>
      <c r="B7" s="8" t="s">
        <v>567</v>
      </c>
      <c r="C7" s="5"/>
      <c r="D7" s="6"/>
      <c r="E7" s="7"/>
    </row>
    <row r="8" spans="1:5" ht="18.75" x14ac:dyDescent="0.3">
      <c r="A8" s="3"/>
      <c r="B8" s="8"/>
      <c r="C8" s="5"/>
      <c r="D8" s="6"/>
      <c r="E8" s="7"/>
    </row>
    <row r="9" spans="1:5" ht="18.75" x14ac:dyDescent="0.3">
      <c r="A9" s="9" t="s">
        <v>568</v>
      </c>
      <c r="B9" s="8"/>
      <c r="C9" s="5"/>
      <c r="D9" s="6"/>
      <c r="E9" s="7"/>
    </row>
    <row r="10" spans="1:5" ht="18.75" x14ac:dyDescent="0.3">
      <c r="A10" s="3" t="s">
        <v>569</v>
      </c>
      <c r="B10" s="8" t="s">
        <v>570</v>
      </c>
      <c r="C10" s="5"/>
      <c r="D10" s="6"/>
      <c r="E10" s="7"/>
    </row>
    <row r="11" spans="1:5" ht="18.75" x14ac:dyDescent="0.3">
      <c r="A11" s="3" t="s">
        <v>571</v>
      </c>
      <c r="B11" s="8" t="s">
        <v>572</v>
      </c>
      <c r="C11" s="5"/>
      <c r="D11" s="6"/>
      <c r="E11" s="7"/>
    </row>
    <row r="12" spans="1:5" ht="18.75" x14ac:dyDescent="0.3">
      <c r="A12" s="3" t="s">
        <v>573</v>
      </c>
      <c r="B12" s="8" t="s">
        <v>574</v>
      </c>
      <c r="C12" s="5"/>
      <c r="D12" s="6"/>
      <c r="E12" s="7"/>
    </row>
    <row r="13" spans="1:5" ht="18.75" x14ac:dyDescent="0.3">
      <c r="A13" s="3"/>
      <c r="B13" s="8"/>
      <c r="C13" s="5"/>
      <c r="D13" s="6"/>
      <c r="E13" s="7"/>
    </row>
    <row r="14" spans="1:5" ht="18.75" x14ac:dyDescent="0.3">
      <c r="A14" s="10" t="s">
        <v>575</v>
      </c>
      <c r="B14" s="3"/>
      <c r="C14" s="5"/>
      <c r="D14" s="6"/>
      <c r="E14" s="7"/>
    </row>
    <row r="15" spans="1:5" ht="18.75" x14ac:dyDescent="0.3">
      <c r="A15" s="3" t="s">
        <v>576</v>
      </c>
      <c r="B15" s="8" t="s">
        <v>577</v>
      </c>
      <c r="C15" s="5"/>
      <c r="D15" s="6"/>
      <c r="E15" s="7"/>
    </row>
    <row r="16" spans="1:5" ht="18.75" x14ac:dyDescent="0.3">
      <c r="A16" s="3" t="s">
        <v>578</v>
      </c>
      <c r="B16" s="8" t="s">
        <v>579</v>
      </c>
      <c r="C16" s="5"/>
      <c r="D16" s="6"/>
      <c r="E16" s="7"/>
    </row>
    <row r="17" spans="1:5" ht="18.75" x14ac:dyDescent="0.3">
      <c r="A17" s="3"/>
      <c r="B17" s="8"/>
      <c r="C17" s="5"/>
      <c r="D17" s="6"/>
      <c r="E17" s="7"/>
    </row>
    <row r="18" spans="1:5" ht="18.75" x14ac:dyDescent="0.3">
      <c r="A18" s="10" t="s">
        <v>580</v>
      </c>
      <c r="B18" s="8"/>
      <c r="C18" s="5"/>
      <c r="D18" s="6"/>
      <c r="E18" s="7"/>
    </row>
    <row r="19" spans="1:5" ht="18.75" x14ac:dyDescent="0.3">
      <c r="A19" s="3" t="s">
        <v>581</v>
      </c>
      <c r="B19" s="8" t="s">
        <v>582</v>
      </c>
      <c r="C19" s="5"/>
      <c r="D19" s="6"/>
      <c r="E19" s="7"/>
    </row>
    <row r="20" spans="1:5" ht="18.75" x14ac:dyDescent="0.3">
      <c r="A20" s="11" t="s">
        <v>583</v>
      </c>
      <c r="B20" s="8" t="s">
        <v>584</v>
      </c>
      <c r="C20" s="5"/>
      <c r="D20" s="6"/>
      <c r="E20" s="7"/>
    </row>
    <row r="21" spans="1:5" ht="18.75" x14ac:dyDescent="0.3">
      <c r="A21" s="11" t="s">
        <v>585</v>
      </c>
      <c r="B21" s="8" t="s">
        <v>586</v>
      </c>
      <c r="C21" s="5"/>
      <c r="D21" s="6"/>
      <c r="E21" s="7"/>
    </row>
    <row r="22" spans="1:5" ht="18.75" x14ac:dyDescent="0.3">
      <c r="A22" s="11"/>
      <c r="B22" s="8"/>
      <c r="C22" s="5"/>
      <c r="D22" s="6"/>
      <c r="E22" s="7"/>
    </row>
    <row r="23" spans="1:5" ht="18.75" x14ac:dyDescent="0.3">
      <c r="A23" s="10" t="s">
        <v>587</v>
      </c>
      <c r="B23" s="8" t="s">
        <v>588</v>
      </c>
      <c r="C23" s="5"/>
      <c r="D23" s="6"/>
      <c r="E23" s="7"/>
    </row>
    <row r="24" spans="1:5" ht="18.75" x14ac:dyDescent="0.3">
      <c r="A24" s="10" t="s">
        <v>589</v>
      </c>
      <c r="B24" s="8" t="s">
        <v>590</v>
      </c>
      <c r="C24" s="5"/>
      <c r="D24" s="6"/>
      <c r="E24" s="7"/>
    </row>
    <row r="25" spans="1:5" ht="18.75" x14ac:dyDescent="0.3">
      <c r="A25" s="3"/>
      <c r="B25" s="8"/>
      <c r="C25" s="5"/>
      <c r="D25" s="6"/>
      <c r="E25" s="7"/>
    </row>
    <row r="26" spans="1:5" ht="18.75" x14ac:dyDescent="0.3">
      <c r="A26" s="10" t="s">
        <v>591</v>
      </c>
      <c r="B26" s="8" t="s">
        <v>592</v>
      </c>
      <c r="C26" s="5"/>
      <c r="D26" s="6"/>
      <c r="E26" s="7"/>
    </row>
    <row r="27" spans="1:5" ht="18.75" x14ac:dyDescent="0.3">
      <c r="A27" s="10" t="s">
        <v>593</v>
      </c>
      <c r="B27" s="8" t="s">
        <v>594</v>
      </c>
      <c r="C27" s="5"/>
      <c r="D27" s="6"/>
      <c r="E27" s="7"/>
    </row>
    <row r="28" spans="1:5" ht="18.75" x14ac:dyDescent="0.3">
      <c r="A28" s="3"/>
      <c r="B28" s="8"/>
      <c r="C28" s="5"/>
      <c r="D28" s="6"/>
      <c r="E28" s="7"/>
    </row>
    <row r="29" spans="1:5" ht="18.75" x14ac:dyDescent="0.3">
      <c r="A29" s="10" t="s">
        <v>595</v>
      </c>
      <c r="B29" s="8" t="s">
        <v>596</v>
      </c>
      <c r="C29" s="5"/>
      <c r="D29" s="6"/>
      <c r="E29" s="7"/>
    </row>
    <row r="30" spans="1:5" ht="18.75" x14ac:dyDescent="0.3">
      <c r="A30" s="10" t="s">
        <v>597</v>
      </c>
      <c r="B30" s="8" t="s">
        <v>598</v>
      </c>
      <c r="C30" s="5"/>
      <c r="D30" s="6"/>
      <c r="E30" s="7"/>
    </row>
    <row r="31" spans="1:5" ht="18.75" x14ac:dyDescent="0.3">
      <c r="A31" s="3"/>
      <c r="B31" s="8"/>
      <c r="C31" s="5"/>
      <c r="D31" s="6"/>
      <c r="E31" s="7"/>
    </row>
    <row r="32" spans="1:5" ht="18.75" x14ac:dyDescent="0.3">
      <c r="A32" s="10" t="s">
        <v>599</v>
      </c>
      <c r="B32" s="8" t="s">
        <v>600</v>
      </c>
      <c r="C32" s="5"/>
      <c r="D32" s="6"/>
      <c r="E32" s="7"/>
    </row>
    <row r="33" spans="1:5" ht="18.75" x14ac:dyDescent="0.3">
      <c r="A33" s="10" t="s">
        <v>601</v>
      </c>
      <c r="B33" s="8" t="s">
        <v>602</v>
      </c>
      <c r="C33" s="5"/>
      <c r="D33" s="6"/>
      <c r="E33" s="7"/>
    </row>
    <row r="34" spans="1:5" x14ac:dyDescent="0.25"/>
    <row r="39" spans="1:5" x14ac:dyDescent="0.2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2" activePane="bottomLeft" state="frozen"/>
      <selection pane="bottomLeft" activeCell="A423" sqref="A423"/>
    </sheetView>
  </sheetViews>
  <sheetFormatPr defaultRowHeight="15" x14ac:dyDescent="0.2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x14ac:dyDescent="0.25">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x14ac:dyDescent="0.25">
      <c r="A2" s="85" t="s">
        <v>682</v>
      </c>
      <c r="B2" s="85" t="s">
        <v>683</v>
      </c>
      <c r="C2" s="86">
        <v>10363411307</v>
      </c>
      <c r="D2" s="86">
        <v>0</v>
      </c>
      <c r="E2" s="87">
        <v>0</v>
      </c>
      <c r="F2" s="87">
        <v>0</v>
      </c>
      <c r="G2" s="86">
        <v>35.803426999999999</v>
      </c>
      <c r="H2" s="87">
        <v>262.5</v>
      </c>
      <c r="I2" s="87">
        <v>3.6191927193603135</v>
      </c>
      <c r="J2" s="86">
        <v>2089864424</v>
      </c>
      <c r="K2" s="87">
        <v>21.532497267870617</v>
      </c>
      <c r="L2" s="87">
        <v>0</v>
      </c>
      <c r="M2" s="87">
        <v>19.89</v>
      </c>
      <c r="N2" s="88">
        <v>42.089484594348342</v>
      </c>
      <c r="O2" s="89">
        <v>2551.1543198521181</v>
      </c>
      <c r="P2" s="88">
        <v>85.038477328403943</v>
      </c>
    </row>
    <row r="3" spans="1:16" x14ac:dyDescent="0.25">
      <c r="A3" s="85" t="s">
        <v>685</v>
      </c>
      <c r="B3" s="85" t="s">
        <v>683</v>
      </c>
      <c r="C3" s="86">
        <v>7810665698</v>
      </c>
      <c r="D3" s="86">
        <v>0</v>
      </c>
      <c r="E3" s="87">
        <v>0</v>
      </c>
      <c r="F3" s="87">
        <v>0</v>
      </c>
      <c r="G3" s="86">
        <v>451.23490800000002</v>
      </c>
      <c r="H3" s="87">
        <v>6.33</v>
      </c>
      <c r="I3" s="87">
        <v>-0.15860361744512996</v>
      </c>
      <c r="J3" s="86">
        <v>3157815002</v>
      </c>
      <c r="K3" s="87">
        <v>3.6346144383793133</v>
      </c>
      <c r="L3" s="87">
        <v>0</v>
      </c>
      <c r="M3" s="87">
        <v>27.99</v>
      </c>
      <c r="N3" s="88">
        <v>63.426380347460125</v>
      </c>
      <c r="O3" s="89">
        <v>720.48236774333111</v>
      </c>
      <c r="P3" s="88">
        <v>24.016078924777705</v>
      </c>
    </row>
    <row r="4" spans="1:16" x14ac:dyDescent="0.25">
      <c r="A4" s="60" t="s">
        <v>434</v>
      </c>
      <c r="B4" s="60" t="s">
        <v>374</v>
      </c>
      <c r="C4" s="61">
        <v>29439691000</v>
      </c>
      <c r="D4" s="61">
        <v>0</v>
      </c>
      <c r="E4" s="62">
        <v>0</v>
      </c>
      <c r="F4" s="62">
        <v>0</v>
      </c>
      <c r="G4" s="61">
        <v>1007.169114</v>
      </c>
      <c r="H4" s="62">
        <v>8.99</v>
      </c>
      <c r="I4" s="62">
        <v>0.22140433266744886</v>
      </c>
      <c r="J4" s="61">
        <v>0</v>
      </c>
      <c r="K4" s="62">
        <v>0</v>
      </c>
      <c r="L4" s="62">
        <v>0</v>
      </c>
      <c r="M4" s="62">
        <v>40.28</v>
      </c>
      <c r="N4" s="63">
        <v>347.93630595625137</v>
      </c>
      <c r="O4" s="64">
        <v>2743.6044990505225</v>
      </c>
      <c r="P4" s="63">
        <v>91.453483301684088</v>
      </c>
    </row>
    <row r="5" spans="1:16" x14ac:dyDescent="0.25">
      <c r="A5" s="85" t="s">
        <v>435</v>
      </c>
      <c r="B5" s="85" t="s">
        <v>683</v>
      </c>
      <c r="C5" s="86">
        <v>11342832137</v>
      </c>
      <c r="D5" s="86">
        <v>0</v>
      </c>
      <c r="E5" s="87">
        <v>0</v>
      </c>
      <c r="F5" s="87">
        <v>0</v>
      </c>
      <c r="G5" s="86">
        <v>64.744270999999998</v>
      </c>
      <c r="H5" s="87">
        <v>105.4</v>
      </c>
      <c r="I5" s="87">
        <v>-0.67613469236117396</v>
      </c>
      <c r="J5" s="86">
        <v>1459724461</v>
      </c>
      <c r="K5" s="87">
        <v>30.135139319282807</v>
      </c>
      <c r="L5" s="87">
        <v>0</v>
      </c>
      <c r="M5" s="87">
        <v>15.05</v>
      </c>
      <c r="N5" s="88">
        <v>86.723233805975028</v>
      </c>
      <c r="O5" s="89">
        <v>854.39448897042666</v>
      </c>
      <c r="P5" s="88">
        <v>28.479816299014221</v>
      </c>
    </row>
    <row r="6" spans="1:16" x14ac:dyDescent="0.25">
      <c r="A6" s="85" t="s">
        <v>686</v>
      </c>
      <c r="B6" s="85" t="s">
        <v>683</v>
      </c>
      <c r="C6" s="86">
        <v>35288102843</v>
      </c>
      <c r="D6" s="86">
        <v>0</v>
      </c>
      <c r="E6" s="87">
        <v>0</v>
      </c>
      <c r="F6" s="87">
        <v>0</v>
      </c>
      <c r="G6" s="86">
        <v>694.73875399999997</v>
      </c>
      <c r="H6" s="87">
        <v>27.1</v>
      </c>
      <c r="I6" s="87">
        <v>-8.1007860849684477E-2</v>
      </c>
      <c r="J6" s="86">
        <v>9395308662</v>
      </c>
      <c r="K6" s="87">
        <v>6.0455704057634287</v>
      </c>
      <c r="L6" s="87">
        <v>0</v>
      </c>
      <c r="M6" s="87">
        <v>34.729999999999997</v>
      </c>
      <c r="N6" s="88">
        <v>37.409960967555847</v>
      </c>
      <c r="O6" s="89">
        <v>929.58518237881037</v>
      </c>
      <c r="P6" s="88">
        <v>30.986172745960346</v>
      </c>
    </row>
    <row r="7" spans="1:16" x14ac:dyDescent="0.25">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x14ac:dyDescent="0.25">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x14ac:dyDescent="0.25">
      <c r="A9" s="85" t="s">
        <v>738</v>
      </c>
      <c r="B9" s="85" t="s">
        <v>683</v>
      </c>
      <c r="C9" s="86">
        <v>9346162322</v>
      </c>
      <c r="D9" s="86">
        <v>0</v>
      </c>
      <c r="E9" s="87">
        <v>0</v>
      </c>
      <c r="F9" s="87">
        <v>0</v>
      </c>
      <c r="G9" s="86">
        <v>8.9703370000000007</v>
      </c>
      <c r="H9" s="87">
        <v>159.1</v>
      </c>
      <c r="I9" s="87">
        <v>-2.7625498165699582</v>
      </c>
      <c r="J9" s="86">
        <v>2238951517</v>
      </c>
      <c r="K9" s="87">
        <v>13.765462337164132</v>
      </c>
      <c r="L9" s="87">
        <v>0</v>
      </c>
      <c r="M9" s="87">
        <v>5.5</v>
      </c>
      <c r="N9" s="88">
        <v>23.516401948437789</v>
      </c>
      <c r="O9" s="89">
        <v>280.20183211345739</v>
      </c>
      <c r="P9" s="88">
        <v>9.3400610704485789</v>
      </c>
    </row>
    <row r="10" spans="1:16" x14ac:dyDescent="0.25">
      <c r="A10" s="85" t="s">
        <v>750</v>
      </c>
      <c r="B10" s="85" t="s">
        <v>683</v>
      </c>
      <c r="C10" s="86">
        <v>54752015449</v>
      </c>
      <c r="D10" s="86">
        <v>0</v>
      </c>
      <c r="E10" s="87">
        <v>0</v>
      </c>
      <c r="F10" s="87">
        <v>0</v>
      </c>
      <c r="G10" s="86">
        <v>4648.4724200000001</v>
      </c>
      <c r="H10" s="87">
        <v>6.22</v>
      </c>
      <c r="I10" s="87">
        <v>-3.4373639769679443E-2</v>
      </c>
      <c r="J10" s="86">
        <v>8018316367</v>
      </c>
      <c r="K10" s="87">
        <v>15.863679378317052</v>
      </c>
      <c r="L10" s="87">
        <v>0</v>
      </c>
      <c r="M10" s="87">
        <v>23.24</v>
      </c>
      <c r="N10" s="88">
        <v>304.66968663870136</v>
      </c>
      <c r="O10" s="89">
        <v>630.62338455261568</v>
      </c>
      <c r="P10" s="88">
        <v>21.020779485087189</v>
      </c>
    </row>
    <row r="11" spans="1:16" x14ac:dyDescent="0.25">
      <c r="A11" t="s">
        <v>2184</v>
      </c>
      <c r="C11" s="14">
        <v>27947178234</v>
      </c>
      <c r="D11" s="14">
        <v>0</v>
      </c>
      <c r="E11" s="19">
        <v>0</v>
      </c>
      <c r="F11" s="19">
        <v>0</v>
      </c>
      <c r="G11" s="14">
        <v>0</v>
      </c>
      <c r="H11" s="19">
        <v>69.3</v>
      </c>
      <c r="I11" s="19">
        <v>0</v>
      </c>
      <c r="J11" s="14">
        <v>6729630082</v>
      </c>
      <c r="K11" s="19">
        <v>0</v>
      </c>
      <c r="L11" s="19">
        <v>0</v>
      </c>
      <c r="M11" s="19">
        <v>0</v>
      </c>
      <c r="N11" s="20">
        <v>0</v>
      </c>
      <c r="O11" s="21">
        <v>0</v>
      </c>
      <c r="P11" s="24">
        <v>0</v>
      </c>
    </row>
    <row r="12" spans="1:16" x14ac:dyDescent="0.25">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x14ac:dyDescent="0.25">
      <c r="A13" s="60" t="s">
        <v>719</v>
      </c>
      <c r="B13" s="60" t="s">
        <v>374</v>
      </c>
      <c r="C13" s="61">
        <v>19923</v>
      </c>
      <c r="D13" s="61">
        <v>1000</v>
      </c>
      <c r="E13" s="62">
        <v>33.810912472000339</v>
      </c>
      <c r="F13" s="62">
        <v>6.8304873680808766</v>
      </c>
      <c r="G13" s="61">
        <v>2.3900000000000001E-4</v>
      </c>
      <c r="H13" s="62">
        <v>4950000</v>
      </c>
      <c r="I13" s="62">
        <v>-6.5907146781682968E-3</v>
      </c>
      <c r="J13" s="61">
        <v>0</v>
      </c>
      <c r="K13" s="62">
        <v>0</v>
      </c>
      <c r="L13" s="62">
        <v>40000000</v>
      </c>
      <c r="M13" s="62">
        <v>23.9</v>
      </c>
      <c r="N13" s="63">
        <v>368.74689757873256</v>
      </c>
      <c r="O13" s="64">
        <v>1168</v>
      </c>
      <c r="P13" s="63">
        <v>38.93333333333333</v>
      </c>
    </row>
    <row r="14" spans="1:16" x14ac:dyDescent="0.25">
      <c r="A14" s="60" t="s">
        <v>720</v>
      </c>
      <c r="B14" s="60" t="s">
        <v>374</v>
      </c>
      <c r="C14" s="61">
        <v>577755</v>
      </c>
      <c r="D14" s="61">
        <v>29000</v>
      </c>
      <c r="E14" s="62">
        <v>10.211811087928316</v>
      </c>
      <c r="F14" s="62">
        <v>0.66818105659414484</v>
      </c>
      <c r="G14" s="61">
        <v>7.4329999999999998E-6</v>
      </c>
      <c r="H14" s="62">
        <v>527000</v>
      </c>
      <c r="I14" s="62">
        <v>7456.8830557834017</v>
      </c>
      <c r="J14" s="61">
        <v>0</v>
      </c>
      <c r="K14" s="62">
        <v>0</v>
      </c>
      <c r="L14" s="62">
        <v>1379310.3448275863</v>
      </c>
      <c r="M14" s="62">
        <v>25.63</v>
      </c>
      <c r="N14" s="63">
        <v>368.7554026000949</v>
      </c>
      <c r="O14" s="64">
        <v>1947.5495038140527</v>
      </c>
      <c r="P14" s="63">
        <v>64.918316793801765</v>
      </c>
    </row>
    <row r="15" spans="1:16" x14ac:dyDescent="0.25">
      <c r="A15" s="25" t="s">
        <v>16</v>
      </c>
      <c r="B15" s="25" t="s">
        <v>353</v>
      </c>
      <c r="C15" s="26">
        <v>238701401</v>
      </c>
      <c r="D15" s="26">
        <v>1770000</v>
      </c>
      <c r="E15" s="27">
        <v>29.378560452006781</v>
      </c>
      <c r="F15" s="27">
        <v>10.667131589039977</v>
      </c>
      <c r="G15" s="26">
        <v>8.7624699999999992E-4</v>
      </c>
      <c r="H15" s="27">
        <v>1554</v>
      </c>
      <c r="I15" s="27">
        <v>-6.547041570302099</v>
      </c>
      <c r="J15" s="26">
        <v>-188709133</v>
      </c>
      <c r="K15" s="27">
        <v>-14.594524155860544</v>
      </c>
      <c r="L15" s="27">
        <v>22598.870056497177</v>
      </c>
      <c r="M15" s="27">
        <v>49.5</v>
      </c>
      <c r="N15" s="28">
        <v>91.202804858681304</v>
      </c>
      <c r="O15" s="29">
        <v>544.28892137538264</v>
      </c>
      <c r="P15" s="28">
        <v>18.142964045846089</v>
      </c>
    </row>
    <row r="16" spans="1:16" x14ac:dyDescent="0.25">
      <c r="A16" s="55" t="s">
        <v>554</v>
      </c>
      <c r="B16" s="55" t="s">
        <v>233</v>
      </c>
      <c r="C16" s="56">
        <v>3279541734</v>
      </c>
      <c r="D16" s="56">
        <v>1891070</v>
      </c>
      <c r="E16" s="57">
        <v>5.4027656153413712</v>
      </c>
      <c r="F16" s="57">
        <v>0.23208681535790671</v>
      </c>
      <c r="G16" s="56">
        <v>6.0773900000000004E-4</v>
      </c>
      <c r="H16" s="57">
        <v>12185</v>
      </c>
      <c r="I16" s="57">
        <v>-248.25421263021781</v>
      </c>
      <c r="J16" s="56">
        <v>-614132063</v>
      </c>
      <c r="K16" s="57">
        <v>-37.905644571434792</v>
      </c>
      <c r="L16" s="57">
        <v>21152.046196068892</v>
      </c>
      <c r="M16" s="57">
        <v>32.130000000000003</v>
      </c>
      <c r="N16" s="58">
        <v>23.985322030848558</v>
      </c>
      <c r="O16" s="59">
        <v>33.636424618480603</v>
      </c>
      <c r="P16" s="58">
        <v>1.1212141539493534</v>
      </c>
    </row>
    <row r="17" spans="1:16" ht="15.75" customHeight="1" x14ac:dyDescent="0.25">
      <c r="A17" s="45" t="s">
        <v>190</v>
      </c>
      <c r="B17" s="45" t="s">
        <v>375</v>
      </c>
      <c r="C17" s="46">
        <v>8450730000</v>
      </c>
      <c r="D17" s="46">
        <v>3150000</v>
      </c>
      <c r="E17" s="47">
        <v>6.9293629296385006</v>
      </c>
      <c r="F17" s="47">
        <v>0.42739416270464231</v>
      </c>
      <c r="G17" s="46">
        <v>1.1325970000000001</v>
      </c>
      <c r="H17" s="47">
        <v>5097.5</v>
      </c>
      <c r="I17" s="47">
        <v>-77.524299340235302</v>
      </c>
      <c r="J17" s="46">
        <v>-123597000</v>
      </c>
      <c r="K17" s="47">
        <v>-131.17672759047551</v>
      </c>
      <c r="L17" s="47">
        <v>12698.412698412698</v>
      </c>
      <c r="M17" s="47">
        <v>35.950000000000003</v>
      </c>
      <c r="N17" s="48">
        <v>21.29059238382284</v>
      </c>
      <c r="O17" s="49">
        <v>301.70789781113973</v>
      </c>
      <c r="P17" s="48">
        <v>10.056929927037991</v>
      </c>
    </row>
    <row r="18" spans="1:16" x14ac:dyDescent="0.25">
      <c r="A18" s="40" t="s">
        <v>71</v>
      </c>
      <c r="B18" s="40" t="s">
        <v>255</v>
      </c>
      <c r="C18" s="41">
        <v>336306420</v>
      </c>
      <c r="D18" s="41">
        <v>3750000</v>
      </c>
      <c r="E18" s="42">
        <v>12.652772341039663</v>
      </c>
      <c r="F18" s="42">
        <v>0.79018094245368697</v>
      </c>
      <c r="G18" s="41">
        <v>7.3957799999999996E-4</v>
      </c>
      <c r="H18" s="42">
        <v>4275</v>
      </c>
      <c r="I18" s="42">
        <v>-110.11978586713576</v>
      </c>
      <c r="J18" s="41">
        <v>-10342879</v>
      </c>
      <c r="K18" s="42">
        <v>-1548.166617824689</v>
      </c>
      <c r="L18" s="42">
        <v>10666.666666666666</v>
      </c>
      <c r="M18" s="42">
        <v>19.72</v>
      </c>
      <c r="N18" s="43">
        <v>43.578571089344692</v>
      </c>
      <c r="O18" s="44">
        <v>91.28766846326819</v>
      </c>
      <c r="P18" s="43">
        <v>3.0429222821089397</v>
      </c>
    </row>
    <row r="19" spans="1:16" x14ac:dyDescent="0.25">
      <c r="A19" s="90" t="s">
        <v>410</v>
      </c>
      <c r="B19" s="90" t="s">
        <v>609</v>
      </c>
      <c r="C19" s="91">
        <v>849237071</v>
      </c>
      <c r="D19" s="91">
        <v>4244586</v>
      </c>
      <c r="E19" s="92">
        <v>30.646404811448775</v>
      </c>
      <c r="F19" s="92">
        <v>2.5557930218724136</v>
      </c>
      <c r="G19" s="91">
        <v>5.2214700000000004E-4</v>
      </c>
      <c r="H19" s="92">
        <v>2500</v>
      </c>
      <c r="I19" s="92">
        <v>-59.995041805330864</v>
      </c>
      <c r="J19" s="91">
        <v>84300833</v>
      </c>
      <c r="K19" s="92">
        <v>142.2400799882962</v>
      </c>
      <c r="L19" s="92">
        <v>9423.7694795204989</v>
      </c>
      <c r="M19" s="92">
        <v>12.3</v>
      </c>
      <c r="N19" s="93">
        <v>53.472121406965769</v>
      </c>
      <c r="O19" s="94">
        <v>614.96539746700159</v>
      </c>
      <c r="P19" s="93">
        <v>20.498846582233387</v>
      </c>
    </row>
    <row r="20" spans="1:16" x14ac:dyDescent="0.25">
      <c r="A20" s="25" t="s">
        <v>11</v>
      </c>
      <c r="B20" s="25" t="s">
        <v>353</v>
      </c>
      <c r="C20" s="26">
        <v>4795702538</v>
      </c>
      <c r="D20" s="26">
        <v>4873440</v>
      </c>
      <c r="E20" s="27">
        <v>13.524120113574247</v>
      </c>
      <c r="F20" s="27">
        <v>0.73278756432999748</v>
      </c>
      <c r="G20" s="26">
        <v>7.7739300000000003E-4</v>
      </c>
      <c r="H20" s="27">
        <v>3805</v>
      </c>
      <c r="I20" s="27">
        <v>23.536308898922925</v>
      </c>
      <c r="J20" s="26">
        <v>-148778729</v>
      </c>
      <c r="K20" s="27">
        <v>-124.04809077243831</v>
      </c>
      <c r="L20" s="27">
        <v>8207.7546866279263</v>
      </c>
      <c r="M20" s="27">
        <v>15.95</v>
      </c>
      <c r="N20" s="28">
        <v>27.742498663634347</v>
      </c>
      <c r="O20" s="29">
        <v>1126.5808608153834</v>
      </c>
      <c r="P20" s="28">
        <v>37.552695360512779</v>
      </c>
    </row>
    <row r="21" spans="1:16" x14ac:dyDescent="0.25">
      <c r="A21" s="80" t="s">
        <v>386</v>
      </c>
      <c r="B21" s="80" t="s">
        <v>352</v>
      </c>
      <c r="C21" s="81">
        <v>181056017</v>
      </c>
      <c r="D21" s="81">
        <v>4900000</v>
      </c>
      <c r="E21" s="82">
        <v>123.86299959521571</v>
      </c>
      <c r="F21" s="82">
        <v>371.73769386319242</v>
      </c>
      <c r="G21" s="81">
        <v>4.7495229999999999</v>
      </c>
      <c r="H21" s="82">
        <v>68</v>
      </c>
      <c r="I21" s="82">
        <v>-1.303401995419037</v>
      </c>
      <c r="J21" s="81">
        <v>5473469</v>
      </c>
      <c r="K21" s="82">
        <v>60.875470382676873</v>
      </c>
      <c r="L21" s="82">
        <v>8163.2653061224491</v>
      </c>
      <c r="M21" s="82">
        <v>96.92</v>
      </c>
      <c r="N21" s="83">
        <v>34.051998422297949</v>
      </c>
      <c r="O21" s="84">
        <v>316.64578168106652</v>
      </c>
      <c r="P21" s="83">
        <v>10.554859389368884</v>
      </c>
    </row>
    <row r="22" spans="1:16" x14ac:dyDescent="0.25">
      <c r="A22" s="45" t="s">
        <v>394</v>
      </c>
      <c r="B22" s="45" t="s">
        <v>375</v>
      </c>
      <c r="C22" s="46">
        <v>227558534</v>
      </c>
      <c r="D22" s="46">
        <v>6200000</v>
      </c>
      <c r="E22" s="47">
        <v>123.14400435240168</v>
      </c>
      <c r="F22" s="47">
        <v>128.97361159656649</v>
      </c>
      <c r="G22" s="46">
        <v>2.1097030000000001</v>
      </c>
      <c r="H22" s="47">
        <v>154</v>
      </c>
      <c r="I22" s="47">
        <v>-0.90515889759544166</v>
      </c>
      <c r="J22" s="46">
        <v>1749577</v>
      </c>
      <c r="K22" s="47">
        <v>545.731911199107</v>
      </c>
      <c r="L22" s="47">
        <v>6451.6129032258068</v>
      </c>
      <c r="M22" s="47">
        <v>34.020000000000003</v>
      </c>
      <c r="N22" s="48">
        <v>47.885560001479988</v>
      </c>
      <c r="O22" s="49">
        <v>226.74539410572433</v>
      </c>
      <c r="P22" s="48">
        <v>7.5581798035241441</v>
      </c>
    </row>
    <row r="23" spans="1:16" x14ac:dyDescent="0.25">
      <c r="A23" s="90" t="s">
        <v>423</v>
      </c>
      <c r="B23" s="90" t="s">
        <v>390</v>
      </c>
      <c r="C23" s="91">
        <v>471013063</v>
      </c>
      <c r="D23" s="91">
        <v>6224400</v>
      </c>
      <c r="E23" s="92">
        <v>93.813005512236245</v>
      </c>
      <c r="F23" s="92">
        <v>42.100042000968365</v>
      </c>
      <c r="G23" s="91">
        <v>1.5986990000000001</v>
      </c>
      <c r="H23" s="92">
        <v>266.75</v>
      </c>
      <c r="I23" s="92">
        <v>-13.79572393249248</v>
      </c>
      <c r="J23" s="91">
        <v>15019123</v>
      </c>
      <c r="K23" s="92">
        <v>148.36653245332633</v>
      </c>
      <c r="L23" s="92">
        <v>6426.3222157958999</v>
      </c>
      <c r="M23" s="92">
        <v>25.68</v>
      </c>
      <c r="N23" s="93">
        <v>24.534759882572583</v>
      </c>
      <c r="O23" s="94">
        <v>766.01313121574447</v>
      </c>
      <c r="P23" s="93">
        <v>25.533771040524815</v>
      </c>
    </row>
    <row r="24" spans="1:16" x14ac:dyDescent="0.25">
      <c r="A24" s="30" t="s">
        <v>388</v>
      </c>
      <c r="B24" s="30" t="s">
        <v>349</v>
      </c>
      <c r="C24" s="31">
        <v>162494773</v>
      </c>
      <c r="D24" s="31">
        <v>6917538</v>
      </c>
      <c r="E24" s="32">
        <v>67.835948505303975</v>
      </c>
      <c r="F24" s="32">
        <v>74.857798826608487</v>
      </c>
      <c r="G24" s="31">
        <v>4.5362669999999996</v>
      </c>
      <c r="H24" s="32">
        <v>130</v>
      </c>
      <c r="I24" s="32">
        <v>0.92849903000649192</v>
      </c>
      <c r="J24" s="31">
        <v>-22534642</v>
      </c>
      <c r="K24" s="32">
        <v>-40.213528930257688</v>
      </c>
      <c r="L24" s="32">
        <v>5782.4040865406159</v>
      </c>
      <c r="M24" s="32">
        <v>65.569999999999993</v>
      </c>
      <c r="N24" s="33">
        <v>55.537223898139715</v>
      </c>
      <c r="O24" s="34">
        <v>1509.2946684133065</v>
      </c>
      <c r="P24" s="33">
        <v>50.309822280443548</v>
      </c>
    </row>
    <row r="25" spans="1:16" x14ac:dyDescent="0.25">
      <c r="A25" s="35" t="s">
        <v>50</v>
      </c>
      <c r="B25" s="35" t="s">
        <v>200</v>
      </c>
      <c r="C25" s="36">
        <v>91186532</v>
      </c>
      <c r="D25" s="36">
        <v>7347672</v>
      </c>
      <c r="E25" s="37">
        <v>17.111867701581591</v>
      </c>
      <c r="F25" s="37">
        <v>3.1302189563640224</v>
      </c>
      <c r="G25" s="36">
        <v>3.211576</v>
      </c>
      <c r="H25" s="37">
        <v>728</v>
      </c>
      <c r="I25" s="37">
        <v>-29.699301153076366</v>
      </c>
      <c r="J25" s="36">
        <v>-1925420</v>
      </c>
      <c r="K25" s="37">
        <v>-2839.2080522691153</v>
      </c>
      <c r="L25" s="37">
        <v>5443.9011431103618</v>
      </c>
      <c r="M25" s="37">
        <v>43.7</v>
      </c>
      <c r="N25" s="38">
        <v>57.965254331545879</v>
      </c>
      <c r="O25" s="39">
        <v>347.93351800554012</v>
      </c>
      <c r="P25" s="38">
        <v>11.597783933518004</v>
      </c>
    </row>
    <row r="26" spans="1:16" x14ac:dyDescent="0.25">
      <c r="A26" s="30" t="s">
        <v>64</v>
      </c>
      <c r="B26" s="30" t="s">
        <v>357</v>
      </c>
      <c r="C26" s="31">
        <v>240921520</v>
      </c>
      <c r="D26" s="31">
        <v>7425000</v>
      </c>
      <c r="E26" s="32">
        <v>39.801917003609802</v>
      </c>
      <c r="F26" s="32">
        <v>28.213302855651108</v>
      </c>
      <c r="G26" s="31">
        <v>5.4653780000000003</v>
      </c>
      <c r="H26" s="32">
        <v>183.9</v>
      </c>
      <c r="I26" s="32">
        <v>7.2691249729928122</v>
      </c>
      <c r="J26" s="31">
        <v>-3585419</v>
      </c>
      <c r="K26" s="32">
        <v>-393.46865735915384</v>
      </c>
      <c r="L26" s="32">
        <v>5387.2053872053875</v>
      </c>
      <c r="M26" s="32">
        <v>73.599999999999994</v>
      </c>
      <c r="N26" s="33">
        <v>95.206491953348859</v>
      </c>
      <c r="O26" s="34">
        <v>2888.5546071286708</v>
      </c>
      <c r="P26" s="33">
        <v>96.2851535709557</v>
      </c>
    </row>
    <row r="27" spans="1:16" x14ac:dyDescent="0.25">
      <c r="A27" s="30" t="s">
        <v>417</v>
      </c>
      <c r="B27" s="30" t="s">
        <v>349</v>
      </c>
      <c r="C27" s="31">
        <v>651050782</v>
      </c>
      <c r="D27" s="31">
        <v>7635461</v>
      </c>
      <c r="E27" s="32">
        <v>46.725008175478713</v>
      </c>
      <c r="F27" s="32">
        <v>39.73684679898372</v>
      </c>
      <c r="G27" s="31">
        <v>5.6142630000000002</v>
      </c>
      <c r="H27" s="32">
        <v>152.5</v>
      </c>
      <c r="I27" s="32">
        <v>-7.1287882761033918</v>
      </c>
      <c r="J27" s="31">
        <v>5770573</v>
      </c>
      <c r="K27" s="32">
        <v>203.76849820633063</v>
      </c>
      <c r="L27" s="32">
        <v>5238.7144666183221</v>
      </c>
      <c r="M27" s="32">
        <v>73.52</v>
      </c>
      <c r="N27" s="33">
        <v>30.090616389035471</v>
      </c>
      <c r="O27" s="34">
        <v>63.868132677235536</v>
      </c>
      <c r="P27" s="33">
        <v>2.1289377559078511</v>
      </c>
    </row>
    <row r="28" spans="1:16" x14ac:dyDescent="0.25">
      <c r="A28" s="30" t="s">
        <v>377</v>
      </c>
      <c r="B28" s="30" t="s">
        <v>349</v>
      </c>
      <c r="C28" s="31">
        <v>124002509</v>
      </c>
      <c r="D28" s="31">
        <v>8000000</v>
      </c>
      <c r="E28" s="32">
        <v>41.730629288708933</v>
      </c>
      <c r="F28" s="32">
        <v>43.834694630996779</v>
      </c>
      <c r="G28" s="31">
        <v>7.9945810000000002</v>
      </c>
      <c r="H28" s="32">
        <v>119.9</v>
      </c>
      <c r="I28" s="32">
        <v>2.4062112808402532</v>
      </c>
      <c r="J28" s="31">
        <v>-631248</v>
      </c>
      <c r="K28" s="32">
        <v>-1508.1235900945428</v>
      </c>
      <c r="L28" s="32">
        <v>5000</v>
      </c>
      <c r="M28" s="32">
        <v>99.93</v>
      </c>
      <c r="N28" s="33">
        <v>29.700334105349686</v>
      </c>
      <c r="O28" s="34">
        <v>1885.8512315541391</v>
      </c>
      <c r="P28" s="33">
        <v>62.861707718471301</v>
      </c>
    </row>
    <row r="29" spans="1:16" x14ac:dyDescent="0.25">
      <c r="A29" s="30" t="s">
        <v>546</v>
      </c>
      <c r="B29" s="30" t="s">
        <v>357</v>
      </c>
      <c r="C29" s="31">
        <v>155992742</v>
      </c>
      <c r="D29" s="31">
        <v>8000000</v>
      </c>
      <c r="E29" s="32">
        <v>82.902241676614935</v>
      </c>
      <c r="F29" s="32">
        <v>45.055566128595075</v>
      </c>
      <c r="G29" s="31">
        <v>2.010942</v>
      </c>
      <c r="H29" s="32">
        <v>240</v>
      </c>
      <c r="I29" s="32">
        <v>-14.39124222283138</v>
      </c>
      <c r="J29" s="31">
        <v>-115395100</v>
      </c>
      <c r="K29" s="32">
        <v>-15.945217777877916</v>
      </c>
      <c r="L29" s="32">
        <v>5000</v>
      </c>
      <c r="M29" s="32">
        <v>25.13</v>
      </c>
      <c r="N29" s="33">
        <v>86.727216051470165</v>
      </c>
      <c r="O29" s="34">
        <v>413.99071748798661</v>
      </c>
      <c r="P29" s="33">
        <v>13.799690582932888</v>
      </c>
    </row>
    <row r="30" spans="1:16" x14ac:dyDescent="0.25">
      <c r="A30" s="90" t="s">
        <v>46</v>
      </c>
      <c r="B30" s="90" t="s">
        <v>609</v>
      </c>
      <c r="C30" s="91">
        <v>5369083553</v>
      </c>
      <c r="D30" s="91">
        <v>8640048</v>
      </c>
      <c r="E30" s="92">
        <v>23.200975775246548</v>
      </c>
      <c r="F30" s="92">
        <v>2.3269351853509495</v>
      </c>
      <c r="G30" s="91">
        <v>1.6379030000000001</v>
      </c>
      <c r="H30" s="92">
        <v>1053</v>
      </c>
      <c r="I30" s="92">
        <v>-11.390641606526515</v>
      </c>
      <c r="J30" s="91">
        <v>-26123952</v>
      </c>
      <c r="K30" s="92">
        <v>-381.66566038706549</v>
      </c>
      <c r="L30" s="92">
        <v>4629.6039096079094</v>
      </c>
      <c r="M30" s="92">
        <v>18.95</v>
      </c>
      <c r="N30" s="93">
        <v>12.391752669405619</v>
      </c>
      <c r="O30" s="94">
        <v>1393.5095599316542</v>
      </c>
      <c r="P30" s="93">
        <v>46.450318664388469</v>
      </c>
    </row>
    <row r="31" spans="1:16" x14ac:dyDescent="0.25">
      <c r="A31" s="55" t="s">
        <v>436</v>
      </c>
      <c r="B31" s="55" t="s">
        <v>233</v>
      </c>
      <c r="C31" s="56">
        <v>358892796</v>
      </c>
      <c r="D31" s="56">
        <v>9284470</v>
      </c>
      <c r="E31" s="57">
        <v>109.99252250380283</v>
      </c>
      <c r="F31" s="57">
        <v>191.07961398008968</v>
      </c>
      <c r="G31" s="56">
        <v>5.8189539999999997</v>
      </c>
      <c r="H31" s="57">
        <v>62.5</v>
      </c>
      <c r="I31" s="57">
        <v>-2.726052899337148</v>
      </c>
      <c r="J31" s="56">
        <v>-3381110</v>
      </c>
      <c r="K31" s="57">
        <v>-170.25093534371848</v>
      </c>
      <c r="L31" s="57">
        <v>4308.2696158208273</v>
      </c>
      <c r="M31" s="57">
        <v>62.67</v>
      </c>
      <c r="N31" s="58">
        <v>22.042094139091056</v>
      </c>
      <c r="O31" s="59">
        <v>565.21782085252266</v>
      </c>
      <c r="P31" s="58">
        <v>18.840594028417421</v>
      </c>
    </row>
    <row r="32" spans="1:16" x14ac:dyDescent="0.25">
      <c r="A32" s="95" t="s">
        <v>530</v>
      </c>
      <c r="B32" s="95" t="s">
        <v>351</v>
      </c>
      <c r="C32" s="96">
        <v>257737541</v>
      </c>
      <c r="D32" s="96">
        <v>9500000</v>
      </c>
      <c r="E32" s="97">
        <v>31.410539759500487</v>
      </c>
      <c r="F32" s="97">
        <v>13.440539049850443</v>
      </c>
      <c r="G32" s="96">
        <v>5.3107189999999997</v>
      </c>
      <c r="H32" s="97">
        <v>239.8</v>
      </c>
      <c r="I32" s="97">
        <v>-4.7678046636464444</v>
      </c>
      <c r="J32" s="96">
        <v>-5361958</v>
      </c>
      <c r="K32" s="97">
        <v>-435.84824797210274</v>
      </c>
      <c r="L32" s="97">
        <v>4210.5263157894733</v>
      </c>
      <c r="M32" s="97">
        <v>55.9</v>
      </c>
      <c r="N32" s="98">
        <v>24.761515628831699</v>
      </c>
      <c r="O32" s="99">
        <v>395.25599002535495</v>
      </c>
      <c r="P32" s="98">
        <v>13.175199667511832</v>
      </c>
    </row>
    <row r="33" spans="1:16" x14ac:dyDescent="0.25">
      <c r="A33" s="60" t="s">
        <v>391</v>
      </c>
      <c r="B33" s="60" t="s">
        <v>287</v>
      </c>
      <c r="C33" s="61">
        <v>16511882</v>
      </c>
      <c r="D33" s="61">
        <v>10650000</v>
      </c>
      <c r="E33" s="62">
        <v>152.20364817685333</v>
      </c>
      <c r="F33" s="62">
        <v>549.67009092399178</v>
      </c>
      <c r="G33" s="61">
        <v>10.108192000000001</v>
      </c>
      <c r="H33" s="62">
        <v>26</v>
      </c>
      <c r="I33" s="62">
        <v>0.87388262524318339</v>
      </c>
      <c r="J33" s="61">
        <v>-2418566</v>
      </c>
      <c r="K33" s="62">
        <v>-114.48932962755616</v>
      </c>
      <c r="L33" s="62">
        <v>3755.868544600939</v>
      </c>
      <c r="M33" s="62">
        <v>94.91</v>
      </c>
      <c r="N33" s="63">
        <v>49.366315461455031</v>
      </c>
      <c r="O33" s="64">
        <v>1279.8186554015595</v>
      </c>
      <c r="P33" s="63">
        <v>42.660621846718648</v>
      </c>
    </row>
    <row r="34" spans="1:16" x14ac:dyDescent="0.25">
      <c r="A34" s="40" t="s">
        <v>39</v>
      </c>
      <c r="B34" s="40" t="s">
        <v>255</v>
      </c>
      <c r="C34" s="41">
        <v>638570889</v>
      </c>
      <c r="D34" s="41">
        <v>10721700</v>
      </c>
      <c r="E34" s="42">
        <v>65.252146165255567</v>
      </c>
      <c r="F34" s="42">
        <v>50.716573370870577</v>
      </c>
      <c r="G34" s="41">
        <v>5.1827810000000003</v>
      </c>
      <c r="H34" s="42">
        <v>118.3</v>
      </c>
      <c r="I34" s="42">
        <v>-2.6458933013105934</v>
      </c>
      <c r="J34" s="41">
        <v>5814918</v>
      </c>
      <c r="K34" s="42">
        <v>221.25918198674512</v>
      </c>
      <c r="L34" s="42">
        <v>3730.7516531893261</v>
      </c>
      <c r="M34" s="42">
        <v>48.33</v>
      </c>
      <c r="N34" s="43">
        <v>36.620577973153658</v>
      </c>
      <c r="O34" s="44">
        <v>407.94618834080711</v>
      </c>
      <c r="P34" s="43">
        <v>13.598206278026904</v>
      </c>
    </row>
    <row r="35" spans="1:16" x14ac:dyDescent="0.25">
      <c r="A35" s="45" t="s">
        <v>51</v>
      </c>
      <c r="B35" s="45" t="s">
        <v>375</v>
      </c>
      <c r="C35" s="46">
        <v>2033187111</v>
      </c>
      <c r="D35" s="46">
        <v>10800000</v>
      </c>
      <c r="E35" s="47">
        <v>33.710179429172051</v>
      </c>
      <c r="F35" s="47">
        <v>4.491097712386364</v>
      </c>
      <c r="G35" s="46">
        <v>1.717981</v>
      </c>
      <c r="H35" s="47">
        <v>691</v>
      </c>
      <c r="I35" s="47">
        <v>-22.011203116480942</v>
      </c>
      <c r="J35" s="46">
        <v>-67675452</v>
      </c>
      <c r="K35" s="47">
        <v>-110.91170842863377</v>
      </c>
      <c r="L35" s="47">
        <v>3703.7037037037039</v>
      </c>
      <c r="M35" s="47">
        <v>15.9</v>
      </c>
      <c r="N35" s="48">
        <v>65.324546238632863</v>
      </c>
      <c r="O35" s="49">
        <v>300.37554585152839</v>
      </c>
      <c r="P35" s="48">
        <v>10.012518195050946</v>
      </c>
    </row>
    <row r="36" spans="1:16" x14ac:dyDescent="0.25">
      <c r="A36" s="65" t="s">
        <v>67</v>
      </c>
      <c r="B36" s="65" t="s">
        <v>608</v>
      </c>
      <c r="C36" s="66">
        <v>24553432694</v>
      </c>
      <c r="D36" s="66">
        <v>10983458</v>
      </c>
      <c r="E36" s="67">
        <v>0.36668315927454564</v>
      </c>
      <c r="F36" s="67">
        <v>2.8761609035535844E-3</v>
      </c>
      <c r="G36" s="66">
        <v>3.4871699999999996E-4</v>
      </c>
      <c r="H36" s="67">
        <v>11550</v>
      </c>
      <c r="I36" s="67">
        <v>128.71049610891532</v>
      </c>
      <c r="J36" s="66">
        <v>5402190789</v>
      </c>
      <c r="K36" s="67">
        <v>23.599775297569558</v>
      </c>
      <c r="L36" s="67">
        <v>3641.8403020250998</v>
      </c>
      <c r="M36" s="67">
        <v>85.99</v>
      </c>
      <c r="N36" s="68">
        <v>0</v>
      </c>
      <c r="O36" s="69">
        <v>2023.5994886751942</v>
      </c>
      <c r="P36" s="68">
        <v>67.453316289173145</v>
      </c>
    </row>
    <row r="37" spans="1:16" x14ac:dyDescent="0.25">
      <c r="A37" s="40" t="s">
        <v>320</v>
      </c>
      <c r="B37" s="40" t="s">
        <v>255</v>
      </c>
      <c r="C37" s="41">
        <v>1138168471</v>
      </c>
      <c r="D37" s="41">
        <v>10994134</v>
      </c>
      <c r="E37" s="42">
        <v>34.180867683528142</v>
      </c>
      <c r="F37" s="42">
        <v>1.9073678267480769</v>
      </c>
      <c r="G37" s="41">
        <v>7.01302E-4</v>
      </c>
      <c r="H37" s="42">
        <v>1671</v>
      </c>
      <c r="I37" s="42">
        <v>-21.098194890870673</v>
      </c>
      <c r="J37" s="41">
        <v>164509463</v>
      </c>
      <c r="K37" s="42">
        <v>108.93256894285771</v>
      </c>
      <c r="L37" s="42">
        <v>3638.303844577481</v>
      </c>
      <c r="M37" s="42">
        <v>6.37</v>
      </c>
      <c r="N37" s="43">
        <v>73.797606369392582</v>
      </c>
      <c r="O37" s="44">
        <v>971.83687072522366</v>
      </c>
      <c r="P37" s="43">
        <v>32.394562357507453</v>
      </c>
    </row>
    <row r="38" spans="1:16" x14ac:dyDescent="0.25">
      <c r="A38" s="65" t="s">
        <v>765</v>
      </c>
      <c r="B38" s="65" t="s">
        <v>743</v>
      </c>
      <c r="C38" s="66">
        <v>311457358</v>
      </c>
      <c r="D38" s="66">
        <v>11320341</v>
      </c>
      <c r="E38" s="67">
        <v>16.829898637157008</v>
      </c>
      <c r="F38" s="67">
        <v>5.0396453476772054</v>
      </c>
      <c r="G38" s="66">
        <v>8.0576760000000007</v>
      </c>
      <c r="H38" s="67">
        <v>295</v>
      </c>
      <c r="I38" s="67">
        <v>-3.1550694083648523E-3</v>
      </c>
      <c r="J38" s="66">
        <v>16005244</v>
      </c>
      <c r="K38" s="67">
        <v>208.65040201823851</v>
      </c>
      <c r="L38" s="67">
        <v>3533.46246371907</v>
      </c>
      <c r="M38" s="67">
        <v>71.17</v>
      </c>
      <c r="N38" s="68">
        <v>63.902350149513119</v>
      </c>
      <c r="O38" s="69">
        <v>1207.7713479646709</v>
      </c>
      <c r="P38" s="68">
        <v>40.259044932155696</v>
      </c>
    </row>
    <row r="39" spans="1:16" x14ac:dyDescent="0.25">
      <c r="A39" s="30" t="s">
        <v>414</v>
      </c>
      <c r="B39" s="30" t="s">
        <v>349</v>
      </c>
      <c r="C39" s="31">
        <v>-2879838</v>
      </c>
      <c r="D39" s="31">
        <v>13336879</v>
      </c>
      <c r="E39" s="32">
        <v>65.357265620278255</v>
      </c>
      <c r="F39" s="32">
        <v>98.009835165001135</v>
      </c>
      <c r="G39" s="31">
        <v>12.119565</v>
      </c>
      <c r="H39" s="32">
        <v>50.5</v>
      </c>
      <c r="I39" s="32">
        <v>-2.9782309979736823</v>
      </c>
      <c r="J39" s="31">
        <v>-1648253</v>
      </c>
      <c r="K39" s="32">
        <v>-404.57620887084687</v>
      </c>
      <c r="L39" s="32">
        <v>2999.2024370919162</v>
      </c>
      <c r="M39" s="32">
        <v>90.87</v>
      </c>
      <c r="N39" s="33">
        <v>160.96520977022445</v>
      </c>
      <c r="O39" s="34">
        <v>317.57455924772705</v>
      </c>
      <c r="P39" s="33">
        <v>10.585818641590901</v>
      </c>
    </row>
    <row r="40" spans="1:16" x14ac:dyDescent="0.25">
      <c r="A40" s="45" t="s">
        <v>690</v>
      </c>
      <c r="B40" s="45" t="s">
        <v>375</v>
      </c>
      <c r="C40" s="46">
        <v>52360538</v>
      </c>
      <c r="D40" s="46">
        <v>13878486</v>
      </c>
      <c r="E40" s="47">
        <v>43.794882875176057</v>
      </c>
      <c r="F40" s="47">
        <v>50.937771030914234</v>
      </c>
      <c r="G40" s="46">
        <v>13.431647</v>
      </c>
      <c r="H40" s="47">
        <v>68</v>
      </c>
      <c r="I40" s="47">
        <v>-0.73206201603065324</v>
      </c>
      <c r="J40" s="46">
        <v>-27125850</v>
      </c>
      <c r="K40" s="47">
        <v>-31.695680209099439</v>
      </c>
      <c r="L40" s="47">
        <v>2882.1587599684863</v>
      </c>
      <c r="M40" s="47">
        <v>96.78</v>
      </c>
      <c r="N40" s="48">
        <v>52.822499176123891</v>
      </c>
      <c r="O40" s="49">
        <v>203.8268851884967</v>
      </c>
      <c r="P40" s="48">
        <v>6.7942295062832239</v>
      </c>
    </row>
    <row r="41" spans="1:16" x14ac:dyDescent="0.25">
      <c r="A41" s="40" t="s">
        <v>45</v>
      </c>
      <c r="B41" s="40" t="s">
        <v>255</v>
      </c>
      <c r="C41" s="41">
        <v>879240094</v>
      </c>
      <c r="D41" s="41">
        <v>14175000</v>
      </c>
      <c r="E41" s="42">
        <v>16.779104283425113</v>
      </c>
      <c r="F41" s="42">
        <v>2.7592332413964824</v>
      </c>
      <c r="G41" s="41">
        <v>5.5196949999999996</v>
      </c>
      <c r="H41" s="42">
        <v>432</v>
      </c>
      <c r="I41" s="42">
        <v>8.3288647779547773</v>
      </c>
      <c r="J41" s="41">
        <v>-27853019</v>
      </c>
      <c r="K41" s="42">
        <v>-218.32732028079255</v>
      </c>
      <c r="L41" s="42">
        <v>2821.8694885361551</v>
      </c>
      <c r="M41" s="42">
        <v>38.93</v>
      </c>
      <c r="N41" s="43">
        <v>61.984161215976336</v>
      </c>
      <c r="O41" s="44">
        <v>1382.4062367928384</v>
      </c>
      <c r="P41" s="43">
        <v>46.080207893094617</v>
      </c>
    </row>
    <row r="42" spans="1:16" x14ac:dyDescent="0.25">
      <c r="A42" s="45" t="s">
        <v>54</v>
      </c>
      <c r="B42" s="45" t="s">
        <v>375</v>
      </c>
      <c r="C42" s="46">
        <v>646697458</v>
      </c>
      <c r="D42" s="46">
        <v>14276790</v>
      </c>
      <c r="E42" s="47">
        <v>42.531571400559372</v>
      </c>
      <c r="F42" s="47">
        <v>9.9968826298914966</v>
      </c>
      <c r="G42" s="46">
        <v>3.1674739999999999</v>
      </c>
      <c r="H42" s="47">
        <v>297</v>
      </c>
      <c r="I42" s="47">
        <v>2.4936359621703446</v>
      </c>
      <c r="J42" s="46">
        <v>43394990</v>
      </c>
      <c r="K42" s="47">
        <v>98.040889512821636</v>
      </c>
      <c r="L42" s="47">
        <v>2801.7502533832885</v>
      </c>
      <c r="M42" s="47">
        <v>22.18</v>
      </c>
      <c r="N42" s="48">
        <v>14.140957331902888</v>
      </c>
      <c r="O42" s="49">
        <v>1156.9222003910179</v>
      </c>
      <c r="P42" s="48">
        <v>38.564073346367266</v>
      </c>
    </row>
    <row r="43" spans="1:16" x14ac:dyDescent="0.25">
      <c r="A43" s="30" t="s">
        <v>104</v>
      </c>
      <c r="B43" s="30" t="s">
        <v>357</v>
      </c>
      <c r="C43" s="31">
        <v>360638941</v>
      </c>
      <c r="D43" s="31">
        <v>15000000</v>
      </c>
      <c r="E43" s="32">
        <v>13.952735735568867</v>
      </c>
      <c r="F43" s="32">
        <v>3.6621353636663692</v>
      </c>
      <c r="G43" s="31">
        <v>12.081939999999999</v>
      </c>
      <c r="H43" s="32">
        <v>237.3</v>
      </c>
      <c r="I43" s="32">
        <v>16.031902464498813</v>
      </c>
      <c r="J43" s="31">
        <v>3667696</v>
      </c>
      <c r="K43" s="32">
        <v>1038.7992897993727</v>
      </c>
      <c r="L43" s="32">
        <v>2666.6666666666665</v>
      </c>
      <c r="M43" s="32">
        <v>80.540000000000006</v>
      </c>
      <c r="N43" s="33">
        <v>98.067344001997398</v>
      </c>
      <c r="O43" s="34">
        <v>3000</v>
      </c>
      <c r="P43" s="33">
        <v>100</v>
      </c>
    </row>
    <row r="44" spans="1:16" x14ac:dyDescent="0.25">
      <c r="A44" s="90" t="s">
        <v>427</v>
      </c>
      <c r="B44" s="90" t="s">
        <v>390</v>
      </c>
      <c r="C44" s="91">
        <v>604420825</v>
      </c>
      <c r="D44" s="91">
        <v>16800000</v>
      </c>
      <c r="E44" s="92">
        <v>151.40777587337075</v>
      </c>
      <c r="F44" s="92">
        <v>162.38500200919214</v>
      </c>
      <c r="G44" s="91">
        <v>5.7719040000000001</v>
      </c>
      <c r="H44" s="92">
        <v>45.78</v>
      </c>
      <c r="I44" s="92">
        <v>-1.297282730245378</v>
      </c>
      <c r="J44" s="91">
        <v>4772795</v>
      </c>
      <c r="K44" s="92">
        <v>195.35722778791043</v>
      </c>
      <c r="L44" s="92">
        <v>2380.9523809523807</v>
      </c>
      <c r="M44" s="92">
        <v>34.35</v>
      </c>
      <c r="N44" s="93">
        <v>52.723015007891988</v>
      </c>
      <c r="O44" s="94">
        <v>131.25900955309658</v>
      </c>
      <c r="P44" s="93">
        <v>4.3753003184365529</v>
      </c>
    </row>
    <row r="45" spans="1:16" x14ac:dyDescent="0.25">
      <c r="A45" s="45" t="s">
        <v>297</v>
      </c>
      <c r="B45" s="45" t="s">
        <v>426</v>
      </c>
      <c r="C45" s="46">
        <v>367547592</v>
      </c>
      <c r="D45" s="46">
        <v>17512456</v>
      </c>
      <c r="E45" s="47">
        <v>60.999990833090223</v>
      </c>
      <c r="F45" s="47">
        <v>65.721405567891409</v>
      </c>
      <c r="G45" s="46">
        <v>12.279838</v>
      </c>
      <c r="H45" s="47">
        <v>53.4</v>
      </c>
      <c r="I45" s="47">
        <v>-1.4574205829703004</v>
      </c>
      <c r="J45" s="46">
        <v>-25349652</v>
      </c>
      <c r="K45" s="47">
        <v>-36.61431596773005</v>
      </c>
      <c r="L45" s="47">
        <v>2284.088536753497</v>
      </c>
      <c r="M45" s="47">
        <v>70.12</v>
      </c>
      <c r="N45" s="48">
        <v>33.33316440542422</v>
      </c>
      <c r="O45" s="49">
        <v>119.02316072950228</v>
      </c>
      <c r="P45" s="48">
        <v>3.9674386909834092</v>
      </c>
    </row>
    <row r="46" spans="1:16" x14ac:dyDescent="0.25">
      <c r="A46" s="25" t="s">
        <v>113</v>
      </c>
      <c r="B46" s="25" t="s">
        <v>353</v>
      </c>
      <c r="C46" s="26">
        <v>10527575581</v>
      </c>
      <c r="D46" s="26">
        <v>18000000</v>
      </c>
      <c r="E46" s="27">
        <v>10.706579080425842</v>
      </c>
      <c r="F46" s="27">
        <v>1.9438233624593031</v>
      </c>
      <c r="G46" s="26">
        <v>12.229931000000001</v>
      </c>
      <c r="H46" s="27">
        <v>305.5</v>
      </c>
      <c r="I46" s="27">
        <v>1.1267023476185045</v>
      </c>
      <c r="J46" s="26">
        <v>62342924</v>
      </c>
      <c r="K46" s="27">
        <v>88.350042741017404</v>
      </c>
      <c r="L46" s="27">
        <v>2222.2222222222222</v>
      </c>
      <c r="M46" s="27">
        <v>67.94</v>
      </c>
      <c r="N46" s="28">
        <v>26.71039890836218</v>
      </c>
      <c r="O46" s="29">
        <v>995.30051865699727</v>
      </c>
      <c r="P46" s="28">
        <v>33.176683955233244</v>
      </c>
    </row>
    <row r="47" spans="1:16" x14ac:dyDescent="0.25">
      <c r="A47" s="25" t="s">
        <v>314</v>
      </c>
      <c r="B47" s="25" t="s">
        <v>376</v>
      </c>
      <c r="C47" s="26">
        <v>202339880</v>
      </c>
      <c r="D47" s="26">
        <v>18255333</v>
      </c>
      <c r="E47" s="27">
        <v>45.418856439258782</v>
      </c>
      <c r="F47" s="27">
        <v>45.235953231020495</v>
      </c>
      <c r="G47" s="26">
        <v>15.26498</v>
      </c>
      <c r="H47" s="27">
        <v>57.7</v>
      </c>
      <c r="I47" s="27">
        <v>-3.217079011075171</v>
      </c>
      <c r="J47" s="26">
        <v>81750563</v>
      </c>
      <c r="K47" s="27">
        <v>12.281790829990982</v>
      </c>
      <c r="L47" s="27">
        <v>2191.1405286334684</v>
      </c>
      <c r="M47" s="27">
        <v>83.61</v>
      </c>
      <c r="N47" s="28">
        <v>44.748796694607449</v>
      </c>
      <c r="O47" s="29">
        <v>1050.0471871325622</v>
      </c>
      <c r="P47" s="28">
        <v>35.001572904418737</v>
      </c>
    </row>
    <row r="48" spans="1:16" x14ac:dyDescent="0.25">
      <c r="A48" s="30" t="s">
        <v>336</v>
      </c>
      <c r="B48" s="30" t="s">
        <v>357</v>
      </c>
      <c r="C48" s="31">
        <v>919757915</v>
      </c>
      <c r="D48" s="31">
        <v>19440000</v>
      </c>
      <c r="E48" s="32">
        <v>63.537956050033351</v>
      </c>
      <c r="F48" s="32">
        <v>12.817307361016976</v>
      </c>
      <c r="G48" s="31">
        <v>2.4591859999999999</v>
      </c>
      <c r="H48" s="32">
        <v>256</v>
      </c>
      <c r="I48" s="32">
        <v>0.90285582404794695</v>
      </c>
      <c r="J48" s="31">
        <v>-13239520</v>
      </c>
      <c r="K48" s="32">
        <v>-374.42445043324835</v>
      </c>
      <c r="L48" s="32">
        <v>2057.6131687242801</v>
      </c>
      <c r="M48" s="32">
        <v>12.65</v>
      </c>
      <c r="N48" s="33">
        <v>78.501147953787751</v>
      </c>
      <c r="O48" s="34">
        <v>830.112205031744</v>
      </c>
      <c r="P48" s="33">
        <v>27.670406834391468</v>
      </c>
    </row>
    <row r="49" spans="1:16" x14ac:dyDescent="0.25">
      <c r="A49" s="35" t="s">
        <v>201</v>
      </c>
      <c r="B49" s="35" t="s">
        <v>200</v>
      </c>
      <c r="C49" s="36">
        <v>3755081013</v>
      </c>
      <c r="D49" s="36">
        <v>20000000</v>
      </c>
      <c r="E49" s="37">
        <v>22.921813807710969</v>
      </c>
      <c r="F49" s="37">
        <v>7.5400703314838715</v>
      </c>
      <c r="G49" s="36">
        <v>11.626663000000001</v>
      </c>
      <c r="H49" s="37">
        <v>150.1</v>
      </c>
      <c r="I49" s="37">
        <v>-3.1036189891416086</v>
      </c>
      <c r="J49" s="36">
        <v>-127375317</v>
      </c>
      <c r="K49" s="37">
        <v>-23.866476422586647</v>
      </c>
      <c r="L49" s="37">
        <v>2000</v>
      </c>
      <c r="M49" s="37">
        <v>58.13</v>
      </c>
      <c r="N49" s="38">
        <v>26.672591286716067</v>
      </c>
      <c r="O49" s="39">
        <v>210.3469607037639</v>
      </c>
      <c r="P49" s="38">
        <v>7.0115653567921301</v>
      </c>
    </row>
    <row r="50" spans="1:16" x14ac:dyDescent="0.25">
      <c r="A50" s="25" t="s">
        <v>703</v>
      </c>
      <c r="B50" s="25" t="s">
        <v>689</v>
      </c>
      <c r="C50" s="26">
        <v>69325879</v>
      </c>
      <c r="D50" s="26">
        <v>20000000</v>
      </c>
      <c r="E50" s="27">
        <v>148.17972689439077</v>
      </c>
      <c r="F50" s="27">
        <v>493.93242298130258</v>
      </c>
      <c r="G50" s="26">
        <v>52.150770999999999</v>
      </c>
      <c r="H50" s="27">
        <v>15.53</v>
      </c>
      <c r="I50" s="27">
        <v>0.49551000134137618</v>
      </c>
      <c r="J50" s="26">
        <v>-5598285</v>
      </c>
      <c r="K50" s="27">
        <v>-53.587839847381829</v>
      </c>
      <c r="L50" s="27">
        <v>2000</v>
      </c>
      <c r="M50" s="27">
        <v>86.91</v>
      </c>
      <c r="N50" s="28">
        <v>12.430338475408345</v>
      </c>
      <c r="O50" s="29">
        <v>2668.051157775456</v>
      </c>
      <c r="P50" s="28">
        <v>88.935038592515198</v>
      </c>
    </row>
    <row r="51" spans="1:16" x14ac:dyDescent="0.25">
      <c r="A51" s="25" t="s">
        <v>704</v>
      </c>
      <c r="B51" s="25" t="s">
        <v>689</v>
      </c>
      <c r="C51" s="26">
        <v>82997498</v>
      </c>
      <c r="D51" s="26">
        <v>20000000</v>
      </c>
      <c r="E51" s="27">
        <v>152.2683839901062</v>
      </c>
      <c r="F51" s="27">
        <v>585.64763073117774</v>
      </c>
      <c r="G51" s="26">
        <v>59.663963000000003</v>
      </c>
      <c r="H51" s="27">
        <v>13.21</v>
      </c>
      <c r="I51" s="27">
        <v>0.24828791234713776</v>
      </c>
      <c r="J51" s="26">
        <v>-6495135</v>
      </c>
      <c r="K51" s="27">
        <v>-40.029960886109372</v>
      </c>
      <c r="L51" s="27">
        <v>2000</v>
      </c>
      <c r="M51" s="27">
        <v>99.43</v>
      </c>
      <c r="N51" s="28">
        <v>7.7081568777782419</v>
      </c>
      <c r="O51" s="29">
        <v>2402.953099284201</v>
      </c>
      <c r="P51" s="28">
        <v>80.098436642806703</v>
      </c>
    </row>
    <row r="52" spans="1:16" x14ac:dyDescent="0.25">
      <c r="A52" s="25" t="s">
        <v>705</v>
      </c>
      <c r="B52" s="25" t="s">
        <v>689</v>
      </c>
      <c r="C52" s="26">
        <v>83633027</v>
      </c>
      <c r="D52" s="26">
        <v>20000000</v>
      </c>
      <c r="E52" s="27">
        <v>422.03575275879501</v>
      </c>
      <c r="F52" s="27">
        <v>5275.4469094849374</v>
      </c>
      <c r="G52" s="26">
        <v>58.626662000000003</v>
      </c>
      <c r="H52" s="27">
        <v>4.8499999999999996</v>
      </c>
      <c r="I52" s="27">
        <v>-0.11835670413470288</v>
      </c>
      <c r="J52" s="26">
        <v>-4821694</v>
      </c>
      <c r="K52" s="27">
        <v>-16.591679189927856</v>
      </c>
      <c r="L52" s="27">
        <v>2000</v>
      </c>
      <c r="M52" s="27">
        <v>97.71</v>
      </c>
      <c r="N52" s="28">
        <v>6.5367797316132519</v>
      </c>
      <c r="O52" s="29">
        <v>300</v>
      </c>
      <c r="P52" s="28">
        <v>10</v>
      </c>
    </row>
    <row r="53" spans="1:16" x14ac:dyDescent="0.25">
      <c r="A53" s="30" t="s">
        <v>84</v>
      </c>
      <c r="B53" s="30" t="s">
        <v>605</v>
      </c>
      <c r="C53" s="31">
        <v>1981884130</v>
      </c>
      <c r="D53" s="31">
        <v>20000000</v>
      </c>
      <c r="E53" s="32">
        <v>23.815179914753564</v>
      </c>
      <c r="F53" s="32">
        <v>2.7952089101823434</v>
      </c>
      <c r="G53" s="31">
        <v>3.9666589999999999</v>
      </c>
      <c r="H53" s="32">
        <v>423.5</v>
      </c>
      <c r="I53" s="32">
        <v>-10.924095081347559</v>
      </c>
      <c r="J53" s="31">
        <v>-83036840</v>
      </c>
      <c r="K53" s="32">
        <v>-102.60506059719999</v>
      </c>
      <c r="L53" s="32">
        <v>2000</v>
      </c>
      <c r="M53" s="32">
        <v>19.829999999999998</v>
      </c>
      <c r="N53" s="33">
        <v>32.715736228460969</v>
      </c>
      <c r="O53" s="34">
        <v>795.51004829346243</v>
      </c>
      <c r="P53" s="33">
        <v>26.517001609782081</v>
      </c>
    </row>
    <row r="54" spans="1:16" x14ac:dyDescent="0.25">
      <c r="A54" s="25" t="s">
        <v>734</v>
      </c>
      <c r="B54" s="25" t="s">
        <v>689</v>
      </c>
      <c r="C54" s="26">
        <v>162912546</v>
      </c>
      <c r="D54" s="26">
        <v>20000000</v>
      </c>
      <c r="E54" s="27">
        <v>87.882111420456141</v>
      </c>
      <c r="F54" s="27">
        <v>102.18850165169319</v>
      </c>
      <c r="G54" s="26">
        <v>10.537267999999999</v>
      </c>
      <c r="H54" s="27">
        <v>43.2</v>
      </c>
      <c r="I54" s="27">
        <v>-1.121212237282009</v>
      </c>
      <c r="J54" s="26">
        <v>-6812646</v>
      </c>
      <c r="K54" s="27">
        <v>-126.23582672576852</v>
      </c>
      <c r="L54" s="27">
        <v>2000</v>
      </c>
      <c r="M54" s="27">
        <v>52.68</v>
      </c>
      <c r="N54" s="28">
        <v>1.7431313922170328</v>
      </c>
      <c r="O54" s="29">
        <v>320.03882576628178</v>
      </c>
      <c r="P54" s="28">
        <v>10.667960858876059</v>
      </c>
    </row>
    <row r="55" spans="1:16" x14ac:dyDescent="0.25">
      <c r="A55" s="30" t="s">
        <v>304</v>
      </c>
      <c r="B55" s="30" t="s">
        <v>349</v>
      </c>
      <c r="C55" s="31">
        <v>206308208</v>
      </c>
      <c r="D55" s="31">
        <v>20990000</v>
      </c>
      <c r="E55" s="32">
        <v>23.363014778014819</v>
      </c>
      <c r="F55" s="32">
        <v>13.410295653130762</v>
      </c>
      <c r="G55" s="31">
        <v>20.765463</v>
      </c>
      <c r="H55" s="32">
        <v>82.45</v>
      </c>
      <c r="I55" s="32">
        <v>0.96419003494320055</v>
      </c>
      <c r="J55" s="31">
        <v>2866179</v>
      </c>
      <c r="K55" s="32">
        <v>607.83712392003429</v>
      </c>
      <c r="L55" s="32">
        <v>1905.6693663649357</v>
      </c>
      <c r="M55" s="32">
        <v>98.93</v>
      </c>
      <c r="N55" s="33">
        <v>43.190922374501532</v>
      </c>
      <c r="O55" s="34">
        <v>1356.9214771032173</v>
      </c>
      <c r="P55" s="33">
        <v>45.230715903440576</v>
      </c>
    </row>
    <row r="56" spans="1:16" x14ac:dyDescent="0.25">
      <c r="A56" s="40" t="s">
        <v>482</v>
      </c>
      <c r="B56" s="40" t="s">
        <v>255</v>
      </c>
      <c r="C56" s="41">
        <v>3023972122</v>
      </c>
      <c r="D56" s="41">
        <v>21000000</v>
      </c>
      <c r="E56" s="42">
        <v>14.208634221143859</v>
      </c>
      <c r="F56" s="42">
        <v>1.236931681130309</v>
      </c>
      <c r="G56" s="41">
        <v>4.9969520000000003</v>
      </c>
      <c r="H56" s="42">
        <v>563.5</v>
      </c>
      <c r="I56" s="42">
        <v>15.386418457999412</v>
      </c>
      <c r="J56" s="41">
        <v>40710262</v>
      </c>
      <c r="K56" s="42">
        <v>282.1647279007932</v>
      </c>
      <c r="L56" s="42">
        <v>1904.7619047619048</v>
      </c>
      <c r="M56" s="42">
        <v>23.79</v>
      </c>
      <c r="N56" s="43">
        <v>39.157529117534942</v>
      </c>
      <c r="O56" s="44">
        <v>2955.6183962663908</v>
      </c>
      <c r="P56" s="43">
        <v>98.520613208879695</v>
      </c>
    </row>
    <row r="57" spans="1:16" x14ac:dyDescent="0.25">
      <c r="A57" s="55" t="s">
        <v>68</v>
      </c>
      <c r="B57" s="55" t="s">
        <v>356</v>
      </c>
      <c r="C57" s="56">
        <v>1840705156</v>
      </c>
      <c r="D57" s="56">
        <v>21000000</v>
      </c>
      <c r="E57" s="57">
        <v>59.494173988391559</v>
      </c>
      <c r="F57" s="57">
        <v>34.975998817396565</v>
      </c>
      <c r="G57" s="56">
        <v>8.2712769999999995</v>
      </c>
      <c r="H57" s="57">
        <v>81.3</v>
      </c>
      <c r="I57" s="57">
        <v>-0.71403941149930006</v>
      </c>
      <c r="J57" s="56">
        <v>-125144677</v>
      </c>
      <c r="K57" s="57">
        <v>-13.592268091434685</v>
      </c>
      <c r="L57" s="57">
        <v>1904.7619047619048</v>
      </c>
      <c r="M57" s="57">
        <v>39.380000000000003</v>
      </c>
      <c r="N57" s="58">
        <v>21.154940274216422</v>
      </c>
      <c r="O57" s="59">
        <v>978.4475230858427</v>
      </c>
      <c r="P57" s="58">
        <v>32.614917436194759</v>
      </c>
    </row>
    <row r="58" spans="1:16" x14ac:dyDescent="0.25">
      <c r="A58" s="50" t="s">
        <v>63</v>
      </c>
      <c r="B58" s="50" t="s">
        <v>355</v>
      </c>
      <c r="C58" s="51">
        <v>549820175</v>
      </c>
      <c r="D58" s="51">
        <v>22750000</v>
      </c>
      <c r="E58" s="52">
        <v>40.713442208100865</v>
      </c>
      <c r="F58" s="52">
        <v>13.5575898128874</v>
      </c>
      <c r="G58" s="51">
        <v>7.6577849999999996</v>
      </c>
      <c r="H58" s="52">
        <v>128.30000000000001</v>
      </c>
      <c r="I58" s="52">
        <v>1.1971875471077453</v>
      </c>
      <c r="J58" s="51">
        <v>17853471</v>
      </c>
      <c r="K58" s="52">
        <v>168.20258648864413</v>
      </c>
      <c r="L58" s="52">
        <v>1758.2417582417581</v>
      </c>
      <c r="M58" s="52">
        <v>33.659999999999997</v>
      </c>
      <c r="N58" s="53">
        <v>36.10957121615575</v>
      </c>
      <c r="O58" s="54">
        <v>1499.2325443370078</v>
      </c>
      <c r="P58" s="53">
        <v>49.974418144566926</v>
      </c>
    </row>
    <row r="59" spans="1:16" x14ac:dyDescent="0.25">
      <c r="A59" s="50" t="s">
        <v>95</v>
      </c>
      <c r="B59" s="50" t="s">
        <v>355</v>
      </c>
      <c r="C59" s="51">
        <v>418442261</v>
      </c>
      <c r="D59" s="51">
        <v>23000000</v>
      </c>
      <c r="E59" s="52">
        <v>83.662398462084326</v>
      </c>
      <c r="F59" s="52">
        <v>88.719404519707666</v>
      </c>
      <c r="G59" s="51">
        <v>11.696857</v>
      </c>
      <c r="H59" s="52">
        <v>40.880000000000003</v>
      </c>
      <c r="I59" s="52">
        <v>-0.40294590432773703</v>
      </c>
      <c r="J59" s="51">
        <v>-26354647</v>
      </c>
      <c r="K59" s="52">
        <v>-35.781166031174692</v>
      </c>
      <c r="L59" s="52">
        <v>1739.1304347826087</v>
      </c>
      <c r="M59" s="52">
        <v>50.85</v>
      </c>
      <c r="N59" s="53">
        <v>77.610472899512956</v>
      </c>
      <c r="O59" s="54">
        <v>767.40542562197379</v>
      </c>
      <c r="P59" s="53">
        <v>25.580180854065794</v>
      </c>
    </row>
    <row r="60" spans="1:16" x14ac:dyDescent="0.25">
      <c r="A60" s="40" t="s">
        <v>448</v>
      </c>
      <c r="B60" s="40" t="s">
        <v>255</v>
      </c>
      <c r="C60" s="41">
        <v>447250420</v>
      </c>
      <c r="D60" s="41">
        <v>23850000</v>
      </c>
      <c r="E60" s="42">
        <v>17.509730212891569</v>
      </c>
      <c r="F60" s="42">
        <v>3.0088549013457691</v>
      </c>
      <c r="G60" s="41">
        <v>10.082440999999999</v>
      </c>
      <c r="H60" s="42">
        <v>226.6</v>
      </c>
      <c r="I60" s="42">
        <v>-1.8201787138569046</v>
      </c>
      <c r="J60" s="41">
        <v>5945065</v>
      </c>
      <c r="K60" s="42">
        <v>978.86230007577717</v>
      </c>
      <c r="L60" s="42">
        <v>1677.1488469601677</v>
      </c>
      <c r="M60" s="42">
        <v>42.27</v>
      </c>
      <c r="N60" s="43">
        <v>43.569757440233438</v>
      </c>
      <c r="O60" s="44">
        <v>599.22847042080207</v>
      </c>
      <c r="P60" s="43">
        <v>19.97428234736007</v>
      </c>
    </row>
    <row r="61" spans="1:16" x14ac:dyDescent="0.25">
      <c r="A61" s="50" t="s">
        <v>464</v>
      </c>
      <c r="B61" s="50" t="s">
        <v>355</v>
      </c>
      <c r="C61" s="51">
        <v>2001882616</v>
      </c>
      <c r="D61" s="51">
        <v>24000000</v>
      </c>
      <c r="E61" s="52">
        <v>51.402253474792332</v>
      </c>
      <c r="F61" s="52">
        <v>5.4359405112936052</v>
      </c>
      <c r="G61" s="51">
        <v>2.016016</v>
      </c>
      <c r="H61" s="52">
        <v>386</v>
      </c>
      <c r="I61" s="52">
        <v>-2.6093373845362748</v>
      </c>
      <c r="J61" s="51">
        <v>3056816</v>
      </c>
      <c r="K61" s="52">
        <v>3093.4148473444266</v>
      </c>
      <c r="L61" s="52">
        <v>1666.6666666666667</v>
      </c>
      <c r="M61" s="52">
        <v>8.4</v>
      </c>
      <c r="N61" s="53">
        <v>86.727216051470165</v>
      </c>
      <c r="O61" s="54">
        <v>184.66403428082253</v>
      </c>
      <c r="P61" s="53">
        <v>6.1554678093607516</v>
      </c>
    </row>
    <row r="62" spans="1:16" x14ac:dyDescent="0.25">
      <c r="A62" s="55" t="s">
        <v>292</v>
      </c>
      <c r="B62" s="55" t="s">
        <v>356</v>
      </c>
      <c r="C62" s="56">
        <v>8163584863</v>
      </c>
      <c r="D62" s="56">
        <v>24300000</v>
      </c>
      <c r="E62" s="57">
        <v>11.089377317740503</v>
      </c>
      <c r="F62" s="57">
        <v>0.30876385388274957</v>
      </c>
      <c r="G62" s="56">
        <v>2.442218</v>
      </c>
      <c r="H62" s="57">
        <v>1477</v>
      </c>
      <c r="I62" s="57">
        <v>-7.5024964136134713</v>
      </c>
      <c r="J62" s="56">
        <v>-70950936</v>
      </c>
      <c r="K62" s="57">
        <v>-506.2005101666312</v>
      </c>
      <c r="L62" s="57">
        <v>1646.0905349794239</v>
      </c>
      <c r="M62" s="57">
        <v>10.050000000000001</v>
      </c>
      <c r="N62" s="58">
        <v>63.288409796063938</v>
      </c>
      <c r="O62" s="59">
        <v>274.23433282401055</v>
      </c>
      <c r="P62" s="58">
        <v>9.1411444274670188</v>
      </c>
    </row>
    <row r="63" spans="1:16" x14ac:dyDescent="0.25">
      <c r="A63" s="90" t="s">
        <v>442</v>
      </c>
      <c r="B63" s="90" t="s">
        <v>609</v>
      </c>
      <c r="C63" s="91">
        <v>1596724578</v>
      </c>
      <c r="D63" s="91">
        <v>24883200</v>
      </c>
      <c r="E63" s="92">
        <v>38.925670196853517</v>
      </c>
      <c r="F63" s="92">
        <v>12.033349098326926</v>
      </c>
      <c r="G63" s="91">
        <v>8.1175940000000004</v>
      </c>
      <c r="H63" s="92">
        <v>126.6</v>
      </c>
      <c r="I63" s="92">
        <v>-1.933194444632903</v>
      </c>
      <c r="J63" s="91">
        <v>-139121733</v>
      </c>
      <c r="K63" s="92">
        <v>-23.251694255418741</v>
      </c>
      <c r="L63" s="92">
        <v>1607.5102880658437</v>
      </c>
      <c r="M63" s="92">
        <v>32.619999999999997</v>
      </c>
      <c r="N63" s="93">
        <v>28.734173077360648</v>
      </c>
      <c r="O63" s="94">
        <v>609.84127222961706</v>
      </c>
      <c r="P63" s="93">
        <v>20.328042407653903</v>
      </c>
    </row>
    <row r="64" spans="1:16" x14ac:dyDescent="0.25">
      <c r="A64" s="90" t="s">
        <v>309</v>
      </c>
      <c r="B64" s="90" t="s">
        <v>609</v>
      </c>
      <c r="C64" s="91">
        <v>5221598542</v>
      </c>
      <c r="D64" s="91">
        <v>25000000</v>
      </c>
      <c r="E64" s="92">
        <v>47.100625334396042</v>
      </c>
      <c r="F64" s="92">
        <v>3.9663684492122981</v>
      </c>
      <c r="G64" s="91">
        <v>1.8682810000000001</v>
      </c>
      <c r="H64" s="92">
        <v>454.75</v>
      </c>
      <c r="I64" s="92">
        <v>-16.689440443528099</v>
      </c>
      <c r="J64" s="91">
        <v>-47172595</v>
      </c>
      <c r="K64" s="92">
        <v>-251.73514410220596</v>
      </c>
      <c r="L64" s="92">
        <v>1600</v>
      </c>
      <c r="M64" s="92">
        <v>7.47</v>
      </c>
      <c r="N64" s="93">
        <v>22.602353734050737</v>
      </c>
      <c r="O64" s="94">
        <v>614.7674623909752</v>
      </c>
      <c r="P64" s="93">
        <v>20.492248746365838</v>
      </c>
    </row>
    <row r="65" spans="1:16" x14ac:dyDescent="0.25">
      <c r="A65" s="55" t="s">
        <v>33</v>
      </c>
      <c r="B65" s="55" t="s">
        <v>233</v>
      </c>
      <c r="C65" s="56">
        <v>519583617</v>
      </c>
      <c r="D65" s="56">
        <v>25000000</v>
      </c>
      <c r="E65" s="57">
        <v>17.92877993868133</v>
      </c>
      <c r="F65" s="57">
        <v>7.2439514903762952</v>
      </c>
      <c r="G65" s="56">
        <v>22.966707</v>
      </c>
      <c r="H65" s="57">
        <v>97.15</v>
      </c>
      <c r="I65" s="57">
        <v>2.4842421287003305</v>
      </c>
      <c r="J65" s="56">
        <v>1543645</v>
      </c>
      <c r="K65" s="57">
        <v>1603.3479200204711</v>
      </c>
      <c r="L65" s="57">
        <v>1600</v>
      </c>
      <c r="M65" s="57">
        <v>91.86</v>
      </c>
      <c r="N65" s="58">
        <v>19.349633158093827</v>
      </c>
      <c r="O65" s="59">
        <v>2111.5157583705886</v>
      </c>
      <c r="P65" s="58">
        <v>70.383858612352952</v>
      </c>
    </row>
    <row r="66" spans="1:16" x14ac:dyDescent="0.25">
      <c r="A66" s="60" t="s">
        <v>100</v>
      </c>
      <c r="B66" s="60" t="s">
        <v>287</v>
      </c>
      <c r="C66" s="61">
        <v>8264972237</v>
      </c>
      <c r="D66" s="61">
        <v>25200000</v>
      </c>
      <c r="E66" s="62">
        <v>74.106189226278431</v>
      </c>
      <c r="F66" s="62">
        <v>29.704260552460489</v>
      </c>
      <c r="G66" s="61">
        <v>5.4011089999999999</v>
      </c>
      <c r="H66" s="62">
        <v>99.95</v>
      </c>
      <c r="I66" s="62">
        <v>-3.5589843005142967</v>
      </c>
      <c r="J66" s="61">
        <v>78553885</v>
      </c>
      <c r="K66" s="62">
        <v>31.759091227633107</v>
      </c>
      <c r="L66" s="62">
        <v>1587.3015873015872</v>
      </c>
      <c r="M66" s="62">
        <v>21.43</v>
      </c>
      <c r="N66" s="63">
        <v>24.399331594818968</v>
      </c>
      <c r="O66" s="64">
        <v>719.62818104564587</v>
      </c>
      <c r="P66" s="63">
        <v>23.987606034854863</v>
      </c>
    </row>
    <row r="67" spans="1:16" x14ac:dyDescent="0.25">
      <c r="A67" s="90" t="s">
        <v>312</v>
      </c>
      <c r="B67" s="90" t="s">
        <v>609</v>
      </c>
      <c r="C67" s="91">
        <v>470862105</v>
      </c>
      <c r="D67" s="91">
        <v>25382175</v>
      </c>
      <c r="E67" s="92">
        <v>86.006027205109405</v>
      </c>
      <c r="F67" s="92">
        <v>161.35437979626292</v>
      </c>
      <c r="G67" s="91">
        <v>22.044357999999999</v>
      </c>
      <c r="H67" s="92">
        <v>21.1</v>
      </c>
      <c r="I67" s="92">
        <v>-0.43342802370647604</v>
      </c>
      <c r="J67" s="91">
        <v>-15730860</v>
      </c>
      <c r="K67" s="92">
        <v>-33.88407722146151</v>
      </c>
      <c r="L67" s="92">
        <v>1575.909077925749</v>
      </c>
      <c r="M67" s="92">
        <v>86.84</v>
      </c>
      <c r="N67" s="93">
        <v>31.79525572521305</v>
      </c>
      <c r="O67" s="94">
        <v>335.91654652299798</v>
      </c>
      <c r="P67" s="93">
        <v>11.197218217433266</v>
      </c>
    </row>
    <row r="68" spans="1:16" x14ac:dyDescent="0.25">
      <c r="A68" s="90" t="s">
        <v>416</v>
      </c>
      <c r="B68" s="90" t="s">
        <v>390</v>
      </c>
      <c r="C68" s="91">
        <v>6909611026</v>
      </c>
      <c r="D68" s="91">
        <v>27200000</v>
      </c>
      <c r="E68" s="92">
        <v>67.732835686642971</v>
      </c>
      <c r="F68" s="92">
        <v>12.842587842172088</v>
      </c>
      <c r="G68" s="91">
        <v>3.6238980000000001</v>
      </c>
      <c r="H68" s="92">
        <v>163</v>
      </c>
      <c r="I68" s="92">
        <v>-3.2946586998772602</v>
      </c>
      <c r="J68" s="91">
        <v>-21429790</v>
      </c>
      <c r="K68" s="92">
        <v>-246.10973789290514</v>
      </c>
      <c r="L68" s="92">
        <v>1470.5882352941176</v>
      </c>
      <c r="M68" s="92">
        <v>13.32</v>
      </c>
      <c r="N68" s="93">
        <v>36.326065491562922</v>
      </c>
      <c r="O68" s="94">
        <v>291.21516669551022</v>
      </c>
      <c r="P68" s="93">
        <v>9.7071722231836741</v>
      </c>
    </row>
    <row r="69" spans="1:16" x14ac:dyDescent="0.25">
      <c r="A69" s="60" t="s">
        <v>115</v>
      </c>
      <c r="B69" s="60" t="s">
        <v>287</v>
      </c>
      <c r="C69" s="61">
        <v>1639886673</v>
      </c>
      <c r="D69" s="61">
        <v>28000000</v>
      </c>
      <c r="E69" s="62">
        <v>100.21630687676281</v>
      </c>
      <c r="F69" s="62">
        <v>42.10769196502639</v>
      </c>
      <c r="G69" s="61">
        <v>4.7491070000000004</v>
      </c>
      <c r="H69" s="62">
        <v>84.05</v>
      </c>
      <c r="I69" s="62">
        <v>-2.7390022567798127</v>
      </c>
      <c r="J69" s="61">
        <v>3154808</v>
      </c>
      <c r="K69" s="62">
        <v>754.40407149975533</v>
      </c>
      <c r="L69" s="62">
        <v>1428.5714285714287</v>
      </c>
      <c r="M69" s="62">
        <v>16.96</v>
      </c>
      <c r="N69" s="63">
        <v>25.72990536366402</v>
      </c>
      <c r="O69" s="64">
        <v>80.105762485568761</v>
      </c>
      <c r="P69" s="63">
        <v>2.6701920828522918</v>
      </c>
    </row>
    <row r="70" spans="1:16" x14ac:dyDescent="0.25">
      <c r="A70" s="30" t="s">
        <v>140</v>
      </c>
      <c r="B70" s="30" t="s">
        <v>349</v>
      </c>
      <c r="C70" s="31">
        <v>35696366730</v>
      </c>
      <c r="D70" s="31">
        <v>28125000</v>
      </c>
      <c r="E70" s="32">
        <v>5.436683324154683</v>
      </c>
      <c r="F70" s="32">
        <v>0.11324211831865512</v>
      </c>
      <c r="G70" s="31">
        <v>4.3228220000000004</v>
      </c>
      <c r="H70" s="32">
        <v>1702</v>
      </c>
      <c r="I70" s="32">
        <v>-24.820678698785514</v>
      </c>
      <c r="J70" s="31">
        <v>162266865</v>
      </c>
      <c r="K70" s="32">
        <v>295.8667809352205</v>
      </c>
      <c r="L70" s="32">
        <v>1422.2222222222222</v>
      </c>
      <c r="M70" s="32">
        <v>15.37</v>
      </c>
      <c r="N70" s="33">
        <v>5.1148354266213447</v>
      </c>
      <c r="O70" s="34">
        <v>269.65118020419681</v>
      </c>
      <c r="P70" s="33">
        <v>8.9883726734732274</v>
      </c>
    </row>
    <row r="71" spans="1:16" x14ac:dyDescent="0.25">
      <c r="A71" s="60" t="s">
        <v>313</v>
      </c>
      <c r="B71" s="60" t="s">
        <v>287</v>
      </c>
      <c r="C71" s="61">
        <v>76967995</v>
      </c>
      <c r="D71" s="61">
        <v>28340000</v>
      </c>
      <c r="E71" s="62">
        <v>98.736918856214047</v>
      </c>
      <c r="F71" s="62">
        <v>145.16719427225073</v>
      </c>
      <c r="G71" s="61">
        <v>16.64443</v>
      </c>
      <c r="H71" s="62">
        <v>24.34</v>
      </c>
      <c r="I71" s="62">
        <v>-0.20266085885919694</v>
      </c>
      <c r="J71" s="61">
        <v>-51595</v>
      </c>
      <c r="K71" s="62">
        <v>-13182.672739606551</v>
      </c>
      <c r="L71" s="62">
        <v>1411.4326040931546</v>
      </c>
      <c r="M71" s="62">
        <v>58.73</v>
      </c>
      <c r="N71" s="63">
        <v>55.438618331220148</v>
      </c>
      <c r="O71" s="64">
        <v>523.95984785501389</v>
      </c>
      <c r="P71" s="63">
        <v>17.465328261833797</v>
      </c>
    </row>
    <row r="72" spans="1:16" x14ac:dyDescent="0.25">
      <c r="A72" s="50" t="s">
        <v>60</v>
      </c>
      <c r="B72" s="50" t="s">
        <v>355</v>
      </c>
      <c r="C72" s="51">
        <v>385874216</v>
      </c>
      <c r="D72" s="51">
        <v>30000000</v>
      </c>
      <c r="E72" s="52">
        <v>33.158933920379098</v>
      </c>
      <c r="F72" s="52">
        <v>11.052977973459699</v>
      </c>
      <c r="G72" s="51">
        <v>12.224814</v>
      </c>
      <c r="H72" s="52">
        <v>98.7</v>
      </c>
      <c r="I72" s="52">
        <v>-2.1489099440971131</v>
      </c>
      <c r="J72" s="51">
        <v>11913466</v>
      </c>
      <c r="K72" s="52">
        <v>251.81588632560835</v>
      </c>
      <c r="L72" s="52">
        <v>1333.3333333333333</v>
      </c>
      <c r="M72" s="52">
        <v>40.74</v>
      </c>
      <c r="N72" s="53">
        <v>89.311552722303588</v>
      </c>
      <c r="O72" s="54">
        <v>845.88270323523284</v>
      </c>
      <c r="P72" s="53">
        <v>28.196090107841094</v>
      </c>
    </row>
    <row r="73" spans="1:16" x14ac:dyDescent="0.25">
      <c r="A73" s="30" t="s">
        <v>669</v>
      </c>
      <c r="B73" s="30" t="s">
        <v>349</v>
      </c>
      <c r="C73" s="31">
        <v>204500139</v>
      </c>
      <c r="D73" s="31">
        <v>30000000</v>
      </c>
      <c r="E73" s="32">
        <v>1.3717234135782956</v>
      </c>
      <c r="F73" s="32">
        <v>1.4749714124497803E-2</v>
      </c>
      <c r="G73" s="31">
        <v>9.3998380000000008</v>
      </c>
      <c r="H73" s="32">
        <v>3102.5</v>
      </c>
      <c r="I73" s="32">
        <v>290.59975244004772</v>
      </c>
      <c r="J73" s="31">
        <v>30988843</v>
      </c>
      <c r="K73" s="32">
        <v>3001.0800984083207</v>
      </c>
      <c r="L73" s="32">
        <v>1333.3333333333333</v>
      </c>
      <c r="M73" s="32">
        <v>31.33</v>
      </c>
      <c r="N73" s="33">
        <v>66.191165879989086</v>
      </c>
      <c r="O73" s="34">
        <v>2600.9313902588065</v>
      </c>
      <c r="P73" s="33">
        <v>86.697713008626877</v>
      </c>
    </row>
    <row r="74" spans="1:16" x14ac:dyDescent="0.25">
      <c r="A74" s="25" t="s">
        <v>756</v>
      </c>
      <c r="B74" s="25" t="s">
        <v>689</v>
      </c>
      <c r="C74" s="26">
        <v>55337978</v>
      </c>
      <c r="D74" s="26">
        <v>30000000</v>
      </c>
      <c r="E74" s="27">
        <v>117.8186027090738</v>
      </c>
      <c r="F74" s="27">
        <v>170.75159812909246</v>
      </c>
      <c r="G74" s="26">
        <v>14.484933</v>
      </c>
      <c r="H74" s="27">
        <v>23.44</v>
      </c>
      <c r="I74" s="27">
        <v>-0.51125747439970937</v>
      </c>
      <c r="J74" s="26">
        <v>-5688287</v>
      </c>
      <c r="K74" s="27">
        <v>-121.30189633539939</v>
      </c>
      <c r="L74" s="27">
        <v>1333.3333333333333</v>
      </c>
      <c r="M74" s="27">
        <v>48.28</v>
      </c>
      <c r="N74" s="28">
        <v>3.2371993996780168</v>
      </c>
      <c r="O74" s="29">
        <v>489.95806123743552</v>
      </c>
      <c r="P74" s="28">
        <v>16.331935374581185</v>
      </c>
    </row>
    <row r="75" spans="1:16" x14ac:dyDescent="0.25">
      <c r="A75" s="30" t="s">
        <v>727</v>
      </c>
      <c r="B75" s="30" t="s">
        <v>357</v>
      </c>
      <c r="C75" s="31">
        <v>455277050</v>
      </c>
      <c r="D75" s="31">
        <v>31042007</v>
      </c>
      <c r="E75" s="32">
        <v>8.9481991915897652</v>
      </c>
      <c r="F75" s="32">
        <v>1.5251903418381008</v>
      </c>
      <c r="G75" s="31">
        <v>24.164194999999999</v>
      </c>
      <c r="H75" s="32">
        <v>185</v>
      </c>
      <c r="I75" s="32">
        <v>9.5211298689083037</v>
      </c>
      <c r="J75" s="31">
        <v>8883359</v>
      </c>
      <c r="K75" s="32">
        <v>660.44154277678069</v>
      </c>
      <c r="L75" s="32">
        <v>1288.5764763856926</v>
      </c>
      <c r="M75" s="32">
        <v>77.84</v>
      </c>
      <c r="N75" s="33">
        <v>83.014332507635672</v>
      </c>
      <c r="O75" s="34">
        <v>2743.9397772237617</v>
      </c>
      <c r="P75" s="33">
        <v>91.464659240792059</v>
      </c>
    </row>
    <row r="76" spans="1:16" x14ac:dyDescent="0.25">
      <c r="A76" s="35" t="s">
        <v>127</v>
      </c>
      <c r="B76" s="35" t="s">
        <v>208</v>
      </c>
      <c r="C76" s="36">
        <v>666088085</v>
      </c>
      <c r="D76" s="36">
        <v>31095331</v>
      </c>
      <c r="E76" s="37">
        <v>70.79856582431772</v>
      </c>
      <c r="F76" s="37">
        <v>29.569130292335785</v>
      </c>
      <c r="G76" s="36">
        <v>7.4210630000000002</v>
      </c>
      <c r="H76" s="37">
        <v>76.150000000000006</v>
      </c>
      <c r="I76" s="37">
        <v>-1.5062435831419805</v>
      </c>
      <c r="J76" s="36">
        <v>-76866655</v>
      </c>
      <c r="K76" s="37">
        <v>-31.149273856134368</v>
      </c>
      <c r="L76" s="37">
        <v>1286.3667539027001</v>
      </c>
      <c r="M76" s="37">
        <v>23.86</v>
      </c>
      <c r="N76" s="38">
        <v>44.240831009941445</v>
      </c>
      <c r="O76" s="39">
        <v>204.03957086144425</v>
      </c>
      <c r="P76" s="38">
        <v>6.8013190287148086</v>
      </c>
    </row>
    <row r="77" spans="1:16" x14ac:dyDescent="0.25">
      <c r="A77" s="50" t="s">
        <v>335</v>
      </c>
      <c r="B77" s="50" t="s">
        <v>355</v>
      </c>
      <c r="C77" s="51">
        <v>447890029</v>
      </c>
      <c r="D77" s="51">
        <v>31862500</v>
      </c>
      <c r="E77" s="52">
        <v>56.034300980449977</v>
      </c>
      <c r="F77" s="52">
        <v>73.276188022034759</v>
      </c>
      <c r="G77" s="51">
        <v>29.645479000000002</v>
      </c>
      <c r="H77" s="52">
        <v>24.08</v>
      </c>
      <c r="I77" s="52">
        <v>-0.39649941991200777</v>
      </c>
      <c r="J77" s="51">
        <v>-12400268</v>
      </c>
      <c r="K77" s="52">
        <v>-61.668022013717767</v>
      </c>
      <c r="L77" s="52">
        <v>1255.3942722636327</v>
      </c>
      <c r="M77" s="52">
        <v>93.04</v>
      </c>
      <c r="N77" s="53">
        <v>40.883360709649878</v>
      </c>
      <c r="O77" s="54">
        <v>460.9483555981268</v>
      </c>
      <c r="P77" s="53">
        <v>15.364945186604226</v>
      </c>
    </row>
    <row r="78" spans="1:16" x14ac:dyDescent="0.25">
      <c r="A78" s="30" t="s">
        <v>405</v>
      </c>
      <c r="B78" s="30" t="s">
        <v>349</v>
      </c>
      <c r="C78" s="31">
        <v>7204572126</v>
      </c>
      <c r="D78" s="31">
        <v>32387040</v>
      </c>
      <c r="E78" s="32">
        <v>37.113689186333524</v>
      </c>
      <c r="F78" s="32">
        <v>16.027169387280736</v>
      </c>
      <c r="G78" s="31">
        <v>14.567467000000001</v>
      </c>
      <c r="H78" s="32">
        <v>74</v>
      </c>
      <c r="I78" s="32">
        <v>0.98957584440253754</v>
      </c>
      <c r="J78" s="31">
        <v>-327345700</v>
      </c>
      <c r="K78" s="32">
        <v>-7.0740912741484001</v>
      </c>
      <c r="L78" s="32">
        <v>1235.0619260049698</v>
      </c>
      <c r="M78" s="32">
        <v>44.97</v>
      </c>
      <c r="N78" s="33">
        <v>368.74689757873256</v>
      </c>
      <c r="O78" s="34">
        <v>951.74637411309163</v>
      </c>
      <c r="P78" s="33">
        <v>31.724879137103056</v>
      </c>
    </row>
    <row r="79" spans="1:16" x14ac:dyDescent="0.25">
      <c r="A79" s="25" t="s">
        <v>675</v>
      </c>
      <c r="B79" s="25" t="s">
        <v>691</v>
      </c>
      <c r="C79" s="26">
        <v>1459734156</v>
      </c>
      <c r="D79" s="26">
        <v>33811732</v>
      </c>
      <c r="E79" s="27">
        <v>13.946504686503568</v>
      </c>
      <c r="F79" s="27">
        <v>1.0769590376620217</v>
      </c>
      <c r="G79" s="26">
        <v>7.956887</v>
      </c>
      <c r="H79" s="27">
        <v>360.5</v>
      </c>
      <c r="I79" s="27">
        <v>14.347426661881855</v>
      </c>
      <c r="J79" s="26">
        <v>174328179</v>
      </c>
      <c r="K79" s="27">
        <v>74.284567361883589</v>
      </c>
      <c r="L79" s="27">
        <v>1183.0213252607114</v>
      </c>
      <c r="M79" s="27">
        <v>23.53</v>
      </c>
      <c r="N79" s="28">
        <v>26.786695117843799</v>
      </c>
      <c r="O79" s="29">
        <v>2121.992951942244</v>
      </c>
      <c r="P79" s="28">
        <v>70.733098398074802</v>
      </c>
    </row>
    <row r="80" spans="1:16" x14ac:dyDescent="0.25">
      <c r="A80" s="60" t="s">
        <v>17</v>
      </c>
      <c r="B80" s="60" t="s">
        <v>287</v>
      </c>
      <c r="C80" s="61">
        <v>1829648308</v>
      </c>
      <c r="D80" s="61">
        <v>35100498</v>
      </c>
      <c r="E80" s="62">
        <v>430.89385228215269</v>
      </c>
      <c r="F80" s="62">
        <v>2455.2007910665693</v>
      </c>
      <c r="G80" s="61">
        <v>17.518242999999998</v>
      </c>
      <c r="H80" s="62">
        <v>5.3</v>
      </c>
      <c r="I80" s="62">
        <v>-2.5259799369684712</v>
      </c>
      <c r="J80" s="61">
        <v>-43666649</v>
      </c>
      <c r="K80" s="62">
        <v>-4.0191426184317462</v>
      </c>
      <c r="L80" s="62">
        <v>1139.5849711306091</v>
      </c>
      <c r="M80" s="62">
        <v>49.9</v>
      </c>
      <c r="N80" s="63">
        <v>40.719618521247547</v>
      </c>
      <c r="O80" s="64">
        <v>330.62519180404848</v>
      </c>
      <c r="P80" s="63">
        <v>11.020839726801617</v>
      </c>
    </row>
    <row r="81" spans="1:16" x14ac:dyDescent="0.25">
      <c r="A81" s="55" t="s">
        <v>29</v>
      </c>
      <c r="B81" s="55" t="s">
        <v>233</v>
      </c>
      <c r="C81" s="56">
        <v>453946752</v>
      </c>
      <c r="D81" s="56">
        <v>36000000</v>
      </c>
      <c r="E81" s="57">
        <v>67.356722820619353</v>
      </c>
      <c r="F81" s="57">
        <v>71.962310705789903</v>
      </c>
      <c r="G81" s="56">
        <v>23.567941000000001</v>
      </c>
      <c r="H81" s="57">
        <v>25.2</v>
      </c>
      <c r="I81" s="57">
        <v>0.48791607044280028</v>
      </c>
      <c r="J81" s="56">
        <v>-15955475</v>
      </c>
      <c r="K81" s="57">
        <v>-58.663248822112784</v>
      </c>
      <c r="L81" s="57">
        <v>1111.1111111111111</v>
      </c>
      <c r="M81" s="57">
        <v>65.459999999999994</v>
      </c>
      <c r="N81" s="58">
        <v>39.925299861183376</v>
      </c>
      <c r="O81" s="59">
        <v>1595.6993765617935</v>
      </c>
      <c r="P81" s="58">
        <v>53.18997921872645</v>
      </c>
    </row>
    <row r="82" spans="1:16" x14ac:dyDescent="0.25">
      <c r="A82" s="30" t="s">
        <v>673</v>
      </c>
      <c r="B82" s="30" t="s">
        <v>349</v>
      </c>
      <c r="C82" s="31">
        <v>1474864054</v>
      </c>
      <c r="D82" s="31">
        <v>36732300</v>
      </c>
      <c r="E82" s="32">
        <v>12.718312543236882</v>
      </c>
      <c r="F82" s="32">
        <v>2.1505794649999226</v>
      </c>
      <c r="G82" s="31">
        <v>21.706330999999999</v>
      </c>
      <c r="H82" s="32">
        <v>144.9</v>
      </c>
      <c r="I82" s="32">
        <v>2.8558405367331545</v>
      </c>
      <c r="J82" s="31">
        <v>-253569202</v>
      </c>
      <c r="K82" s="32">
        <v>-23.322628510697445</v>
      </c>
      <c r="L82" s="32">
        <v>1088.959852772628</v>
      </c>
      <c r="M82" s="32">
        <v>59.09</v>
      </c>
      <c r="N82" s="33">
        <v>15.272355791452421</v>
      </c>
      <c r="O82" s="34">
        <v>2557.0910582300821</v>
      </c>
      <c r="P82" s="33">
        <v>85.236368607669405</v>
      </c>
    </row>
    <row r="83" spans="1:16" x14ac:dyDescent="0.25">
      <c r="A83" s="30" t="s">
        <v>81</v>
      </c>
      <c r="B83" s="30" t="s">
        <v>349</v>
      </c>
      <c r="C83" s="31">
        <v>886453369</v>
      </c>
      <c r="D83" s="31">
        <v>37250000</v>
      </c>
      <c r="E83" s="32">
        <v>41.471595040292094</v>
      </c>
      <c r="F83" s="32">
        <v>30.92587251326778</v>
      </c>
      <c r="G83" s="31">
        <v>26.585895000000001</v>
      </c>
      <c r="H83" s="32">
        <v>36.28</v>
      </c>
      <c r="I83" s="32">
        <v>-0.94105941686176919</v>
      </c>
      <c r="J83" s="31">
        <v>-336099310</v>
      </c>
      <c r="K83" s="32">
        <v>-3.9898921541969248</v>
      </c>
      <c r="L83" s="32">
        <v>1073.8255033557048</v>
      </c>
      <c r="M83" s="32">
        <v>71.37</v>
      </c>
      <c r="N83" s="33">
        <v>38.787078004221968</v>
      </c>
      <c r="O83" s="34">
        <v>277.76106951965596</v>
      </c>
      <c r="P83" s="33">
        <v>9.2587023173218661</v>
      </c>
    </row>
    <row r="84" spans="1:16" x14ac:dyDescent="0.25">
      <c r="A84" s="70" t="s">
        <v>165</v>
      </c>
      <c r="B84" s="70" t="s">
        <v>221</v>
      </c>
      <c r="C84" s="71">
        <v>10580143341</v>
      </c>
      <c r="D84" s="71">
        <v>37264000</v>
      </c>
      <c r="E84" s="72">
        <v>44.396965796458126</v>
      </c>
      <c r="F84" s="72">
        <v>4.3963729619297718</v>
      </c>
      <c r="G84" s="71">
        <v>3.3655849999999998</v>
      </c>
      <c r="H84" s="72">
        <v>267.75</v>
      </c>
      <c r="I84" s="72">
        <v>6.2771240454401891</v>
      </c>
      <c r="J84" s="71">
        <v>25223013</v>
      </c>
      <c r="K84" s="72">
        <v>400.37024918474253</v>
      </c>
      <c r="L84" s="72">
        <v>1073.4220695577501</v>
      </c>
      <c r="M84" s="72">
        <v>9.0299999999999994</v>
      </c>
      <c r="N84" s="73">
        <v>19.320531940060764</v>
      </c>
      <c r="O84" s="74">
        <v>1745.2174164942221</v>
      </c>
      <c r="P84" s="73">
        <v>58.173913883140735</v>
      </c>
    </row>
    <row r="85" spans="1:16" x14ac:dyDescent="0.25">
      <c r="A85" s="25" t="s">
        <v>713</v>
      </c>
      <c r="B85" s="25" t="s">
        <v>689</v>
      </c>
      <c r="C85" s="26">
        <v>91442529</v>
      </c>
      <c r="D85" s="26">
        <v>37500000</v>
      </c>
      <c r="E85" s="27">
        <v>81.649566185648666</v>
      </c>
      <c r="F85" s="27">
        <v>167.48628961158701</v>
      </c>
      <c r="G85" s="26">
        <v>36.075847000000003</v>
      </c>
      <c r="H85" s="27">
        <v>13.58</v>
      </c>
      <c r="I85" s="27">
        <v>-0.5155550880850317</v>
      </c>
      <c r="J85" s="26">
        <v>-6134544</v>
      </c>
      <c r="K85" s="27">
        <v>-79.468009358152784</v>
      </c>
      <c r="L85" s="27">
        <v>1066.6666666666667</v>
      </c>
      <c r="M85" s="27">
        <v>96.2</v>
      </c>
      <c r="N85" s="28">
        <v>4.7752863045947738</v>
      </c>
      <c r="O85" s="29">
        <v>287.89386806758375</v>
      </c>
      <c r="P85" s="28">
        <v>9.5964622689194581</v>
      </c>
    </row>
    <row r="86" spans="1:16" x14ac:dyDescent="0.25">
      <c r="A86" s="45" t="s">
        <v>453</v>
      </c>
      <c r="B86" s="45" t="s">
        <v>375</v>
      </c>
      <c r="C86" s="46">
        <v>2638457366</v>
      </c>
      <c r="D86" s="46">
        <v>37600000</v>
      </c>
      <c r="E86" s="47">
        <v>27.716517498956357</v>
      </c>
      <c r="F86" s="47">
        <v>7.0878982965825381</v>
      </c>
      <c r="G86" s="46">
        <v>13.732926000000001</v>
      </c>
      <c r="H86" s="47">
        <v>105.1</v>
      </c>
      <c r="I86" s="47">
        <v>-2.6893107507772243</v>
      </c>
      <c r="J86" s="46">
        <v>-115451486</v>
      </c>
      <c r="K86" s="47">
        <v>-33.870503840894692</v>
      </c>
      <c r="L86" s="47">
        <v>1063.8297872340424</v>
      </c>
      <c r="M86" s="47">
        <v>36.520000000000003</v>
      </c>
      <c r="N86" s="48">
        <v>45.616553430156905</v>
      </c>
      <c r="O86" s="49">
        <v>434.74750433762489</v>
      </c>
      <c r="P86" s="48">
        <v>14.49158347792083</v>
      </c>
    </row>
    <row r="87" spans="1:16" x14ac:dyDescent="0.25">
      <c r="A87" s="50" t="s">
        <v>278</v>
      </c>
      <c r="B87" s="50" t="s">
        <v>355</v>
      </c>
      <c r="C87" s="51">
        <v>3337733172</v>
      </c>
      <c r="D87" s="51">
        <v>38700772</v>
      </c>
      <c r="E87" s="52">
        <v>25.153988847788376</v>
      </c>
      <c r="F87" s="52">
        <v>5.4163408867288174</v>
      </c>
      <c r="G87" s="51">
        <v>13.534167</v>
      </c>
      <c r="H87" s="52">
        <v>117.5</v>
      </c>
      <c r="I87" s="52">
        <v>-11.064727535768668</v>
      </c>
      <c r="J87" s="51">
        <v>-6595639</v>
      </c>
      <c r="K87" s="52">
        <v>-704.1156497497816</v>
      </c>
      <c r="L87" s="52">
        <v>1033.5711132584124</v>
      </c>
      <c r="M87" s="52">
        <v>34.97</v>
      </c>
      <c r="N87" s="53">
        <v>45.16276237742197</v>
      </c>
      <c r="O87" s="54">
        <v>600</v>
      </c>
      <c r="P87" s="53">
        <v>20</v>
      </c>
    </row>
    <row r="88" spans="1:16" x14ac:dyDescent="0.25">
      <c r="A88" s="25" t="s">
        <v>171</v>
      </c>
      <c r="B88" s="25" t="s">
        <v>353</v>
      </c>
      <c r="C88" s="26">
        <v>58292296</v>
      </c>
      <c r="D88" s="26">
        <v>39000000</v>
      </c>
      <c r="E88" s="27">
        <v>37.009115715291827</v>
      </c>
      <c r="F88" s="27">
        <v>14.599256692422811</v>
      </c>
      <c r="G88" s="26">
        <v>17.102171999999999</v>
      </c>
      <c r="H88" s="27">
        <v>63.2</v>
      </c>
      <c r="I88" s="27">
        <v>-4.345337713037452</v>
      </c>
      <c r="J88" s="26">
        <v>-7099673</v>
      </c>
      <c r="K88" s="27">
        <v>-357.0586983372333</v>
      </c>
      <c r="L88" s="27">
        <v>1025.6410256410256</v>
      </c>
      <c r="M88" s="27">
        <v>43.85</v>
      </c>
      <c r="N88" s="28">
        <v>69.007396190071745</v>
      </c>
      <c r="O88" s="29">
        <v>302.4965809586044</v>
      </c>
      <c r="P88" s="28">
        <v>10.083219365286814</v>
      </c>
    </row>
    <row r="89" spans="1:16" x14ac:dyDescent="0.25">
      <c r="A89" s="55" t="s">
        <v>550</v>
      </c>
      <c r="B89" s="55" t="s">
        <v>233</v>
      </c>
      <c r="C89" s="56">
        <v>832617284</v>
      </c>
      <c r="D89" s="56">
        <v>39000000</v>
      </c>
      <c r="E89" s="57">
        <v>2.3195091630991747</v>
      </c>
      <c r="F89" s="57">
        <v>3.4985055250364626E-2</v>
      </c>
      <c r="G89" s="56">
        <v>10.211128</v>
      </c>
      <c r="H89" s="57">
        <v>1689</v>
      </c>
      <c r="I89" s="57">
        <v>3.9338341240179493</v>
      </c>
      <c r="J89" s="56">
        <v>-34585163</v>
      </c>
      <c r="K89" s="57">
        <v>-1917.0070125157426</v>
      </c>
      <c r="L89" s="57">
        <v>1025.6410256410256</v>
      </c>
      <c r="M89" s="57">
        <v>26.18</v>
      </c>
      <c r="N89" s="58">
        <v>15.489860437091497</v>
      </c>
      <c r="O89" s="59">
        <v>1404.4518651607068</v>
      </c>
      <c r="P89" s="58">
        <v>46.815062172023559</v>
      </c>
    </row>
    <row r="90" spans="1:16" x14ac:dyDescent="0.25">
      <c r="A90" s="25" t="s">
        <v>150</v>
      </c>
      <c r="B90" s="25" t="s">
        <v>353</v>
      </c>
      <c r="C90" s="26">
        <v>4808797069</v>
      </c>
      <c r="D90" s="26">
        <v>39916800</v>
      </c>
      <c r="E90" s="27">
        <v>48.279167674453738</v>
      </c>
      <c r="F90" s="27">
        <v>14.932036312831226</v>
      </c>
      <c r="G90" s="26">
        <v>10.270289999999999</v>
      </c>
      <c r="H90" s="27">
        <v>80.7</v>
      </c>
      <c r="I90" s="27">
        <v>-0.79203294768041133</v>
      </c>
      <c r="J90" s="26">
        <v>25018829</v>
      </c>
      <c r="K90" s="27">
        <v>129.23309879930832</v>
      </c>
      <c r="L90" s="27">
        <v>1002.0843354176687</v>
      </c>
      <c r="M90" s="27">
        <v>25.72</v>
      </c>
      <c r="N90" s="28">
        <v>22.005448192975141</v>
      </c>
      <c r="O90" s="29">
        <v>852.5439944872852</v>
      </c>
      <c r="P90" s="28">
        <v>28.418133149576175</v>
      </c>
    </row>
    <row r="91" spans="1:16" x14ac:dyDescent="0.25">
      <c r="A91" s="25" t="s">
        <v>732</v>
      </c>
      <c r="B91" s="25" t="s">
        <v>689</v>
      </c>
      <c r="C91" s="26">
        <v>583507211</v>
      </c>
      <c r="D91" s="26">
        <v>42000000</v>
      </c>
      <c r="E91" s="27">
        <v>110.94342382411511</v>
      </c>
      <c r="F91" s="27">
        <v>293.50112122781775</v>
      </c>
      <c r="G91" s="26">
        <v>39.884191999999999</v>
      </c>
      <c r="H91" s="27">
        <v>9.0399999999999991</v>
      </c>
      <c r="I91" s="27">
        <v>-0.14138327901532399</v>
      </c>
      <c r="J91" s="26">
        <v>83842992</v>
      </c>
      <c r="K91" s="27">
        <v>4.5084268939257317</v>
      </c>
      <c r="L91" s="27">
        <v>952.38095238095241</v>
      </c>
      <c r="M91" s="27">
        <v>94.96</v>
      </c>
      <c r="N91" s="28">
        <v>0.34872596430086666</v>
      </c>
      <c r="O91" s="29">
        <v>695.41836014495277</v>
      </c>
      <c r="P91" s="28">
        <v>23.180612004831758</v>
      </c>
    </row>
    <row r="92" spans="1:16" x14ac:dyDescent="0.25">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x14ac:dyDescent="0.25">
      <c r="A93" s="30" t="s">
        <v>38</v>
      </c>
      <c r="B93" s="30" t="s">
        <v>605</v>
      </c>
      <c r="C93" s="31">
        <v>-97528469</v>
      </c>
      <c r="D93" s="31">
        <v>42000000</v>
      </c>
      <c r="E93" s="32">
        <v>108.28171002807746</v>
      </c>
      <c r="F93" s="32">
        <v>117.1879978658847</v>
      </c>
      <c r="G93" s="31">
        <v>17.263808999999998</v>
      </c>
      <c r="H93" s="32">
        <v>21.4</v>
      </c>
      <c r="I93" s="32">
        <v>-0.45305007304309081</v>
      </c>
      <c r="J93" s="31">
        <v>-153589240</v>
      </c>
      <c r="K93" s="32">
        <v>-6.0160464365863131</v>
      </c>
      <c r="L93" s="32">
        <v>952.38095238095241</v>
      </c>
      <c r="M93" s="32">
        <v>41.1</v>
      </c>
      <c r="N93" s="33">
        <v>102.06882631398656</v>
      </c>
      <c r="O93" s="34">
        <v>537.26485368329179</v>
      </c>
      <c r="P93" s="33">
        <v>17.908828456109728</v>
      </c>
    </row>
    <row r="94" spans="1:16" x14ac:dyDescent="0.25">
      <c r="A94" s="111" t="s">
        <v>134</v>
      </c>
      <c r="B94" s="111" t="s">
        <v>697</v>
      </c>
      <c r="C94" s="112">
        <v>443664778</v>
      </c>
      <c r="D94" s="112">
        <v>44000000</v>
      </c>
      <c r="E94" s="113">
        <v>72.251970365420831</v>
      </c>
      <c r="F94" s="113">
        <v>65.683609423109843</v>
      </c>
      <c r="G94" s="112">
        <v>22.200189999999999</v>
      </c>
      <c r="H94" s="113">
        <v>24.94</v>
      </c>
      <c r="I94" s="113">
        <v>0.16189941517686179</v>
      </c>
      <c r="J94" s="112">
        <v>-36555569</v>
      </c>
      <c r="K94" s="113">
        <v>-30.091174343367491</v>
      </c>
      <c r="L94" s="113">
        <v>909.09090909090912</v>
      </c>
      <c r="M94" s="113">
        <v>50.45</v>
      </c>
      <c r="N94" s="114">
        <v>10.941316003748438</v>
      </c>
      <c r="O94" s="115">
        <v>822.88840855209048</v>
      </c>
      <c r="P94" s="114">
        <v>27.429613618403017</v>
      </c>
    </row>
    <row r="95" spans="1:16" x14ac:dyDescent="0.25">
      <c r="A95" s="90" t="s">
        <v>310</v>
      </c>
      <c r="B95" s="90" t="s">
        <v>609</v>
      </c>
      <c r="C95" s="91">
        <v>1308185749</v>
      </c>
      <c r="D95" s="91">
        <v>45000000</v>
      </c>
      <c r="E95" s="92">
        <v>105.96239818338064</v>
      </c>
      <c r="F95" s="92">
        <v>196.22666330255674</v>
      </c>
      <c r="G95" s="91">
        <v>30.943805000000001</v>
      </c>
      <c r="H95" s="92">
        <v>12.2</v>
      </c>
      <c r="I95" s="92">
        <v>-0.7084651800749544</v>
      </c>
      <c r="J95" s="91">
        <v>4012898</v>
      </c>
      <c r="K95" s="92">
        <v>134.56609163751483</v>
      </c>
      <c r="L95" s="92">
        <v>888.88888888888891</v>
      </c>
      <c r="M95" s="92">
        <v>68.760000000000005</v>
      </c>
      <c r="N95" s="93">
        <v>1.7170568074462831</v>
      </c>
      <c r="O95" s="94">
        <v>524.311886927861</v>
      </c>
      <c r="P95" s="93">
        <v>17.477062897595367</v>
      </c>
    </row>
    <row r="96" spans="1:16" x14ac:dyDescent="0.25">
      <c r="A96" s="50" t="s">
        <v>347</v>
      </c>
      <c r="B96" s="50" t="s">
        <v>355</v>
      </c>
      <c r="C96" s="51">
        <v>765978559</v>
      </c>
      <c r="D96" s="51">
        <v>45500000</v>
      </c>
      <c r="E96" s="52">
        <v>69.384706139811016</v>
      </c>
      <c r="F96" s="52">
        <v>41.214556661604405</v>
      </c>
      <c r="G96" s="51">
        <v>15.667655999999999</v>
      </c>
      <c r="H96" s="52">
        <v>36.799999999999997</v>
      </c>
      <c r="I96" s="52">
        <v>-1.1193227824219036</v>
      </c>
      <c r="J96" s="51">
        <v>-12773903</v>
      </c>
      <c r="K96" s="52">
        <v>-131.79213901968726</v>
      </c>
      <c r="L96" s="52">
        <v>879.12087912087907</v>
      </c>
      <c r="M96" s="52">
        <v>34.43</v>
      </c>
      <c r="N96" s="53">
        <v>45.463593429918454</v>
      </c>
      <c r="O96" s="54">
        <v>731.19972546407746</v>
      </c>
      <c r="P96" s="53">
        <v>24.373324182135914</v>
      </c>
    </row>
    <row r="97" spans="1:16" x14ac:dyDescent="0.25">
      <c r="A97" s="55" t="s">
        <v>79</v>
      </c>
      <c r="B97" s="55" t="s">
        <v>233</v>
      </c>
      <c r="C97" s="56">
        <v>6239033292</v>
      </c>
      <c r="D97" s="56">
        <v>46000000</v>
      </c>
      <c r="E97" s="57">
        <v>33.665297858099287</v>
      </c>
      <c r="F97" s="57">
        <v>8.8175217019641927</v>
      </c>
      <c r="G97" s="56">
        <v>14.636780999999999</v>
      </c>
      <c r="H97" s="57">
        <v>81.2</v>
      </c>
      <c r="I97" s="57">
        <v>-3.1887559741087586</v>
      </c>
      <c r="J97" s="56">
        <v>-47850125</v>
      </c>
      <c r="K97" s="57">
        <v>-79.790805144187189</v>
      </c>
      <c r="L97" s="57">
        <v>869.56521739130437</v>
      </c>
      <c r="M97" s="57">
        <v>31.81</v>
      </c>
      <c r="N97" s="58">
        <v>18.951677649315446</v>
      </c>
      <c r="O97" s="59">
        <v>501.98688312681702</v>
      </c>
      <c r="P97" s="58">
        <v>16.732896104227233</v>
      </c>
    </row>
    <row r="98" spans="1:16" x14ac:dyDescent="0.25">
      <c r="A98" s="40" t="s">
        <v>102</v>
      </c>
      <c r="B98" s="40" t="s">
        <v>255</v>
      </c>
      <c r="C98" s="41">
        <v>1186366071</v>
      </c>
      <c r="D98" s="41">
        <v>46656000</v>
      </c>
      <c r="E98" s="42">
        <v>54.872198962959409</v>
      </c>
      <c r="F98" s="42">
        <v>40.555229591610647</v>
      </c>
      <c r="G98" s="41">
        <v>24.81212</v>
      </c>
      <c r="H98" s="42">
        <v>29.38</v>
      </c>
      <c r="I98" s="42">
        <v>0.20189780170407801</v>
      </c>
      <c r="J98" s="41">
        <v>-1305327</v>
      </c>
      <c r="K98" s="42">
        <v>-1036.5402692198966</v>
      </c>
      <c r="L98" s="42">
        <v>857.33882030178324</v>
      </c>
      <c r="M98" s="42">
        <v>53.18</v>
      </c>
      <c r="N98" s="43">
        <v>25.26565196327811</v>
      </c>
      <c r="O98" s="44">
        <v>1775.253895372789</v>
      </c>
      <c r="P98" s="43">
        <v>59.175129845759635</v>
      </c>
    </row>
    <row r="99" spans="1:16" x14ac:dyDescent="0.25">
      <c r="A99" s="30" t="s">
        <v>303</v>
      </c>
      <c r="B99" s="30" t="s">
        <v>349</v>
      </c>
      <c r="C99" s="31">
        <v>2686991410</v>
      </c>
      <c r="D99" s="31">
        <v>46846881</v>
      </c>
      <c r="E99" s="32">
        <v>1.3893833396142239</v>
      </c>
      <c r="F99" s="32">
        <v>1.7445864056993072E-2</v>
      </c>
      <c r="G99" s="31">
        <v>16.937048000000001</v>
      </c>
      <c r="H99" s="32">
        <v>1700</v>
      </c>
      <c r="I99" s="32">
        <v>14.578594271257996</v>
      </c>
      <c r="J99" s="31">
        <v>-10386136</v>
      </c>
      <c r="K99" s="32">
        <v>-7667.8851210883431</v>
      </c>
      <c r="L99" s="32">
        <v>853.84553135992132</v>
      </c>
      <c r="M99" s="32">
        <v>36.15</v>
      </c>
      <c r="N99" s="33">
        <v>12.119447882095669</v>
      </c>
      <c r="O99" s="34">
        <v>1327.0219832590185</v>
      </c>
      <c r="P99" s="33">
        <v>44.234066108633947</v>
      </c>
    </row>
    <row r="100" spans="1:16" x14ac:dyDescent="0.25">
      <c r="A100" s="70" t="s">
        <v>302</v>
      </c>
      <c r="B100" s="70" t="s">
        <v>221</v>
      </c>
      <c r="C100" s="71">
        <v>791053925</v>
      </c>
      <c r="D100" s="71">
        <v>47500000</v>
      </c>
      <c r="E100" s="72">
        <v>163.99770649207471</v>
      </c>
      <c r="F100" s="72">
        <v>345.25832945699938</v>
      </c>
      <c r="G100" s="71">
        <v>24.419506999999999</v>
      </c>
      <c r="H100" s="72">
        <v>9.99</v>
      </c>
      <c r="I100" s="72">
        <v>-0.26266960268687889</v>
      </c>
      <c r="J100" s="71">
        <v>-11680733</v>
      </c>
      <c r="K100" s="72">
        <v>-40.665256195822643</v>
      </c>
      <c r="L100" s="72">
        <v>842.10526315789468</v>
      </c>
      <c r="M100" s="72">
        <v>51.4</v>
      </c>
      <c r="N100" s="73">
        <v>18.32080735445652</v>
      </c>
      <c r="O100" s="74">
        <v>538.43566872466909</v>
      </c>
      <c r="P100" s="73">
        <v>17.947855624155636</v>
      </c>
    </row>
    <row r="101" spans="1:16" x14ac:dyDescent="0.25">
      <c r="A101" s="25" t="s">
        <v>757</v>
      </c>
      <c r="B101" s="25" t="s">
        <v>376</v>
      </c>
      <c r="C101" s="26">
        <v>903452863</v>
      </c>
      <c r="D101" s="26">
        <v>49875000</v>
      </c>
      <c r="E101" s="27">
        <v>50.778920505864313</v>
      </c>
      <c r="F101" s="27">
        <v>48.482081876944086</v>
      </c>
      <c r="G101" s="26">
        <v>37.056989999999999</v>
      </c>
      <c r="H101" s="27">
        <v>21.26</v>
      </c>
      <c r="I101" s="27">
        <v>-0.22593459311077169</v>
      </c>
      <c r="J101" s="26">
        <v>-3766086</v>
      </c>
      <c r="K101" s="27">
        <v>-278.10703207521016</v>
      </c>
      <c r="L101" s="27">
        <v>802.00501253132836</v>
      </c>
      <c r="M101" s="27">
        <v>74.290000000000006</v>
      </c>
      <c r="N101" s="28">
        <v>9.0611392962528559</v>
      </c>
      <c r="O101" s="29">
        <v>850</v>
      </c>
      <c r="P101" s="28">
        <v>28.333333333333332</v>
      </c>
    </row>
    <row r="102" spans="1:16" x14ac:dyDescent="0.25">
      <c r="A102" s="101" t="s">
        <v>91</v>
      </c>
      <c r="B102" s="101" t="s">
        <v>696</v>
      </c>
      <c r="C102" s="102">
        <v>4663031329</v>
      </c>
      <c r="D102" s="102">
        <v>52000000</v>
      </c>
      <c r="E102" s="103">
        <v>60.360002507113073</v>
      </c>
      <c r="F102" s="103">
        <v>33.164836542369819</v>
      </c>
      <c r="G102" s="102">
        <v>18.913271000000002</v>
      </c>
      <c r="H102" s="103">
        <v>35.04</v>
      </c>
      <c r="I102" s="103">
        <v>-0.44459448244727184</v>
      </c>
      <c r="J102" s="102">
        <v>-394278669</v>
      </c>
      <c r="K102" s="103">
        <v>-4.6160245103191215</v>
      </c>
      <c r="L102" s="103">
        <v>769.23076923076928</v>
      </c>
      <c r="M102" s="103">
        <v>36.369999999999997</v>
      </c>
      <c r="N102" s="104">
        <v>1.08233001750768</v>
      </c>
      <c r="O102" s="105">
        <v>256.2902404885628</v>
      </c>
      <c r="P102" s="104">
        <v>8.5430080162854267</v>
      </c>
    </row>
    <row r="103" spans="1:16" x14ac:dyDescent="0.25">
      <c r="A103" s="60" t="s">
        <v>18</v>
      </c>
      <c r="B103" s="60" t="s">
        <v>287</v>
      </c>
      <c r="C103" s="61">
        <v>723569532</v>
      </c>
      <c r="D103" s="61">
        <v>54000000</v>
      </c>
      <c r="E103" s="62">
        <v>76.067092758008101</v>
      </c>
      <c r="F103" s="62">
        <v>39.129162941362189</v>
      </c>
      <c r="G103" s="61">
        <v>14.576017</v>
      </c>
      <c r="H103" s="62">
        <v>36.08</v>
      </c>
      <c r="I103" s="62">
        <v>0.51652066714984102</v>
      </c>
      <c r="J103" s="61">
        <v>31231591</v>
      </c>
      <c r="K103" s="62">
        <v>62.24466758673934</v>
      </c>
      <c r="L103" s="62">
        <v>740.74074074074076</v>
      </c>
      <c r="M103" s="62">
        <v>26.99</v>
      </c>
      <c r="N103" s="63">
        <v>60.410642505321476</v>
      </c>
      <c r="O103" s="64">
        <v>850.00673796630542</v>
      </c>
      <c r="P103" s="63">
        <v>28.33355793221018</v>
      </c>
    </row>
    <row r="104" spans="1:16" x14ac:dyDescent="0.25">
      <c r="A104" s="35" t="s">
        <v>666</v>
      </c>
      <c r="B104" s="35" t="s">
        <v>208</v>
      </c>
      <c r="C104" s="36">
        <v>3375599291</v>
      </c>
      <c r="D104" s="36">
        <v>55000000</v>
      </c>
      <c r="E104" s="37">
        <v>346.14941444283335</v>
      </c>
      <c r="F104" s="37">
        <v>3146.8128585712125</v>
      </c>
      <c r="G104" s="36">
        <v>448.67192799999998</v>
      </c>
      <c r="H104" s="37">
        <v>2.81</v>
      </c>
      <c r="I104" s="37">
        <v>-1.225839328953926E-2</v>
      </c>
      <c r="J104" s="36">
        <v>3618440</v>
      </c>
      <c r="K104" s="37">
        <v>30.399840815379005</v>
      </c>
      <c r="L104" s="37">
        <v>727.27272727272725</v>
      </c>
      <c r="M104" s="37">
        <v>74.77</v>
      </c>
      <c r="N104" s="38">
        <v>22.700966757361265</v>
      </c>
      <c r="O104" s="39">
        <v>652.33106198074165</v>
      </c>
      <c r="P104" s="38">
        <v>21.744368732691388</v>
      </c>
    </row>
    <row r="105" spans="1:16" x14ac:dyDescent="0.25">
      <c r="A105" s="40" t="s">
        <v>548</v>
      </c>
      <c r="B105" s="40" t="s">
        <v>255</v>
      </c>
      <c r="C105" s="41">
        <v>1321868358</v>
      </c>
      <c r="D105" s="41">
        <v>55000000</v>
      </c>
      <c r="E105" s="42">
        <v>13.806319428528827</v>
      </c>
      <c r="F105" s="42">
        <v>1.5787672302491511</v>
      </c>
      <c r="G105" s="41">
        <v>18.044423999999999</v>
      </c>
      <c r="H105" s="42">
        <v>160.6</v>
      </c>
      <c r="I105" s="42">
        <v>7.9232945337611218</v>
      </c>
      <c r="J105" s="41">
        <v>-13999310</v>
      </c>
      <c r="K105" s="42">
        <v>-624.67364462962814</v>
      </c>
      <c r="L105" s="42">
        <v>727.27272727272725</v>
      </c>
      <c r="M105" s="42">
        <v>32.799999999999997</v>
      </c>
      <c r="N105" s="43">
        <v>13.254380886264096</v>
      </c>
      <c r="O105" s="44">
        <v>3000</v>
      </c>
      <c r="P105" s="43">
        <v>100</v>
      </c>
    </row>
    <row r="106" spans="1:16" x14ac:dyDescent="0.25">
      <c r="A106" s="35" t="s">
        <v>508</v>
      </c>
      <c r="B106" s="35" t="s">
        <v>200</v>
      </c>
      <c r="C106" s="36">
        <v>1552282099</v>
      </c>
      <c r="D106" s="36">
        <v>55750000</v>
      </c>
      <c r="E106" s="37">
        <v>74.542957698591579</v>
      </c>
      <c r="F106" s="37">
        <v>46.106669366687228</v>
      </c>
      <c r="G106" s="36">
        <v>18.855746</v>
      </c>
      <c r="H106" s="37">
        <v>28.46</v>
      </c>
      <c r="I106" s="37">
        <v>-0.26443562239483143</v>
      </c>
      <c r="J106" s="36">
        <v>-90367678</v>
      </c>
      <c r="K106" s="37">
        <v>-17.890799407283652</v>
      </c>
      <c r="L106" s="37">
        <v>717.48878923766813</v>
      </c>
      <c r="M106" s="37">
        <v>33.82</v>
      </c>
      <c r="N106" s="38">
        <v>51.23630334503607</v>
      </c>
      <c r="O106" s="39">
        <v>366.34625146712852</v>
      </c>
      <c r="P106" s="38">
        <v>12.21154171557095</v>
      </c>
    </row>
    <row r="107" spans="1:16" x14ac:dyDescent="0.25">
      <c r="A107" s="45" t="s">
        <v>694</v>
      </c>
      <c r="B107" s="45" t="s">
        <v>695</v>
      </c>
      <c r="C107" s="46">
        <v>1441301000</v>
      </c>
      <c r="D107" s="46">
        <v>56000000</v>
      </c>
      <c r="E107" s="47">
        <v>33.729283642633114</v>
      </c>
      <c r="F107" s="47">
        <v>6.5503930013658653</v>
      </c>
      <c r="G107" s="46">
        <v>13.570377000000001</v>
      </c>
      <c r="H107" s="47">
        <v>87.4</v>
      </c>
      <c r="I107" s="47">
        <v>0.77783161532572365</v>
      </c>
      <c r="J107" s="46">
        <v>137762000</v>
      </c>
      <c r="K107" s="47">
        <v>37.377506133766929</v>
      </c>
      <c r="L107" s="47">
        <v>714.28571428571433</v>
      </c>
      <c r="M107" s="47">
        <v>24.23</v>
      </c>
      <c r="N107" s="48">
        <v>0</v>
      </c>
      <c r="O107" s="49">
        <v>1866.2656886688856</v>
      </c>
      <c r="P107" s="48">
        <v>62.208856288962849</v>
      </c>
    </row>
    <row r="108" spans="1:16" x14ac:dyDescent="0.25">
      <c r="A108" s="55" t="s">
        <v>450</v>
      </c>
      <c r="B108" s="55" t="s">
        <v>354</v>
      </c>
      <c r="C108" s="56">
        <v>2690495427</v>
      </c>
      <c r="D108" s="56">
        <v>58000000</v>
      </c>
      <c r="E108" s="57">
        <v>127.58397417700363</v>
      </c>
      <c r="F108" s="57">
        <v>95.640160552476488</v>
      </c>
      <c r="G108" s="56">
        <v>13.776082000000001</v>
      </c>
      <c r="H108" s="57">
        <v>22.76</v>
      </c>
      <c r="I108" s="57">
        <v>0.39441308304667544</v>
      </c>
      <c r="J108" s="56">
        <v>15575892</v>
      </c>
      <c r="K108" s="57">
        <v>85.645175249032292</v>
      </c>
      <c r="L108" s="57">
        <v>689.65517241379314</v>
      </c>
      <c r="M108" s="57">
        <v>23.75</v>
      </c>
      <c r="N108" s="58">
        <v>40.460380955581336</v>
      </c>
      <c r="O108" s="59">
        <v>1513.2906579573689</v>
      </c>
      <c r="P108" s="58">
        <v>50.443021931912298</v>
      </c>
    </row>
    <row r="109" spans="1:16" x14ac:dyDescent="0.25">
      <c r="A109" s="25" t="s">
        <v>688</v>
      </c>
      <c r="B109" s="25" t="s">
        <v>689</v>
      </c>
      <c r="C109" s="26">
        <v>575417363</v>
      </c>
      <c r="D109" s="26">
        <v>60000000</v>
      </c>
      <c r="E109" s="27">
        <v>111.29905812059074</v>
      </c>
      <c r="F109" s="27">
        <v>309.16405033497426</v>
      </c>
      <c r="G109" s="26">
        <v>59.507702999999999</v>
      </c>
      <c r="H109" s="27">
        <v>6.04</v>
      </c>
      <c r="I109" s="27">
        <v>-0.29702474989906325</v>
      </c>
      <c r="J109" s="26">
        <v>79178091</v>
      </c>
      <c r="K109" s="27">
        <v>4.5467122969660885</v>
      </c>
      <c r="L109" s="27">
        <v>666.66666666666663</v>
      </c>
      <c r="M109" s="27">
        <v>99.17</v>
      </c>
      <c r="N109" s="28">
        <v>0.51175372170166522</v>
      </c>
      <c r="O109" s="29">
        <v>366.0065878854769</v>
      </c>
      <c r="P109" s="28">
        <v>12.200219596182563</v>
      </c>
    </row>
    <row r="110" spans="1:16" x14ac:dyDescent="0.25">
      <c r="A110" s="55" t="s">
        <v>541</v>
      </c>
      <c r="B110" s="55" t="s">
        <v>354</v>
      </c>
      <c r="C110" s="56">
        <v>2818472369</v>
      </c>
      <c r="D110" s="56">
        <v>62830000</v>
      </c>
      <c r="E110" s="57">
        <v>30.50744662785706</v>
      </c>
      <c r="F110" s="57">
        <v>8.0925902243771706</v>
      </c>
      <c r="G110" s="56">
        <v>22.243836999999999</v>
      </c>
      <c r="H110" s="57">
        <v>58.95</v>
      </c>
      <c r="I110" s="57">
        <v>-0.3591982211396143</v>
      </c>
      <c r="J110" s="56">
        <v>-43176773</v>
      </c>
      <c r="K110" s="57">
        <v>-87.310832609004848</v>
      </c>
      <c r="L110" s="57">
        <v>636.63854846410948</v>
      </c>
      <c r="M110" s="57">
        <v>35.4</v>
      </c>
      <c r="N110" s="58">
        <v>26.085638104932311</v>
      </c>
      <c r="O110" s="59">
        <v>350.67921515592593</v>
      </c>
      <c r="P110" s="58">
        <v>11.689307171864197</v>
      </c>
    </row>
    <row r="111" spans="1:16" x14ac:dyDescent="0.25">
      <c r="A111" s="60" t="s">
        <v>716</v>
      </c>
      <c r="B111" s="60" t="s">
        <v>287</v>
      </c>
      <c r="C111" s="61">
        <v>1697139850</v>
      </c>
      <c r="D111" s="61">
        <v>63000000</v>
      </c>
      <c r="E111" s="62">
        <v>67.830669098118037</v>
      </c>
      <c r="F111" s="62">
        <v>82.821329790131912</v>
      </c>
      <c r="G111" s="61">
        <v>44.915382999999999</v>
      </c>
      <c r="H111" s="62">
        <v>13.13</v>
      </c>
      <c r="I111" s="62">
        <v>-0.31232669344420927</v>
      </c>
      <c r="J111" s="61">
        <v>-9013360</v>
      </c>
      <c r="K111" s="62">
        <v>-90.865115783681119</v>
      </c>
      <c r="L111" s="62">
        <v>634.92063492063494</v>
      </c>
      <c r="M111" s="62">
        <v>71.290000000000006</v>
      </c>
      <c r="N111" s="63">
        <v>54.420812035785445</v>
      </c>
      <c r="O111" s="64">
        <v>469.15946924271572</v>
      </c>
      <c r="P111" s="63">
        <v>15.63864897475719</v>
      </c>
    </row>
    <row r="112" spans="1:16" x14ac:dyDescent="0.25">
      <c r="A112" s="50" t="s">
        <v>280</v>
      </c>
      <c r="B112" s="50" t="s">
        <v>355</v>
      </c>
      <c r="C112" s="51">
        <v>-355894230</v>
      </c>
      <c r="D112" s="51">
        <v>64864800</v>
      </c>
      <c r="E112" s="52">
        <v>18.284300324786667</v>
      </c>
      <c r="F112" s="52">
        <v>3.0310026368140468</v>
      </c>
      <c r="G112" s="51">
        <v>23.936191999999998</v>
      </c>
      <c r="H112" s="52">
        <v>91.4</v>
      </c>
      <c r="I112" s="52">
        <v>8.6255635155949477</v>
      </c>
      <c r="J112" s="51">
        <v>-73662719</v>
      </c>
      <c r="K112" s="52">
        <v>-81.89252965261845</v>
      </c>
      <c r="L112" s="52">
        <v>616.66728333394997</v>
      </c>
      <c r="M112" s="52">
        <v>36.9</v>
      </c>
      <c r="N112" s="53">
        <v>103.30335731704494</v>
      </c>
      <c r="O112" s="54">
        <v>2943.9331242674966</v>
      </c>
      <c r="P112" s="53">
        <v>98.131104142249882</v>
      </c>
    </row>
    <row r="113" spans="1:16" x14ac:dyDescent="0.25">
      <c r="A113" s="25" t="s">
        <v>98</v>
      </c>
      <c r="B113" s="25" t="s">
        <v>376</v>
      </c>
      <c r="C113" s="26">
        <v>7603602013</v>
      </c>
      <c r="D113" s="26">
        <v>65000000</v>
      </c>
      <c r="E113" s="27">
        <v>35.050111143902427</v>
      </c>
      <c r="F113" s="27">
        <v>14.978679976026678</v>
      </c>
      <c r="G113" s="26">
        <v>31.101011</v>
      </c>
      <c r="H113" s="27">
        <v>36.700000000000003</v>
      </c>
      <c r="I113" s="27">
        <v>-0.2827160843127885</v>
      </c>
      <c r="J113" s="26">
        <v>100241054</v>
      </c>
      <c r="K113" s="27">
        <v>23.343729007478313</v>
      </c>
      <c r="L113" s="27">
        <v>615.38461538461536</v>
      </c>
      <c r="M113" s="27">
        <v>47.84</v>
      </c>
      <c r="N113" s="28">
        <v>15.291719785102396</v>
      </c>
      <c r="O113" s="29">
        <v>1210.7298036680641</v>
      </c>
      <c r="P113" s="28">
        <v>40.357660122268804</v>
      </c>
    </row>
    <row r="114" spans="1:16" x14ac:dyDescent="0.25">
      <c r="A114" s="90" t="s">
        <v>346</v>
      </c>
      <c r="B114" s="90" t="s">
        <v>715</v>
      </c>
      <c r="C114" s="91">
        <v>1352370851</v>
      </c>
      <c r="D114" s="91">
        <v>65000000</v>
      </c>
      <c r="E114" s="92">
        <v>23.370680849865462</v>
      </c>
      <c r="F114" s="92">
        <v>5.9924822691962722</v>
      </c>
      <c r="G114" s="91">
        <v>29.489985999999998</v>
      </c>
      <c r="H114" s="92">
        <v>58.05</v>
      </c>
      <c r="I114" s="92">
        <v>-1.0303591122165798</v>
      </c>
      <c r="J114" s="91">
        <v>-149675006</v>
      </c>
      <c r="K114" s="92">
        <v>-26.056454609395505</v>
      </c>
      <c r="L114" s="92">
        <v>615.38461538461536</v>
      </c>
      <c r="M114" s="92">
        <v>45.36</v>
      </c>
      <c r="N114" s="93">
        <v>69.050759590759228</v>
      </c>
      <c r="O114" s="94">
        <v>336.72850693310846</v>
      </c>
      <c r="P114" s="93">
        <v>11.224283564436949</v>
      </c>
    </row>
    <row r="115" spans="1:16" x14ac:dyDescent="0.25">
      <c r="A115" s="35" t="s">
        <v>35</v>
      </c>
      <c r="B115" s="35" t="s">
        <v>208</v>
      </c>
      <c r="C115" s="36">
        <v>989726098</v>
      </c>
      <c r="D115" s="36">
        <v>66000000</v>
      </c>
      <c r="E115" s="37">
        <v>22.391948263833463</v>
      </c>
      <c r="F115" s="37">
        <v>9.1695119835517858</v>
      </c>
      <c r="G115" s="36">
        <v>53.070768999999999</v>
      </c>
      <c r="H115" s="37">
        <v>33.659999999999997</v>
      </c>
      <c r="I115" s="37">
        <v>-1.0108862374967629</v>
      </c>
      <c r="J115" s="36">
        <v>-21593090</v>
      </c>
      <c r="K115" s="37">
        <v>-113.09173443911918</v>
      </c>
      <c r="L115" s="37">
        <v>606.06060606060601</v>
      </c>
      <c r="M115" s="37">
        <v>80.41</v>
      </c>
      <c r="N115" s="38">
        <v>12.387574177549329</v>
      </c>
      <c r="O115" s="39">
        <v>950.12566770216245</v>
      </c>
      <c r="P115" s="38">
        <v>31.670855590072083</v>
      </c>
    </row>
    <row r="116" spans="1:16" x14ac:dyDescent="0.25">
      <c r="A116" s="50" t="s">
        <v>467</v>
      </c>
      <c r="B116" s="50" t="s">
        <v>355</v>
      </c>
      <c r="C116" s="51">
        <v>2725996326</v>
      </c>
      <c r="D116" s="51">
        <v>67000000</v>
      </c>
      <c r="E116" s="52">
        <v>14.530227237170322</v>
      </c>
      <c r="F116" s="52">
        <v>1.8072421936779008</v>
      </c>
      <c r="G116" s="51">
        <v>23.711504000000001</v>
      </c>
      <c r="H116" s="52">
        <v>116.1</v>
      </c>
      <c r="I116" s="52">
        <v>4.2496508055198632</v>
      </c>
      <c r="J116" s="51">
        <v>9762773</v>
      </c>
      <c r="K116" s="52">
        <v>823.53650955522573</v>
      </c>
      <c r="L116" s="52">
        <v>597.01492537313436</v>
      </c>
      <c r="M116" s="52">
        <v>35.39</v>
      </c>
      <c r="N116" s="53">
        <v>59.562529766186529</v>
      </c>
      <c r="O116" s="54">
        <v>1697.7386262341502</v>
      </c>
      <c r="P116" s="53">
        <v>56.591287541138335</v>
      </c>
    </row>
    <row r="117" spans="1:16" x14ac:dyDescent="0.25">
      <c r="A117" s="70" t="s">
        <v>27</v>
      </c>
      <c r="B117" s="70" t="s">
        <v>221</v>
      </c>
      <c r="C117" s="71">
        <v>567993172</v>
      </c>
      <c r="D117" s="71">
        <v>69000000</v>
      </c>
      <c r="E117" s="72">
        <v>39.595902433874997</v>
      </c>
      <c r="F117" s="72">
        <v>35.865853653872279</v>
      </c>
      <c r="G117" s="71">
        <v>61.979830999999997</v>
      </c>
      <c r="H117" s="72">
        <v>16.3</v>
      </c>
      <c r="I117" s="72">
        <v>2.8722846058322204E-3</v>
      </c>
      <c r="J117" s="71">
        <v>136985810</v>
      </c>
      <c r="K117" s="72">
        <v>8.0592289084540951</v>
      </c>
      <c r="L117" s="72">
        <v>579.71014492753625</v>
      </c>
      <c r="M117" s="72">
        <v>89.82</v>
      </c>
      <c r="N117" s="73">
        <v>13.03940445679757</v>
      </c>
      <c r="O117" s="74">
        <v>530.95302142212199</v>
      </c>
      <c r="P117" s="73">
        <v>17.698434047404067</v>
      </c>
    </row>
    <row r="118" spans="1:16" x14ac:dyDescent="0.25">
      <c r="A118" s="60" t="s">
        <v>528</v>
      </c>
      <c r="B118" s="60" t="s">
        <v>287</v>
      </c>
      <c r="C118" s="61">
        <v>2429481251</v>
      </c>
      <c r="D118" s="61">
        <v>70000000</v>
      </c>
      <c r="E118" s="62">
        <v>50.025893402425098</v>
      </c>
      <c r="F118" s="62">
        <v>17.866390500866107</v>
      </c>
      <c r="G118" s="61">
        <v>19.831706000000001</v>
      </c>
      <c r="H118" s="62">
        <v>40.32</v>
      </c>
      <c r="I118" s="62">
        <v>-0.44799014170786222</v>
      </c>
      <c r="J118" s="61">
        <v>13856774</v>
      </c>
      <c r="K118" s="62">
        <v>202.06723440823961</v>
      </c>
      <c r="L118" s="62">
        <v>571.42857142857144</v>
      </c>
      <c r="M118" s="62">
        <v>28.33</v>
      </c>
      <c r="N118" s="63">
        <v>27.509129606328752</v>
      </c>
      <c r="O118" s="64">
        <v>1164.9968580032919</v>
      </c>
      <c r="P118" s="63">
        <v>38.833228600109727</v>
      </c>
    </row>
    <row r="119" spans="1:16" x14ac:dyDescent="0.25">
      <c r="A119" s="30" t="s">
        <v>240</v>
      </c>
      <c r="B119" s="30" t="s">
        <v>349</v>
      </c>
      <c r="C119" s="31">
        <v>4697773484</v>
      </c>
      <c r="D119" s="31">
        <v>70000000</v>
      </c>
      <c r="E119" s="32">
        <v>4.2858889356884147</v>
      </c>
      <c r="F119" s="32">
        <v>8.809638100078962E-2</v>
      </c>
      <c r="G119" s="31">
        <v>14.69279</v>
      </c>
      <c r="H119" s="32">
        <v>635.5</v>
      </c>
      <c r="I119" s="32">
        <v>46.084823350274519</v>
      </c>
      <c r="J119" s="31">
        <v>-580466284</v>
      </c>
      <c r="K119" s="32">
        <v>-83.811930754620718</v>
      </c>
      <c r="L119" s="32">
        <v>571.42857142857144</v>
      </c>
      <c r="M119" s="32">
        <v>20.98</v>
      </c>
      <c r="N119" s="33">
        <v>17.415546928552576</v>
      </c>
      <c r="O119" s="34">
        <v>2206.0760779594457</v>
      </c>
      <c r="P119" s="33">
        <v>73.535869265314858</v>
      </c>
    </row>
    <row r="120" spans="1:16" x14ac:dyDescent="0.25">
      <c r="A120" s="35" t="s">
        <v>103</v>
      </c>
      <c r="B120" s="35" t="s">
        <v>200</v>
      </c>
      <c r="C120" s="36">
        <v>739485696</v>
      </c>
      <c r="D120" s="36">
        <v>71250000</v>
      </c>
      <c r="E120" s="37">
        <v>90.016837368127099</v>
      </c>
      <c r="F120" s="37">
        <v>52.641425361477836</v>
      </c>
      <c r="G120" s="36">
        <v>18.348433</v>
      </c>
      <c r="H120" s="37">
        <v>24.22</v>
      </c>
      <c r="I120" s="37">
        <v>-0.2314453296212946</v>
      </c>
      <c r="J120" s="36">
        <v>-87222048</v>
      </c>
      <c r="K120" s="37">
        <v>-19.60513470172129</v>
      </c>
      <c r="L120" s="37">
        <v>561.40350877192986</v>
      </c>
      <c r="M120" s="37">
        <v>25.75</v>
      </c>
      <c r="N120" s="38">
        <v>89.410013938106616</v>
      </c>
      <c r="O120" s="39">
        <v>762.11676343426132</v>
      </c>
      <c r="P120" s="38">
        <v>25.403892114475376</v>
      </c>
    </row>
    <row r="121" spans="1:16" x14ac:dyDescent="0.25">
      <c r="A121" s="45" t="s">
        <v>735</v>
      </c>
      <c r="B121" s="45" t="s">
        <v>375</v>
      </c>
      <c r="C121" s="46">
        <v>4491655994</v>
      </c>
      <c r="D121" s="46">
        <v>71350000</v>
      </c>
      <c r="E121" s="47">
        <v>0.75352716884122206</v>
      </c>
      <c r="F121" s="47">
        <v>2.141321464108717E-3</v>
      </c>
      <c r="G121" s="46">
        <v>10.951673</v>
      </c>
      <c r="H121" s="47">
        <v>4850</v>
      </c>
      <c r="I121" s="47">
        <v>391.97298005003449</v>
      </c>
      <c r="J121" s="46">
        <v>-288815190</v>
      </c>
      <c r="K121" s="47">
        <v>-1218.4199868434898</v>
      </c>
      <c r="L121" s="47">
        <v>560.61667834618083</v>
      </c>
      <c r="M121" s="47">
        <v>15.34</v>
      </c>
      <c r="N121" s="48">
        <v>40.087278019552976</v>
      </c>
      <c r="O121" s="49">
        <v>2914.1624617574607</v>
      </c>
      <c r="P121" s="48">
        <v>97.138748725248689</v>
      </c>
    </row>
    <row r="122" spans="1:16" x14ac:dyDescent="0.25">
      <c r="A122" s="30" t="s">
        <v>94</v>
      </c>
      <c r="B122" s="30" t="s">
        <v>605</v>
      </c>
      <c r="C122" s="31">
        <v>3080653025</v>
      </c>
      <c r="D122" s="31">
        <v>72000000</v>
      </c>
      <c r="E122" s="32">
        <v>80.126279015728798</v>
      </c>
      <c r="F122" s="32">
        <v>28.534999649476067</v>
      </c>
      <c r="G122" s="31">
        <v>12.606714999999999</v>
      </c>
      <c r="H122" s="32">
        <v>39.619999999999997</v>
      </c>
      <c r="I122" s="32">
        <v>-2.1614300083770104</v>
      </c>
      <c r="J122" s="31">
        <v>46315316</v>
      </c>
      <c r="K122" s="32">
        <v>60.627892509682972</v>
      </c>
      <c r="L122" s="32">
        <v>555.55555555555554</v>
      </c>
      <c r="M122" s="32">
        <v>17.5</v>
      </c>
      <c r="N122" s="33">
        <v>52.822499176123891</v>
      </c>
      <c r="O122" s="34">
        <v>317.92409698872621</v>
      </c>
      <c r="P122" s="33">
        <v>10.597469899624206</v>
      </c>
    </row>
    <row r="123" spans="1:16" x14ac:dyDescent="0.25">
      <c r="A123" s="40" t="s">
        <v>179</v>
      </c>
      <c r="B123" s="40" t="s">
        <v>255</v>
      </c>
      <c r="C123" s="41">
        <v>353515478</v>
      </c>
      <c r="D123" s="41">
        <v>73500000</v>
      </c>
      <c r="E123" s="42">
        <v>33.129305593778142</v>
      </c>
      <c r="F123" s="42">
        <v>16.694031541334411</v>
      </c>
      <c r="G123" s="41">
        <v>39.640771000000001</v>
      </c>
      <c r="H123" s="42">
        <v>30.46</v>
      </c>
      <c r="I123" s="42">
        <v>-0.34607586272109359</v>
      </c>
      <c r="J123" s="41">
        <v>-4041987</v>
      </c>
      <c r="K123" s="42">
        <v>-490.97139599904699</v>
      </c>
      <c r="L123" s="42">
        <v>544.21768707482988</v>
      </c>
      <c r="M123" s="42">
        <v>53.93</v>
      </c>
      <c r="N123" s="43">
        <v>24.022392231959646</v>
      </c>
      <c r="O123" s="44">
        <v>1419.0821495479659</v>
      </c>
      <c r="P123" s="43">
        <v>47.302738318265526</v>
      </c>
    </row>
    <row r="124" spans="1:16" x14ac:dyDescent="0.25">
      <c r="A124" s="90" t="s">
        <v>422</v>
      </c>
      <c r="B124" s="90" t="s">
        <v>404</v>
      </c>
      <c r="C124" s="91">
        <v>4679410564</v>
      </c>
      <c r="D124" s="91">
        <v>74000000</v>
      </c>
      <c r="E124" s="92">
        <v>73.047400969821112</v>
      </c>
      <c r="F124" s="92">
        <v>7.2053068622826109</v>
      </c>
      <c r="G124" s="91">
        <v>3.9758849999999999</v>
      </c>
      <c r="H124" s="92">
        <v>137.80000000000001</v>
      </c>
      <c r="I124" s="92">
        <v>4.3357066328872236</v>
      </c>
      <c r="J124" s="91">
        <v>-113857279</v>
      </c>
      <c r="K124" s="92">
        <v>-89.041298800052999</v>
      </c>
      <c r="L124" s="92">
        <v>540.54054054054052</v>
      </c>
      <c r="M124" s="92">
        <v>5.37</v>
      </c>
      <c r="N124" s="93">
        <v>14.442523569404742</v>
      </c>
      <c r="O124" s="94">
        <v>1659.8973756631462</v>
      </c>
      <c r="P124" s="93">
        <v>55.329912522104877</v>
      </c>
    </row>
    <row r="125" spans="1:16" x14ac:dyDescent="0.25">
      <c r="A125" s="30" t="s">
        <v>440</v>
      </c>
      <c r="B125" s="30" t="s">
        <v>605</v>
      </c>
      <c r="C125" s="31">
        <v>2531212102</v>
      </c>
      <c r="D125" s="31">
        <v>75000000</v>
      </c>
      <c r="E125" s="32">
        <v>14.047538274273972</v>
      </c>
      <c r="F125" s="32">
        <v>1.170628189522831</v>
      </c>
      <c r="G125" s="31">
        <v>17.011634999999998</v>
      </c>
      <c r="H125" s="32">
        <v>167.4</v>
      </c>
      <c r="I125" s="32">
        <v>-6.0004598359524266</v>
      </c>
      <c r="J125" s="31">
        <v>-204398626</v>
      </c>
      <c r="K125" s="32">
        <v>-58.708809520079647</v>
      </c>
      <c r="L125" s="32">
        <v>533.33333333333337</v>
      </c>
      <c r="M125" s="32">
        <v>22.68</v>
      </c>
      <c r="N125" s="33">
        <v>42.61632195758196</v>
      </c>
      <c r="O125" s="34">
        <v>1098.2079236200966</v>
      </c>
      <c r="P125" s="33">
        <v>36.606930787336552</v>
      </c>
    </row>
    <row r="126" spans="1:16" x14ac:dyDescent="0.25">
      <c r="A126" s="35" t="s">
        <v>325</v>
      </c>
      <c r="B126" s="35" t="s">
        <v>200</v>
      </c>
      <c r="C126" s="36">
        <v>3231285211</v>
      </c>
      <c r="D126" s="36">
        <v>75000000</v>
      </c>
      <c r="E126" s="37">
        <v>45.314089798818472</v>
      </c>
      <c r="F126" s="37">
        <v>14.385425332958246</v>
      </c>
      <c r="G126" s="36">
        <v>20.950914999999998</v>
      </c>
      <c r="H126" s="37">
        <v>42.14</v>
      </c>
      <c r="I126" s="37">
        <v>-0.63895057444347003</v>
      </c>
      <c r="J126" s="36">
        <v>-43919717</v>
      </c>
      <c r="K126" s="37">
        <v>-71.721773617074987</v>
      </c>
      <c r="L126" s="37">
        <v>533.33333333333337</v>
      </c>
      <c r="M126" s="37">
        <v>27.93</v>
      </c>
      <c r="N126" s="38">
        <v>42.642969707434972</v>
      </c>
      <c r="O126" s="39">
        <v>643.49908043834716</v>
      </c>
      <c r="P126" s="38">
        <v>21.449969347944904</v>
      </c>
    </row>
    <row r="127" spans="1:16" x14ac:dyDescent="0.25">
      <c r="A127" s="80" t="s">
        <v>59</v>
      </c>
      <c r="B127" s="80" t="s">
        <v>352</v>
      </c>
      <c r="C127" s="81">
        <v>3075358782</v>
      </c>
      <c r="D127" s="81">
        <v>75350000</v>
      </c>
      <c r="E127" s="82">
        <v>51.088834312807379</v>
      </c>
      <c r="F127" s="82">
        <v>33.901018123959773</v>
      </c>
      <c r="G127" s="81">
        <v>38.051651</v>
      </c>
      <c r="H127" s="82">
        <v>20.58</v>
      </c>
      <c r="I127" s="82">
        <v>6.1578676333240878E-2</v>
      </c>
      <c r="J127" s="81">
        <v>26168114</v>
      </c>
      <c r="K127" s="82">
        <v>57.589171309785641</v>
      </c>
      <c r="L127" s="82">
        <v>530.85600530856004</v>
      </c>
      <c r="M127" s="82">
        <v>50.49</v>
      </c>
      <c r="N127" s="83">
        <v>12.347946587833629</v>
      </c>
      <c r="O127" s="84">
        <v>1195.3250585226197</v>
      </c>
      <c r="P127" s="83">
        <v>39.844168617420657</v>
      </c>
    </row>
    <row r="128" spans="1:16" x14ac:dyDescent="0.25">
      <c r="A128" s="45" t="s">
        <v>315</v>
      </c>
      <c r="B128" s="45" t="s">
        <v>375</v>
      </c>
      <c r="C128" s="46">
        <v>1374469210</v>
      </c>
      <c r="D128" s="46">
        <v>77250000</v>
      </c>
      <c r="E128" s="47">
        <v>16.480977552702559</v>
      </c>
      <c r="F128" s="47">
        <v>3.6160336904618635</v>
      </c>
      <c r="G128" s="46">
        <v>42.211663999999999</v>
      </c>
      <c r="H128" s="47">
        <v>57.5</v>
      </c>
      <c r="I128" s="47">
        <v>2.7475490648478811</v>
      </c>
      <c r="J128" s="46">
        <v>16233628</v>
      </c>
      <c r="K128" s="47">
        <v>280.75979072576996</v>
      </c>
      <c r="L128" s="47">
        <v>517.79935275080902</v>
      </c>
      <c r="M128" s="47">
        <v>54.64</v>
      </c>
      <c r="N128" s="48">
        <v>39.879323151743748</v>
      </c>
      <c r="O128" s="49">
        <v>2212.9102962321149</v>
      </c>
      <c r="P128" s="48">
        <v>73.763676541070495</v>
      </c>
    </row>
    <row r="129" spans="1:16" x14ac:dyDescent="0.25">
      <c r="A129" s="30" t="s">
        <v>306</v>
      </c>
      <c r="B129" s="30" t="s">
        <v>605</v>
      </c>
      <c r="C129" s="31">
        <v>576980288</v>
      </c>
      <c r="D129" s="31">
        <v>77449591</v>
      </c>
      <c r="E129" s="32">
        <v>8.2436546059206801</v>
      </c>
      <c r="F129" s="32">
        <v>1.2823972153754775</v>
      </c>
      <c r="G129" s="31">
        <v>54.217528999999999</v>
      </c>
      <c r="H129" s="32">
        <v>89.5</v>
      </c>
      <c r="I129" s="32">
        <v>4.6644479171636846</v>
      </c>
      <c r="J129" s="31">
        <v>-12886865</v>
      </c>
      <c r="K129" s="32">
        <v>-498.82698802230021</v>
      </c>
      <c r="L129" s="32">
        <v>516.46496106093059</v>
      </c>
      <c r="M129" s="32">
        <v>70</v>
      </c>
      <c r="N129" s="33">
        <v>22.057903006089337</v>
      </c>
      <c r="O129" s="34">
        <v>2812.699782372636</v>
      </c>
      <c r="P129" s="33">
        <v>93.7566594124212</v>
      </c>
    </row>
    <row r="130" spans="1:16" x14ac:dyDescent="0.25">
      <c r="A130" s="35" t="s">
        <v>202</v>
      </c>
      <c r="B130" s="35" t="s">
        <v>200</v>
      </c>
      <c r="C130" s="36">
        <v>5927165415</v>
      </c>
      <c r="D130" s="36">
        <v>77770481</v>
      </c>
      <c r="E130" s="37">
        <v>27.677496764222987</v>
      </c>
      <c r="F130" s="37">
        <v>7.7366721219805381</v>
      </c>
      <c r="G130" s="36">
        <v>31.848393999999999</v>
      </c>
      <c r="H130" s="37">
        <v>45.38</v>
      </c>
      <c r="I130" s="37">
        <v>-1.1040099392170717</v>
      </c>
      <c r="J130" s="36">
        <v>117049208</v>
      </c>
      <c r="K130" s="37">
        <v>30.563573962841339</v>
      </c>
      <c r="L130" s="37">
        <v>514.33396689419988</v>
      </c>
      <c r="M130" s="37">
        <v>40.950000000000003</v>
      </c>
      <c r="N130" s="38">
        <v>67.682098111339656</v>
      </c>
      <c r="O130" s="39">
        <v>193.23088794890222</v>
      </c>
      <c r="P130" s="38">
        <v>6.4410295982967405</v>
      </c>
    </row>
    <row r="131" spans="1:16" x14ac:dyDescent="0.25">
      <c r="A131" s="45" t="s">
        <v>58</v>
      </c>
      <c r="B131" s="45" t="s">
        <v>375</v>
      </c>
      <c r="C131" s="46">
        <v>3984705965</v>
      </c>
      <c r="D131" s="46">
        <v>79200000</v>
      </c>
      <c r="E131" s="47">
        <v>55.880855899621132</v>
      </c>
      <c r="F131" s="47">
        <v>25.198798656034061</v>
      </c>
      <c r="G131" s="46">
        <v>25.101271000000001</v>
      </c>
      <c r="H131" s="47">
        <v>28.52</v>
      </c>
      <c r="I131" s="47">
        <v>-0.23598503818416461</v>
      </c>
      <c r="J131" s="46">
        <v>-24337127</v>
      </c>
      <c r="K131" s="47">
        <v>-91.120040586549109</v>
      </c>
      <c r="L131" s="47">
        <v>505.05050505050502</v>
      </c>
      <c r="M131" s="47">
        <v>31.69</v>
      </c>
      <c r="N131" s="48">
        <v>63.582778466647532</v>
      </c>
      <c r="O131" s="49">
        <v>479.452910505163</v>
      </c>
      <c r="P131" s="48">
        <v>15.981763683505433</v>
      </c>
    </row>
    <row r="132" spans="1:16" x14ac:dyDescent="0.25">
      <c r="A132" s="25" t="s">
        <v>92</v>
      </c>
      <c r="B132" s="25" t="s">
        <v>376</v>
      </c>
      <c r="C132" s="26">
        <v>4540468594</v>
      </c>
      <c r="D132" s="26">
        <v>80000000</v>
      </c>
      <c r="E132" s="27">
        <v>39.115073102942425</v>
      </c>
      <c r="F132" s="27">
        <v>20.372433907782511</v>
      </c>
      <c r="G132" s="26">
        <v>41.814453999999998</v>
      </c>
      <c r="H132" s="27">
        <v>24.46</v>
      </c>
      <c r="I132" s="27">
        <v>0.76369999361745755</v>
      </c>
      <c r="J132" s="26">
        <v>269179938</v>
      </c>
      <c r="K132" s="27">
        <v>7.1327752516236931</v>
      </c>
      <c r="L132" s="27">
        <v>500</v>
      </c>
      <c r="M132" s="27">
        <v>52.26</v>
      </c>
      <c r="N132" s="28">
        <v>36.326065491562922</v>
      </c>
      <c r="O132" s="29">
        <v>2684.7627958334147</v>
      </c>
      <c r="P132" s="28">
        <v>89.49209319444715</v>
      </c>
    </row>
    <row r="133" spans="1:16" x14ac:dyDescent="0.25">
      <c r="A133" s="45" t="s">
        <v>424</v>
      </c>
      <c r="B133" s="45" t="s">
        <v>375</v>
      </c>
      <c r="C133" s="46">
        <v>979739005</v>
      </c>
      <c r="D133" s="46">
        <v>80000000</v>
      </c>
      <c r="E133" s="47">
        <v>31.431714600031434</v>
      </c>
      <c r="F133" s="47">
        <v>1.5468363484267438</v>
      </c>
      <c r="G133" s="46">
        <v>5.0446229999999996</v>
      </c>
      <c r="H133" s="47">
        <v>252.5</v>
      </c>
      <c r="I133" s="47">
        <v>-9.252770080843959</v>
      </c>
      <c r="J133" s="46">
        <v>801615688</v>
      </c>
      <c r="K133" s="47">
        <v>25.34880529932942</v>
      </c>
      <c r="L133" s="47">
        <v>500</v>
      </c>
      <c r="M133" s="47">
        <v>6.3</v>
      </c>
      <c r="N133" s="48">
        <v>87.96793912373316</v>
      </c>
      <c r="O133" s="49">
        <v>717.62732174902339</v>
      </c>
      <c r="P133" s="48">
        <v>23.920910724967445</v>
      </c>
    </row>
    <row r="134" spans="1:16" x14ac:dyDescent="0.25">
      <c r="A134" s="80" t="s">
        <v>183</v>
      </c>
      <c r="B134" s="80" t="s">
        <v>352</v>
      </c>
      <c r="C134" s="81">
        <v>130759168</v>
      </c>
      <c r="D134" s="81">
        <v>80476074</v>
      </c>
      <c r="E134" s="82">
        <v>62.456210788296481</v>
      </c>
      <c r="F134" s="82">
        <v>32.33684232880222</v>
      </c>
      <c r="G134" s="81">
        <v>26.361856</v>
      </c>
      <c r="H134" s="82">
        <v>24.3</v>
      </c>
      <c r="I134" s="82">
        <v>-5.8638764869844089E-2</v>
      </c>
      <c r="J134" s="81">
        <v>-200662823</v>
      </c>
      <c r="K134" s="82">
        <v>-9.6252297616684075</v>
      </c>
      <c r="L134" s="82">
        <v>497.04213950596051</v>
      </c>
      <c r="M134" s="82">
        <v>32.75</v>
      </c>
      <c r="N134" s="83">
        <v>99.461073524745089</v>
      </c>
      <c r="O134" s="84">
        <v>731.98422423127897</v>
      </c>
      <c r="P134" s="83">
        <v>24.399474141042631</v>
      </c>
    </row>
    <row r="135" spans="1:16" x14ac:dyDescent="0.25">
      <c r="A135" s="60" t="s">
        <v>343</v>
      </c>
      <c r="B135" s="60" t="s">
        <v>287</v>
      </c>
      <c r="C135" s="61">
        <v>4894491923</v>
      </c>
      <c r="D135" s="61">
        <v>81950000</v>
      </c>
      <c r="E135" s="62">
        <v>25.860009193491866</v>
      </c>
      <c r="F135" s="62">
        <v>9.86119935688372</v>
      </c>
      <c r="G135" s="61">
        <v>48.191560000000003</v>
      </c>
      <c r="H135" s="62">
        <v>32.1</v>
      </c>
      <c r="I135" s="62">
        <v>2.0117524554722763</v>
      </c>
      <c r="J135" s="61">
        <v>52632181</v>
      </c>
      <c r="K135" s="62">
        <v>49.825030051481242</v>
      </c>
      <c r="L135" s="62">
        <v>488.10250152532029</v>
      </c>
      <c r="M135" s="62">
        <v>58.8</v>
      </c>
      <c r="N135" s="63">
        <v>20.919036814252596</v>
      </c>
      <c r="O135" s="64">
        <v>1923.3557890107943</v>
      </c>
      <c r="P135" s="63">
        <v>64.111859633693143</v>
      </c>
    </row>
    <row r="136" spans="1:16" x14ac:dyDescent="0.25">
      <c r="A136" s="55" t="s">
        <v>30</v>
      </c>
      <c r="B136" s="55" t="s">
        <v>233</v>
      </c>
      <c r="C136" s="56">
        <v>2031267319</v>
      </c>
      <c r="D136" s="56">
        <v>83895000</v>
      </c>
      <c r="E136" s="57">
        <v>58.483896755395548</v>
      </c>
      <c r="F136" s="57">
        <v>43.569265715623359</v>
      </c>
      <c r="G136" s="56">
        <v>41.711512999999997</v>
      </c>
      <c r="H136" s="57">
        <v>16.399999999999999</v>
      </c>
      <c r="I136" s="57">
        <v>-1.9611243651921129E-2</v>
      </c>
      <c r="J136" s="56">
        <v>41940809</v>
      </c>
      <c r="K136" s="57">
        <v>32.005105099427148</v>
      </c>
      <c r="L136" s="57">
        <v>476.78645926455687</v>
      </c>
      <c r="M136" s="57">
        <v>49.71</v>
      </c>
      <c r="N136" s="58">
        <v>22.517969335342844</v>
      </c>
      <c r="O136" s="59">
        <v>1583.7145309298598</v>
      </c>
      <c r="P136" s="58">
        <v>52.790484364328663</v>
      </c>
    </row>
    <row r="137" spans="1:16" x14ac:dyDescent="0.25">
      <c r="A137" s="65" t="s">
        <v>488</v>
      </c>
      <c r="B137" s="65" t="s">
        <v>608</v>
      </c>
      <c r="C137" s="66">
        <v>1606779225</v>
      </c>
      <c r="D137" s="66">
        <v>84000000</v>
      </c>
      <c r="E137" s="67">
        <v>59.248717727401207</v>
      </c>
      <c r="F137" s="67">
        <v>18.561628360714664</v>
      </c>
      <c r="G137" s="66">
        <v>17.924288000000001</v>
      </c>
      <c r="H137" s="67">
        <v>37.68</v>
      </c>
      <c r="I137" s="67">
        <v>3.3009707700202284E-3</v>
      </c>
      <c r="J137" s="66">
        <v>-6732835</v>
      </c>
      <c r="K137" s="67">
        <v>-474.09449362712735</v>
      </c>
      <c r="L137" s="67">
        <v>476.1904761904762</v>
      </c>
      <c r="M137" s="67">
        <v>21.33</v>
      </c>
      <c r="N137" s="68">
        <v>53.350129079536238</v>
      </c>
      <c r="O137" s="69">
        <v>1483.0601597030532</v>
      </c>
      <c r="P137" s="68">
        <v>49.435338656768437</v>
      </c>
    </row>
    <row r="138" spans="1:16" x14ac:dyDescent="0.25">
      <c r="A138" s="35" t="s">
        <v>120</v>
      </c>
      <c r="B138" s="35" t="s">
        <v>200</v>
      </c>
      <c r="C138" s="36">
        <v>1191941245</v>
      </c>
      <c r="D138" s="36">
        <v>84240000</v>
      </c>
      <c r="E138" s="37">
        <v>25.471675676986656</v>
      </c>
      <c r="F138" s="37">
        <v>8.6391519729299464</v>
      </c>
      <c r="G138" s="36">
        <v>44.361629999999998</v>
      </c>
      <c r="H138" s="37">
        <v>35.4</v>
      </c>
      <c r="I138" s="37">
        <v>-0.83387398833160364</v>
      </c>
      <c r="J138" s="36">
        <v>-28264473</v>
      </c>
      <c r="K138" s="37">
        <v>-104.31469923391107</v>
      </c>
      <c r="L138" s="37">
        <v>474.83380816714151</v>
      </c>
      <c r="M138" s="37">
        <v>52.66</v>
      </c>
      <c r="N138" s="38">
        <v>41.741516858980198</v>
      </c>
      <c r="O138" s="39">
        <v>656.88420000383439</v>
      </c>
      <c r="P138" s="38">
        <v>21.896140000127811</v>
      </c>
    </row>
    <row r="139" spans="1:16" x14ac:dyDescent="0.25">
      <c r="A139" s="55" t="s">
        <v>301</v>
      </c>
      <c r="B139" s="55" t="s">
        <v>233</v>
      </c>
      <c r="C139" s="56">
        <v>1140720033</v>
      </c>
      <c r="D139" s="56">
        <v>85000000</v>
      </c>
      <c r="E139" s="57">
        <v>84.37049277008154</v>
      </c>
      <c r="F139" s="57">
        <v>141.79914751274208</v>
      </c>
      <c r="G139" s="56">
        <v>66.222807000000003</v>
      </c>
      <c r="H139" s="57">
        <v>7.16</v>
      </c>
      <c r="I139" s="57">
        <v>-0.18011374186007867</v>
      </c>
      <c r="J139" s="56">
        <v>-28264429</v>
      </c>
      <c r="K139" s="57">
        <v>-21.051194772057841</v>
      </c>
      <c r="L139" s="57">
        <v>470.58823529411762</v>
      </c>
      <c r="M139" s="57">
        <v>77.900000000000006</v>
      </c>
      <c r="N139" s="58">
        <v>29.477841937279432</v>
      </c>
      <c r="O139" s="59">
        <v>246.68392233590697</v>
      </c>
      <c r="P139" s="58">
        <v>8.2227974111968987</v>
      </c>
    </row>
    <row r="140" spans="1:16" x14ac:dyDescent="0.25">
      <c r="A140" s="101" t="s">
        <v>338</v>
      </c>
      <c r="B140" s="101" t="s">
        <v>696</v>
      </c>
      <c r="C140" s="102">
        <v>11840467894</v>
      </c>
      <c r="D140" s="102">
        <v>85048841</v>
      </c>
      <c r="E140" s="103">
        <v>78.483651490637115</v>
      </c>
      <c r="F140" s="103">
        <v>57.675426972189072</v>
      </c>
      <c r="G140" s="102">
        <v>31.079121000000001</v>
      </c>
      <c r="H140" s="103">
        <v>16.399999999999999</v>
      </c>
      <c r="I140" s="103">
        <v>-0.50556333769117145</v>
      </c>
      <c r="J140" s="102">
        <v>31544883</v>
      </c>
      <c r="K140" s="103">
        <v>43.13794589125596</v>
      </c>
      <c r="L140" s="103">
        <v>470.31799057673226</v>
      </c>
      <c r="M140" s="103">
        <v>36.54</v>
      </c>
      <c r="N140" s="104">
        <v>23.687258279991955</v>
      </c>
      <c r="O140" s="105">
        <v>363.02202917637049</v>
      </c>
      <c r="P140" s="104">
        <v>12.100734305879017</v>
      </c>
    </row>
    <row r="141" spans="1:16" x14ac:dyDescent="0.25">
      <c r="A141" s="45" t="s">
        <v>194</v>
      </c>
      <c r="B141" s="45" t="s">
        <v>375</v>
      </c>
      <c r="C141" s="46">
        <v>15094360742</v>
      </c>
      <c r="D141" s="46">
        <v>86788722</v>
      </c>
      <c r="E141" s="47">
        <v>23.019791625768931</v>
      </c>
      <c r="F141" s="47">
        <v>3.6838810477665476</v>
      </c>
      <c r="G141" s="46">
        <v>24.411895999999999</v>
      </c>
      <c r="H141" s="47">
        <v>71.2</v>
      </c>
      <c r="I141" s="47">
        <v>-1.6099261148854396</v>
      </c>
      <c r="J141" s="46">
        <v>-360792995</v>
      </c>
      <c r="K141" s="47">
        <v>-17.319593425033101</v>
      </c>
      <c r="L141" s="47">
        <v>460.88937684783514</v>
      </c>
      <c r="M141" s="47">
        <v>28.12</v>
      </c>
      <c r="N141" s="48">
        <v>40.890997367862973</v>
      </c>
      <c r="O141" s="49">
        <v>438.86165990627075</v>
      </c>
      <c r="P141" s="48">
        <v>14.628721996875692</v>
      </c>
    </row>
    <row r="142" spans="1:16" x14ac:dyDescent="0.25">
      <c r="A142" s="70" t="s">
        <v>25</v>
      </c>
      <c r="B142" s="70" t="s">
        <v>221</v>
      </c>
      <c r="C142" s="71">
        <v>16873295401</v>
      </c>
      <c r="D142" s="71">
        <v>87000000</v>
      </c>
      <c r="E142" s="72">
        <v>8.0264438577221018</v>
      </c>
      <c r="F142" s="72">
        <v>0.60696036431655342</v>
      </c>
      <c r="G142" s="71">
        <v>32.857968999999997</v>
      </c>
      <c r="H142" s="72">
        <v>151.69999999999999</v>
      </c>
      <c r="I142" s="72">
        <v>-1.3588547898304739</v>
      </c>
      <c r="J142" s="71">
        <v>175549475</v>
      </c>
      <c r="K142" s="72">
        <v>75.329191386075067</v>
      </c>
      <c r="L142" s="72">
        <v>459.77011494252872</v>
      </c>
      <c r="M142" s="72">
        <v>37.76</v>
      </c>
      <c r="N142" s="73">
        <v>9.1480119449217447</v>
      </c>
      <c r="O142" s="74">
        <v>1229.4393401265572</v>
      </c>
      <c r="P142" s="73">
        <v>40.981311337551908</v>
      </c>
    </row>
    <row r="143" spans="1:16" x14ac:dyDescent="0.25">
      <c r="A143" s="25" t="s">
        <v>387</v>
      </c>
      <c r="B143" s="25" t="s">
        <v>353</v>
      </c>
      <c r="C143" s="26">
        <v>16771427000</v>
      </c>
      <c r="D143" s="26">
        <v>87112000</v>
      </c>
      <c r="E143" s="27">
        <v>64.663989292988376</v>
      </c>
      <c r="F143" s="27">
        <v>2.8224662701165082</v>
      </c>
      <c r="G143" s="26">
        <v>2.3602780000000001</v>
      </c>
      <c r="H143" s="27">
        <v>263</v>
      </c>
      <c r="I143" s="27">
        <v>-5.4551599309585868</v>
      </c>
      <c r="J143" s="26">
        <v>-942067000</v>
      </c>
      <c r="K143" s="27">
        <v>-24.319348836123122</v>
      </c>
      <c r="L143" s="27">
        <v>459.1789879695105</v>
      </c>
      <c r="M143" s="27">
        <v>2.7</v>
      </c>
      <c r="N143" s="28">
        <v>24.844937467379367</v>
      </c>
      <c r="O143" s="29">
        <v>468.50444758395997</v>
      </c>
      <c r="P143" s="28">
        <v>15.616814919465332</v>
      </c>
    </row>
    <row r="144" spans="1:16" x14ac:dyDescent="0.25">
      <c r="A144" s="60" t="s">
        <v>385</v>
      </c>
      <c r="B144" s="60" t="s">
        <v>287</v>
      </c>
      <c r="C144" s="61">
        <v>24898395</v>
      </c>
      <c r="D144" s="61">
        <v>89254043</v>
      </c>
      <c r="E144" s="62">
        <v>50.121901790648273</v>
      </c>
      <c r="F144" s="62">
        <v>40.111749808231792</v>
      </c>
      <c r="G144" s="61">
        <v>57.175823000000001</v>
      </c>
      <c r="H144" s="62">
        <v>13.96</v>
      </c>
      <c r="I144" s="62">
        <v>-0.75875727030795126</v>
      </c>
      <c r="J144" s="61">
        <v>-7515031</v>
      </c>
      <c r="K144" s="62">
        <v>-166.27431104409283</v>
      </c>
      <c r="L144" s="62">
        <v>448.15897023286664</v>
      </c>
      <c r="M144" s="62">
        <v>64.05</v>
      </c>
      <c r="N144" s="63">
        <v>84.854246792739289</v>
      </c>
      <c r="O144" s="64">
        <v>960.24160576117811</v>
      </c>
      <c r="P144" s="63">
        <v>32.008053525372603</v>
      </c>
    </row>
    <row r="145" spans="1:16" x14ac:dyDescent="0.25">
      <c r="A145" s="55" t="s">
        <v>543</v>
      </c>
      <c r="B145" s="55" t="s">
        <v>356</v>
      </c>
      <c r="C145" s="56">
        <v>4125761531</v>
      </c>
      <c r="D145" s="56">
        <v>90488084</v>
      </c>
      <c r="E145" s="57">
        <v>30.969400239643846</v>
      </c>
      <c r="F145" s="57">
        <v>5.7041396816483676</v>
      </c>
      <c r="G145" s="56">
        <v>21.769193000000001</v>
      </c>
      <c r="H145" s="57">
        <v>59.35</v>
      </c>
      <c r="I145" s="57">
        <v>0.41062862642499459</v>
      </c>
      <c r="J145" s="56">
        <v>-25344686</v>
      </c>
      <c r="K145" s="57">
        <v>-214.21788535869018</v>
      </c>
      <c r="L145" s="57">
        <v>442.0471539655984</v>
      </c>
      <c r="M145" s="57">
        <v>24.05</v>
      </c>
      <c r="N145" s="58">
        <v>59.170664817978519</v>
      </c>
      <c r="O145" s="59">
        <v>379.901251822934</v>
      </c>
      <c r="P145" s="58">
        <v>12.663375060764468</v>
      </c>
    </row>
    <row r="146" spans="1:16" x14ac:dyDescent="0.25">
      <c r="A146" s="50" t="s">
        <v>773</v>
      </c>
      <c r="B146" s="50" t="s">
        <v>355</v>
      </c>
      <c r="C146" s="51">
        <v>2885058804</v>
      </c>
      <c r="D146" s="51">
        <v>92600000</v>
      </c>
      <c r="E146" s="52">
        <v>13.275722010098312</v>
      </c>
      <c r="F146" s="52">
        <v>0.85337100239755681</v>
      </c>
      <c r="G146" s="51">
        <v>18.897796</v>
      </c>
      <c r="H146" s="52">
        <v>159.5</v>
      </c>
      <c r="I146" s="52">
        <v>-40.239600000000003</v>
      </c>
      <c r="J146" s="51">
        <v>153759371</v>
      </c>
      <c r="K146" s="52">
        <v>101.17627237171776</v>
      </c>
      <c r="L146" s="52">
        <v>431.96544276457882</v>
      </c>
      <c r="M146" s="52">
        <v>20.399999999999999</v>
      </c>
      <c r="N146" s="53">
        <v>66.431714470543696</v>
      </c>
      <c r="O146" s="54">
        <v>0</v>
      </c>
      <c r="P146" s="53">
        <v>0</v>
      </c>
    </row>
    <row r="147" spans="1:16" x14ac:dyDescent="0.25">
      <c r="A147" s="40" t="s">
        <v>308</v>
      </c>
      <c r="B147" s="40" t="s">
        <v>255</v>
      </c>
      <c r="C147" s="41">
        <v>862192368</v>
      </c>
      <c r="D147" s="41">
        <v>93600000</v>
      </c>
      <c r="E147" s="42">
        <v>80.875239607050503</v>
      </c>
      <c r="F147" s="42">
        <v>108.00646315044138</v>
      </c>
      <c r="G147" s="41">
        <v>62.294471000000001</v>
      </c>
      <c r="H147" s="42">
        <v>7.94</v>
      </c>
      <c r="I147" s="42">
        <v>4.2705932753363207E-2</v>
      </c>
      <c r="J147" s="41">
        <v>-2782893</v>
      </c>
      <c r="K147" s="42">
        <v>-269.0725083573102</v>
      </c>
      <c r="L147" s="42">
        <v>427.35042735042737</v>
      </c>
      <c r="M147" s="42">
        <v>66.55</v>
      </c>
      <c r="N147" s="43">
        <v>23.058113989368483</v>
      </c>
      <c r="O147" s="44">
        <v>874.11181876724208</v>
      </c>
      <c r="P147" s="43">
        <v>29.137060625574737</v>
      </c>
    </row>
    <row r="148" spans="1:16" x14ac:dyDescent="0.25">
      <c r="A148" s="50" t="s">
        <v>119</v>
      </c>
      <c r="B148" s="50" t="s">
        <v>355</v>
      </c>
      <c r="C148" s="51">
        <v>5256723777</v>
      </c>
      <c r="D148" s="51">
        <v>93750000</v>
      </c>
      <c r="E148" s="52">
        <v>6.8005389958446312</v>
      </c>
      <c r="F148" s="52">
        <v>0.23175425757936977</v>
      </c>
      <c r="G148" s="51">
        <v>18.316268000000001</v>
      </c>
      <c r="H148" s="52">
        <v>321.25</v>
      </c>
      <c r="I148" s="52">
        <v>22.51224450867403</v>
      </c>
      <c r="J148" s="51">
        <v>771275247</v>
      </c>
      <c r="K148" s="52">
        <v>38.045756186442219</v>
      </c>
      <c r="L148" s="52">
        <v>426.66666666666669</v>
      </c>
      <c r="M148" s="52">
        <v>19.53</v>
      </c>
      <c r="N148" s="53">
        <v>8.3273159889042656</v>
      </c>
      <c r="O148" s="54">
        <v>2737.5224123220733</v>
      </c>
      <c r="P148" s="53">
        <v>91.250747077402437</v>
      </c>
    </row>
    <row r="149" spans="1:16" x14ac:dyDescent="0.25">
      <c r="A149" s="111" t="s">
        <v>707</v>
      </c>
      <c r="B149" s="111" t="s">
        <v>697</v>
      </c>
      <c r="C149" s="112">
        <v>1069503962</v>
      </c>
      <c r="D149" s="112">
        <v>93750000</v>
      </c>
      <c r="E149" s="113">
        <v>51.767923106515418</v>
      </c>
      <c r="F149" s="113">
        <v>55.219117980283116</v>
      </c>
      <c r="G149" s="112">
        <v>69.867154999999997</v>
      </c>
      <c r="H149" s="113">
        <v>11.06</v>
      </c>
      <c r="I149" s="113">
        <v>3.9678165893745287E-2</v>
      </c>
      <c r="J149" s="112">
        <v>-42754773</v>
      </c>
      <c r="K149" s="113">
        <v>-21.927376389064211</v>
      </c>
      <c r="L149" s="113">
        <v>426.66666666666669</v>
      </c>
      <c r="M149" s="113">
        <v>74.52</v>
      </c>
      <c r="N149" s="114">
        <v>14.341569462501884</v>
      </c>
      <c r="O149" s="115">
        <v>1790.3163617260693</v>
      </c>
      <c r="P149" s="114">
        <v>59.677212057535641</v>
      </c>
    </row>
    <row r="150" spans="1:16" x14ac:dyDescent="0.25">
      <c r="A150" s="50" t="s">
        <v>281</v>
      </c>
      <c r="B150" s="50" t="s">
        <v>355</v>
      </c>
      <c r="C150" s="51">
        <v>4102311000</v>
      </c>
      <c r="D150" s="51">
        <v>95000000</v>
      </c>
      <c r="E150" s="52">
        <v>4.8549981963681699</v>
      </c>
      <c r="F150" s="52">
        <v>0.3757738542080627</v>
      </c>
      <c r="G150" s="51">
        <v>61.261921000000001</v>
      </c>
      <c r="H150" s="52">
        <v>134.5</v>
      </c>
      <c r="I150" s="52">
        <v>-0.17323211961860352</v>
      </c>
      <c r="J150" s="51">
        <v>130778000</v>
      </c>
      <c r="K150" s="52">
        <v>98.793375032497821</v>
      </c>
      <c r="L150" s="52">
        <v>421.05263157894734</v>
      </c>
      <c r="M150" s="52">
        <v>64.48</v>
      </c>
      <c r="N150" s="53">
        <v>49.065910816726173</v>
      </c>
      <c r="O150" s="54">
        <v>344.87608608766186</v>
      </c>
      <c r="P150" s="53">
        <v>11.495869536255395</v>
      </c>
    </row>
    <row r="151" spans="1:16" x14ac:dyDescent="0.25">
      <c r="A151" s="55" t="s">
        <v>66</v>
      </c>
      <c r="B151" s="55" t="s">
        <v>356</v>
      </c>
      <c r="C151" s="56">
        <v>1306156803</v>
      </c>
      <c r="D151" s="56">
        <v>99687500</v>
      </c>
      <c r="E151" s="57">
        <v>70.115846584932541</v>
      </c>
      <c r="F151" s="57">
        <v>30.580715424803618</v>
      </c>
      <c r="G151" s="56">
        <v>24.468298000000001</v>
      </c>
      <c r="H151" s="57">
        <v>23.32</v>
      </c>
      <c r="I151" s="57">
        <v>-0.40967666190342905</v>
      </c>
      <c r="J151" s="56">
        <v>-162987339</v>
      </c>
      <c r="K151" s="57">
        <v>-14.067427041066054</v>
      </c>
      <c r="L151" s="57">
        <v>401.2539184952978</v>
      </c>
      <c r="M151" s="57">
        <v>24.54</v>
      </c>
      <c r="N151" s="58">
        <v>75.860049402761945</v>
      </c>
      <c r="O151" s="59">
        <v>442.28847942971947</v>
      </c>
      <c r="P151" s="58">
        <v>14.742949314323983</v>
      </c>
    </row>
    <row r="152" spans="1:16" x14ac:dyDescent="0.25">
      <c r="A152" s="50" t="s">
        <v>282</v>
      </c>
      <c r="B152" s="50" t="s">
        <v>355</v>
      </c>
      <c r="C152" s="51">
        <v>1869476072</v>
      </c>
      <c r="D152" s="51">
        <v>100000000</v>
      </c>
      <c r="E152" s="52">
        <v>36.741175320805567</v>
      </c>
      <c r="F152" s="52">
        <v>16.700534236729805</v>
      </c>
      <c r="G152" s="51">
        <v>50.595194999999997</v>
      </c>
      <c r="H152" s="52">
        <v>21.52</v>
      </c>
      <c r="I152" s="52">
        <v>-0.63643483109819954</v>
      </c>
      <c r="J152" s="51">
        <v>-304722758</v>
      </c>
      <c r="K152" s="52">
        <v>-7.2196773698143017</v>
      </c>
      <c r="L152" s="52">
        <v>400</v>
      </c>
      <c r="M152" s="52">
        <v>50.59</v>
      </c>
      <c r="N152" s="53">
        <v>84.422832912542091</v>
      </c>
      <c r="O152" s="54">
        <v>696.27056083117043</v>
      </c>
      <c r="P152" s="53">
        <v>23.209018694372347</v>
      </c>
    </row>
    <row r="153" spans="1:16" x14ac:dyDescent="0.25">
      <c r="A153" s="60" t="s">
        <v>289</v>
      </c>
      <c r="B153" s="60" t="s">
        <v>287</v>
      </c>
      <c r="C153" s="61">
        <v>4489506254</v>
      </c>
      <c r="D153" s="61">
        <v>100000000</v>
      </c>
      <c r="E153" s="62">
        <v>51.030978866030409</v>
      </c>
      <c r="F153" s="62">
        <v>23.195899484559277</v>
      </c>
      <c r="G153" s="61">
        <v>35.895862999999999</v>
      </c>
      <c r="H153" s="62">
        <v>21.84</v>
      </c>
      <c r="I153" s="62">
        <v>4.9816741704265866E-2</v>
      </c>
      <c r="J153" s="61">
        <v>-156863405</v>
      </c>
      <c r="K153" s="62">
        <v>-14.024940998826336</v>
      </c>
      <c r="L153" s="62">
        <v>400</v>
      </c>
      <c r="M153" s="62">
        <v>35.89</v>
      </c>
      <c r="N153" s="63">
        <v>14.665780125180868</v>
      </c>
      <c r="O153" s="64">
        <v>1579.0521301002905</v>
      </c>
      <c r="P153" s="63">
        <v>52.635071003343015</v>
      </c>
    </row>
    <row r="154" spans="1:16" x14ac:dyDescent="0.25">
      <c r="A154" s="35" t="s">
        <v>85</v>
      </c>
      <c r="B154" s="35" t="s">
        <v>200</v>
      </c>
      <c r="C154" s="36">
        <v>1271636030</v>
      </c>
      <c r="D154" s="36">
        <v>100000000</v>
      </c>
      <c r="E154" s="37">
        <v>57.614348277294972</v>
      </c>
      <c r="F154" s="37">
        <v>52.376680252086338</v>
      </c>
      <c r="G154" s="36">
        <v>62.830463000000002</v>
      </c>
      <c r="H154" s="37">
        <v>11.05</v>
      </c>
      <c r="I154" s="37">
        <v>-0.51084612924937822</v>
      </c>
      <c r="J154" s="36">
        <v>15898817</v>
      </c>
      <c r="K154" s="37">
        <v>69.187537663965813</v>
      </c>
      <c r="L154" s="37">
        <v>400</v>
      </c>
      <c r="M154" s="37">
        <v>62.83</v>
      </c>
      <c r="N154" s="38">
        <v>43.630524173015907</v>
      </c>
      <c r="O154" s="39">
        <v>219.52939170831991</v>
      </c>
      <c r="P154" s="38">
        <v>7.3176463902773303</v>
      </c>
    </row>
    <row r="155" spans="1:16" x14ac:dyDescent="0.25">
      <c r="A155" s="40" t="s">
        <v>10</v>
      </c>
      <c r="B155" s="40" t="s">
        <v>255</v>
      </c>
      <c r="C155" s="41">
        <v>9551963345</v>
      </c>
      <c r="D155" s="41">
        <v>100000000</v>
      </c>
      <c r="E155" s="42">
        <v>7.8491919060702902</v>
      </c>
      <c r="F155" s="42">
        <v>0.68852560579563948</v>
      </c>
      <c r="G155" s="41">
        <v>45.468504000000003</v>
      </c>
      <c r="H155" s="42">
        <v>112.1</v>
      </c>
      <c r="I155" s="42">
        <v>3.3094315853183782</v>
      </c>
      <c r="J155" s="41">
        <v>58835982</v>
      </c>
      <c r="K155" s="42">
        <v>193.75898238598279</v>
      </c>
      <c r="L155" s="42">
        <v>400</v>
      </c>
      <c r="M155" s="42">
        <v>45.46</v>
      </c>
      <c r="N155" s="43">
        <v>17.27077558124892</v>
      </c>
      <c r="O155" s="44">
        <v>1873.4829045707877</v>
      </c>
      <c r="P155" s="43">
        <v>62.449430152359589</v>
      </c>
    </row>
    <row r="156" spans="1:16" x14ac:dyDescent="0.25">
      <c r="A156" s="106" t="s">
        <v>730</v>
      </c>
      <c r="B156" s="106" t="s">
        <v>693</v>
      </c>
      <c r="C156" s="107">
        <v>818057024</v>
      </c>
      <c r="D156" s="107">
        <v>100000000</v>
      </c>
      <c r="E156" s="108">
        <v>37.094753726075275</v>
      </c>
      <c r="F156" s="108">
        <v>10.304098257243131</v>
      </c>
      <c r="G156" s="107">
        <v>30.53511</v>
      </c>
      <c r="H156" s="108">
        <v>35.32</v>
      </c>
      <c r="I156" s="108">
        <v>0.54884171266667181</v>
      </c>
      <c r="J156" s="107">
        <v>56374948</v>
      </c>
      <c r="K156" s="108">
        <v>63.858152028805421</v>
      </c>
      <c r="L156" s="108">
        <v>400</v>
      </c>
      <c r="M156" s="108">
        <v>30.53</v>
      </c>
      <c r="N156" s="109">
        <v>18.965056441490265</v>
      </c>
      <c r="O156" s="110">
        <v>1157.0416419605522</v>
      </c>
      <c r="P156" s="109">
        <v>38.568054732018403</v>
      </c>
    </row>
    <row r="157" spans="1:16" x14ac:dyDescent="0.25">
      <c r="A157" s="70" t="s">
        <v>740</v>
      </c>
      <c r="B157" s="70" t="s">
        <v>699</v>
      </c>
      <c r="C157" s="71">
        <v>1018312000</v>
      </c>
      <c r="D157" s="71">
        <v>100000000</v>
      </c>
      <c r="E157" s="72">
        <v>176.50879719845236</v>
      </c>
      <c r="F157" s="72">
        <v>171.53430259473922</v>
      </c>
      <c r="G157" s="71">
        <v>51.044795000000001</v>
      </c>
      <c r="H157" s="72">
        <v>4.4400000000000004</v>
      </c>
      <c r="I157" s="72">
        <v>-0.52169012793941061</v>
      </c>
      <c r="J157" s="71">
        <v>73854000</v>
      </c>
      <c r="K157" s="72">
        <v>13.93289461640534</v>
      </c>
      <c r="L157" s="72">
        <v>400</v>
      </c>
      <c r="M157" s="72">
        <v>51.04</v>
      </c>
      <c r="N157" s="73">
        <v>0</v>
      </c>
      <c r="O157" s="74">
        <v>553.86140226688167</v>
      </c>
      <c r="P157" s="73">
        <v>18.46204674222939</v>
      </c>
    </row>
    <row r="158" spans="1:16" x14ac:dyDescent="0.25">
      <c r="A158" t="s">
        <v>2195</v>
      </c>
      <c r="C158" s="14">
        <v>2602246725</v>
      </c>
      <c r="D158" s="14">
        <v>100000000</v>
      </c>
      <c r="E158" s="19">
        <v>0</v>
      </c>
      <c r="F158" s="19">
        <v>0</v>
      </c>
      <c r="G158" s="14">
        <v>0</v>
      </c>
      <c r="H158" s="19">
        <v>122.5</v>
      </c>
      <c r="I158" s="19">
        <v>0</v>
      </c>
      <c r="J158" s="14">
        <v>35830166</v>
      </c>
      <c r="K158" s="19">
        <v>340.49521288849178</v>
      </c>
      <c r="L158" s="19">
        <v>400</v>
      </c>
      <c r="M158" s="19">
        <v>0</v>
      </c>
      <c r="N158" s="20">
        <v>0</v>
      </c>
      <c r="O158" s="21">
        <v>0</v>
      </c>
      <c r="P158" s="24">
        <v>0</v>
      </c>
    </row>
    <row r="159" spans="1:16" x14ac:dyDescent="0.25">
      <c r="A159" t="s">
        <v>2193</v>
      </c>
      <c r="C159" s="14">
        <v>3451807136</v>
      </c>
      <c r="D159" s="14">
        <v>100000000</v>
      </c>
      <c r="E159" s="19">
        <v>0</v>
      </c>
      <c r="F159" s="19">
        <v>0</v>
      </c>
      <c r="G159" s="14">
        <v>0</v>
      </c>
      <c r="H159" s="19">
        <v>167.3</v>
      </c>
      <c r="I159" s="19">
        <v>0</v>
      </c>
      <c r="J159" s="14">
        <v>17706780</v>
      </c>
      <c r="K159" s="19">
        <v>937.49399947364793</v>
      </c>
      <c r="L159" s="19">
        <v>400</v>
      </c>
      <c r="M159" s="19">
        <v>0</v>
      </c>
      <c r="N159" s="20">
        <v>0</v>
      </c>
      <c r="O159" s="21">
        <v>0</v>
      </c>
      <c r="P159" s="24">
        <v>0</v>
      </c>
    </row>
    <row r="160" spans="1:16" x14ac:dyDescent="0.25">
      <c r="A160" s="55" t="s">
        <v>161</v>
      </c>
      <c r="B160" s="55" t="s">
        <v>233</v>
      </c>
      <c r="C160" s="56">
        <v>11386108733</v>
      </c>
      <c r="D160" s="56">
        <v>100023579</v>
      </c>
      <c r="E160" s="57">
        <v>30.863423100199906</v>
      </c>
      <c r="F160" s="57">
        <v>1.965359715234013</v>
      </c>
      <c r="G160" s="56">
        <v>8.2922969999999996</v>
      </c>
      <c r="H160" s="57">
        <v>156.30000000000001</v>
      </c>
      <c r="I160" s="57">
        <v>-1.0104168962812423</v>
      </c>
      <c r="J160" s="56">
        <v>-796663172</v>
      </c>
      <c r="K160" s="57">
        <v>-19.711846179077547</v>
      </c>
      <c r="L160" s="57">
        <v>399.90570623352721</v>
      </c>
      <c r="M160" s="57">
        <v>8.2899999999999991</v>
      </c>
      <c r="N160" s="58">
        <v>54.512083255061555</v>
      </c>
      <c r="O160" s="59">
        <v>542.67242408164657</v>
      </c>
      <c r="P160" s="58">
        <v>18.089080802721551</v>
      </c>
    </row>
    <row r="161" spans="1:16" x14ac:dyDescent="0.25">
      <c r="A161" s="45" t="s">
        <v>1</v>
      </c>
      <c r="B161" s="45" t="s">
        <v>375</v>
      </c>
      <c r="C161" s="46">
        <v>17091099555</v>
      </c>
      <c r="D161" s="46">
        <v>100066875</v>
      </c>
      <c r="E161" s="47">
        <v>3.7375764379990954</v>
      </c>
      <c r="F161" s="47">
        <v>8.6862293120524375E-2</v>
      </c>
      <c r="G161" s="46">
        <v>24.953838000000001</v>
      </c>
      <c r="H161" s="47">
        <v>429</v>
      </c>
      <c r="I161" s="47">
        <v>3.1565381546387243</v>
      </c>
      <c r="J161" s="46">
        <v>-1275590032</v>
      </c>
      <c r="K161" s="47">
        <v>-33.732433752665138</v>
      </c>
      <c r="L161" s="47">
        <v>399.73267877107185</v>
      </c>
      <c r="M161" s="47">
        <v>24.93</v>
      </c>
      <c r="N161" s="48">
        <v>60.686844187760158</v>
      </c>
      <c r="O161" s="49">
        <v>1350.2257952352963</v>
      </c>
      <c r="P161" s="48">
        <v>45.00752650784321</v>
      </c>
    </row>
    <row r="162" spans="1:16" x14ac:dyDescent="0.25">
      <c r="A162" s="50" t="s">
        <v>154</v>
      </c>
      <c r="B162" s="50" t="s">
        <v>355</v>
      </c>
      <c r="C162" s="51">
        <v>1139133952</v>
      </c>
      <c r="D162" s="51">
        <v>100500000</v>
      </c>
      <c r="E162" s="52">
        <v>31.906625770189553</v>
      </c>
      <c r="F162" s="52">
        <v>9.6205716177263838</v>
      </c>
      <c r="G162" s="51">
        <v>40.319831000000001</v>
      </c>
      <c r="H162" s="52">
        <v>31.1</v>
      </c>
      <c r="I162" s="52">
        <v>1.4249120781985596</v>
      </c>
      <c r="J162" s="51">
        <v>60728696</v>
      </c>
      <c r="K162" s="52">
        <v>54.611744009784104</v>
      </c>
      <c r="L162" s="52">
        <v>398.00995024875624</v>
      </c>
      <c r="M162" s="52">
        <v>40.11</v>
      </c>
      <c r="N162" s="53">
        <v>17.080824958736908</v>
      </c>
      <c r="O162" s="54">
        <v>2078.3332368375477</v>
      </c>
      <c r="P162" s="53">
        <v>69.27777456125159</v>
      </c>
    </row>
    <row r="163" spans="1:16" x14ac:dyDescent="0.25">
      <c r="A163" s="55" t="s">
        <v>337</v>
      </c>
      <c r="B163" s="55" t="s">
        <v>356</v>
      </c>
      <c r="C163" s="56">
        <v>12392289821</v>
      </c>
      <c r="D163" s="56">
        <v>102000000</v>
      </c>
      <c r="E163" s="57">
        <v>5.8174275411039797</v>
      </c>
      <c r="F163" s="57">
        <v>0.18105905823541799</v>
      </c>
      <c r="G163" s="56">
        <v>22.563583000000001</v>
      </c>
      <c r="H163" s="57">
        <v>304.75</v>
      </c>
      <c r="I163" s="57">
        <v>-4.9973187603579845</v>
      </c>
      <c r="J163" s="56">
        <v>887823164</v>
      </c>
      <c r="K163" s="57">
        <v>36.189639224146219</v>
      </c>
      <c r="L163" s="57">
        <v>392.15686274509807</v>
      </c>
      <c r="M163" s="57">
        <v>22.12</v>
      </c>
      <c r="N163" s="58">
        <v>23.739501236649485</v>
      </c>
      <c r="O163" s="59">
        <v>944.35660231500538</v>
      </c>
      <c r="P163" s="58">
        <v>31.478553410500179</v>
      </c>
    </row>
    <row r="164" spans="1:16" x14ac:dyDescent="0.25">
      <c r="A164" s="35" t="s">
        <v>539</v>
      </c>
      <c r="B164" s="35" t="s">
        <v>200</v>
      </c>
      <c r="C164" s="36">
        <v>3339027503</v>
      </c>
      <c r="D164" s="36">
        <v>103200000</v>
      </c>
      <c r="E164" s="37">
        <v>120.22620425677562</v>
      </c>
      <c r="F164" s="37">
        <v>97.081883282280046</v>
      </c>
      <c r="G164" s="36">
        <v>113.051084</v>
      </c>
      <c r="H164" s="37">
        <v>12.07</v>
      </c>
      <c r="I164" s="37">
        <v>-5.3822467295717047E-2</v>
      </c>
      <c r="J164" s="36">
        <v>31743454</v>
      </c>
      <c r="K164" s="37">
        <v>39.012767797732408</v>
      </c>
      <c r="L164" s="37">
        <v>387.59689922480618</v>
      </c>
      <c r="M164" s="37">
        <v>26.71</v>
      </c>
      <c r="N164" s="38">
        <v>55.935807862681933</v>
      </c>
      <c r="O164" s="39">
        <v>1042.6436460480636</v>
      </c>
      <c r="P164" s="38">
        <v>34.754788201602118</v>
      </c>
    </row>
    <row r="165" spans="1:16" x14ac:dyDescent="0.25">
      <c r="A165" s="30" t="s">
        <v>141</v>
      </c>
      <c r="B165" s="30" t="s">
        <v>349</v>
      </c>
      <c r="C165" s="31">
        <v>30199553337</v>
      </c>
      <c r="D165" s="31">
        <v>105000000</v>
      </c>
      <c r="E165" s="32">
        <v>6.4759680266887596</v>
      </c>
      <c r="F165" s="32">
        <v>0.19154001853560365</v>
      </c>
      <c r="G165" s="31">
        <v>19.260493</v>
      </c>
      <c r="H165" s="32">
        <v>320.75</v>
      </c>
      <c r="I165" s="32">
        <v>-0.80586650409196636</v>
      </c>
      <c r="J165" s="31">
        <v>-367159109</v>
      </c>
      <c r="K165" s="32">
        <v>-92.085417932529083</v>
      </c>
      <c r="L165" s="32">
        <v>380.95238095238096</v>
      </c>
      <c r="M165" s="32">
        <v>18.34</v>
      </c>
      <c r="N165" s="33">
        <v>2.3430278880361248</v>
      </c>
      <c r="O165" s="34">
        <v>697.67411270383491</v>
      </c>
      <c r="P165" s="33">
        <v>23.255803756794496</v>
      </c>
    </row>
    <row r="166" spans="1:16" x14ac:dyDescent="0.25">
      <c r="A166" s="45" t="s">
        <v>400</v>
      </c>
      <c r="B166" s="45" t="s">
        <v>375</v>
      </c>
      <c r="C166" s="46">
        <v>1053946708</v>
      </c>
      <c r="D166" s="46">
        <v>105000000</v>
      </c>
      <c r="E166" s="47">
        <v>40.97902202928752</v>
      </c>
      <c r="F166" s="47">
        <v>26.018426685261918</v>
      </c>
      <c r="G166" s="46">
        <v>69.578063</v>
      </c>
      <c r="H166" s="47">
        <v>14.03</v>
      </c>
      <c r="I166" s="47">
        <v>0.73515938007425419</v>
      </c>
      <c r="J166" s="46">
        <v>-45288475</v>
      </c>
      <c r="K166" s="47">
        <v>-34.777059726563991</v>
      </c>
      <c r="L166" s="47">
        <v>380.95238095238096</v>
      </c>
      <c r="M166" s="47">
        <v>66.260000000000005</v>
      </c>
      <c r="N166" s="48">
        <v>51.77941704870581</v>
      </c>
      <c r="O166" s="49">
        <v>2506.8443308683604</v>
      </c>
      <c r="P166" s="48">
        <v>83.561477695612012</v>
      </c>
    </row>
    <row r="167" spans="1:16" x14ac:dyDescent="0.25">
      <c r="A167" s="30" t="s">
        <v>168</v>
      </c>
      <c r="B167" s="30" t="s">
        <v>349</v>
      </c>
      <c r="C167" s="31">
        <v>44654191</v>
      </c>
      <c r="D167" s="31">
        <v>108559000</v>
      </c>
      <c r="E167" s="32">
        <v>102.16342788073865</v>
      </c>
      <c r="F167" s="32">
        <v>188.21733413303116</v>
      </c>
      <c r="G167" s="31">
        <v>72.105159999999998</v>
      </c>
      <c r="H167" s="32">
        <v>5.43</v>
      </c>
      <c r="I167" s="32">
        <v>-1.2705397854680278E-2</v>
      </c>
      <c r="J167" s="31">
        <v>-63594848</v>
      </c>
      <c r="K167" s="32">
        <v>-8.535203983819569</v>
      </c>
      <c r="L167" s="32">
        <v>368.4632319752393</v>
      </c>
      <c r="M167" s="32">
        <v>66.42</v>
      </c>
      <c r="N167" s="33">
        <v>30.627989662274974</v>
      </c>
      <c r="O167" s="34">
        <v>879.24299555426444</v>
      </c>
      <c r="P167" s="33">
        <v>29.308099851808816</v>
      </c>
    </row>
    <row r="168" spans="1:16" x14ac:dyDescent="0.25">
      <c r="A168" s="50" t="s">
        <v>733</v>
      </c>
      <c r="B168" s="50" t="s">
        <v>355</v>
      </c>
      <c r="C168" s="51">
        <v>2222618346</v>
      </c>
      <c r="D168" s="51">
        <v>110500000</v>
      </c>
      <c r="E168" s="52">
        <v>0.43506854330872413</v>
      </c>
      <c r="F168" s="52">
        <v>2.2409060245570998E-3</v>
      </c>
      <c r="G168" s="51">
        <v>47.739924000000002</v>
      </c>
      <c r="H168" s="52">
        <v>1926</v>
      </c>
      <c r="I168" s="52">
        <v>-125.04735906252563</v>
      </c>
      <c r="J168" s="51">
        <v>27078608</v>
      </c>
      <c r="K168" s="52">
        <v>7169.8109444916818</v>
      </c>
      <c r="L168" s="52">
        <v>361.99095022624437</v>
      </c>
      <c r="M168" s="52">
        <v>43.2</v>
      </c>
      <c r="N168" s="53">
        <v>29.211658890183301</v>
      </c>
      <c r="O168" s="54">
        <v>1353.9834028344806</v>
      </c>
      <c r="P168" s="53">
        <v>45.132780094482683</v>
      </c>
    </row>
    <row r="169" spans="1:16" x14ac:dyDescent="0.25">
      <c r="A169" s="70" t="s">
        <v>72</v>
      </c>
      <c r="B169" s="70" t="s">
        <v>221</v>
      </c>
      <c r="C169" s="71">
        <v>2379193448</v>
      </c>
      <c r="D169" s="71">
        <v>111600000</v>
      </c>
      <c r="E169" s="72">
        <v>45.789493602158252</v>
      </c>
      <c r="F169" s="72">
        <v>27.353341458875896</v>
      </c>
      <c r="G169" s="71">
        <v>58.125256</v>
      </c>
      <c r="H169" s="72">
        <v>15.03</v>
      </c>
      <c r="I169" s="72">
        <v>0.29242793226818797</v>
      </c>
      <c r="J169" s="71">
        <v>84066155</v>
      </c>
      <c r="K169" s="72">
        <v>19.912888843316313</v>
      </c>
      <c r="L169" s="72">
        <v>358.42293906810033</v>
      </c>
      <c r="M169" s="72">
        <v>52.08</v>
      </c>
      <c r="N169" s="73">
        <v>12.560142828813397</v>
      </c>
      <c r="O169" s="74">
        <v>1269.36643409102</v>
      </c>
      <c r="P169" s="73">
        <v>42.312214469700663</v>
      </c>
    </row>
    <row r="170" spans="1:16" x14ac:dyDescent="0.25">
      <c r="A170" s="55" t="s">
        <v>540</v>
      </c>
      <c r="B170" s="55" t="s">
        <v>233</v>
      </c>
      <c r="C170" s="56">
        <v>2863294706</v>
      </c>
      <c r="D170" s="56">
        <v>112000000</v>
      </c>
      <c r="E170" s="57">
        <v>2.0973430166541829</v>
      </c>
      <c r="F170" s="57">
        <v>4.3855449495110881E-2</v>
      </c>
      <c r="G170" s="56">
        <v>44.440303</v>
      </c>
      <c r="H170" s="57">
        <v>429.25</v>
      </c>
      <c r="I170" s="57">
        <v>8.8741773555397572</v>
      </c>
      <c r="J170" s="56">
        <v>-54281567</v>
      </c>
      <c r="K170" s="57">
        <v>-881.03572986387815</v>
      </c>
      <c r="L170" s="57">
        <v>357.14285714285717</v>
      </c>
      <c r="M170" s="57">
        <v>39.67</v>
      </c>
      <c r="N170" s="58">
        <v>58.752858873116907</v>
      </c>
      <c r="O170" s="59">
        <v>2794.8433220946399</v>
      </c>
      <c r="P170" s="58">
        <v>93.161444069821329</v>
      </c>
    </row>
    <row r="171" spans="1:16" x14ac:dyDescent="0.25">
      <c r="A171" s="50" t="s">
        <v>555</v>
      </c>
      <c r="B171" s="50" t="s">
        <v>355</v>
      </c>
      <c r="C171" s="51">
        <v>1784851552</v>
      </c>
      <c r="D171" s="51">
        <v>112000000</v>
      </c>
      <c r="E171" s="52">
        <v>13.240223842401935</v>
      </c>
      <c r="F171" s="52">
        <v>0.65312864258099523</v>
      </c>
      <c r="G171" s="51">
        <v>16.937535</v>
      </c>
      <c r="H171" s="52">
        <v>178.4</v>
      </c>
      <c r="I171" s="52">
        <v>1.6088191365904265</v>
      </c>
      <c r="J171" s="51">
        <v>-293057834</v>
      </c>
      <c r="K171" s="52">
        <v>-69.17405934283947</v>
      </c>
      <c r="L171" s="52">
        <v>357.14285714285717</v>
      </c>
      <c r="M171" s="52">
        <v>15.12</v>
      </c>
      <c r="N171" s="53">
        <v>15.607867892503615</v>
      </c>
      <c r="O171" s="54">
        <v>1756.3715588528692</v>
      </c>
      <c r="P171" s="53">
        <v>58.545718628428972</v>
      </c>
    </row>
    <row r="172" spans="1:16" x14ac:dyDescent="0.25">
      <c r="A172" s="45" t="s">
        <v>413</v>
      </c>
      <c r="B172" s="45" t="s">
        <v>375</v>
      </c>
      <c r="C172" s="46">
        <v>1236382849</v>
      </c>
      <c r="D172" s="46">
        <v>112000000</v>
      </c>
      <c r="E172" s="47">
        <v>58.573022929112703</v>
      </c>
      <c r="F172" s="47">
        <v>32.685838688120931</v>
      </c>
      <c r="G172" s="46">
        <v>42.556854000000001</v>
      </c>
      <c r="H172" s="47">
        <v>16.05</v>
      </c>
      <c r="I172" s="47">
        <v>-0.16218513064216111</v>
      </c>
      <c r="J172" s="46">
        <v>-12325753</v>
      </c>
      <c r="K172" s="47">
        <v>-145.3866550790041</v>
      </c>
      <c r="L172" s="47">
        <v>357.14285714285717</v>
      </c>
      <c r="M172" s="47">
        <v>37.99</v>
      </c>
      <c r="N172" s="48">
        <v>39.709719523627733</v>
      </c>
      <c r="O172" s="49">
        <v>340.35660175520434</v>
      </c>
      <c r="P172" s="48">
        <v>11.345220058506811</v>
      </c>
    </row>
    <row r="173" spans="1:16" x14ac:dyDescent="0.25">
      <c r="A173" s="30" t="s">
        <v>37</v>
      </c>
      <c r="B173" s="30" t="s">
        <v>605</v>
      </c>
      <c r="C173" s="31">
        <v>674554994</v>
      </c>
      <c r="D173" s="31">
        <v>112400000</v>
      </c>
      <c r="E173" s="32">
        <v>73.663145526322523</v>
      </c>
      <c r="F173" s="32">
        <v>131.07321268028917</v>
      </c>
      <c r="G173" s="31">
        <v>100.007176</v>
      </c>
      <c r="H173" s="32">
        <v>5.43</v>
      </c>
      <c r="I173" s="32">
        <v>-0.10790259157686767</v>
      </c>
      <c r="J173" s="31">
        <v>11423592</v>
      </c>
      <c r="K173" s="32">
        <v>49.196434886680123</v>
      </c>
      <c r="L173" s="32">
        <v>355.87188612099646</v>
      </c>
      <c r="M173" s="32">
        <v>88.97</v>
      </c>
      <c r="N173" s="33">
        <v>27.497852149847908</v>
      </c>
      <c r="O173" s="34">
        <v>428.53161892909816</v>
      </c>
      <c r="P173" s="33">
        <v>14.284387297636606</v>
      </c>
    </row>
    <row r="174" spans="1:16" x14ac:dyDescent="0.25">
      <c r="A174" s="45" t="s">
        <v>195</v>
      </c>
      <c r="B174" s="45" t="s">
        <v>375</v>
      </c>
      <c r="C174" s="46">
        <v>15443065482</v>
      </c>
      <c r="D174" s="46">
        <v>115000000</v>
      </c>
      <c r="E174" s="47">
        <v>15.770906761689533</v>
      </c>
      <c r="F174" s="47">
        <v>1.7810171385307207</v>
      </c>
      <c r="G174" s="46">
        <v>32.987870999999998</v>
      </c>
      <c r="H174" s="47">
        <v>76.900000000000006</v>
      </c>
      <c r="I174" s="47">
        <v>-2.0820185623390444</v>
      </c>
      <c r="J174" s="46">
        <v>-862680192</v>
      </c>
      <c r="K174" s="47">
        <v>-10.264522220535696</v>
      </c>
      <c r="L174" s="47">
        <v>347.82608695652175</v>
      </c>
      <c r="M174" s="47">
        <v>28.68</v>
      </c>
      <c r="N174" s="48">
        <v>45.362761841133633</v>
      </c>
      <c r="O174" s="49">
        <v>529.04955123796549</v>
      </c>
      <c r="P174" s="48">
        <v>17.634985041265516</v>
      </c>
    </row>
    <row r="175" spans="1:16" x14ac:dyDescent="0.25">
      <c r="A175" s="55" t="s">
        <v>537</v>
      </c>
      <c r="B175" s="55" t="s">
        <v>356</v>
      </c>
      <c r="C175" s="56">
        <v>7584806686</v>
      </c>
      <c r="D175" s="56">
        <v>115200000</v>
      </c>
      <c r="E175" s="57">
        <v>12.951703615286741</v>
      </c>
      <c r="F175" s="57">
        <v>1.1590513687792401</v>
      </c>
      <c r="G175" s="56">
        <v>32.517617000000001</v>
      </c>
      <c r="H175" s="57">
        <v>95</v>
      </c>
      <c r="I175" s="57">
        <v>0.11010211207795351</v>
      </c>
      <c r="J175" s="56">
        <v>266471917</v>
      </c>
      <c r="K175" s="57">
        <v>41.934625328642042</v>
      </c>
      <c r="L175" s="57">
        <v>347.22222222222223</v>
      </c>
      <c r="M175" s="57">
        <v>28.22</v>
      </c>
      <c r="N175" s="58">
        <v>59.497423677855373</v>
      </c>
      <c r="O175" s="59">
        <v>1197.908176422412</v>
      </c>
      <c r="P175" s="58">
        <v>39.930272547413736</v>
      </c>
    </row>
    <row r="176" spans="1:16" x14ac:dyDescent="0.25">
      <c r="A176" s="50" t="s">
        <v>89</v>
      </c>
      <c r="B176" s="50" t="s">
        <v>355</v>
      </c>
      <c r="C176" s="51">
        <v>1056734129</v>
      </c>
      <c r="D176" s="51">
        <v>117000000</v>
      </c>
      <c r="E176" s="52">
        <v>19.442517690941273</v>
      </c>
      <c r="F176" s="52">
        <v>4.2609067917907675</v>
      </c>
      <c r="G176" s="51">
        <v>53.028322000000003</v>
      </c>
      <c r="H176" s="52">
        <v>38.799999999999997</v>
      </c>
      <c r="I176" s="52">
        <v>2.1331459784367652</v>
      </c>
      <c r="J176" s="51">
        <v>51520744</v>
      </c>
      <c r="K176" s="52">
        <v>88.566267598930636</v>
      </c>
      <c r="L176" s="52">
        <v>341.88034188034186</v>
      </c>
      <c r="M176" s="52">
        <v>45.32</v>
      </c>
      <c r="N176" s="53">
        <v>56.930557551510638</v>
      </c>
      <c r="O176" s="54">
        <v>3000</v>
      </c>
      <c r="P176" s="53">
        <v>100</v>
      </c>
    </row>
    <row r="177" spans="1:16" x14ac:dyDescent="0.25">
      <c r="A177" s="75" t="s">
        <v>630</v>
      </c>
      <c r="B177" s="75" t="s">
        <v>350</v>
      </c>
      <c r="C177" s="76">
        <v>3913562968</v>
      </c>
      <c r="D177" s="76">
        <v>117000000</v>
      </c>
      <c r="E177" s="77">
        <v>37.662804534375688</v>
      </c>
      <c r="F177" s="77">
        <v>7.153429161324917</v>
      </c>
      <c r="G177" s="76">
        <v>23.988026999999999</v>
      </c>
      <c r="H177" s="77">
        <v>44.28</v>
      </c>
      <c r="I177" s="77">
        <v>-1.7195825464449186</v>
      </c>
      <c r="J177" s="76">
        <v>-98818698</v>
      </c>
      <c r="K177" s="77">
        <v>-53.279390505630829</v>
      </c>
      <c r="L177" s="77">
        <v>341.88034188034186</v>
      </c>
      <c r="M177" s="77">
        <v>20.5</v>
      </c>
      <c r="N177" s="78">
        <v>12.447001116925401</v>
      </c>
      <c r="O177" s="79">
        <v>0</v>
      </c>
      <c r="P177" s="78">
        <v>0</v>
      </c>
    </row>
    <row r="178" spans="1:16" x14ac:dyDescent="0.25">
      <c r="A178" s="75" t="s">
        <v>710</v>
      </c>
      <c r="B178" s="75" t="s">
        <v>679</v>
      </c>
      <c r="C178" s="76">
        <v>599344233</v>
      </c>
      <c r="D178" s="76">
        <v>118000000</v>
      </c>
      <c r="E178" s="77">
        <v>120.56485890270449</v>
      </c>
      <c r="F178" s="77">
        <v>92.885099308709158</v>
      </c>
      <c r="G178" s="76">
        <v>28.655494999999998</v>
      </c>
      <c r="H178" s="77">
        <v>11.58</v>
      </c>
      <c r="I178" s="77">
        <v>-0.26999785354580297</v>
      </c>
      <c r="J178" s="76">
        <v>-28506759</v>
      </c>
      <c r="K178" s="77">
        <v>-45.533061124205666</v>
      </c>
      <c r="L178" s="77">
        <v>338.9830508474576</v>
      </c>
      <c r="M178" s="77">
        <v>24.28</v>
      </c>
      <c r="N178" s="78">
        <v>81.986278622089756</v>
      </c>
      <c r="O178" s="79">
        <v>400.61561593164299</v>
      </c>
      <c r="P178" s="78">
        <v>13.3538538643881</v>
      </c>
    </row>
    <row r="179" spans="1:16" x14ac:dyDescent="0.25">
      <c r="A179" s="95" t="s">
        <v>189</v>
      </c>
      <c r="B179" s="95" t="s">
        <v>351</v>
      </c>
      <c r="C179" s="96">
        <v>2158486550</v>
      </c>
      <c r="D179" s="96">
        <v>118350000</v>
      </c>
      <c r="E179" s="97">
        <v>26.061051609821128</v>
      </c>
      <c r="F179" s="97">
        <v>6.4765654240466031</v>
      </c>
      <c r="G179" s="96">
        <v>44.628962999999999</v>
      </c>
      <c r="H179" s="97">
        <v>34.4</v>
      </c>
      <c r="I179" s="97">
        <v>0.7494281827345759</v>
      </c>
      <c r="J179" s="96">
        <v>144339003</v>
      </c>
      <c r="K179" s="97">
        <v>27.878119679127892</v>
      </c>
      <c r="L179" s="97">
        <v>337.98056611744823</v>
      </c>
      <c r="M179" s="97">
        <v>37.700000000000003</v>
      </c>
      <c r="N179" s="98">
        <v>54.433781331154066</v>
      </c>
      <c r="O179" s="99">
        <v>2038.9793417072351</v>
      </c>
      <c r="P179" s="98">
        <v>67.965978056907844</v>
      </c>
    </row>
    <row r="180" spans="1:16" x14ac:dyDescent="0.25">
      <c r="A180" s="40" t="s">
        <v>87</v>
      </c>
      <c r="B180" s="40" t="s">
        <v>255</v>
      </c>
      <c r="C180" s="41">
        <v>3143931773</v>
      </c>
      <c r="D180" s="41">
        <v>119000000</v>
      </c>
      <c r="E180" s="42">
        <v>64.455658396921905</v>
      </c>
      <c r="F180" s="42">
        <v>21.66576752837711</v>
      </c>
      <c r="G180" s="41">
        <v>24.496238000000002</v>
      </c>
      <c r="H180" s="42">
        <v>25.34</v>
      </c>
      <c r="I180" s="42">
        <v>-0.32403958137131639</v>
      </c>
      <c r="J180" s="41">
        <v>-53375203</v>
      </c>
      <c r="K180" s="42">
        <v>-55.737492932813765</v>
      </c>
      <c r="L180" s="42">
        <v>336.1344537815126</v>
      </c>
      <c r="M180" s="42">
        <v>20.58</v>
      </c>
      <c r="N180" s="43">
        <v>16.978167674945848</v>
      </c>
      <c r="O180" s="44">
        <v>519.32083579862535</v>
      </c>
      <c r="P180" s="43">
        <v>17.310694526620846</v>
      </c>
    </row>
    <row r="181" spans="1:16" x14ac:dyDescent="0.25">
      <c r="A181" s="35" t="s">
        <v>145</v>
      </c>
      <c r="B181" s="35" t="s">
        <v>200</v>
      </c>
      <c r="C181" s="36">
        <v>9789764290</v>
      </c>
      <c r="D181" s="36">
        <v>119470352</v>
      </c>
      <c r="E181" s="37">
        <v>2.5358713947350067</v>
      </c>
      <c r="F181" s="37">
        <v>0.15959358867589746</v>
      </c>
      <c r="G181" s="36">
        <v>116.852366</v>
      </c>
      <c r="H181" s="37">
        <v>135</v>
      </c>
      <c r="I181" s="37">
        <v>0.95358283204006966</v>
      </c>
      <c r="J181" s="36">
        <v>2569715</v>
      </c>
      <c r="K181" s="37">
        <v>6183.3926392615522</v>
      </c>
      <c r="L181" s="37">
        <v>334.81110024686291</v>
      </c>
      <c r="M181" s="37">
        <v>97.8</v>
      </c>
      <c r="N181" s="38">
        <v>33.840898574145413</v>
      </c>
      <c r="O181" s="39">
        <v>2005.2473457702388</v>
      </c>
      <c r="P181" s="38">
        <v>66.841578192341288</v>
      </c>
    </row>
    <row r="182" spans="1:16" x14ac:dyDescent="0.25">
      <c r="A182" s="40" t="s">
        <v>40</v>
      </c>
      <c r="B182" s="40" t="s">
        <v>255</v>
      </c>
      <c r="C182" s="41">
        <v>1508599655</v>
      </c>
      <c r="D182" s="41">
        <v>119728125</v>
      </c>
      <c r="E182" s="42">
        <v>160.80044307848536</v>
      </c>
      <c r="F182" s="42">
        <v>335.76163303001147</v>
      </c>
      <c r="G182" s="41">
        <v>53.051453000000002</v>
      </c>
      <c r="H182" s="42">
        <v>4.6900000000000004</v>
      </c>
      <c r="I182" s="42">
        <v>4.6117982053557327E-2</v>
      </c>
      <c r="J182" s="41">
        <v>-17925929</v>
      </c>
      <c r="K182" s="42">
        <v>-26.716188600323029</v>
      </c>
      <c r="L182" s="42">
        <v>334.0902565708767</v>
      </c>
      <c r="M182" s="42">
        <v>44.3</v>
      </c>
      <c r="N182" s="43">
        <v>16.801412268278604</v>
      </c>
      <c r="O182" s="44">
        <v>838.92889372745356</v>
      </c>
      <c r="P182" s="43">
        <v>27.964296457581785</v>
      </c>
    </row>
    <row r="183" spans="1:16" x14ac:dyDescent="0.25">
      <c r="A183" s="45" t="s">
        <v>193</v>
      </c>
      <c r="B183" s="45" t="s">
        <v>375</v>
      </c>
      <c r="C183" s="46">
        <v>7824461000</v>
      </c>
      <c r="D183" s="46">
        <v>120000000</v>
      </c>
      <c r="E183" s="47">
        <v>3.7447082591413006</v>
      </c>
      <c r="F183" s="47">
        <v>9.3993681203345891E-2</v>
      </c>
      <c r="G183" s="46">
        <v>32.616509000000001</v>
      </c>
      <c r="H183" s="47">
        <v>327.5</v>
      </c>
      <c r="I183" s="47">
        <v>1.9502845023397981</v>
      </c>
      <c r="J183" s="46">
        <v>-1601211000</v>
      </c>
      <c r="K183" s="47">
        <v>-24.881168065920107</v>
      </c>
      <c r="L183" s="47">
        <v>333.33333333333331</v>
      </c>
      <c r="M183" s="47">
        <v>27.18</v>
      </c>
      <c r="N183" s="48">
        <v>88.863777408451952</v>
      </c>
      <c r="O183" s="49">
        <v>1211.1510037149544</v>
      </c>
      <c r="P183" s="48">
        <v>40.371700123831815</v>
      </c>
    </row>
    <row r="184" spans="1:16" x14ac:dyDescent="0.25">
      <c r="A184" s="45" t="s">
        <v>449</v>
      </c>
      <c r="B184" s="45" t="s">
        <v>426</v>
      </c>
      <c r="C184" s="46">
        <v>1225783772</v>
      </c>
      <c r="D184" s="46">
        <v>120000000</v>
      </c>
      <c r="E184" s="47">
        <v>21.469601063037242</v>
      </c>
      <c r="F184" s="47">
        <v>4.0662123225449323</v>
      </c>
      <c r="G184" s="46">
        <v>42.238092000000002</v>
      </c>
      <c r="H184" s="47">
        <v>44.12</v>
      </c>
      <c r="I184" s="47">
        <v>2.4655763650258962</v>
      </c>
      <c r="J184" s="46">
        <v>33866409</v>
      </c>
      <c r="K184" s="47">
        <v>155.90669799092075</v>
      </c>
      <c r="L184" s="47">
        <v>333.33333333333331</v>
      </c>
      <c r="M184" s="47">
        <v>35.19</v>
      </c>
      <c r="N184" s="48">
        <v>66.675866194064966</v>
      </c>
      <c r="O184" s="49">
        <v>2711.252533983607</v>
      </c>
      <c r="P184" s="48">
        <v>90.375084466120228</v>
      </c>
    </row>
    <row r="185" spans="1:16" x14ac:dyDescent="0.25">
      <c r="A185" s="40" t="s">
        <v>421</v>
      </c>
      <c r="B185" s="40" t="s">
        <v>255</v>
      </c>
      <c r="C185" s="41">
        <v>181919399</v>
      </c>
      <c r="D185" s="41">
        <v>120000000</v>
      </c>
      <c r="E185" s="42">
        <v>121.98483972411908</v>
      </c>
      <c r="F185" s="42">
        <v>115.64736427736675</v>
      </c>
      <c r="G185" s="41">
        <v>42.875571000000001</v>
      </c>
      <c r="H185" s="42">
        <v>7.65</v>
      </c>
      <c r="I185" s="42">
        <v>-0.18163627233210722</v>
      </c>
      <c r="J185" s="41">
        <v>-37672820</v>
      </c>
      <c r="K185" s="42">
        <v>-27.998965806116981</v>
      </c>
      <c r="L185" s="42">
        <v>333.33333333333331</v>
      </c>
      <c r="M185" s="42">
        <v>35.72</v>
      </c>
      <c r="N185" s="43">
        <v>14.244928020982345</v>
      </c>
      <c r="O185" s="44">
        <v>573.80857413024205</v>
      </c>
      <c r="P185" s="43">
        <v>19.126952471008067</v>
      </c>
    </row>
    <row r="186" spans="1:16" x14ac:dyDescent="0.25">
      <c r="A186" s="45" t="s">
        <v>52</v>
      </c>
      <c r="B186" s="45" t="s">
        <v>375</v>
      </c>
      <c r="C186" s="46">
        <v>699845726</v>
      </c>
      <c r="D186" s="46">
        <v>122522806</v>
      </c>
      <c r="E186" s="47">
        <v>16.266923418299037</v>
      </c>
      <c r="F186" s="47">
        <v>1.0134846889316822</v>
      </c>
      <c r="G186" s="46">
        <v>18.936226999999999</v>
      </c>
      <c r="H186" s="47">
        <v>129.9</v>
      </c>
      <c r="I186" s="47">
        <v>0.12565084124585724</v>
      </c>
      <c r="J186" s="46">
        <v>62971520</v>
      </c>
      <c r="K186" s="47">
        <v>254.88486836588984</v>
      </c>
      <c r="L186" s="47">
        <v>326.46983288972342</v>
      </c>
      <c r="M186" s="47">
        <v>15.45</v>
      </c>
      <c r="N186" s="48">
        <v>46.872969068110457</v>
      </c>
      <c r="O186" s="49">
        <v>1020.6795511063783</v>
      </c>
      <c r="P186" s="48">
        <v>34.022651703545947</v>
      </c>
    </row>
    <row r="187" spans="1:16" x14ac:dyDescent="0.25">
      <c r="A187" s="30" t="s">
        <v>553</v>
      </c>
      <c r="B187" s="30" t="s">
        <v>357</v>
      </c>
      <c r="C187" s="31">
        <v>9944531679</v>
      </c>
      <c r="D187" s="31">
        <v>125000000</v>
      </c>
      <c r="E187" s="32">
        <v>6.9324315395305662</v>
      </c>
      <c r="F187" s="32">
        <v>0.2272928373616579</v>
      </c>
      <c r="G187" s="31">
        <v>25.599695000000001</v>
      </c>
      <c r="H187" s="32">
        <v>225.5</v>
      </c>
      <c r="I187" s="32">
        <v>-4.6417551972176909</v>
      </c>
      <c r="J187" s="31">
        <v>199317137</v>
      </c>
      <c r="K187" s="32">
        <v>153.02246690408762</v>
      </c>
      <c r="L187" s="32">
        <v>320</v>
      </c>
      <c r="M187" s="32">
        <v>20.47</v>
      </c>
      <c r="N187" s="33">
        <v>14.881840592712162</v>
      </c>
      <c r="O187" s="34">
        <v>542.04793167909486</v>
      </c>
      <c r="P187" s="33">
        <v>18.068264389303163</v>
      </c>
    </row>
    <row r="188" spans="1:16" x14ac:dyDescent="0.25">
      <c r="A188" s="80" t="s">
        <v>147</v>
      </c>
      <c r="B188" s="80" t="s">
        <v>352</v>
      </c>
      <c r="C188" s="81">
        <v>-2968515000</v>
      </c>
      <c r="D188" s="81">
        <v>127774000</v>
      </c>
      <c r="E188" s="82">
        <v>10.826243294669657</v>
      </c>
      <c r="F188" s="82">
        <v>0.31615532271034213</v>
      </c>
      <c r="G188" s="81">
        <v>13.658674</v>
      </c>
      <c r="H188" s="82">
        <v>270.75</v>
      </c>
      <c r="I188" s="82">
        <v>26.085919221733576</v>
      </c>
      <c r="J188" s="81">
        <v>-1749407000</v>
      </c>
      <c r="K188" s="82">
        <v>-19.574308322763084</v>
      </c>
      <c r="L188" s="82">
        <v>313.0527337329973</v>
      </c>
      <c r="M188" s="82">
        <v>10.68</v>
      </c>
      <c r="N188" s="83">
        <v>107.83428805511595</v>
      </c>
      <c r="O188" s="84">
        <v>2617.4242157925623</v>
      </c>
      <c r="P188" s="83">
        <v>87.247473859752077</v>
      </c>
    </row>
    <row r="189" spans="1:16" x14ac:dyDescent="0.25">
      <c r="A189" s="25" t="s">
        <v>70</v>
      </c>
      <c r="B189" s="25" t="s">
        <v>376</v>
      </c>
      <c r="C189" s="26">
        <v>2433900313</v>
      </c>
      <c r="D189" s="26">
        <v>128172525</v>
      </c>
      <c r="E189" s="27">
        <v>49.727661042787553</v>
      </c>
      <c r="F189" s="27">
        <v>14.369422961800483</v>
      </c>
      <c r="G189" s="26">
        <v>29.906797999999998</v>
      </c>
      <c r="H189" s="27">
        <v>26.9</v>
      </c>
      <c r="I189" s="27">
        <v>-4.333380717989499E-2</v>
      </c>
      <c r="J189" s="26">
        <v>-9819135</v>
      </c>
      <c r="K189" s="27">
        <v>-352.44022767789625</v>
      </c>
      <c r="L189" s="27">
        <v>312.07936334249479</v>
      </c>
      <c r="M189" s="27">
        <v>23.33</v>
      </c>
      <c r="N189" s="28">
        <v>24.135031883223597</v>
      </c>
      <c r="O189" s="29">
        <v>519.38078532579766</v>
      </c>
      <c r="P189" s="28">
        <v>17.312692844193254</v>
      </c>
    </row>
    <row r="190" spans="1:16" x14ac:dyDescent="0.25">
      <c r="A190" s="55" t="s">
        <v>175</v>
      </c>
      <c r="B190" s="55" t="s">
        <v>233</v>
      </c>
      <c r="C190" s="56">
        <v>2503213131</v>
      </c>
      <c r="D190" s="56">
        <v>129600000</v>
      </c>
      <c r="E190" s="57">
        <v>35.598433156323686</v>
      </c>
      <c r="F190" s="57">
        <v>9.8099738636253537</v>
      </c>
      <c r="G190" s="56">
        <v>40.565173999999999</v>
      </c>
      <c r="H190" s="57">
        <v>27.7</v>
      </c>
      <c r="I190" s="57">
        <v>-0.87656575316548313</v>
      </c>
      <c r="J190" s="56">
        <v>21111327</v>
      </c>
      <c r="K190" s="57">
        <v>171.88876852696185</v>
      </c>
      <c r="L190" s="57">
        <v>308.64197530864197</v>
      </c>
      <c r="M190" s="57">
        <v>31.3</v>
      </c>
      <c r="N190" s="58">
        <v>20.592447511611123</v>
      </c>
      <c r="O190" s="59">
        <v>482.86772594802068</v>
      </c>
      <c r="P190" s="58">
        <v>16.095590864934021</v>
      </c>
    </row>
    <row r="191" spans="1:16" x14ac:dyDescent="0.25">
      <c r="A191" s="30" t="s">
        <v>487</v>
      </c>
      <c r="B191" s="30" t="s">
        <v>605</v>
      </c>
      <c r="C191" s="31">
        <v>3548163984</v>
      </c>
      <c r="D191" s="31">
        <v>132000000</v>
      </c>
      <c r="E191" s="32">
        <v>9.014538819484299</v>
      </c>
      <c r="F191" s="32">
        <v>0.72651022078371208</v>
      </c>
      <c r="G191" s="31">
        <v>51.506743</v>
      </c>
      <c r="H191" s="32">
        <v>86.15</v>
      </c>
      <c r="I191" s="32">
        <v>7.279283607591907</v>
      </c>
      <c r="J191" s="31">
        <v>-103901230</v>
      </c>
      <c r="K191" s="32">
        <v>-119.42110791181202</v>
      </c>
      <c r="L191" s="32">
        <v>303.030303030303</v>
      </c>
      <c r="M191" s="32">
        <v>39.020000000000003</v>
      </c>
      <c r="N191" s="33">
        <v>16.988510926249347</v>
      </c>
      <c r="O191" s="34">
        <v>2270.1726534461441</v>
      </c>
      <c r="P191" s="33">
        <v>75.672421781538134</v>
      </c>
    </row>
    <row r="192" spans="1:16" x14ac:dyDescent="0.25">
      <c r="A192" s="55" t="s">
        <v>552</v>
      </c>
      <c r="B192" s="55" t="s">
        <v>233</v>
      </c>
      <c r="C192" s="56">
        <v>2574862803</v>
      </c>
      <c r="D192" s="56">
        <v>132500000</v>
      </c>
      <c r="E192" s="57">
        <v>41.656426996205667</v>
      </c>
      <c r="F192" s="57">
        <v>14.290369466965924</v>
      </c>
      <c r="G192" s="56">
        <v>42.424709</v>
      </c>
      <c r="H192" s="57">
        <v>22.64</v>
      </c>
      <c r="I192" s="57">
        <v>0.76293108609245763</v>
      </c>
      <c r="J192" s="56">
        <v>-36817958</v>
      </c>
      <c r="K192" s="57">
        <v>-79.173320801767446</v>
      </c>
      <c r="L192" s="57">
        <v>301.88679245283021</v>
      </c>
      <c r="M192" s="57">
        <v>32.01</v>
      </c>
      <c r="N192" s="58">
        <v>38.835087006455971</v>
      </c>
      <c r="O192" s="59">
        <v>2474.9851803705137</v>
      </c>
      <c r="P192" s="58">
        <v>82.499506012350452</v>
      </c>
    </row>
    <row r="193" spans="1:16" x14ac:dyDescent="0.25">
      <c r="A193" s="40" t="s">
        <v>166</v>
      </c>
      <c r="B193" s="40" t="s">
        <v>255</v>
      </c>
      <c r="C193" s="41">
        <v>8044975103</v>
      </c>
      <c r="D193" s="41">
        <v>135000000</v>
      </c>
      <c r="E193" s="42">
        <v>18.417555779927429</v>
      </c>
      <c r="F193" s="42">
        <v>5.2471668888682137</v>
      </c>
      <c r="G193" s="41">
        <v>82.584238999999997</v>
      </c>
      <c r="H193" s="42">
        <v>26.3</v>
      </c>
      <c r="I193" s="42">
        <v>0.45431641676293566</v>
      </c>
      <c r="J193" s="41">
        <v>-3113021</v>
      </c>
      <c r="K193" s="42">
        <v>-1127.522107945947</v>
      </c>
      <c r="L193" s="42">
        <v>296.2962962962963</v>
      </c>
      <c r="M193" s="42">
        <v>61.17</v>
      </c>
      <c r="N193" s="43">
        <v>47.132455057654646</v>
      </c>
      <c r="O193" s="44">
        <v>1590.596370774309</v>
      </c>
      <c r="P193" s="43">
        <v>53.019879025810297</v>
      </c>
    </row>
    <row r="194" spans="1:16" x14ac:dyDescent="0.25">
      <c r="A194" s="50" t="s">
        <v>769</v>
      </c>
      <c r="B194" s="50" t="s">
        <v>355</v>
      </c>
      <c r="C194" s="51">
        <v>3756403776</v>
      </c>
      <c r="D194" s="51">
        <v>137000000</v>
      </c>
      <c r="E194" s="52">
        <v>8.069236632462248</v>
      </c>
      <c r="F194" s="52">
        <v>0.46015263643146942</v>
      </c>
      <c r="G194" s="51">
        <v>39.979588999999997</v>
      </c>
      <c r="H194" s="52">
        <v>124</v>
      </c>
      <c r="I194" s="52">
        <v>-4.8891</v>
      </c>
      <c r="J194" s="51">
        <v>233879775</v>
      </c>
      <c r="K194" s="52">
        <v>74.978693647195442</v>
      </c>
      <c r="L194" s="52">
        <v>291.97080291970804</v>
      </c>
      <c r="M194" s="52">
        <v>29.18</v>
      </c>
      <c r="N194" s="53">
        <v>6.0472135242900276</v>
      </c>
      <c r="O194" s="54">
        <v>0</v>
      </c>
      <c r="P194" s="53">
        <v>0</v>
      </c>
    </row>
    <row r="195" spans="1:16" x14ac:dyDescent="0.25">
      <c r="A195" s="55" t="s">
        <v>470</v>
      </c>
      <c r="B195" s="55" t="s">
        <v>233</v>
      </c>
      <c r="C195" s="56">
        <v>6806959890</v>
      </c>
      <c r="D195" s="56">
        <v>138768000</v>
      </c>
      <c r="E195" s="57">
        <v>32.420161012447288</v>
      </c>
      <c r="F195" s="57">
        <v>5.1917446565406191</v>
      </c>
      <c r="G195" s="56">
        <v>27.728836000000001</v>
      </c>
      <c r="H195" s="57">
        <v>44.5</v>
      </c>
      <c r="I195" s="57">
        <v>-1.5593182024808314</v>
      </c>
      <c r="J195" s="56">
        <v>-104220162</v>
      </c>
      <c r="K195" s="57">
        <v>-59.91700531035444</v>
      </c>
      <c r="L195" s="57">
        <v>288.25089357777011</v>
      </c>
      <c r="M195" s="57">
        <v>19.98</v>
      </c>
      <c r="N195" s="58">
        <v>10.508051024319821</v>
      </c>
      <c r="O195" s="59">
        <v>315.97419591366315</v>
      </c>
      <c r="P195" s="58">
        <v>10.532473197122105</v>
      </c>
    </row>
    <row r="196" spans="1:16" x14ac:dyDescent="0.25">
      <c r="A196" s="45" t="s">
        <v>711</v>
      </c>
      <c r="B196" s="45" t="s">
        <v>695</v>
      </c>
      <c r="C196" s="46">
        <v>4247524000</v>
      </c>
      <c r="D196" s="46">
        <v>139700000</v>
      </c>
      <c r="E196" s="47">
        <v>28.972809429764066</v>
      </c>
      <c r="F196" s="47">
        <v>3.4450673167423389</v>
      </c>
      <c r="G196" s="46">
        <v>26.359023000000001</v>
      </c>
      <c r="H196" s="47">
        <v>52.4</v>
      </c>
      <c r="I196" s="47">
        <v>-0.29868126512833015</v>
      </c>
      <c r="J196" s="46">
        <v>402500000</v>
      </c>
      <c r="K196" s="47">
        <v>20.894260869565219</v>
      </c>
      <c r="L196" s="47">
        <v>286.32784538296352</v>
      </c>
      <c r="M196" s="47">
        <v>18.86</v>
      </c>
      <c r="N196" s="48">
        <v>0</v>
      </c>
      <c r="O196" s="49">
        <v>553.46435653463254</v>
      </c>
      <c r="P196" s="48">
        <v>18.44881188448775</v>
      </c>
    </row>
    <row r="197" spans="1:16" x14ac:dyDescent="0.25">
      <c r="A197" s="60" t="s">
        <v>384</v>
      </c>
      <c r="B197" s="60" t="s">
        <v>287</v>
      </c>
      <c r="C197" s="61">
        <v>2347697482</v>
      </c>
      <c r="D197" s="61">
        <v>140000000</v>
      </c>
      <c r="E197" s="62">
        <v>28.100796432772498</v>
      </c>
      <c r="F197" s="62">
        <v>16.726664543316964</v>
      </c>
      <c r="G197" s="61">
        <v>116.683181</v>
      </c>
      <c r="H197" s="62">
        <v>12.2</v>
      </c>
      <c r="I197" s="62">
        <v>7.5730921089217418E-2</v>
      </c>
      <c r="J197" s="61">
        <v>9027555</v>
      </c>
      <c r="K197" s="62">
        <v>186.09689999119362</v>
      </c>
      <c r="L197" s="62">
        <v>285.71428571428572</v>
      </c>
      <c r="M197" s="62">
        <v>83.34</v>
      </c>
      <c r="N197" s="63">
        <v>19.381903561177413</v>
      </c>
      <c r="O197" s="64">
        <v>1277.2442921192223</v>
      </c>
      <c r="P197" s="63">
        <v>42.574809737307412</v>
      </c>
    </row>
    <row r="198" spans="1:16" x14ac:dyDescent="0.25">
      <c r="A198" s="35" t="s">
        <v>144</v>
      </c>
      <c r="B198" s="35" t="s">
        <v>200</v>
      </c>
      <c r="C198" s="36">
        <v>39381685000</v>
      </c>
      <c r="D198" s="36">
        <v>141772000</v>
      </c>
      <c r="E198" s="37">
        <v>1.7722048197043265</v>
      </c>
      <c r="F198" s="37">
        <v>1.7218163464344981E-2</v>
      </c>
      <c r="G198" s="36">
        <v>31.219389</v>
      </c>
      <c r="H198" s="37">
        <v>723</v>
      </c>
      <c r="I198" s="37">
        <v>41.987984352800595</v>
      </c>
      <c r="J198" s="36">
        <v>273620000</v>
      </c>
      <c r="K198" s="37">
        <v>376.16574811782766</v>
      </c>
      <c r="L198" s="37">
        <v>282.14315943909941</v>
      </c>
      <c r="M198" s="37">
        <v>22.02</v>
      </c>
      <c r="N198" s="38">
        <v>54.759415974334225</v>
      </c>
      <c r="O198" s="39">
        <v>2786.1684660343653</v>
      </c>
      <c r="P198" s="38">
        <v>92.872282201145509</v>
      </c>
    </row>
    <row r="199" spans="1:16" x14ac:dyDescent="0.25">
      <c r="A199" s="55" t="s">
        <v>481</v>
      </c>
      <c r="B199" s="55" t="s">
        <v>233</v>
      </c>
      <c r="C199" s="56">
        <v>4515514494</v>
      </c>
      <c r="D199" s="56">
        <v>146250000</v>
      </c>
      <c r="E199" s="57">
        <v>25.977885756483545</v>
      </c>
      <c r="F199" s="57">
        <v>2.6511428250015099</v>
      </c>
      <c r="G199" s="56">
        <v>22.737297000000002</v>
      </c>
      <c r="H199" s="57">
        <v>67.75</v>
      </c>
      <c r="I199" s="57">
        <v>2.8953716219950465</v>
      </c>
      <c r="J199" s="56">
        <v>12888411</v>
      </c>
      <c r="K199" s="57">
        <v>760.27603402777891</v>
      </c>
      <c r="L199" s="57">
        <v>273.5042735042735</v>
      </c>
      <c r="M199" s="57">
        <v>15.54</v>
      </c>
      <c r="N199" s="58">
        <v>56.264483134210856</v>
      </c>
      <c r="O199" s="59">
        <v>2459.0825080271075</v>
      </c>
      <c r="P199" s="58">
        <v>81.969416934236918</v>
      </c>
    </row>
    <row r="200" spans="1:16" x14ac:dyDescent="0.25">
      <c r="A200" s="75" t="s">
        <v>126</v>
      </c>
      <c r="B200" s="75" t="s">
        <v>350</v>
      </c>
      <c r="C200" s="76">
        <v>5067606276</v>
      </c>
      <c r="D200" s="76">
        <v>148867243</v>
      </c>
      <c r="E200" s="77">
        <v>47.005340214566914</v>
      </c>
      <c r="F200" s="77">
        <v>17.541856335031085</v>
      </c>
      <c r="G200" s="76">
        <v>46.839131000000002</v>
      </c>
      <c r="H200" s="77">
        <v>18.170000000000002</v>
      </c>
      <c r="I200" s="77">
        <v>-0.13629222511271522</v>
      </c>
      <c r="J200" s="76">
        <v>-160673171</v>
      </c>
      <c r="K200" s="77">
        <v>-16.677397709415967</v>
      </c>
      <c r="L200" s="77">
        <v>268.69578017240502</v>
      </c>
      <c r="M200" s="77">
        <v>31.46</v>
      </c>
      <c r="N200" s="78">
        <v>15.462685286591615</v>
      </c>
      <c r="O200" s="79">
        <v>579.95749486391446</v>
      </c>
      <c r="P200" s="78">
        <v>19.331916495463815</v>
      </c>
    </row>
    <row r="201" spans="1:16" x14ac:dyDescent="0.25">
      <c r="A201" s="60" t="s">
        <v>0</v>
      </c>
      <c r="B201" s="60" t="s">
        <v>287</v>
      </c>
      <c r="C201" s="61">
        <v>11903282434</v>
      </c>
      <c r="D201" s="61">
        <v>149798932</v>
      </c>
      <c r="E201" s="62">
        <v>14.568814320312514</v>
      </c>
      <c r="F201" s="62">
        <v>3.1372837308889867</v>
      </c>
      <c r="G201" s="61">
        <v>88.406610999999998</v>
      </c>
      <c r="H201" s="62">
        <v>31.06</v>
      </c>
      <c r="I201" s="62">
        <v>-1.1369859383813221</v>
      </c>
      <c r="J201" s="61">
        <v>21625828</v>
      </c>
      <c r="K201" s="62">
        <v>214.73244363175365</v>
      </c>
      <c r="L201" s="62">
        <v>267.02460068273382</v>
      </c>
      <c r="M201" s="62">
        <v>59.01</v>
      </c>
      <c r="N201" s="63">
        <v>53.947790459449898</v>
      </c>
      <c r="O201" s="64">
        <v>285.39555067232521</v>
      </c>
      <c r="P201" s="63">
        <v>9.5131850224108412</v>
      </c>
    </row>
    <row r="202" spans="1:16" x14ac:dyDescent="0.25">
      <c r="A202" s="45" t="s">
        <v>378</v>
      </c>
      <c r="B202" s="45" t="s">
        <v>375</v>
      </c>
      <c r="C202" s="46">
        <v>3039844844</v>
      </c>
      <c r="D202" s="46">
        <v>150000000</v>
      </c>
      <c r="E202" s="47">
        <v>14.382617168889681</v>
      </c>
      <c r="F202" s="47">
        <v>3.0114357556301679</v>
      </c>
      <c r="G202" s="46">
        <v>88.296327000000005</v>
      </c>
      <c r="H202" s="47">
        <v>31.5</v>
      </c>
      <c r="I202" s="47">
        <v>5.7055261310399168E-2</v>
      </c>
      <c r="J202" s="46">
        <v>1035049529</v>
      </c>
      <c r="K202" s="47">
        <v>4.6142719417632811</v>
      </c>
      <c r="L202" s="47">
        <v>266.66666666666669</v>
      </c>
      <c r="M202" s="47">
        <v>58.86</v>
      </c>
      <c r="N202" s="48">
        <v>30.207879709360263</v>
      </c>
      <c r="O202" s="49">
        <v>1606.1011522162744</v>
      </c>
      <c r="P202" s="48">
        <v>53.536705073875815</v>
      </c>
    </row>
    <row r="203" spans="1:16" x14ac:dyDescent="0.25">
      <c r="A203" s="35" t="s">
        <v>322</v>
      </c>
      <c r="B203" s="35" t="s">
        <v>200</v>
      </c>
      <c r="C203" s="36">
        <v>1380911336</v>
      </c>
      <c r="D203" s="36">
        <v>150000000</v>
      </c>
      <c r="E203" s="37">
        <v>12.24291560627714</v>
      </c>
      <c r="F203" s="37">
        <v>1.8981264505856033</v>
      </c>
      <c r="G203" s="36">
        <v>74.740385000000003</v>
      </c>
      <c r="H203" s="37">
        <v>43.72</v>
      </c>
      <c r="I203" s="37">
        <v>-0.20556512352082737</v>
      </c>
      <c r="J203" s="36">
        <v>-32821003</v>
      </c>
      <c r="K203" s="37">
        <v>-196.5205024355898</v>
      </c>
      <c r="L203" s="37">
        <v>266.66666666666669</v>
      </c>
      <c r="M203" s="37">
        <v>49.82</v>
      </c>
      <c r="N203" s="38">
        <v>43.313206955788672</v>
      </c>
      <c r="O203" s="39">
        <v>812.6704288573128</v>
      </c>
      <c r="P203" s="38">
        <v>27.089014295243761</v>
      </c>
    </row>
    <row r="204" spans="1:16" x14ac:dyDescent="0.25">
      <c r="A204" s="45" t="s">
        <v>86</v>
      </c>
      <c r="B204" s="45" t="s">
        <v>375</v>
      </c>
      <c r="C204" s="46">
        <v>1050946163</v>
      </c>
      <c r="D204" s="46">
        <v>150000000</v>
      </c>
      <c r="E204" s="47">
        <v>23.011231321783537</v>
      </c>
      <c r="F204" s="47">
        <v>10.227213920792684</v>
      </c>
      <c r="G204" s="46">
        <v>116.820232</v>
      </c>
      <c r="H204" s="47">
        <v>14.88</v>
      </c>
      <c r="I204" s="47">
        <v>-1.1296185818550342</v>
      </c>
      <c r="J204" s="46">
        <v>-28139576</v>
      </c>
      <c r="K204" s="47">
        <v>-79.958560853937527</v>
      </c>
      <c r="L204" s="47">
        <v>266.66666666666669</v>
      </c>
      <c r="M204" s="47">
        <v>77.88</v>
      </c>
      <c r="N204" s="48">
        <v>57.399320855989679</v>
      </c>
      <c r="O204" s="49">
        <v>213.13177009592926</v>
      </c>
      <c r="P204" s="48">
        <v>7.1043923365309753</v>
      </c>
    </row>
    <row r="205" spans="1:16" x14ac:dyDescent="0.25">
      <c r="A205" s="30" t="s">
        <v>12</v>
      </c>
      <c r="B205" s="30" t="s">
        <v>349</v>
      </c>
      <c r="C205" s="31">
        <v>4936975181</v>
      </c>
      <c r="D205" s="31">
        <v>150000000</v>
      </c>
      <c r="E205" s="32">
        <v>29.567734505398334</v>
      </c>
      <c r="F205" s="32">
        <v>19.711823003598891</v>
      </c>
      <c r="G205" s="31">
        <v>132.63754700000001</v>
      </c>
      <c r="H205" s="32">
        <v>10.199999999999999</v>
      </c>
      <c r="I205" s="32">
        <v>4.3290446436134999E-3</v>
      </c>
      <c r="J205" s="31">
        <v>-90708270</v>
      </c>
      <c r="K205" s="32">
        <v>-16.536529690181503</v>
      </c>
      <c r="L205" s="32">
        <v>266.66666666666669</v>
      </c>
      <c r="M205" s="32">
        <v>88.42</v>
      </c>
      <c r="N205" s="33">
        <v>10.503274484386774</v>
      </c>
      <c r="O205" s="34">
        <v>289.16572584779374</v>
      </c>
      <c r="P205" s="33">
        <v>9.6388575282597913</v>
      </c>
    </row>
    <row r="206" spans="1:16" x14ac:dyDescent="0.25">
      <c r="A206" s="55" t="s">
        <v>122</v>
      </c>
      <c r="B206" s="55" t="s">
        <v>356</v>
      </c>
      <c r="C206" s="56">
        <v>2913670000</v>
      </c>
      <c r="D206" s="56">
        <v>150000000</v>
      </c>
      <c r="E206" s="57">
        <v>64.409717945014393</v>
      </c>
      <c r="F206" s="57">
        <v>33.030624587186871</v>
      </c>
      <c r="G206" s="56">
        <v>45.644831000000003</v>
      </c>
      <c r="H206" s="57">
        <v>13.61</v>
      </c>
      <c r="I206" s="57">
        <v>0.25815728755883605</v>
      </c>
      <c r="J206" s="56">
        <v>-64393000</v>
      </c>
      <c r="K206" s="57">
        <v>-30.282794713711116</v>
      </c>
      <c r="L206" s="57">
        <v>266.66666666666669</v>
      </c>
      <c r="M206" s="57">
        <v>30.42</v>
      </c>
      <c r="N206" s="58">
        <v>32.591821078338377</v>
      </c>
      <c r="O206" s="59">
        <v>2040.3989167007296</v>
      </c>
      <c r="P206" s="58">
        <v>68.013297223357654</v>
      </c>
    </row>
    <row r="207" spans="1:16" x14ac:dyDescent="0.25">
      <c r="A207" s="70" t="s">
        <v>300</v>
      </c>
      <c r="B207" s="70" t="s">
        <v>221</v>
      </c>
      <c r="C207" s="71">
        <v>503612621</v>
      </c>
      <c r="D207" s="71">
        <v>150000000</v>
      </c>
      <c r="E207" s="72">
        <v>115.8085973407451</v>
      </c>
      <c r="F207" s="72">
        <v>257.35243853498912</v>
      </c>
      <c r="G207" s="71">
        <v>114.763935</v>
      </c>
      <c r="H207" s="72">
        <v>3.01</v>
      </c>
      <c r="I207" s="72">
        <v>-0.29317090067432039</v>
      </c>
      <c r="J207" s="71">
        <v>-2270847</v>
      </c>
      <c r="K207" s="72">
        <v>-198.16394499497324</v>
      </c>
      <c r="L207" s="72">
        <v>266.66666666666669</v>
      </c>
      <c r="M207" s="72">
        <v>76.5</v>
      </c>
      <c r="N207" s="73">
        <v>51.27527549155068</v>
      </c>
      <c r="O207" s="74">
        <v>459.98399026198456</v>
      </c>
      <c r="P207" s="73">
        <v>15.332799675399485</v>
      </c>
    </row>
    <row r="208" spans="1:16" x14ac:dyDescent="0.25">
      <c r="A208" s="30" t="s">
        <v>65</v>
      </c>
      <c r="B208" s="30" t="s">
        <v>357</v>
      </c>
      <c r="C208" s="31">
        <v>2454857833</v>
      </c>
      <c r="D208" s="31">
        <v>150000000</v>
      </c>
      <c r="E208" s="32">
        <v>102.60577629478229</v>
      </c>
      <c r="F208" s="32">
        <v>36.00202677009905</v>
      </c>
      <c r="G208" s="31">
        <v>20.225930999999999</v>
      </c>
      <c r="H208" s="32">
        <v>19.28</v>
      </c>
      <c r="I208" s="32">
        <v>-0.24276168597562986</v>
      </c>
      <c r="J208" s="31">
        <v>-74622811</v>
      </c>
      <c r="K208" s="32">
        <v>-38.192075074738206</v>
      </c>
      <c r="L208" s="32">
        <v>266.66666666666669</v>
      </c>
      <c r="M208" s="32">
        <v>13.48</v>
      </c>
      <c r="N208" s="33">
        <v>32.415891618364775</v>
      </c>
      <c r="O208" s="34">
        <v>675.80998449444951</v>
      </c>
      <c r="P208" s="33">
        <v>22.526999483148316</v>
      </c>
    </row>
    <row r="209" spans="1:16" x14ac:dyDescent="0.25">
      <c r="A209" t="s">
        <v>2192</v>
      </c>
      <c r="C209" s="14">
        <v>5041413750</v>
      </c>
      <c r="D209" s="14">
        <v>150000000</v>
      </c>
      <c r="E209" s="19">
        <v>0</v>
      </c>
      <c r="F209" s="19">
        <v>0</v>
      </c>
      <c r="G209" s="14">
        <v>0</v>
      </c>
      <c r="H209" s="19">
        <v>128</v>
      </c>
      <c r="I209" s="19">
        <v>0</v>
      </c>
      <c r="J209" s="14">
        <v>563126772</v>
      </c>
      <c r="K209" s="19">
        <v>34.095342211859887</v>
      </c>
      <c r="L209" s="19">
        <v>266.66666666666669</v>
      </c>
      <c r="M209" s="19">
        <v>0</v>
      </c>
      <c r="N209" s="20">
        <v>0</v>
      </c>
      <c r="O209" s="21">
        <v>0</v>
      </c>
      <c r="P209" s="24">
        <v>0</v>
      </c>
    </row>
    <row r="210" spans="1:16" x14ac:dyDescent="0.25">
      <c r="A210" s="25" t="s">
        <v>151</v>
      </c>
      <c r="B210" s="25" t="s">
        <v>353</v>
      </c>
      <c r="C210" s="26">
        <v>22759617000</v>
      </c>
      <c r="D210" s="26">
        <v>150214000</v>
      </c>
      <c r="E210" s="27">
        <v>7.1121018097735922</v>
      </c>
      <c r="F210" s="27">
        <v>0.21718561670895675</v>
      </c>
      <c r="G210" s="26">
        <v>25.942046000000001</v>
      </c>
      <c r="H210" s="27">
        <v>216.8</v>
      </c>
      <c r="I210" s="27">
        <v>-0.54818031056660743</v>
      </c>
      <c r="J210" s="26">
        <v>-859532000</v>
      </c>
      <c r="K210" s="27">
        <v>-38.098234853385328</v>
      </c>
      <c r="L210" s="27">
        <v>266.2867642163846</v>
      </c>
      <c r="M210" s="27">
        <v>17.27</v>
      </c>
      <c r="N210" s="28">
        <v>19.083491350124977</v>
      </c>
      <c r="O210" s="29">
        <v>352.37987558542557</v>
      </c>
      <c r="P210" s="28">
        <v>11.745995852847519</v>
      </c>
    </row>
    <row r="211" spans="1:16" x14ac:dyDescent="0.25">
      <c r="A211" s="50" t="s">
        <v>670</v>
      </c>
      <c r="B211" s="50" t="s">
        <v>355</v>
      </c>
      <c r="C211" s="51">
        <v>2142280161</v>
      </c>
      <c r="D211" s="51">
        <v>155000000</v>
      </c>
      <c r="E211" s="52">
        <v>6.5339041591583262</v>
      </c>
      <c r="F211" s="52">
        <v>0.30110157415476158</v>
      </c>
      <c r="G211" s="51">
        <v>44.987780999999998</v>
      </c>
      <c r="H211" s="52">
        <v>136.1</v>
      </c>
      <c r="I211" s="52">
        <v>-4.0812397239175198</v>
      </c>
      <c r="J211" s="51">
        <v>5825744</v>
      </c>
      <c r="K211" s="52">
        <v>3724.8461312409195</v>
      </c>
      <c r="L211" s="52">
        <v>258.06451612903226</v>
      </c>
      <c r="M211" s="52">
        <v>29.02</v>
      </c>
      <c r="N211" s="53">
        <v>37.162606644808648</v>
      </c>
      <c r="O211" s="54">
        <v>757.04070549667097</v>
      </c>
      <c r="P211" s="53">
        <v>25.234690183222366</v>
      </c>
    </row>
    <row r="212" spans="1:16" x14ac:dyDescent="0.25">
      <c r="A212" s="75" t="s">
        <v>517</v>
      </c>
      <c r="B212" s="75" t="s">
        <v>679</v>
      </c>
      <c r="C212" s="76">
        <v>1187480335</v>
      </c>
      <c r="D212" s="76">
        <v>155000000</v>
      </c>
      <c r="E212" s="77">
        <v>51.631821125066672</v>
      </c>
      <c r="F212" s="77">
        <v>23.793465956251922</v>
      </c>
      <c r="G212" s="76">
        <v>52.462822000000003</v>
      </c>
      <c r="H212" s="77">
        <v>14.77</v>
      </c>
      <c r="I212" s="77">
        <v>5.2254623691517565E-2</v>
      </c>
      <c r="J212" s="76">
        <v>-76765590</v>
      </c>
      <c r="K212" s="77">
        <v>-28.267873665792187</v>
      </c>
      <c r="L212" s="77">
        <v>258.06451612903226</v>
      </c>
      <c r="M212" s="77">
        <v>33.840000000000003</v>
      </c>
      <c r="N212" s="78">
        <v>63.147914193727914</v>
      </c>
      <c r="O212" s="79">
        <v>1712.1893678726794</v>
      </c>
      <c r="P212" s="78">
        <v>57.072978929089317</v>
      </c>
    </row>
    <row r="213" spans="1:16" x14ac:dyDescent="0.25">
      <c r="A213" s="80" t="s">
        <v>479</v>
      </c>
      <c r="B213" s="80" t="s">
        <v>352</v>
      </c>
      <c r="C213" s="81">
        <v>5083033115</v>
      </c>
      <c r="D213" s="81">
        <v>160000000</v>
      </c>
      <c r="E213" s="82">
        <v>11.668657728630428</v>
      </c>
      <c r="F213" s="82">
        <v>0.86820370004690683</v>
      </c>
      <c r="G213" s="81">
        <v>40.501919000000001</v>
      </c>
      <c r="H213" s="82">
        <v>84.65</v>
      </c>
      <c r="I213" s="82">
        <v>0.40251896074987314</v>
      </c>
      <c r="J213" s="81">
        <v>70568097</v>
      </c>
      <c r="K213" s="82">
        <v>190.45433519342316</v>
      </c>
      <c r="L213" s="82">
        <v>250</v>
      </c>
      <c r="M213" s="82">
        <v>25.31</v>
      </c>
      <c r="N213" s="83">
        <v>69.290963055675064</v>
      </c>
      <c r="O213" s="84">
        <v>2408.7111026095454</v>
      </c>
      <c r="P213" s="83">
        <v>80.290370086984851</v>
      </c>
    </row>
    <row r="214" spans="1:16" x14ac:dyDescent="0.25">
      <c r="A214" s="40" t="s">
        <v>761</v>
      </c>
      <c r="B214" s="40" t="s">
        <v>255</v>
      </c>
      <c r="C214" s="41">
        <v>3597943991</v>
      </c>
      <c r="D214" s="41">
        <v>160000000</v>
      </c>
      <c r="E214" s="42">
        <v>30.132534941687517</v>
      </c>
      <c r="F214" s="42">
        <v>5.7069194965317269</v>
      </c>
      <c r="G214" s="41">
        <v>39.992564999999999</v>
      </c>
      <c r="H214" s="42">
        <v>33.200000000000003</v>
      </c>
      <c r="I214" s="42">
        <v>-2.9207999999999998</v>
      </c>
      <c r="J214" s="41">
        <v>29754818</v>
      </c>
      <c r="K214" s="42">
        <v>177.45025360262665</v>
      </c>
      <c r="L214" s="42">
        <v>250</v>
      </c>
      <c r="M214" s="42">
        <v>24.99</v>
      </c>
      <c r="N214" s="43">
        <v>32.403975575786674</v>
      </c>
      <c r="O214" s="44">
        <v>0</v>
      </c>
      <c r="P214" s="43">
        <v>0</v>
      </c>
    </row>
    <row r="215" spans="1:16" x14ac:dyDescent="0.25">
      <c r="A215" s="80" t="s">
        <v>146</v>
      </c>
      <c r="B215" s="80" t="s">
        <v>352</v>
      </c>
      <c r="C215" s="81">
        <v>10649561720</v>
      </c>
      <c r="D215" s="81">
        <v>160000000</v>
      </c>
      <c r="E215" s="82">
        <v>28.436962363680315</v>
      </c>
      <c r="F215" s="82">
        <v>2.6928941632273027</v>
      </c>
      <c r="G215" s="81">
        <v>21.20458</v>
      </c>
      <c r="H215" s="82">
        <v>66.349999999999994</v>
      </c>
      <c r="I215" s="82">
        <v>-0.59900102108531428</v>
      </c>
      <c r="J215" s="81">
        <v>-91204945</v>
      </c>
      <c r="K215" s="82">
        <v>-115.78319574667799</v>
      </c>
      <c r="L215" s="82">
        <v>250</v>
      </c>
      <c r="M215" s="82">
        <v>13.25</v>
      </c>
      <c r="N215" s="83">
        <v>37.415970663860598</v>
      </c>
      <c r="O215" s="84">
        <v>393.53216443750154</v>
      </c>
      <c r="P215" s="83">
        <v>13.117738814583385</v>
      </c>
    </row>
    <row r="216" spans="1:16" x14ac:dyDescent="0.25">
      <c r="A216" s="25" t="s">
        <v>725</v>
      </c>
      <c r="B216" s="25" t="s">
        <v>689</v>
      </c>
      <c r="C216" s="26">
        <v>726673508</v>
      </c>
      <c r="D216" s="26">
        <v>160599284</v>
      </c>
      <c r="E216" s="27">
        <v>49.098112183981165</v>
      </c>
      <c r="F216" s="27">
        <v>43.67401803785765</v>
      </c>
      <c r="G216" s="26">
        <v>107.916184</v>
      </c>
      <c r="H216" s="27">
        <v>7.55</v>
      </c>
      <c r="I216" s="27">
        <v>-6.6346387625336511E-2</v>
      </c>
      <c r="J216" s="26">
        <v>-21257621</v>
      </c>
      <c r="K216" s="27">
        <v>-52.884327366641827</v>
      </c>
      <c r="L216" s="27">
        <v>249.06711290194792</v>
      </c>
      <c r="M216" s="27">
        <v>67.19</v>
      </c>
      <c r="N216" s="28">
        <v>0.90268602649931784</v>
      </c>
      <c r="O216" s="29">
        <v>862.74519324748326</v>
      </c>
      <c r="P216" s="28">
        <v>28.758173108249441</v>
      </c>
    </row>
    <row r="217" spans="1:16" x14ac:dyDescent="0.25">
      <c r="A217" s="90" t="s">
        <v>402</v>
      </c>
      <c r="B217" s="90" t="s">
        <v>718</v>
      </c>
      <c r="C217" s="91">
        <v>298644898</v>
      </c>
      <c r="D217" s="91">
        <v>163000000</v>
      </c>
      <c r="E217" s="92">
        <v>13.420887084936755</v>
      </c>
      <c r="F217" s="92">
        <v>1.4970314651351651</v>
      </c>
      <c r="G217" s="91">
        <v>56.026116999999999</v>
      </c>
      <c r="H217" s="92">
        <v>53.2</v>
      </c>
      <c r="I217" s="92">
        <v>-9.495553211703367E-2</v>
      </c>
      <c r="J217" s="91">
        <v>-85773363</v>
      </c>
      <c r="K217" s="92">
        <v>-104.5196280808064</v>
      </c>
      <c r="L217" s="92">
        <v>245.39877300613497</v>
      </c>
      <c r="M217" s="92">
        <v>34.369999999999997</v>
      </c>
      <c r="N217" s="93">
        <v>43.681114393218152</v>
      </c>
      <c r="O217" s="94">
        <v>483.19758839327642</v>
      </c>
      <c r="P217" s="93">
        <v>16.106586279775879</v>
      </c>
    </row>
    <row r="218" spans="1:16" x14ac:dyDescent="0.25">
      <c r="A218" s="35" t="s">
        <v>518</v>
      </c>
      <c r="B218" s="35" t="s">
        <v>208</v>
      </c>
      <c r="C218" s="36">
        <v>13276708610</v>
      </c>
      <c r="D218" s="36">
        <v>165200000</v>
      </c>
      <c r="E218" s="37">
        <v>17.89157138431305</v>
      </c>
      <c r="F218" s="37">
        <v>1.5926836797031272</v>
      </c>
      <c r="G218" s="36">
        <v>33.030631999999997</v>
      </c>
      <c r="H218" s="37">
        <v>67.7</v>
      </c>
      <c r="I218" s="37">
        <v>5.448676750983239</v>
      </c>
      <c r="J218" s="36">
        <v>-782673371</v>
      </c>
      <c r="K218" s="37">
        <v>-14.352858313867433</v>
      </c>
      <c r="L218" s="37">
        <v>242.13075060532688</v>
      </c>
      <c r="M218" s="37">
        <v>19.989999999999998</v>
      </c>
      <c r="N218" s="38">
        <v>17.836485614502372</v>
      </c>
      <c r="O218" s="39">
        <v>3000</v>
      </c>
      <c r="P218" s="38">
        <v>100</v>
      </c>
    </row>
    <row r="219" spans="1:16" x14ac:dyDescent="0.25">
      <c r="A219" s="70" t="s">
        <v>520</v>
      </c>
      <c r="B219" s="70" t="s">
        <v>221</v>
      </c>
      <c r="C219" s="71">
        <v>9975791841</v>
      </c>
      <c r="D219" s="71">
        <v>167500000</v>
      </c>
      <c r="E219" s="72">
        <v>24.572459175469902</v>
      </c>
      <c r="F219" s="72">
        <v>4.4454923881447135</v>
      </c>
      <c r="G219" s="71">
        <v>49.784793999999998</v>
      </c>
      <c r="H219" s="72">
        <v>32.700000000000003</v>
      </c>
      <c r="I219" s="72">
        <v>-8.5429842129238551</v>
      </c>
      <c r="J219" s="71">
        <v>5369486</v>
      </c>
      <c r="K219" s="72">
        <v>1029.4281426564851</v>
      </c>
      <c r="L219" s="72">
        <v>238.80597014925374</v>
      </c>
      <c r="M219" s="72">
        <v>29.72</v>
      </c>
      <c r="N219" s="73">
        <v>30.059948739314372</v>
      </c>
      <c r="O219" s="74">
        <v>470</v>
      </c>
      <c r="P219" s="73">
        <v>15.666666666666666</v>
      </c>
    </row>
    <row r="220" spans="1:16" x14ac:dyDescent="0.25">
      <c r="A220" s="25" t="s">
        <v>604</v>
      </c>
      <c r="B220" s="25" t="s">
        <v>353</v>
      </c>
      <c r="C220" s="26">
        <v>5111720579</v>
      </c>
      <c r="D220" s="26">
        <v>168000000</v>
      </c>
      <c r="E220" s="27">
        <v>26.098669423020223</v>
      </c>
      <c r="F220" s="27">
        <v>4.3152561876686875</v>
      </c>
      <c r="G220" s="26">
        <v>42.916003000000003</v>
      </c>
      <c r="H220" s="27">
        <v>35.72</v>
      </c>
      <c r="I220" s="27">
        <v>-1.3194531273034045</v>
      </c>
      <c r="J220" s="26">
        <v>29451851</v>
      </c>
      <c r="K220" s="27">
        <v>205.35211861556681</v>
      </c>
      <c r="L220" s="27">
        <v>238.0952380952381</v>
      </c>
      <c r="M220" s="27">
        <v>25.54</v>
      </c>
      <c r="N220" s="28">
        <v>26.445393349074514</v>
      </c>
      <c r="O220" s="29">
        <v>473.32279249303969</v>
      </c>
      <c r="P220" s="28">
        <v>15.777426416434656</v>
      </c>
    </row>
    <row r="221" spans="1:16" x14ac:dyDescent="0.25">
      <c r="A221" s="45" t="s">
        <v>53</v>
      </c>
      <c r="B221" s="45" t="s">
        <v>375</v>
      </c>
      <c r="C221" s="46">
        <v>1141807084</v>
      </c>
      <c r="D221" s="46">
        <v>170000000</v>
      </c>
      <c r="E221" s="47">
        <v>29.295454427939823</v>
      </c>
      <c r="F221" s="47">
        <v>7.1802584382205445</v>
      </c>
      <c r="G221" s="46">
        <v>55.376739000000001</v>
      </c>
      <c r="H221" s="47">
        <v>24.66</v>
      </c>
      <c r="I221" s="47">
        <v>-0.47275313299806493</v>
      </c>
      <c r="J221" s="46">
        <v>24742161</v>
      </c>
      <c r="K221" s="47">
        <v>164.90071340171136</v>
      </c>
      <c r="L221" s="47">
        <v>235.29411764705881</v>
      </c>
      <c r="M221" s="47">
        <v>32.57</v>
      </c>
      <c r="N221" s="48">
        <v>67.602118559514665</v>
      </c>
      <c r="O221" s="49">
        <v>111.78865908000408</v>
      </c>
      <c r="P221" s="48">
        <v>3.7262886360001359</v>
      </c>
    </row>
    <row r="222" spans="1:16" x14ac:dyDescent="0.25">
      <c r="A222" s="50" t="s">
        <v>770</v>
      </c>
      <c r="B222" s="50" t="s">
        <v>355</v>
      </c>
      <c r="C222" s="51">
        <v>1774061912</v>
      </c>
      <c r="D222" s="51">
        <v>170000000</v>
      </c>
      <c r="E222" s="52">
        <v>15.067830475756951</v>
      </c>
      <c r="F222" s="52">
        <v>1.2662042416602479</v>
      </c>
      <c r="G222" s="51">
        <v>37.993921</v>
      </c>
      <c r="H222" s="52">
        <v>69.900000000000006</v>
      </c>
      <c r="I222" s="52">
        <v>35.216099999999997</v>
      </c>
      <c r="J222" s="51">
        <v>-4892536</v>
      </c>
      <c r="K222" s="52">
        <v>-2432.2764308734777</v>
      </c>
      <c r="L222" s="52">
        <v>235.29411764705881</v>
      </c>
      <c r="M222" s="52">
        <v>22.34</v>
      </c>
      <c r="N222" s="53">
        <v>21.108751283267129</v>
      </c>
      <c r="O222" s="54">
        <v>0</v>
      </c>
      <c r="P222" s="53">
        <v>0</v>
      </c>
    </row>
    <row r="223" spans="1:16" x14ac:dyDescent="0.25">
      <c r="A223" s="35" t="s">
        <v>551</v>
      </c>
      <c r="B223" s="35" t="s">
        <v>200</v>
      </c>
      <c r="C223" s="36">
        <v>6093838382</v>
      </c>
      <c r="D223" s="36">
        <v>170000000</v>
      </c>
      <c r="E223" s="37">
        <v>4.9491030530200133</v>
      </c>
      <c r="F223" s="37">
        <v>0.18309667232778443</v>
      </c>
      <c r="G223" s="36">
        <v>53.288747999999998</v>
      </c>
      <c r="H223" s="37">
        <v>151.69999999999999</v>
      </c>
      <c r="I223" s="37">
        <v>5.6985517356751245</v>
      </c>
      <c r="J223" s="36">
        <v>418881945</v>
      </c>
      <c r="K223" s="37">
        <v>64.528921149848074</v>
      </c>
      <c r="L223" s="37">
        <v>235.29411764705881</v>
      </c>
      <c r="M223" s="37">
        <v>31.34</v>
      </c>
      <c r="N223" s="38">
        <v>27.048725024412825</v>
      </c>
      <c r="O223" s="39">
        <v>1586.1764768510911</v>
      </c>
      <c r="P223" s="38">
        <v>52.872549228369706</v>
      </c>
    </row>
    <row r="224" spans="1:16" x14ac:dyDescent="0.25">
      <c r="A224" s="50" t="s">
        <v>153</v>
      </c>
      <c r="B224" s="50" t="s">
        <v>355</v>
      </c>
      <c r="C224" s="51">
        <v>824789585</v>
      </c>
      <c r="D224" s="51">
        <v>171222156</v>
      </c>
      <c r="E224" s="52">
        <v>14.02678385795971</v>
      </c>
      <c r="F224" s="52">
        <v>3.2768618701331409</v>
      </c>
      <c r="G224" s="51">
        <v>111.579138</v>
      </c>
      <c r="H224" s="52">
        <v>25.56</v>
      </c>
      <c r="I224" s="52">
        <v>0.44302113757610334</v>
      </c>
      <c r="J224" s="51">
        <v>3224393</v>
      </c>
      <c r="K224" s="52">
        <v>1327.5534030746253</v>
      </c>
      <c r="L224" s="52">
        <v>233.61462636879773</v>
      </c>
      <c r="M224" s="52">
        <v>65.16</v>
      </c>
      <c r="N224" s="53">
        <v>37.268274537600654</v>
      </c>
      <c r="O224" s="54">
        <v>2242.6142721244437</v>
      </c>
      <c r="P224" s="53">
        <v>74.753809070814796</v>
      </c>
    </row>
    <row r="225" spans="1:16" x14ac:dyDescent="0.25">
      <c r="A225" s="40" t="s">
        <v>409</v>
      </c>
      <c r="B225" s="40" t="s">
        <v>255</v>
      </c>
      <c r="C225" s="41">
        <v>932814398</v>
      </c>
      <c r="D225" s="41">
        <v>174600000</v>
      </c>
      <c r="E225" s="42">
        <v>48.092440750329416</v>
      </c>
      <c r="F225" s="42">
        <v>27.544353236156596</v>
      </c>
      <c r="G225" s="41">
        <v>78.469515999999999</v>
      </c>
      <c r="H225" s="42">
        <v>10.6</v>
      </c>
      <c r="I225" s="42">
        <v>0.4030873432270603</v>
      </c>
      <c r="J225" s="41">
        <v>-20343122</v>
      </c>
      <c r="K225" s="42">
        <v>-85.827534239828083</v>
      </c>
      <c r="L225" s="42">
        <v>229.09507445589921</v>
      </c>
      <c r="M225" s="42">
        <v>44.94</v>
      </c>
      <c r="N225" s="43">
        <v>43.58537627527808</v>
      </c>
      <c r="O225" s="44">
        <v>2504.8878715868159</v>
      </c>
      <c r="P225" s="43">
        <v>83.496262386227201</v>
      </c>
    </row>
    <row r="226" spans="1:16" x14ac:dyDescent="0.25">
      <c r="A226" s="30" t="s">
        <v>672</v>
      </c>
      <c r="B226" s="30" t="s">
        <v>349</v>
      </c>
      <c r="C226" s="31">
        <v>620166725</v>
      </c>
      <c r="D226" s="31">
        <v>174710256</v>
      </c>
      <c r="E226" s="32">
        <v>7.5192360765315458</v>
      </c>
      <c r="F226" s="32">
        <v>1.0497151458963181</v>
      </c>
      <c r="G226" s="31">
        <v>132.143317</v>
      </c>
      <c r="H226" s="32">
        <v>40.26</v>
      </c>
      <c r="I226" s="32">
        <v>1.9744601310005334</v>
      </c>
      <c r="J226" s="31">
        <v>1111214</v>
      </c>
      <c r="K226" s="32">
        <v>6446.2115272125802</v>
      </c>
      <c r="L226" s="32">
        <v>228.95049733084932</v>
      </c>
      <c r="M226" s="32">
        <v>75.63</v>
      </c>
      <c r="N226" s="33">
        <v>19.043078759373124</v>
      </c>
      <c r="O226" s="34">
        <v>1409.4093481598595</v>
      </c>
      <c r="P226" s="33">
        <v>46.980311605328652</v>
      </c>
    </row>
    <row r="227" spans="1:16" x14ac:dyDescent="0.25">
      <c r="A227" t="s">
        <v>2159</v>
      </c>
      <c r="C227" s="14">
        <v>2447229960</v>
      </c>
      <c r="D227" s="14">
        <v>174750000</v>
      </c>
      <c r="E227" s="19">
        <v>0</v>
      </c>
      <c r="F227" s="19">
        <v>0</v>
      </c>
      <c r="G227" s="14">
        <v>0</v>
      </c>
      <c r="H227" s="19">
        <v>7.92</v>
      </c>
      <c r="I227" s="19">
        <v>-0.14245197694062028</v>
      </c>
      <c r="J227" s="14">
        <v>-31207398</v>
      </c>
      <c r="K227" s="19">
        <v>-44.797070233154329</v>
      </c>
      <c r="L227" s="19">
        <v>228.89842632331903</v>
      </c>
      <c r="M227" s="19">
        <v>0</v>
      </c>
      <c r="N227" s="20">
        <v>20.947779956750757</v>
      </c>
      <c r="O227" s="21">
        <v>850.78618619954398</v>
      </c>
      <c r="P227" s="24">
        <v>28.359539539984798</v>
      </c>
    </row>
    <row r="228" spans="1:16" x14ac:dyDescent="0.25">
      <c r="A228" s="55" t="s">
        <v>101</v>
      </c>
      <c r="B228" s="55" t="s">
        <v>233</v>
      </c>
      <c r="C228" s="56">
        <v>4675184543</v>
      </c>
      <c r="D228" s="56">
        <v>175000000</v>
      </c>
      <c r="E228" s="57">
        <v>32.805023466048382</v>
      </c>
      <c r="F228" s="57">
        <v>20.828586327649766</v>
      </c>
      <c r="G228" s="56">
        <v>134.44486900000001</v>
      </c>
      <c r="H228" s="57">
        <v>9.07</v>
      </c>
      <c r="I228" s="57">
        <v>-0.32181150926816038</v>
      </c>
      <c r="J228" s="56">
        <v>-19232100</v>
      </c>
      <c r="K228" s="57">
        <v>-81.894332912162483</v>
      </c>
      <c r="L228" s="57">
        <v>228.57142857142858</v>
      </c>
      <c r="M228" s="57">
        <v>76.819999999999993</v>
      </c>
      <c r="N228" s="58">
        <v>31.497146926563769</v>
      </c>
      <c r="O228" s="59">
        <v>740.17221397224466</v>
      </c>
      <c r="P228" s="58">
        <v>24.672407132408157</v>
      </c>
    </row>
    <row r="229" spans="1:16" x14ac:dyDescent="0.25">
      <c r="A229" s="30" t="s">
        <v>752</v>
      </c>
      <c r="B229" s="30" t="s">
        <v>349</v>
      </c>
      <c r="C229" s="31">
        <v>2885537108</v>
      </c>
      <c r="D229" s="31">
        <v>175740000</v>
      </c>
      <c r="E229" s="32">
        <v>59.423894929673459</v>
      </c>
      <c r="F229" s="32">
        <v>30.73957133455076</v>
      </c>
      <c r="G229" s="31">
        <v>61.770183000000003</v>
      </c>
      <c r="H229" s="32">
        <v>10.9</v>
      </c>
      <c r="I229" s="32">
        <v>-0.19989891648653035</v>
      </c>
      <c r="J229" s="31">
        <v>-201250415</v>
      </c>
      <c r="K229" s="32">
        <v>-9.6056447883598146</v>
      </c>
      <c r="L229" s="32">
        <v>227.60896779333106</v>
      </c>
      <c r="M229" s="32">
        <v>35.14</v>
      </c>
      <c r="N229" s="33">
        <v>54.136818793897994</v>
      </c>
      <c r="O229" s="34">
        <v>656.22885016125463</v>
      </c>
      <c r="P229" s="33">
        <v>21.874295005375153</v>
      </c>
    </row>
    <row r="230" spans="1:16" x14ac:dyDescent="0.25">
      <c r="A230" s="40" t="s">
        <v>307</v>
      </c>
      <c r="B230" s="40" t="s">
        <v>255</v>
      </c>
      <c r="C230" s="41">
        <v>402238316</v>
      </c>
      <c r="D230" s="41">
        <v>177187500</v>
      </c>
      <c r="E230" s="42">
        <v>5.4635874259287336</v>
      </c>
      <c r="F230" s="42">
        <v>0.48179783297431511</v>
      </c>
      <c r="G230" s="41">
        <v>124.842961</v>
      </c>
      <c r="H230" s="42">
        <v>58.65</v>
      </c>
      <c r="I230" s="42">
        <v>-1.856066429894355</v>
      </c>
      <c r="J230" s="41">
        <v>-50345394</v>
      </c>
      <c r="K230" s="42">
        <v>-225.2440411927256</v>
      </c>
      <c r="L230" s="42">
        <v>225.7495590828924</v>
      </c>
      <c r="M230" s="42">
        <v>70.45</v>
      </c>
      <c r="N230" s="43">
        <v>37.623042739957093</v>
      </c>
      <c r="O230" s="44">
        <v>637.59364325640331</v>
      </c>
      <c r="P230" s="43">
        <v>21.253121441880111</v>
      </c>
    </row>
    <row r="231" spans="1:16" x14ac:dyDescent="0.25">
      <c r="A231" s="55" t="s">
        <v>544</v>
      </c>
      <c r="B231" s="55" t="s">
        <v>233</v>
      </c>
      <c r="C231" s="56">
        <v>5548282822</v>
      </c>
      <c r="D231" s="56">
        <v>179000000</v>
      </c>
      <c r="E231" s="57">
        <v>16.570921882350174</v>
      </c>
      <c r="F231" s="57">
        <v>1.8151957369208209</v>
      </c>
      <c r="G231" s="56">
        <v>47.254246999999999</v>
      </c>
      <c r="H231" s="57">
        <v>51.1</v>
      </c>
      <c r="I231" s="57">
        <v>0.67563958980552741</v>
      </c>
      <c r="J231" s="56">
        <v>16821625</v>
      </c>
      <c r="K231" s="57">
        <v>542.69429974809213</v>
      </c>
      <c r="L231" s="57">
        <v>223.46368715083798</v>
      </c>
      <c r="M231" s="57">
        <v>26.39</v>
      </c>
      <c r="N231" s="58">
        <v>11.760795198153888</v>
      </c>
      <c r="O231" s="59">
        <v>1196.8235911725221</v>
      </c>
      <c r="P231" s="58">
        <v>39.89411970575074</v>
      </c>
    </row>
    <row r="232" spans="1:16" x14ac:dyDescent="0.25">
      <c r="A232" s="80" t="s">
        <v>270</v>
      </c>
      <c r="B232" s="80" t="s">
        <v>352</v>
      </c>
      <c r="C232" s="81">
        <v>88342093000</v>
      </c>
      <c r="D232" s="81">
        <v>181054000</v>
      </c>
      <c r="E232" s="82">
        <v>0.79006754489994913</v>
      </c>
      <c r="F232" s="82">
        <v>7.820272722650649E-3</v>
      </c>
      <c r="G232" s="81">
        <v>91.899596000000003</v>
      </c>
      <c r="H232" s="82">
        <v>551</v>
      </c>
      <c r="I232" s="82">
        <v>-20.426779672842258</v>
      </c>
      <c r="J232" s="81">
        <v>1610250000</v>
      </c>
      <c r="K232" s="82">
        <v>62.740650209594783</v>
      </c>
      <c r="L232" s="82">
        <v>220.92856274923503</v>
      </c>
      <c r="M232" s="82">
        <v>50.75</v>
      </c>
      <c r="N232" s="83">
        <v>61.162598530587559</v>
      </c>
      <c r="O232" s="84">
        <v>598.32468124550519</v>
      </c>
      <c r="P232" s="83">
        <v>19.944156041516841</v>
      </c>
    </row>
    <row r="233" spans="1:16" x14ac:dyDescent="0.25">
      <c r="A233" s="35" t="s">
        <v>760</v>
      </c>
      <c r="B233" s="35" t="s">
        <v>208</v>
      </c>
      <c r="C233" s="36">
        <v>2062053729</v>
      </c>
      <c r="D233" s="36">
        <v>182837401</v>
      </c>
      <c r="E233" s="37">
        <v>42.18331119492931</v>
      </c>
      <c r="F233" s="37">
        <v>11.535744591701265</v>
      </c>
      <c r="G233" s="36">
        <v>46.995370999999999</v>
      </c>
      <c r="H233" s="37">
        <v>20.18</v>
      </c>
      <c r="I233" s="37">
        <v>-2.4192572603854288</v>
      </c>
      <c r="J233" s="36">
        <v>8309193</v>
      </c>
      <c r="K233" s="37">
        <v>440.08461712226443</v>
      </c>
      <c r="L233" s="37">
        <v>218.77361951781407</v>
      </c>
      <c r="M233" s="37">
        <v>25.7</v>
      </c>
      <c r="N233" s="38">
        <v>23.048177221786212</v>
      </c>
      <c r="O233" s="39">
        <v>229.60876795295405</v>
      </c>
      <c r="P233" s="38">
        <v>7.6536255984318018</v>
      </c>
    </row>
    <row r="234" spans="1:16" x14ac:dyDescent="0.25">
      <c r="A234" s="30" t="s">
        <v>242</v>
      </c>
      <c r="B234" s="30" t="s">
        <v>349</v>
      </c>
      <c r="C234" s="31">
        <v>26961819075</v>
      </c>
      <c r="D234" s="31">
        <v>187500000</v>
      </c>
      <c r="E234" s="32">
        <v>1.3490011384304921</v>
      </c>
      <c r="F234" s="32">
        <v>8.7739911442633635E-3</v>
      </c>
      <c r="G234" s="31">
        <v>37.479664</v>
      </c>
      <c r="H234" s="32">
        <v>791.5</v>
      </c>
      <c r="I234" s="32">
        <v>36.391756723309413</v>
      </c>
      <c r="J234" s="31">
        <v>1083260368</v>
      </c>
      <c r="K234" s="32">
        <v>141.93263645735075</v>
      </c>
      <c r="L234" s="32">
        <v>213.33333333333334</v>
      </c>
      <c r="M234" s="32">
        <v>19.98</v>
      </c>
      <c r="N234" s="33">
        <v>12.479133752746055</v>
      </c>
      <c r="O234" s="34">
        <v>2165.9749300498197</v>
      </c>
      <c r="P234" s="33">
        <v>72.199164334993995</v>
      </c>
    </row>
    <row r="235" spans="1:16" x14ac:dyDescent="0.25">
      <c r="A235" s="40" t="s">
        <v>43</v>
      </c>
      <c r="B235" s="40" t="s">
        <v>255</v>
      </c>
      <c r="C235" s="41">
        <v>595998092</v>
      </c>
      <c r="D235" s="41">
        <v>187641391</v>
      </c>
      <c r="E235" s="42">
        <v>30.835721241487324</v>
      </c>
      <c r="F235" s="42">
        <v>16.433325865446886</v>
      </c>
      <c r="G235" s="41">
        <v>131.0445</v>
      </c>
      <c r="H235" s="42">
        <v>9.9</v>
      </c>
      <c r="I235" s="42">
        <v>-0.23349223494104621</v>
      </c>
      <c r="J235" s="41">
        <v>39009394</v>
      </c>
      <c r="K235" s="42">
        <v>48.101590862959831</v>
      </c>
      <c r="L235" s="42">
        <v>213.17258301501292</v>
      </c>
      <c r="M235" s="42">
        <v>69.83</v>
      </c>
      <c r="N235" s="43">
        <v>68.044045650097644</v>
      </c>
      <c r="O235" s="44">
        <v>941.83018877158486</v>
      </c>
      <c r="P235" s="43">
        <v>31.394339625719496</v>
      </c>
    </row>
    <row r="236" spans="1:16" x14ac:dyDescent="0.25">
      <c r="A236" s="35" t="s">
        <v>768</v>
      </c>
      <c r="B236" s="35" t="s">
        <v>208</v>
      </c>
      <c r="C236" s="36">
        <v>4337630740</v>
      </c>
      <c r="D236" s="36">
        <v>188205000</v>
      </c>
      <c r="E236" s="37">
        <v>23.112527466701863</v>
      </c>
      <c r="F236" s="37">
        <v>3.8376583158493833</v>
      </c>
      <c r="G236" s="36">
        <v>54.564166</v>
      </c>
      <c r="H236" s="37">
        <v>31.72</v>
      </c>
      <c r="I236" s="37">
        <v>1.0278</v>
      </c>
      <c r="J236" s="36">
        <v>-40830850</v>
      </c>
      <c r="K236" s="37">
        <v>-147.50023572862187</v>
      </c>
      <c r="L236" s="37">
        <v>212.53420472357271</v>
      </c>
      <c r="M236" s="37">
        <v>28.99</v>
      </c>
      <c r="N236" s="38">
        <v>20.072616270121653</v>
      </c>
      <c r="O236" s="39">
        <v>0</v>
      </c>
      <c r="P236" s="38">
        <v>0</v>
      </c>
    </row>
    <row r="237" spans="1:16" x14ac:dyDescent="0.25">
      <c r="A237" s="40" t="s">
        <v>177</v>
      </c>
      <c r="B237" s="40" t="s">
        <v>255</v>
      </c>
      <c r="C237" s="41">
        <v>2673958636</v>
      </c>
      <c r="D237" s="41">
        <v>190370946</v>
      </c>
      <c r="E237" s="42">
        <v>30.534076700786326</v>
      </c>
      <c r="F237" s="42">
        <v>8.9106958290165199</v>
      </c>
      <c r="G237" s="41">
        <v>74.278114000000002</v>
      </c>
      <c r="H237" s="42">
        <v>17.64</v>
      </c>
      <c r="I237" s="42">
        <v>-1.0981124185531961</v>
      </c>
      <c r="J237" s="41">
        <v>34312463</v>
      </c>
      <c r="K237" s="42">
        <v>99.866833459317689</v>
      </c>
      <c r="L237" s="42">
        <v>210.11609618202979</v>
      </c>
      <c r="M237" s="42">
        <v>39.01</v>
      </c>
      <c r="N237" s="43">
        <v>43.052176938168252</v>
      </c>
      <c r="O237" s="44">
        <v>396.46975120888578</v>
      </c>
      <c r="P237" s="43">
        <v>13.215658373629527</v>
      </c>
    </row>
    <row r="238" spans="1:16" x14ac:dyDescent="0.25">
      <c r="A238" s="40" t="s">
        <v>167</v>
      </c>
      <c r="B238" s="40" t="s">
        <v>255</v>
      </c>
      <c r="C238" s="41">
        <v>3624383186</v>
      </c>
      <c r="D238" s="41">
        <v>190615223</v>
      </c>
      <c r="E238" s="42">
        <v>49.396040641090941</v>
      </c>
      <c r="F238" s="42">
        <v>43.190010276261219</v>
      </c>
      <c r="G238" s="41">
        <v>136.56980300000001</v>
      </c>
      <c r="H238" s="42">
        <v>5.93</v>
      </c>
      <c r="I238" s="42">
        <v>0.10679319778458839</v>
      </c>
      <c r="J238" s="41">
        <v>-54418198</v>
      </c>
      <c r="K238" s="42">
        <v>-21.016707278693794</v>
      </c>
      <c r="L238" s="42">
        <v>209.84682844559586</v>
      </c>
      <c r="M238" s="42">
        <v>71.64</v>
      </c>
      <c r="N238" s="43">
        <v>33.014138422437327</v>
      </c>
      <c r="O238" s="44">
        <v>1440.1195874608648</v>
      </c>
      <c r="P238" s="43">
        <v>48.00398624869549</v>
      </c>
    </row>
    <row r="239" spans="1:16" x14ac:dyDescent="0.25">
      <c r="A239" s="65" t="s">
        <v>441</v>
      </c>
      <c r="B239" s="65" t="s">
        <v>393</v>
      </c>
      <c r="C239" s="66">
        <v>40007605000</v>
      </c>
      <c r="D239" s="66">
        <v>191012000</v>
      </c>
      <c r="E239" s="67">
        <v>1.1697516393944092</v>
      </c>
      <c r="F239" s="67">
        <v>1.411052852753924E-2</v>
      </c>
      <c r="G239" s="66">
        <v>79.717928999999998</v>
      </c>
      <c r="H239" s="67">
        <v>429</v>
      </c>
      <c r="I239" s="67">
        <v>4.8821311166527153</v>
      </c>
      <c r="J239" s="66">
        <v>1862105000</v>
      </c>
      <c r="K239" s="67">
        <v>44.519083510328365</v>
      </c>
      <c r="L239" s="67">
        <v>209.4109270621741</v>
      </c>
      <c r="M239" s="67">
        <v>41.73</v>
      </c>
      <c r="N239" s="68">
        <v>53.053771455378353</v>
      </c>
      <c r="O239" s="69">
        <v>1236.7598131828797</v>
      </c>
      <c r="P239" s="68">
        <v>41.225327106095989</v>
      </c>
    </row>
    <row r="240" spans="1:16" x14ac:dyDescent="0.25">
      <c r="A240" s="25" t="s">
        <v>275</v>
      </c>
      <c r="B240" s="25" t="s">
        <v>353</v>
      </c>
      <c r="C240" s="26">
        <v>27204728000</v>
      </c>
      <c r="D240" s="26">
        <v>191447000</v>
      </c>
      <c r="E240" s="27">
        <v>4.1981463341255063</v>
      </c>
      <c r="F240" s="27">
        <v>9.0613653514996645E-2</v>
      </c>
      <c r="G240" s="26">
        <v>39.326844000000001</v>
      </c>
      <c r="H240" s="27">
        <v>242.3</v>
      </c>
      <c r="I240" s="27">
        <v>2.8184636106826702</v>
      </c>
      <c r="J240" s="26">
        <v>-324227000</v>
      </c>
      <c r="K240" s="27">
        <v>-142.89425001619236</v>
      </c>
      <c r="L240" s="27">
        <v>208.93510997821852</v>
      </c>
      <c r="M240" s="27">
        <v>20.54</v>
      </c>
      <c r="N240" s="28">
        <v>28.748870296216207</v>
      </c>
      <c r="O240" s="29">
        <v>1833.0813119471457</v>
      </c>
      <c r="P240" s="28">
        <v>61.102710398238187</v>
      </c>
    </row>
    <row r="241" spans="1:16" x14ac:dyDescent="0.25">
      <c r="A241" s="55" t="s">
        <v>31</v>
      </c>
      <c r="B241" s="55" t="s">
        <v>233</v>
      </c>
      <c r="C241" s="56">
        <v>1994719643</v>
      </c>
      <c r="D241" s="56">
        <v>192000000</v>
      </c>
      <c r="E241" s="57">
        <v>25.111535395613156</v>
      </c>
      <c r="F241" s="57">
        <v>14.532138539127985</v>
      </c>
      <c r="G241" s="56">
        <v>171.666124</v>
      </c>
      <c r="H241" s="57">
        <v>9.2799999999999994</v>
      </c>
      <c r="I241" s="57">
        <v>-0.30381791623659282</v>
      </c>
      <c r="J241" s="56">
        <v>73983991</v>
      </c>
      <c r="K241" s="57">
        <v>23.356404225341127</v>
      </c>
      <c r="L241" s="57">
        <v>208.33333333333334</v>
      </c>
      <c r="M241" s="57">
        <v>89.4</v>
      </c>
      <c r="N241" s="58">
        <v>29.720679517052563</v>
      </c>
      <c r="O241" s="59">
        <v>551.98192698260118</v>
      </c>
      <c r="P241" s="58">
        <v>18.399397566086705</v>
      </c>
    </row>
    <row r="242" spans="1:16" x14ac:dyDescent="0.25">
      <c r="A242" s="60" t="s">
        <v>291</v>
      </c>
      <c r="B242" s="60" t="s">
        <v>287</v>
      </c>
      <c r="C242" s="61">
        <v>16001001473</v>
      </c>
      <c r="D242" s="61">
        <v>194529076</v>
      </c>
      <c r="E242" s="62">
        <v>8.3088611620329971</v>
      </c>
      <c r="F242" s="62">
        <v>0.4853715381924914</v>
      </c>
      <c r="G242" s="61">
        <v>55.665987999999999</v>
      </c>
      <c r="H242" s="62">
        <v>86.5</v>
      </c>
      <c r="I242" s="62">
        <v>4.1671591404698631</v>
      </c>
      <c r="J242" s="61">
        <v>133437319</v>
      </c>
      <c r="K242" s="62">
        <v>128.28913842311235</v>
      </c>
      <c r="L242" s="62">
        <v>205.6247879365859</v>
      </c>
      <c r="M242" s="62">
        <v>28.61</v>
      </c>
      <c r="N242" s="63">
        <v>61.030998319960659</v>
      </c>
      <c r="O242" s="64">
        <v>2385.9123949460727</v>
      </c>
      <c r="P242" s="63">
        <v>79.530413164869088</v>
      </c>
    </row>
    <row r="243" spans="1:16" x14ac:dyDescent="0.25">
      <c r="A243" s="101" t="s">
        <v>418</v>
      </c>
      <c r="B243" s="101" t="s">
        <v>696</v>
      </c>
      <c r="C243" s="102">
        <v>2439015994</v>
      </c>
      <c r="D243" s="102">
        <v>196000000</v>
      </c>
      <c r="E243" s="103">
        <v>45.18279150129765</v>
      </c>
      <c r="F243" s="103">
        <v>28.815555804399011</v>
      </c>
      <c r="G243" s="102">
        <v>110.663554</v>
      </c>
      <c r="H243" s="103">
        <v>8</v>
      </c>
      <c r="I243" s="103">
        <v>0.15434653019861955</v>
      </c>
      <c r="J243" s="102">
        <v>-61738437</v>
      </c>
      <c r="K243" s="103">
        <v>-25.397468355086474</v>
      </c>
      <c r="L243" s="103">
        <v>204.08163265306123</v>
      </c>
      <c r="M243" s="103">
        <v>56.46</v>
      </c>
      <c r="N243" s="104">
        <v>5.9223515962456015E-2</v>
      </c>
      <c r="O243" s="105">
        <v>2293.5768945280638</v>
      </c>
      <c r="P243" s="104">
        <v>76.452563150935461</v>
      </c>
    </row>
    <row r="244" spans="1:16" x14ac:dyDescent="0.25">
      <c r="A244" s="30" t="s">
        <v>15</v>
      </c>
      <c r="B244" s="30" t="s">
        <v>349</v>
      </c>
      <c r="C244" s="31">
        <v>1874835039</v>
      </c>
      <c r="D244" s="31">
        <v>197281323</v>
      </c>
      <c r="E244" s="32">
        <v>161.71743281328406</v>
      </c>
      <c r="F244" s="32">
        <v>409.86503525547641</v>
      </c>
      <c r="G244" s="31">
        <v>116.67577300000001</v>
      </c>
      <c r="H244" s="32">
        <v>2.12</v>
      </c>
      <c r="I244" s="32">
        <v>-2.2581532995354259E-2</v>
      </c>
      <c r="J244" s="31">
        <v>3624504</v>
      </c>
      <c r="K244" s="32">
        <v>108.85976288065898</v>
      </c>
      <c r="L244" s="32">
        <v>202.75614230344553</v>
      </c>
      <c r="M244" s="32">
        <v>59.14</v>
      </c>
      <c r="N244" s="33">
        <v>53.819584052075228</v>
      </c>
      <c r="O244" s="34">
        <v>363.36925466533182</v>
      </c>
      <c r="P244" s="33">
        <v>12.112308488844395</v>
      </c>
    </row>
    <row r="245" spans="1:16" x14ac:dyDescent="0.25">
      <c r="A245" s="50" t="s">
        <v>97</v>
      </c>
      <c r="B245" s="50" t="s">
        <v>355</v>
      </c>
      <c r="C245" s="51">
        <v>1396248544</v>
      </c>
      <c r="D245" s="51">
        <v>197500000</v>
      </c>
      <c r="E245" s="52">
        <v>33.25817539995866</v>
      </c>
      <c r="F245" s="52">
        <v>21.049478101239657</v>
      </c>
      <c r="G245" s="51">
        <v>147.57517300000001</v>
      </c>
      <c r="H245" s="52">
        <v>8.15</v>
      </c>
      <c r="I245" s="52">
        <v>-0.1696019376931126</v>
      </c>
      <c r="J245" s="51">
        <v>-32811409</v>
      </c>
      <c r="K245" s="52">
        <v>-48.153982049353623</v>
      </c>
      <c r="L245" s="52">
        <v>202.53164556962025</v>
      </c>
      <c r="M245" s="52">
        <v>74.72</v>
      </c>
      <c r="N245" s="53">
        <v>27.207108145118372</v>
      </c>
      <c r="O245" s="54">
        <v>102.4904642762589</v>
      </c>
      <c r="P245" s="53">
        <v>3.41634880920863</v>
      </c>
    </row>
    <row r="246" spans="1:16" x14ac:dyDescent="0.25">
      <c r="A246" s="35" t="s">
        <v>49</v>
      </c>
      <c r="B246" s="35" t="s">
        <v>200</v>
      </c>
      <c r="C246" s="36">
        <v>1429330090</v>
      </c>
      <c r="D246" s="36">
        <v>200000000</v>
      </c>
      <c r="E246" s="37">
        <v>43.183011112500168</v>
      </c>
      <c r="F246" s="37">
        <v>23.99056172916676</v>
      </c>
      <c r="G246" s="36">
        <v>105.381429</v>
      </c>
      <c r="H246" s="37">
        <v>8.7899999999999991</v>
      </c>
      <c r="I246" s="37">
        <v>8.3297224170612694E-2</v>
      </c>
      <c r="J246" s="36">
        <v>-731122</v>
      </c>
      <c r="K246" s="37">
        <v>-2461.9694113978244</v>
      </c>
      <c r="L246" s="37">
        <v>200</v>
      </c>
      <c r="M246" s="37">
        <v>52.69</v>
      </c>
      <c r="N246" s="38">
        <v>52.175558701832458</v>
      </c>
      <c r="O246" s="39">
        <v>1118.5349925949185</v>
      </c>
      <c r="P246" s="38">
        <v>37.284499753163949</v>
      </c>
    </row>
    <row r="247" spans="1:16" x14ac:dyDescent="0.25">
      <c r="A247" s="70" t="s">
        <v>634</v>
      </c>
      <c r="B247" s="70" t="s">
        <v>221</v>
      </c>
      <c r="C247" s="71">
        <v>2408811125</v>
      </c>
      <c r="D247" s="71">
        <v>200000000</v>
      </c>
      <c r="E247" s="72">
        <v>18.107124646548925</v>
      </c>
      <c r="F247" s="72">
        <v>2.8292382260232696</v>
      </c>
      <c r="G247" s="71">
        <v>69.12876</v>
      </c>
      <c r="H247" s="72">
        <v>31.96</v>
      </c>
      <c r="I247" s="72">
        <v>0.53401795273903829</v>
      </c>
      <c r="J247" s="71">
        <v>520774798</v>
      </c>
      <c r="K247" s="72">
        <v>12.289381177005421</v>
      </c>
      <c r="L247" s="72">
        <v>200</v>
      </c>
      <c r="M247" s="72">
        <v>34.56</v>
      </c>
      <c r="N247" s="73">
        <v>67.950097492857083</v>
      </c>
      <c r="O247" s="74">
        <v>2199.5164022456011</v>
      </c>
      <c r="P247" s="73">
        <v>73.317213408186703</v>
      </c>
    </row>
    <row r="248" spans="1:16" x14ac:dyDescent="0.25">
      <c r="A248" s="70" t="s">
        <v>475</v>
      </c>
      <c r="B248" s="70" t="s">
        <v>221</v>
      </c>
      <c r="C248" s="71">
        <v>13860116923</v>
      </c>
      <c r="D248" s="71">
        <v>200000000</v>
      </c>
      <c r="E248" s="72">
        <v>40.534142719095151</v>
      </c>
      <c r="F248" s="72">
        <v>10.133535679773788</v>
      </c>
      <c r="G248" s="71">
        <v>49.455556000000001</v>
      </c>
      <c r="H248" s="72">
        <v>19.96</v>
      </c>
      <c r="I248" s="72">
        <v>-0.24083745406441895</v>
      </c>
      <c r="J248" s="71">
        <v>-174076040</v>
      </c>
      <c r="K248" s="72">
        <v>-22.97846389428436</v>
      </c>
      <c r="L248" s="72">
        <v>200</v>
      </c>
      <c r="M248" s="72">
        <v>24.72</v>
      </c>
      <c r="N248" s="73">
        <v>27.525613905649237</v>
      </c>
      <c r="O248" s="74">
        <v>867.72610200813688</v>
      </c>
      <c r="P248" s="73">
        <v>28.924203400271228</v>
      </c>
    </row>
    <row r="249" spans="1:16" x14ac:dyDescent="0.25">
      <c r="A249" s="45" t="s">
        <v>330</v>
      </c>
      <c r="B249" s="45" t="s">
        <v>375</v>
      </c>
      <c r="C249" s="46">
        <v>1864832744</v>
      </c>
      <c r="D249" s="46">
        <v>200000000</v>
      </c>
      <c r="E249" s="47">
        <v>35.278812867946996</v>
      </c>
      <c r="F249" s="47">
        <v>17.639406433973498</v>
      </c>
      <c r="G249" s="46">
        <v>104.516908</v>
      </c>
      <c r="H249" s="47">
        <v>10.85</v>
      </c>
      <c r="I249" s="47">
        <v>-0.13205861402008168</v>
      </c>
      <c r="J249" s="46">
        <v>17617918</v>
      </c>
      <c r="K249" s="47">
        <v>113.52079173032818</v>
      </c>
      <c r="L249" s="47">
        <v>200</v>
      </c>
      <c r="M249" s="47">
        <v>52.25</v>
      </c>
      <c r="N249" s="48">
        <v>29.661901014729207</v>
      </c>
      <c r="O249" s="49">
        <v>1651.9765809480432</v>
      </c>
      <c r="P249" s="48">
        <v>55.065886031601437</v>
      </c>
    </row>
    <row r="250" spans="1:16" x14ac:dyDescent="0.25">
      <c r="A250" s="45" t="s">
        <v>332</v>
      </c>
      <c r="B250" s="45" t="s">
        <v>375</v>
      </c>
      <c r="C250" s="46">
        <v>1258198522</v>
      </c>
      <c r="D250" s="46">
        <v>200000000</v>
      </c>
      <c r="E250" s="47">
        <v>15.910329383594062</v>
      </c>
      <c r="F250" s="47">
        <v>4.4195359398872398</v>
      </c>
      <c r="G250" s="46">
        <v>138.91226599999999</v>
      </c>
      <c r="H250" s="47">
        <v>18.100000000000001</v>
      </c>
      <c r="I250" s="47">
        <v>-0.63712486128812884</v>
      </c>
      <c r="J250" s="46">
        <v>-13978192</v>
      </c>
      <c r="K250" s="47">
        <v>-257.54403716875544</v>
      </c>
      <c r="L250" s="47">
        <v>200</v>
      </c>
      <c r="M250" s="47">
        <v>69.45</v>
      </c>
      <c r="N250" s="48">
        <v>31.34043562869903</v>
      </c>
      <c r="O250" s="49">
        <v>135.75033721410597</v>
      </c>
      <c r="P250" s="48">
        <v>4.5250112404701985</v>
      </c>
    </row>
    <row r="251" spans="1:16" x14ac:dyDescent="0.25">
      <c r="A251" s="40" t="s">
        <v>44</v>
      </c>
      <c r="B251" s="40" t="s">
        <v>255</v>
      </c>
      <c r="C251" s="41">
        <v>573457342</v>
      </c>
      <c r="D251" s="41">
        <v>200000000</v>
      </c>
      <c r="E251" s="42">
        <v>59.256924097509632</v>
      </c>
      <c r="F251" s="42">
        <v>74.071155121887045</v>
      </c>
      <c r="G251" s="41">
        <v>150.34311</v>
      </c>
      <c r="H251" s="42">
        <v>4.49</v>
      </c>
      <c r="I251" s="42">
        <v>-8.9779611485220734E-2</v>
      </c>
      <c r="J251" s="41">
        <v>28758269</v>
      </c>
      <c r="K251" s="42">
        <v>27.818085991197872</v>
      </c>
      <c r="L251" s="42">
        <v>200</v>
      </c>
      <c r="M251" s="42">
        <v>75.17</v>
      </c>
      <c r="N251" s="43">
        <v>11.857321447998514</v>
      </c>
      <c r="O251" s="44">
        <v>164.89288821862044</v>
      </c>
      <c r="P251" s="43">
        <v>5.4964296072873484</v>
      </c>
    </row>
    <row r="252" spans="1:16" x14ac:dyDescent="0.25">
      <c r="A252" t="s">
        <v>2171</v>
      </c>
      <c r="C252" s="14">
        <v>3999024540</v>
      </c>
      <c r="D252" s="14">
        <v>200000000</v>
      </c>
      <c r="E252" s="19">
        <v>0</v>
      </c>
      <c r="F252" s="19">
        <v>0</v>
      </c>
      <c r="G252" s="14">
        <v>0</v>
      </c>
      <c r="H252" s="19">
        <v>13.13</v>
      </c>
      <c r="I252" s="19">
        <v>0</v>
      </c>
      <c r="J252" s="14">
        <v>-82459214</v>
      </c>
      <c r="K252" s="19">
        <v>-31.530739548402682</v>
      </c>
      <c r="L252" s="19">
        <v>200</v>
      </c>
      <c r="M252" s="19">
        <v>0</v>
      </c>
      <c r="N252" s="20">
        <v>19.871525272608093</v>
      </c>
      <c r="O252" s="21">
        <v>0</v>
      </c>
      <c r="P252" s="24">
        <v>0</v>
      </c>
    </row>
    <row r="253" spans="1:16" x14ac:dyDescent="0.25">
      <c r="A253" s="40" t="s">
        <v>258</v>
      </c>
      <c r="B253" s="40" t="s">
        <v>255</v>
      </c>
      <c r="C253" s="41">
        <v>28844632356</v>
      </c>
      <c r="D253" s="41">
        <v>200019288</v>
      </c>
      <c r="E253" s="42">
        <v>12.063702119673536</v>
      </c>
      <c r="F253" s="42">
        <v>0.66277685760609073</v>
      </c>
      <c r="G253" s="41">
        <v>35.457332999999998</v>
      </c>
      <c r="H253" s="42">
        <v>93.55</v>
      </c>
      <c r="I253" s="42">
        <v>5.166950140653384</v>
      </c>
      <c r="J253" s="41">
        <v>-90890793</v>
      </c>
      <c r="K253" s="42">
        <v>-200.25961494251678</v>
      </c>
      <c r="L253" s="42">
        <v>199.98071385995536</v>
      </c>
      <c r="M253" s="42">
        <v>17.72</v>
      </c>
      <c r="N253" s="43">
        <v>30.081226856197521</v>
      </c>
      <c r="O253" s="44">
        <v>3000</v>
      </c>
      <c r="P253" s="43">
        <v>100</v>
      </c>
    </row>
    <row r="254" spans="1:16" x14ac:dyDescent="0.25">
      <c r="A254" s="80" t="s">
        <v>271</v>
      </c>
      <c r="B254" s="80" t="s">
        <v>352</v>
      </c>
      <c r="C254" s="81">
        <v>324275000</v>
      </c>
      <c r="D254" s="81">
        <v>201000000</v>
      </c>
      <c r="E254" s="82">
        <v>21.427036747674428</v>
      </c>
      <c r="F254" s="82">
        <v>5.6106406775790596</v>
      </c>
      <c r="G254" s="81">
        <v>100.424344</v>
      </c>
      <c r="H254" s="82">
        <v>18.59</v>
      </c>
      <c r="I254" s="82">
        <v>0.4636282382720936</v>
      </c>
      <c r="J254" s="81">
        <v>-476535000</v>
      </c>
      <c r="K254" s="82">
        <v>-8.0141017973496176</v>
      </c>
      <c r="L254" s="82">
        <v>199.00497512437812</v>
      </c>
      <c r="M254" s="82">
        <v>49.96</v>
      </c>
      <c r="N254" s="83">
        <v>98.567396574669615</v>
      </c>
      <c r="O254" s="84">
        <v>897.25391216222908</v>
      </c>
      <c r="P254" s="83">
        <v>29.90846373874097</v>
      </c>
    </row>
    <row r="255" spans="1:16" x14ac:dyDescent="0.25">
      <c r="A255" t="s">
        <v>2180</v>
      </c>
      <c r="C255" s="14">
        <v>2276853066</v>
      </c>
      <c r="D255" s="14">
        <v>201000000</v>
      </c>
      <c r="E255" s="19">
        <v>0</v>
      </c>
      <c r="F255" s="19">
        <v>0</v>
      </c>
      <c r="G255" s="14">
        <v>0</v>
      </c>
      <c r="H255" s="19">
        <v>35.44</v>
      </c>
      <c r="I255" s="19">
        <v>0</v>
      </c>
      <c r="J255" s="14">
        <v>3971521</v>
      </c>
      <c r="K255" s="19">
        <v>1771.3616521227007</v>
      </c>
      <c r="L255" s="19">
        <v>199.00497512437812</v>
      </c>
      <c r="M255" s="19">
        <v>0</v>
      </c>
      <c r="N255" s="20">
        <v>0</v>
      </c>
      <c r="O255" s="21">
        <v>0</v>
      </c>
      <c r="P255" s="24">
        <v>0</v>
      </c>
    </row>
    <row r="256" spans="1:16" x14ac:dyDescent="0.25">
      <c r="A256" s="50" t="s">
        <v>155</v>
      </c>
      <c r="B256" s="50" t="s">
        <v>355</v>
      </c>
      <c r="C256" s="51">
        <v>427961966</v>
      </c>
      <c r="D256" s="51">
        <v>206250000</v>
      </c>
      <c r="E256" s="52">
        <v>13.732135843025347</v>
      </c>
      <c r="F256" s="52">
        <v>5.1215425055572386</v>
      </c>
      <c r="G256" s="51">
        <v>206.00537199999999</v>
      </c>
      <c r="H256" s="52">
        <v>14.14</v>
      </c>
      <c r="I256" s="52">
        <v>5.4306936587755317E-2</v>
      </c>
      <c r="J256" s="51">
        <v>-116573372</v>
      </c>
      <c r="K256" s="52">
        <v>-23.000535662638292</v>
      </c>
      <c r="L256" s="52">
        <v>193.93939393939394</v>
      </c>
      <c r="M256" s="52">
        <v>99.88</v>
      </c>
      <c r="N256" s="53">
        <v>42.107297905538751</v>
      </c>
      <c r="O256" s="54">
        <v>1820.0494509267246</v>
      </c>
      <c r="P256" s="53">
        <v>60.668315030890817</v>
      </c>
    </row>
    <row r="257" spans="1:16" x14ac:dyDescent="0.25">
      <c r="A257" t="s">
        <v>2161</v>
      </c>
      <c r="C257" s="14">
        <v>2434885834</v>
      </c>
      <c r="D257" s="14">
        <v>206760337</v>
      </c>
      <c r="E257" s="19">
        <v>0</v>
      </c>
      <c r="F257" s="19">
        <v>0</v>
      </c>
      <c r="G257" s="14">
        <v>0</v>
      </c>
      <c r="H257" s="19">
        <v>11.05</v>
      </c>
      <c r="I257" s="19">
        <v>0</v>
      </c>
      <c r="J257" s="14">
        <v>4275510</v>
      </c>
      <c r="K257" s="19">
        <v>531.95144134851751</v>
      </c>
      <c r="L257" s="19">
        <v>193.46070228159863</v>
      </c>
      <c r="M257" s="19">
        <v>0</v>
      </c>
      <c r="N257" s="20">
        <v>53.298501019026055</v>
      </c>
      <c r="O257" s="21">
        <v>0</v>
      </c>
      <c r="P257" s="24">
        <v>0</v>
      </c>
    </row>
    <row r="258" spans="1:16" x14ac:dyDescent="0.25">
      <c r="A258" s="70" t="s">
        <v>763</v>
      </c>
      <c r="B258" s="70" t="s">
        <v>221</v>
      </c>
      <c r="C258" s="71">
        <v>3157167716</v>
      </c>
      <c r="D258" s="71">
        <v>210492225</v>
      </c>
      <c r="E258" s="72">
        <v>29.438173877144269</v>
      </c>
      <c r="F258" s="72">
        <v>4.9947847373229699</v>
      </c>
      <c r="G258" s="71">
        <v>50.002209999999998</v>
      </c>
      <c r="H258" s="72">
        <v>27.18</v>
      </c>
      <c r="I258" s="72">
        <v>17.726800000000001</v>
      </c>
      <c r="J258" s="71">
        <v>-28917987</v>
      </c>
      <c r="K258" s="72">
        <v>-203.8102548424273</v>
      </c>
      <c r="L258" s="72">
        <v>190.03077192043554</v>
      </c>
      <c r="M258" s="72">
        <v>23.75</v>
      </c>
      <c r="N258" s="73">
        <v>13.81744201004169</v>
      </c>
      <c r="O258" s="74">
        <v>0</v>
      </c>
      <c r="P258" s="73">
        <v>0</v>
      </c>
    </row>
    <row r="259" spans="1:16" x14ac:dyDescent="0.25">
      <c r="A259" s="65" t="s">
        <v>412</v>
      </c>
      <c r="B259" s="65" t="s">
        <v>393</v>
      </c>
      <c r="C259" s="66">
        <v>2598430651</v>
      </c>
      <c r="D259" s="66">
        <v>216000000</v>
      </c>
      <c r="E259" s="67">
        <v>19.047494096057775</v>
      </c>
      <c r="F259" s="67">
        <v>6.7832956182541935</v>
      </c>
      <c r="G259" s="66">
        <v>154.526747</v>
      </c>
      <c r="H259" s="67">
        <v>13.59</v>
      </c>
      <c r="I259" s="67">
        <v>-0.21051801593914019</v>
      </c>
      <c r="J259" s="66">
        <v>20464961</v>
      </c>
      <c r="K259" s="67">
        <v>137.2101319909674</v>
      </c>
      <c r="L259" s="67">
        <v>185.18518518518519</v>
      </c>
      <c r="M259" s="67">
        <v>71.540000000000006</v>
      </c>
      <c r="N259" s="68">
        <v>58.401626917072825</v>
      </c>
      <c r="O259" s="69">
        <v>703.01502355774562</v>
      </c>
      <c r="P259" s="68">
        <v>23.43383411859152</v>
      </c>
    </row>
    <row r="260" spans="1:16" x14ac:dyDescent="0.25">
      <c r="A260" s="45" t="s">
        <v>331</v>
      </c>
      <c r="B260" s="45" t="s">
        <v>375</v>
      </c>
      <c r="C260" s="46">
        <v>868771214</v>
      </c>
      <c r="D260" s="46">
        <v>216733652</v>
      </c>
      <c r="E260" s="47">
        <v>36.560378458706971</v>
      </c>
      <c r="F260" s="47">
        <v>5.4415501984669348</v>
      </c>
      <c r="G260" s="46">
        <v>35.091225000000001</v>
      </c>
      <c r="H260" s="47">
        <v>31.18</v>
      </c>
      <c r="I260" s="47">
        <v>-0.8802173542677636</v>
      </c>
      <c r="J260" s="46">
        <v>-129725692</v>
      </c>
      <c r="K260" s="47">
        <v>-51.791924239648687</v>
      </c>
      <c r="L260" s="47">
        <v>184.55832599544809</v>
      </c>
      <c r="M260" s="47">
        <v>16.190000000000001</v>
      </c>
      <c r="N260" s="48">
        <v>90.850054184887682</v>
      </c>
      <c r="O260" s="49">
        <v>173.6993971639416</v>
      </c>
      <c r="P260" s="48">
        <v>5.7899799054647199</v>
      </c>
    </row>
    <row r="261" spans="1:16" x14ac:dyDescent="0.25">
      <c r="A261" s="40" t="s">
        <v>2</v>
      </c>
      <c r="B261" s="40" t="s">
        <v>255</v>
      </c>
      <c r="C261" s="41">
        <v>71378041000</v>
      </c>
      <c r="D261" s="41">
        <v>219801000</v>
      </c>
      <c r="E261" s="42">
        <v>2.2998823856189672</v>
      </c>
      <c r="F261" s="42">
        <v>3.1900840039495913E-2</v>
      </c>
      <c r="G261" s="41">
        <v>51.918782</v>
      </c>
      <c r="H261" s="42">
        <v>335</v>
      </c>
      <c r="I261" s="42">
        <v>17.741888931596463</v>
      </c>
      <c r="J261" s="41">
        <v>134970000</v>
      </c>
      <c r="K261" s="42">
        <v>534.15372304956657</v>
      </c>
      <c r="L261" s="42">
        <v>181.98279352687203</v>
      </c>
      <c r="M261" s="42">
        <v>23.62</v>
      </c>
      <c r="N261" s="43">
        <v>13.468949484215686</v>
      </c>
      <c r="O261" s="44">
        <v>3000</v>
      </c>
      <c r="P261" s="43">
        <v>100</v>
      </c>
    </row>
    <row r="262" spans="1:16" x14ac:dyDescent="0.25">
      <c r="A262" s="40" t="s">
        <v>256</v>
      </c>
      <c r="B262" s="40" t="s">
        <v>255</v>
      </c>
      <c r="C262" s="41">
        <v>1748599456</v>
      </c>
      <c r="D262" s="41">
        <v>220000000</v>
      </c>
      <c r="E262" s="42">
        <v>56.188310853513926</v>
      </c>
      <c r="F262" s="42">
        <v>28.377934774501984</v>
      </c>
      <c r="G262" s="41">
        <v>78.150914</v>
      </c>
      <c r="H262" s="42">
        <v>9.11</v>
      </c>
      <c r="I262" s="42">
        <v>-0.17389937236157493</v>
      </c>
      <c r="J262" s="41">
        <v>-145428477</v>
      </c>
      <c r="K262" s="42">
        <v>-13.614940078070129</v>
      </c>
      <c r="L262" s="42">
        <v>181.81818181818181</v>
      </c>
      <c r="M262" s="42">
        <v>35.520000000000003</v>
      </c>
      <c r="N262" s="43">
        <v>32.802736515063131</v>
      </c>
      <c r="O262" s="44">
        <v>590.24529369165475</v>
      </c>
      <c r="P262" s="43">
        <v>19.674843123055158</v>
      </c>
    </row>
    <row r="263" spans="1:16" x14ac:dyDescent="0.25">
      <c r="A263" s="30" t="s">
        <v>295</v>
      </c>
      <c r="B263" s="30" t="s">
        <v>357</v>
      </c>
      <c r="C263" s="31">
        <v>67808233000</v>
      </c>
      <c r="D263" s="31">
        <v>220000000</v>
      </c>
      <c r="E263" s="32">
        <v>2.7891391812805475</v>
      </c>
      <c r="F263" s="32">
        <v>7.6372923912391769E-2</v>
      </c>
      <c r="G263" s="31">
        <v>86.823064000000002</v>
      </c>
      <c r="H263" s="32">
        <v>165.2</v>
      </c>
      <c r="I263" s="32">
        <v>-5.6448354220293027</v>
      </c>
      <c r="J263" s="31">
        <v>564104000</v>
      </c>
      <c r="K263" s="32">
        <v>64.739835207692195</v>
      </c>
      <c r="L263" s="32">
        <v>181.81818181818181</v>
      </c>
      <c r="M263" s="32">
        <v>39.46</v>
      </c>
      <c r="N263" s="33">
        <v>52.323195234686352</v>
      </c>
      <c r="O263" s="34">
        <v>122.63381204271869</v>
      </c>
      <c r="P263" s="33">
        <v>4.0877937347572892</v>
      </c>
    </row>
    <row r="264" spans="1:16" x14ac:dyDescent="0.25">
      <c r="A264" t="s">
        <v>2172</v>
      </c>
      <c r="C264" s="14">
        <v>1462875619</v>
      </c>
      <c r="D264" s="14">
        <v>220000000</v>
      </c>
      <c r="E264" s="19">
        <v>0</v>
      </c>
      <c r="F264" s="19">
        <v>0</v>
      </c>
      <c r="G264" s="14">
        <v>0</v>
      </c>
      <c r="H264" s="19">
        <v>86.45</v>
      </c>
      <c r="I264" s="19">
        <v>0</v>
      </c>
      <c r="J264" s="14">
        <v>32030737</v>
      </c>
      <c r="K264" s="19">
        <v>590.68263087421315</v>
      </c>
      <c r="L264" s="19">
        <v>181.81818181818181</v>
      </c>
      <c r="M264" s="19">
        <v>0</v>
      </c>
      <c r="N264" s="20">
        <v>67.012892101572703</v>
      </c>
      <c r="O264" s="21">
        <v>0</v>
      </c>
      <c r="P264" s="24">
        <v>0</v>
      </c>
    </row>
    <row r="265" spans="1:16" x14ac:dyDescent="0.25">
      <c r="A265" s="45" t="s">
        <v>483</v>
      </c>
      <c r="B265" s="45" t="s">
        <v>375</v>
      </c>
      <c r="C265" s="46">
        <v>6314823305</v>
      </c>
      <c r="D265" s="46">
        <v>221500000</v>
      </c>
      <c r="E265" s="47">
        <v>10.721688916034061</v>
      </c>
      <c r="F265" s="47">
        <v>0.55637834597099511</v>
      </c>
      <c r="G265" s="46">
        <v>44.275882000000003</v>
      </c>
      <c r="H265" s="47">
        <v>84.3</v>
      </c>
      <c r="I265" s="47">
        <v>5.7775952731826692</v>
      </c>
      <c r="J265" s="46">
        <v>-70180474</v>
      </c>
      <c r="K265" s="47">
        <v>-274.5849222961931</v>
      </c>
      <c r="L265" s="47">
        <v>180.58690744920995</v>
      </c>
      <c r="M265" s="47">
        <v>19.98</v>
      </c>
      <c r="N265" s="48">
        <v>27.47061773616468</v>
      </c>
      <c r="O265" s="49">
        <v>3000</v>
      </c>
      <c r="P265" s="48">
        <v>100</v>
      </c>
    </row>
    <row r="266" spans="1:16" x14ac:dyDescent="0.25">
      <c r="A266" s="45" t="s">
        <v>327</v>
      </c>
      <c r="B266" s="45" t="s">
        <v>375</v>
      </c>
      <c r="C266" s="46">
        <v>1614800897</v>
      </c>
      <c r="D266" s="46">
        <v>224000000</v>
      </c>
      <c r="E266" s="47">
        <v>14.205526927314979</v>
      </c>
      <c r="F266" s="47">
        <v>2.536701237020532</v>
      </c>
      <c r="G266" s="46">
        <v>107.968583</v>
      </c>
      <c r="H266" s="47">
        <v>26.08</v>
      </c>
      <c r="I266" s="47">
        <v>1.6409983387559457</v>
      </c>
      <c r="J266" s="46">
        <v>-84056857</v>
      </c>
      <c r="K266" s="47">
        <v>-66.621572586279314</v>
      </c>
      <c r="L266" s="47">
        <v>178.57142857142858</v>
      </c>
      <c r="M266" s="47">
        <v>48.2</v>
      </c>
      <c r="N266" s="48">
        <v>75.060163807761711</v>
      </c>
      <c r="O266" s="49">
        <v>2863.3771953985229</v>
      </c>
      <c r="P266" s="48">
        <v>95.4459065132841</v>
      </c>
    </row>
    <row r="267" spans="1:16" x14ac:dyDescent="0.25">
      <c r="A267" s="25" t="s">
        <v>764</v>
      </c>
      <c r="B267" s="25" t="s">
        <v>376</v>
      </c>
      <c r="C267" s="26">
        <v>2150114200</v>
      </c>
      <c r="D267" s="26">
        <v>225000000</v>
      </c>
      <c r="E267" s="27">
        <v>26.492597057699054</v>
      </c>
      <c r="F267" s="27">
        <v>4.528649069692146</v>
      </c>
      <c r="G267" s="26">
        <v>59.967219999999998</v>
      </c>
      <c r="H267" s="27">
        <v>25.18</v>
      </c>
      <c r="I267" s="27">
        <v>3.0844999999999998</v>
      </c>
      <c r="J267" s="26">
        <v>97725147</v>
      </c>
      <c r="K267" s="27">
        <v>59.861767207165215</v>
      </c>
      <c r="L267" s="27">
        <v>177.77777777777777</v>
      </c>
      <c r="M267" s="27">
        <v>26.65</v>
      </c>
      <c r="N267" s="28">
        <v>34.891291556059734</v>
      </c>
      <c r="O267" s="29">
        <v>0</v>
      </c>
      <c r="P267" s="28">
        <v>0</v>
      </c>
    </row>
    <row r="268" spans="1:16" x14ac:dyDescent="0.25">
      <c r="A268" s="25" t="s">
        <v>513</v>
      </c>
      <c r="B268" s="25" t="s">
        <v>353</v>
      </c>
      <c r="C268" s="26">
        <v>2452293810</v>
      </c>
      <c r="D268" s="26">
        <v>228600000</v>
      </c>
      <c r="E268" s="27">
        <v>51.804112083186268</v>
      </c>
      <c r="F268" s="27">
        <v>18.884555294249878</v>
      </c>
      <c r="G268" s="26">
        <v>61.006332999999998</v>
      </c>
      <c r="H268" s="27">
        <v>12.66</v>
      </c>
      <c r="I268" s="27">
        <v>1.8923485408011587E-2</v>
      </c>
      <c r="J268" s="26">
        <v>-12902172</v>
      </c>
      <c r="K268" s="27">
        <v>-212.61536429680211</v>
      </c>
      <c r="L268" s="27">
        <v>174.97812773403325</v>
      </c>
      <c r="M268" s="27">
        <v>26.68</v>
      </c>
      <c r="N268" s="28">
        <v>45.152623224898072</v>
      </c>
      <c r="O268" s="29">
        <v>1487.8406196374053</v>
      </c>
      <c r="P268" s="28">
        <v>49.594687321246845</v>
      </c>
    </row>
    <row r="269" spans="1:16" x14ac:dyDescent="0.25">
      <c r="A269" s="65" t="s">
        <v>311</v>
      </c>
      <c r="B269" s="65" t="s">
        <v>608</v>
      </c>
      <c r="C269" s="66">
        <v>530578724</v>
      </c>
      <c r="D269" s="66">
        <v>240000000</v>
      </c>
      <c r="E269" s="67">
        <v>47.3804666634827</v>
      </c>
      <c r="F269" s="67">
        <v>39.483722219568918</v>
      </c>
      <c r="G269" s="66">
        <v>148.650609</v>
      </c>
      <c r="H269" s="67">
        <v>5.68</v>
      </c>
      <c r="I269" s="67">
        <v>3.4113301027852927E-2</v>
      </c>
      <c r="J269" s="66">
        <v>-38865072</v>
      </c>
      <c r="K269" s="67">
        <v>-30.876052410246402</v>
      </c>
      <c r="L269" s="67">
        <v>166.66666666666666</v>
      </c>
      <c r="M269" s="67">
        <v>61.93</v>
      </c>
      <c r="N269" s="68">
        <v>64.55549327548492</v>
      </c>
      <c r="O269" s="69">
        <v>1233.1145189428655</v>
      </c>
      <c r="P269" s="68">
        <v>41.103817298095514</v>
      </c>
    </row>
    <row r="270" spans="1:16" x14ac:dyDescent="0.25">
      <c r="A270" s="80" t="s">
        <v>148</v>
      </c>
      <c r="B270" s="80" t="s">
        <v>352</v>
      </c>
      <c r="C270" s="81">
        <v>4993766474</v>
      </c>
      <c r="D270" s="81">
        <v>240000000</v>
      </c>
      <c r="E270" s="82">
        <v>46.015524901853482</v>
      </c>
      <c r="F270" s="82">
        <v>14.748565673670988</v>
      </c>
      <c r="G270" s="81">
        <v>64.982984999999999</v>
      </c>
      <c r="H270" s="82">
        <v>13.38</v>
      </c>
      <c r="I270" s="82">
        <v>-0.33051129086442721</v>
      </c>
      <c r="J270" s="81">
        <v>176132643</v>
      </c>
      <c r="K270" s="82">
        <v>17.713922569140124</v>
      </c>
      <c r="L270" s="82">
        <v>166.66666666666666</v>
      </c>
      <c r="M270" s="82">
        <v>27.07</v>
      </c>
      <c r="N270" s="83">
        <v>51.931056841488555</v>
      </c>
      <c r="O270" s="84">
        <v>481.48878310089123</v>
      </c>
      <c r="P270" s="83">
        <v>16.049626103363043</v>
      </c>
    </row>
    <row r="271" spans="1:16" x14ac:dyDescent="0.25">
      <c r="A271" s="55" t="s">
        <v>139</v>
      </c>
      <c r="B271" s="55" t="s">
        <v>233</v>
      </c>
      <c r="C271" s="56">
        <v>791994006</v>
      </c>
      <c r="D271" s="56">
        <v>240000000</v>
      </c>
      <c r="E271" s="57">
        <v>77.361669984708684</v>
      </c>
      <c r="F271" s="57">
        <v>107.44676386765094</v>
      </c>
      <c r="G271" s="56">
        <v>150.75718000000001</v>
      </c>
      <c r="H271" s="57">
        <v>3.43</v>
      </c>
      <c r="I271" s="57">
        <v>-0.1215714827440082</v>
      </c>
      <c r="J271" s="56">
        <v>8495887</v>
      </c>
      <c r="K271" s="57">
        <v>84.746889877419505</v>
      </c>
      <c r="L271" s="57">
        <v>166.66666666666666</v>
      </c>
      <c r="M271" s="57">
        <v>62.81</v>
      </c>
      <c r="N271" s="58">
        <v>64.998975507398299</v>
      </c>
      <c r="O271" s="59">
        <v>148.09302643032146</v>
      </c>
      <c r="P271" s="58">
        <v>4.9364342143440485</v>
      </c>
    </row>
    <row r="272" spans="1:16" x14ac:dyDescent="0.25">
      <c r="A272" s="35" t="s">
        <v>9</v>
      </c>
      <c r="B272" s="35" t="s">
        <v>200</v>
      </c>
      <c r="C272" s="36">
        <v>19691212171</v>
      </c>
      <c r="D272" s="36">
        <v>240303646</v>
      </c>
      <c r="E272" s="37">
        <v>2.5396320396777448</v>
      </c>
      <c r="F272" s="37">
        <v>0.17614048461543419</v>
      </c>
      <c r="G272" s="36">
        <v>239.36703</v>
      </c>
      <c r="H272" s="37">
        <v>65.8</v>
      </c>
      <c r="I272" s="37">
        <v>5.0404936060229915</v>
      </c>
      <c r="J272" s="36">
        <v>5168746</v>
      </c>
      <c r="K272" s="37">
        <v>2789.5003468926507</v>
      </c>
      <c r="L272" s="37">
        <v>166.45606783677349</v>
      </c>
      <c r="M272" s="37">
        <v>99.61</v>
      </c>
      <c r="N272" s="38">
        <v>33.840898578320015</v>
      </c>
      <c r="O272" s="39">
        <v>3000</v>
      </c>
      <c r="P272" s="38">
        <v>100</v>
      </c>
    </row>
    <row r="273" spans="1:16" x14ac:dyDescent="0.25">
      <c r="A273" s="45" t="s">
        <v>383</v>
      </c>
      <c r="B273" s="45" t="s">
        <v>375</v>
      </c>
      <c r="C273" s="46">
        <v>1693692129</v>
      </c>
      <c r="D273" s="46">
        <v>241875000</v>
      </c>
      <c r="E273" s="47">
        <v>44.663170037330516</v>
      </c>
      <c r="F273" s="47">
        <v>30.775655495145919</v>
      </c>
      <c r="G273" s="46">
        <v>141.93746899999999</v>
      </c>
      <c r="H273" s="47">
        <v>6.31</v>
      </c>
      <c r="I273" s="47">
        <v>2.6516571911001211E-2</v>
      </c>
      <c r="J273" s="46">
        <v>81478670</v>
      </c>
      <c r="K273" s="47">
        <v>17.811410029152416</v>
      </c>
      <c r="L273" s="47">
        <v>165.37467700258398</v>
      </c>
      <c r="M273" s="47">
        <v>58.68</v>
      </c>
      <c r="N273" s="48">
        <v>11.060393314571574</v>
      </c>
      <c r="O273" s="49">
        <v>768.84442432269884</v>
      </c>
      <c r="P273" s="48">
        <v>25.628147477423294</v>
      </c>
    </row>
    <row r="274" spans="1:16" x14ac:dyDescent="0.25">
      <c r="A274" s="70" t="s">
        <v>223</v>
      </c>
      <c r="B274" s="70" t="s">
        <v>221</v>
      </c>
      <c r="C274" s="71">
        <v>28485883551</v>
      </c>
      <c r="D274" s="71">
        <v>241920000</v>
      </c>
      <c r="E274" s="72">
        <v>0.89951987940775702</v>
      </c>
      <c r="F274" s="72">
        <v>1.6599345847205928E-2</v>
      </c>
      <c r="G274" s="71">
        <v>199.069242</v>
      </c>
      <c r="H274" s="72">
        <v>223.4</v>
      </c>
      <c r="I274" s="72">
        <v>-0.43208420681096976</v>
      </c>
      <c r="J274" s="71">
        <v>195144717</v>
      </c>
      <c r="K274" s="72">
        <v>277.69176041798767</v>
      </c>
      <c r="L274" s="72">
        <v>165.34391534391534</v>
      </c>
      <c r="M274" s="72">
        <v>82.28</v>
      </c>
      <c r="N274" s="73">
        <v>5.3348550683884595</v>
      </c>
      <c r="O274" s="74">
        <v>919.37572791332309</v>
      </c>
      <c r="P274" s="73">
        <v>30.645857597110769</v>
      </c>
    </row>
    <row r="275" spans="1:16" x14ac:dyDescent="0.25">
      <c r="A275" s="85" t="s">
        <v>443</v>
      </c>
      <c r="B275" s="85" t="s">
        <v>607</v>
      </c>
      <c r="C275" s="86">
        <v>9403353877</v>
      </c>
      <c r="D275" s="86">
        <v>244750000</v>
      </c>
      <c r="E275" s="87">
        <v>39.255793187173772</v>
      </c>
      <c r="F275" s="87">
        <v>7.6376853323943328</v>
      </c>
      <c r="G275" s="86">
        <v>49.484341999999998</v>
      </c>
      <c r="H275" s="87">
        <v>20.6</v>
      </c>
      <c r="I275" s="87">
        <v>-0.11215116182541962</v>
      </c>
      <c r="J275" s="86">
        <v>1286101</v>
      </c>
      <c r="K275" s="87">
        <v>3996.3813106435655</v>
      </c>
      <c r="L275" s="87">
        <v>163.43207354443311</v>
      </c>
      <c r="M275" s="87">
        <v>20.21</v>
      </c>
      <c r="N275" s="88">
        <v>38.207450650754851</v>
      </c>
      <c r="O275" s="89">
        <v>557.05248821399778</v>
      </c>
      <c r="P275" s="88">
        <v>18.568416273799926</v>
      </c>
    </row>
    <row r="276" spans="1:16" x14ac:dyDescent="0.25">
      <c r="A276" s="55" t="s">
        <v>234</v>
      </c>
      <c r="B276" s="55" t="s">
        <v>233</v>
      </c>
      <c r="C276" s="56">
        <v>7583767231</v>
      </c>
      <c r="D276" s="56">
        <v>244800000</v>
      </c>
      <c r="E276" s="57">
        <v>20.919654417149633</v>
      </c>
      <c r="F276" s="57">
        <v>4.7475613691788388</v>
      </c>
      <c r="G276" s="56">
        <v>106.89830000000001</v>
      </c>
      <c r="H276" s="57">
        <v>17.89</v>
      </c>
      <c r="I276" s="57">
        <v>-0.21811007512901878</v>
      </c>
      <c r="J276" s="56">
        <v>116949644</v>
      </c>
      <c r="K276" s="57">
        <v>37.677754709539776</v>
      </c>
      <c r="L276" s="57">
        <v>163.3986928104575</v>
      </c>
      <c r="M276" s="57">
        <v>43.66</v>
      </c>
      <c r="N276" s="58">
        <v>44.477585415830973</v>
      </c>
      <c r="O276" s="59">
        <v>796.65264343079832</v>
      </c>
      <c r="P276" s="58">
        <v>26.555088114359943</v>
      </c>
    </row>
    <row r="277" spans="1:16" x14ac:dyDescent="0.25">
      <c r="A277" s="40" t="s">
        <v>382</v>
      </c>
      <c r="B277" s="40" t="s">
        <v>255</v>
      </c>
      <c r="C277" s="41">
        <v>237921423</v>
      </c>
      <c r="D277" s="41">
        <v>249999992</v>
      </c>
      <c r="E277" s="42">
        <v>49.264482870739897</v>
      </c>
      <c r="F277" s="42">
        <v>49.264484447203401</v>
      </c>
      <c r="G277" s="41">
        <v>187.95273599999999</v>
      </c>
      <c r="H277" s="42">
        <v>4.32</v>
      </c>
      <c r="I277" s="42">
        <v>-2.7576926440531224E-2</v>
      </c>
      <c r="J277" s="41">
        <v>5215990</v>
      </c>
      <c r="K277" s="42">
        <v>191.71815283388196</v>
      </c>
      <c r="L277" s="42">
        <v>160.00000512000017</v>
      </c>
      <c r="M277" s="42">
        <v>75.180000000000007</v>
      </c>
      <c r="N277" s="43">
        <v>64.053572469279288</v>
      </c>
      <c r="O277" s="44">
        <v>354.65284932178599</v>
      </c>
      <c r="P277" s="43">
        <v>11.821761644059533</v>
      </c>
    </row>
    <row r="278" spans="1:16" x14ac:dyDescent="0.25">
      <c r="A278" s="35" t="s">
        <v>209</v>
      </c>
      <c r="B278" s="35" t="s">
        <v>208</v>
      </c>
      <c r="C278" s="36">
        <v>22394326381</v>
      </c>
      <c r="D278" s="36">
        <v>250000000</v>
      </c>
      <c r="E278" s="37">
        <v>7.534144980493628</v>
      </c>
      <c r="F278" s="37">
        <v>0.24906264398326042</v>
      </c>
      <c r="G278" s="36">
        <v>43.649664999999999</v>
      </c>
      <c r="H278" s="37">
        <v>121.7</v>
      </c>
      <c r="I278" s="37">
        <v>1.8069515494400294</v>
      </c>
      <c r="J278" s="36">
        <v>438581833</v>
      </c>
      <c r="K278" s="37">
        <v>68.972305106855629</v>
      </c>
      <c r="L278" s="37">
        <v>160</v>
      </c>
      <c r="M278" s="37">
        <v>17.45</v>
      </c>
      <c r="N278" s="38">
        <v>26.30437637555308</v>
      </c>
      <c r="O278" s="39">
        <v>2327.9147340667096</v>
      </c>
      <c r="P278" s="38">
        <v>77.597157802223649</v>
      </c>
    </row>
    <row r="279" spans="1:16" x14ac:dyDescent="0.25">
      <c r="A279" s="45" t="s">
        <v>326</v>
      </c>
      <c r="B279" s="45" t="s">
        <v>375</v>
      </c>
      <c r="C279" s="46">
        <v>15862084113</v>
      </c>
      <c r="D279" s="46">
        <v>252000000</v>
      </c>
      <c r="E279" s="47">
        <v>22.692801948516536</v>
      </c>
      <c r="F279" s="47">
        <v>1.8760583621458777</v>
      </c>
      <c r="G279" s="46">
        <v>36.397486000000001</v>
      </c>
      <c r="H279" s="47">
        <v>48.44</v>
      </c>
      <c r="I279" s="47">
        <v>-1.150077741959926</v>
      </c>
      <c r="J279" s="46">
        <v>-270919855</v>
      </c>
      <c r="K279" s="47">
        <v>-44.647890425011482</v>
      </c>
      <c r="L279" s="47">
        <v>158.73015873015873</v>
      </c>
      <c r="M279" s="47">
        <v>14.44</v>
      </c>
      <c r="N279" s="48">
        <v>61.680934576299535</v>
      </c>
      <c r="O279" s="49">
        <v>521.98665412827495</v>
      </c>
      <c r="P279" s="48">
        <v>17.399555137609166</v>
      </c>
    </row>
    <row r="280" spans="1:16" x14ac:dyDescent="0.25">
      <c r="A280" s="30" t="s">
        <v>99</v>
      </c>
      <c r="B280" s="30" t="s">
        <v>349</v>
      </c>
      <c r="C280" s="31">
        <v>659872586</v>
      </c>
      <c r="D280" s="31">
        <v>252208000</v>
      </c>
      <c r="E280" s="32">
        <v>93.192316951464761</v>
      </c>
      <c r="F280" s="32">
        <v>184.75289632260825</v>
      </c>
      <c r="G280" s="31">
        <v>192.870518</v>
      </c>
      <c r="H280" s="32">
        <v>2.19</v>
      </c>
      <c r="I280" s="32">
        <v>-4.2537180452758783E-2</v>
      </c>
      <c r="J280" s="31">
        <v>-24015799</v>
      </c>
      <c r="K280" s="32">
        <v>-21.003506899770439</v>
      </c>
      <c r="L280" s="32">
        <v>158.59925141153334</v>
      </c>
      <c r="M280" s="32">
        <v>77.709999999999994</v>
      </c>
      <c r="N280" s="33">
        <v>14.838191439146849</v>
      </c>
      <c r="O280" s="34">
        <v>214.4295958720169</v>
      </c>
      <c r="P280" s="33">
        <v>7.1476531957338967</v>
      </c>
    </row>
    <row r="281" spans="1:16" x14ac:dyDescent="0.25">
      <c r="A281" s="30" t="s">
        <v>112</v>
      </c>
      <c r="B281" s="30" t="s">
        <v>349</v>
      </c>
      <c r="C281" s="31">
        <v>16362685066</v>
      </c>
      <c r="D281" s="31">
        <v>255600000</v>
      </c>
      <c r="E281" s="32">
        <v>11.851655601076864</v>
      </c>
      <c r="F281" s="32">
        <v>0.96599957624844024</v>
      </c>
      <c r="G281" s="31">
        <v>71.434415000000001</v>
      </c>
      <c r="H281" s="32">
        <v>47.26</v>
      </c>
      <c r="I281" s="32">
        <v>0.9291934547330386</v>
      </c>
      <c r="J281" s="31">
        <v>772128556</v>
      </c>
      <c r="K281" s="32">
        <v>15.88958199339023</v>
      </c>
      <c r="L281" s="32">
        <v>156.49452269170578</v>
      </c>
      <c r="M281" s="32">
        <v>27.94</v>
      </c>
      <c r="N281" s="33">
        <v>0.29037932706189135</v>
      </c>
      <c r="O281" s="34">
        <v>2103.0394084419167</v>
      </c>
      <c r="P281" s="33">
        <v>70.101313614730557</v>
      </c>
    </row>
    <row r="282" spans="1:16" x14ac:dyDescent="0.25">
      <c r="A282" s="75" t="s">
        <v>746</v>
      </c>
      <c r="B282" s="75" t="s">
        <v>350</v>
      </c>
      <c r="C282" s="76">
        <v>13909963000</v>
      </c>
      <c r="D282" s="76">
        <v>259786000</v>
      </c>
      <c r="E282" s="77">
        <v>4.2758511101643633</v>
      </c>
      <c r="F282" s="77">
        <v>0.15382362917416223</v>
      </c>
      <c r="G282" s="76">
        <v>87.197725000000005</v>
      </c>
      <c r="H282" s="77">
        <v>107.3</v>
      </c>
      <c r="I282" s="77">
        <v>3.6351147954158018</v>
      </c>
      <c r="J282" s="76">
        <v>1314132000</v>
      </c>
      <c r="K282" s="77">
        <v>21.152442829183066</v>
      </c>
      <c r="L282" s="77">
        <v>153.97288537488549</v>
      </c>
      <c r="M282" s="77">
        <v>33.56</v>
      </c>
      <c r="N282" s="78">
        <v>17.409860517438041</v>
      </c>
      <c r="O282" s="79">
        <v>2327.6055141171</v>
      </c>
      <c r="P282" s="78">
        <v>77.586850470569999</v>
      </c>
    </row>
    <row r="283" spans="1:16" x14ac:dyDescent="0.25">
      <c r="A283" s="111" t="s">
        <v>373</v>
      </c>
      <c r="B283" s="111" t="s">
        <v>680</v>
      </c>
      <c r="C283" s="112">
        <v>1298730000</v>
      </c>
      <c r="D283" s="112">
        <v>259875000</v>
      </c>
      <c r="E283" s="113">
        <v>16.062261437269786</v>
      </c>
      <c r="F283" s="113">
        <v>1.7659326805216558</v>
      </c>
      <c r="G283" s="112">
        <v>71.729606000000004</v>
      </c>
      <c r="H283" s="113">
        <v>34.72</v>
      </c>
      <c r="I283" s="113">
        <v>1.2512571823840304</v>
      </c>
      <c r="J283" s="112">
        <v>-35004000</v>
      </c>
      <c r="K283" s="113">
        <v>-259.84530339389784</v>
      </c>
      <c r="L283" s="113">
        <v>153.92015392015392</v>
      </c>
      <c r="M283" s="113">
        <v>27.6</v>
      </c>
      <c r="N283" s="114">
        <v>63.914985035081152</v>
      </c>
      <c r="O283" s="115">
        <v>1580.1309211591474</v>
      </c>
      <c r="P283" s="114">
        <v>52.671030705304915</v>
      </c>
    </row>
    <row r="284" spans="1:16" x14ac:dyDescent="0.25">
      <c r="A284" s="65" t="s">
        <v>512</v>
      </c>
      <c r="B284" s="65" t="s">
        <v>608</v>
      </c>
      <c r="C284" s="66">
        <v>24772686000</v>
      </c>
      <c r="D284" s="66">
        <v>261292000</v>
      </c>
      <c r="E284" s="67">
        <v>2.6172987417371125</v>
      </c>
      <c r="F284" s="67">
        <v>4.0553676274520126E-2</v>
      </c>
      <c r="G284" s="66">
        <v>62.8855</v>
      </c>
      <c r="H284" s="67">
        <v>243.1</v>
      </c>
      <c r="I284" s="67">
        <v>0.95118038379129644</v>
      </c>
      <c r="J284" s="66">
        <v>224412000</v>
      </c>
      <c r="K284" s="67">
        <v>287.592125198296</v>
      </c>
      <c r="L284" s="67">
        <v>153.08543698237986</v>
      </c>
      <c r="M284" s="67">
        <v>24.06</v>
      </c>
      <c r="N284" s="68">
        <v>38.835752569274149</v>
      </c>
      <c r="O284" s="69">
        <v>809.21682238544554</v>
      </c>
      <c r="P284" s="68">
        <v>26.973894079514853</v>
      </c>
    </row>
    <row r="285" spans="1:16" x14ac:dyDescent="0.25">
      <c r="A285" s="30" t="s">
        <v>380</v>
      </c>
      <c r="B285" s="30" t="s">
        <v>605</v>
      </c>
      <c r="C285" s="31">
        <v>4751651642</v>
      </c>
      <c r="D285" s="31">
        <v>262500000</v>
      </c>
      <c r="E285" s="32">
        <v>59.656638758545348</v>
      </c>
      <c r="F285" s="32">
        <v>25.251487305204382</v>
      </c>
      <c r="G285" s="31">
        <v>75.351630999999998</v>
      </c>
      <c r="H285" s="32">
        <v>8.9</v>
      </c>
      <c r="I285" s="32">
        <v>-8.431812959238874</v>
      </c>
      <c r="J285" s="31">
        <v>-20576283</v>
      </c>
      <c r="K285" s="32">
        <v>-114.81665566127759</v>
      </c>
      <c r="L285" s="32">
        <v>152.38095238095238</v>
      </c>
      <c r="M285" s="32">
        <v>28.7</v>
      </c>
      <c r="N285" s="33">
        <v>67.709360458601765</v>
      </c>
      <c r="O285" s="34">
        <v>470</v>
      </c>
      <c r="P285" s="33">
        <v>15.666666666666666</v>
      </c>
    </row>
    <row r="286" spans="1:16" x14ac:dyDescent="0.25">
      <c r="A286" s="70" t="s">
        <v>21</v>
      </c>
      <c r="B286" s="70" t="s">
        <v>221</v>
      </c>
      <c r="C286" s="71">
        <v>6280910429</v>
      </c>
      <c r="D286" s="71">
        <v>263340000</v>
      </c>
      <c r="E286" s="72">
        <v>110.22931134260335</v>
      </c>
      <c r="F286" s="72">
        <v>59.797389221215028</v>
      </c>
      <c r="G286" s="71">
        <v>48.209040000000002</v>
      </c>
      <c r="H286" s="72">
        <v>7.53</v>
      </c>
      <c r="I286" s="72">
        <v>-4.8593857904435822E-2</v>
      </c>
      <c r="J286" s="71">
        <v>-94693699</v>
      </c>
      <c r="K286" s="72">
        <v>-19.466765154036278</v>
      </c>
      <c r="L286" s="72">
        <v>151.89488873699401</v>
      </c>
      <c r="M286" s="72">
        <v>18.3</v>
      </c>
      <c r="N286" s="73">
        <v>14.753632742616743</v>
      </c>
      <c r="O286" s="74">
        <v>766.36856062213337</v>
      </c>
      <c r="P286" s="73">
        <v>25.545618687404446</v>
      </c>
    </row>
    <row r="287" spans="1:16" x14ac:dyDescent="0.25">
      <c r="A287" s="55" t="s">
        <v>629</v>
      </c>
      <c r="B287" s="55" t="s">
        <v>233</v>
      </c>
      <c r="C287" s="56">
        <v>7118953178</v>
      </c>
      <c r="D287" s="56">
        <v>263980843</v>
      </c>
      <c r="E287" s="57">
        <v>4.2933402917315346</v>
      </c>
      <c r="F287" s="57">
        <v>8.1319163976825676E-2</v>
      </c>
      <c r="G287" s="56">
        <v>46.937992000000001</v>
      </c>
      <c r="H287" s="57">
        <v>198.5</v>
      </c>
      <c r="I287" s="57">
        <v>2.8618440510610981</v>
      </c>
      <c r="J287" s="56">
        <v>576150738</v>
      </c>
      <c r="K287" s="57">
        <v>91.636033971373649</v>
      </c>
      <c r="L287" s="57">
        <v>151.52614691816859</v>
      </c>
      <c r="M287" s="57">
        <v>17.78</v>
      </c>
      <c r="N287" s="58">
        <v>57.822747615117571</v>
      </c>
      <c r="O287" s="59">
        <v>1783.7484132508439</v>
      </c>
      <c r="P287" s="58">
        <v>59.458280441694797</v>
      </c>
    </row>
    <row r="288" spans="1:16" x14ac:dyDescent="0.25">
      <c r="A288" s="55" t="s">
        <v>138</v>
      </c>
      <c r="B288" s="55" t="s">
        <v>233</v>
      </c>
      <c r="C288" s="56">
        <v>1535118620</v>
      </c>
      <c r="D288" s="56">
        <v>264000000</v>
      </c>
      <c r="E288" s="57">
        <v>52.709264080107111</v>
      </c>
      <c r="F288" s="57">
        <v>15.358177179518389</v>
      </c>
      <c r="G288" s="56">
        <v>59.070202000000002</v>
      </c>
      <c r="H288" s="57">
        <v>12.85</v>
      </c>
      <c r="I288" s="57">
        <v>0.23340034125798501</v>
      </c>
      <c r="J288" s="56">
        <v>-72765098</v>
      </c>
      <c r="K288" s="57">
        <v>-47.165469357300942</v>
      </c>
      <c r="L288" s="57">
        <v>151.5151515151515</v>
      </c>
      <c r="M288" s="57">
        <v>22.37</v>
      </c>
      <c r="N288" s="58">
        <v>52.184217437209142</v>
      </c>
      <c r="O288" s="59">
        <v>1373.7749532169453</v>
      </c>
      <c r="P288" s="58">
        <v>45.792498440564842</v>
      </c>
    </row>
    <row r="289" spans="1:16" x14ac:dyDescent="0.25">
      <c r="A289" s="25" t="s">
        <v>105</v>
      </c>
      <c r="B289" s="25" t="s">
        <v>376</v>
      </c>
      <c r="C289" s="26">
        <v>2277044993</v>
      </c>
      <c r="D289" s="26">
        <v>265000000</v>
      </c>
      <c r="E289" s="27">
        <v>1.8893676609520667</v>
      </c>
      <c r="F289" s="27">
        <v>3.8126680677067232E-2</v>
      </c>
      <c r="G289" s="26">
        <v>112.25637500000001</v>
      </c>
      <c r="H289" s="27">
        <v>188.6</v>
      </c>
      <c r="I289" s="27">
        <v>14.99844345134747</v>
      </c>
      <c r="J289" s="26">
        <v>-401833475</v>
      </c>
      <c r="K289" s="27">
        <v>-123.32222943845085</v>
      </c>
      <c r="L289" s="27">
        <v>150.9433962264151</v>
      </c>
      <c r="M289" s="27">
        <v>42.36</v>
      </c>
      <c r="N289" s="28">
        <v>81.649200607338003</v>
      </c>
      <c r="O289" s="29">
        <v>2776.8585570082128</v>
      </c>
      <c r="P289" s="28">
        <v>92.561951900273755</v>
      </c>
    </row>
    <row r="290" spans="1:16" x14ac:dyDescent="0.25">
      <c r="A290" s="35" t="s">
        <v>521</v>
      </c>
      <c r="B290" s="35" t="s">
        <v>200</v>
      </c>
      <c r="C290" s="36">
        <v>4605953109</v>
      </c>
      <c r="D290" s="36">
        <v>265000000</v>
      </c>
      <c r="E290" s="37">
        <v>10.34898029298015</v>
      </c>
      <c r="F290" s="37">
        <v>0.83090969835248085</v>
      </c>
      <c r="G290" s="36">
        <v>85.702517999999998</v>
      </c>
      <c r="H290" s="37">
        <v>45.1</v>
      </c>
      <c r="I290" s="37">
        <v>-6.9454789218194435</v>
      </c>
      <c r="J290" s="36">
        <v>481101194</v>
      </c>
      <c r="K290" s="37">
        <v>25.888524400544306</v>
      </c>
      <c r="L290" s="37">
        <v>150.9433962264151</v>
      </c>
      <c r="M290" s="37">
        <v>32.340000000000003</v>
      </c>
      <c r="N290" s="38">
        <v>71.885404838781412</v>
      </c>
      <c r="O290" s="39">
        <v>601.99260106247254</v>
      </c>
      <c r="P290" s="38">
        <v>20.066420035415753</v>
      </c>
    </row>
    <row r="291" spans="1:16" x14ac:dyDescent="0.25">
      <c r="A291" s="101" t="s">
        <v>650</v>
      </c>
      <c r="B291" s="101" t="s">
        <v>696</v>
      </c>
      <c r="C291" s="102">
        <v>8057302670</v>
      </c>
      <c r="D291" s="102">
        <v>268000000</v>
      </c>
      <c r="E291" s="103">
        <v>17.412424558929359</v>
      </c>
      <c r="F291" s="103">
        <v>2.0303666696512779</v>
      </c>
      <c r="G291" s="102">
        <v>72.488142999999994</v>
      </c>
      <c r="H291" s="103">
        <v>31.7</v>
      </c>
      <c r="I291" s="103">
        <v>-1.7581562797373564</v>
      </c>
      <c r="J291" s="102">
        <v>-178534898</v>
      </c>
      <c r="K291" s="103">
        <v>-48.035426664875345</v>
      </c>
      <c r="L291" s="103">
        <v>149.25373134328359</v>
      </c>
      <c r="M291" s="103">
        <v>27.04</v>
      </c>
      <c r="N291" s="104">
        <v>0.22537048400226301</v>
      </c>
      <c r="O291" s="105">
        <v>333.63905449462749</v>
      </c>
      <c r="P291" s="104">
        <v>11.121301816487582</v>
      </c>
    </row>
    <row r="292" spans="1:16" x14ac:dyDescent="0.25">
      <c r="A292" s="55" t="s">
        <v>160</v>
      </c>
      <c r="B292" s="55" t="s">
        <v>233</v>
      </c>
      <c r="C292" s="56">
        <v>1300173375</v>
      </c>
      <c r="D292" s="56">
        <v>270000000</v>
      </c>
      <c r="E292" s="57">
        <v>40.719326446962285</v>
      </c>
      <c r="F292" s="57">
        <v>50.270773391311465</v>
      </c>
      <c r="G292" s="56">
        <v>253.18759900000001</v>
      </c>
      <c r="H292" s="57">
        <v>3.88</v>
      </c>
      <c r="I292" s="57">
        <v>-8.1314785193096206E-3</v>
      </c>
      <c r="J292" s="56">
        <v>-34355927</v>
      </c>
      <c r="K292" s="57">
        <v>-23.576717927011547</v>
      </c>
      <c r="L292" s="57">
        <v>148.14814814814815</v>
      </c>
      <c r="M292" s="57">
        <v>93.77</v>
      </c>
      <c r="N292" s="58">
        <v>48.800290493695904</v>
      </c>
      <c r="O292" s="59">
        <v>831.78592016009907</v>
      </c>
      <c r="P292" s="58">
        <v>27.726197338669969</v>
      </c>
    </row>
    <row r="293" spans="1:16" x14ac:dyDescent="0.25">
      <c r="A293" s="40" t="s">
        <v>260</v>
      </c>
      <c r="B293" s="40" t="s">
        <v>255</v>
      </c>
      <c r="C293" s="41">
        <v>2324346355</v>
      </c>
      <c r="D293" s="41">
        <v>270000000</v>
      </c>
      <c r="E293" s="42">
        <v>226.11133722244833</v>
      </c>
      <c r="F293" s="42">
        <v>418.72469856008951</v>
      </c>
      <c r="G293" s="41">
        <v>68.060782000000003</v>
      </c>
      <c r="H293" s="42">
        <v>2.6</v>
      </c>
      <c r="I293" s="42">
        <v>-2.5877790402843107E-2</v>
      </c>
      <c r="J293" s="41">
        <v>120604000</v>
      </c>
      <c r="K293" s="42">
        <v>4.4774634340486221</v>
      </c>
      <c r="L293" s="42">
        <v>148.14814814814815</v>
      </c>
      <c r="M293" s="42">
        <v>25.2</v>
      </c>
      <c r="N293" s="43">
        <v>86.921853000663617</v>
      </c>
      <c r="O293" s="44">
        <v>314.35896239285751</v>
      </c>
      <c r="P293" s="43">
        <v>10.478632079761917</v>
      </c>
    </row>
    <row r="294" spans="1:16" x14ac:dyDescent="0.25">
      <c r="A294" s="80" t="s">
        <v>637</v>
      </c>
      <c r="B294" s="80" t="s">
        <v>352</v>
      </c>
      <c r="C294" s="81">
        <v>5401140707</v>
      </c>
      <c r="D294" s="81">
        <v>273000000</v>
      </c>
      <c r="E294" s="82">
        <v>26.413771079463782</v>
      </c>
      <c r="F294" s="82">
        <v>3.4554907220648587</v>
      </c>
      <c r="G294" s="81">
        <v>57.282293000000003</v>
      </c>
      <c r="H294" s="82">
        <v>26.44</v>
      </c>
      <c r="I294" s="82">
        <v>-0.92085851120801021</v>
      </c>
      <c r="J294" s="81">
        <v>66358096</v>
      </c>
      <c r="K294" s="82">
        <v>115.19317853845595</v>
      </c>
      <c r="L294" s="82">
        <v>146.52014652014651</v>
      </c>
      <c r="M294" s="82">
        <v>20.98</v>
      </c>
      <c r="N294" s="83">
        <v>48.971468798409411</v>
      </c>
      <c r="O294" s="84">
        <v>470.77253633645807</v>
      </c>
      <c r="P294" s="83">
        <v>15.692417877881935</v>
      </c>
    </row>
    <row r="295" spans="1:16" x14ac:dyDescent="0.25">
      <c r="A295" s="55" t="s">
        <v>766</v>
      </c>
      <c r="B295" s="55" t="s">
        <v>233</v>
      </c>
      <c r="C295" s="56">
        <v>5199468670</v>
      </c>
      <c r="D295" s="56">
        <v>273350000</v>
      </c>
      <c r="E295" s="57">
        <v>17.934355576557262</v>
      </c>
      <c r="F295" s="57">
        <v>1.6402373858201265</v>
      </c>
      <c r="G295" s="56">
        <v>54.497838000000002</v>
      </c>
      <c r="H295" s="57">
        <v>40.94</v>
      </c>
      <c r="I295" s="57">
        <v>15.1214</v>
      </c>
      <c r="J295" s="56">
        <v>13511423</v>
      </c>
      <c r="K295" s="57">
        <v>809.24118799330017</v>
      </c>
      <c r="L295" s="57">
        <v>146.33254069873789</v>
      </c>
      <c r="M295" s="57">
        <v>19.93</v>
      </c>
      <c r="N295" s="58">
        <v>50.381943776062975</v>
      </c>
      <c r="O295" s="59">
        <v>0</v>
      </c>
      <c r="P295" s="58">
        <v>0</v>
      </c>
    </row>
    <row r="296" spans="1:16" x14ac:dyDescent="0.25">
      <c r="A296" s="40" t="s">
        <v>117</v>
      </c>
      <c r="B296" s="40" t="s">
        <v>255</v>
      </c>
      <c r="C296" s="41">
        <v>2298735475</v>
      </c>
      <c r="D296" s="41">
        <v>275000000</v>
      </c>
      <c r="E296" s="42">
        <v>98.701915588271149</v>
      </c>
      <c r="F296" s="42">
        <v>358.91605668462233</v>
      </c>
      <c r="G296" s="41">
        <v>231.60181800000001</v>
      </c>
      <c r="H296" s="42">
        <v>1.75</v>
      </c>
      <c r="I296" s="42">
        <v>-5.3162691861362132E-2</v>
      </c>
      <c r="J296" s="41">
        <v>16935617</v>
      </c>
      <c r="K296" s="42">
        <v>16.237967592205234</v>
      </c>
      <c r="L296" s="42">
        <v>145.45454545454547</v>
      </c>
      <c r="M296" s="42">
        <v>84.21</v>
      </c>
      <c r="N296" s="43">
        <v>74.905061634829337</v>
      </c>
      <c r="O296" s="44">
        <v>418.61739570411487</v>
      </c>
      <c r="P296" s="43">
        <v>13.953913190137163</v>
      </c>
    </row>
    <row r="297" spans="1:16" x14ac:dyDescent="0.25">
      <c r="A297" s="75" t="s">
        <v>665</v>
      </c>
      <c r="B297" s="75" t="s">
        <v>350</v>
      </c>
      <c r="C297" s="76">
        <v>1571604579</v>
      </c>
      <c r="D297" s="76">
        <v>275000000</v>
      </c>
      <c r="E297" s="77">
        <v>21.956778493225684</v>
      </c>
      <c r="F297" s="77">
        <v>8.8714256538285596</v>
      </c>
      <c r="G297" s="76">
        <v>204.47359800000001</v>
      </c>
      <c r="H297" s="77">
        <v>8.91</v>
      </c>
      <c r="I297" s="77">
        <v>3.3651129309950178E-2</v>
      </c>
      <c r="J297" s="76">
        <v>-81499033</v>
      </c>
      <c r="K297" s="77">
        <v>-30.368458482200641</v>
      </c>
      <c r="L297" s="77">
        <v>145.45454545454547</v>
      </c>
      <c r="M297" s="77">
        <v>74.349999999999994</v>
      </c>
      <c r="N297" s="78">
        <v>11.176025024455445</v>
      </c>
      <c r="O297" s="79">
        <v>635.39997489804318</v>
      </c>
      <c r="P297" s="78">
        <v>21.179999163268107</v>
      </c>
    </row>
    <row r="298" spans="1:16" x14ac:dyDescent="0.25">
      <c r="A298" s="60" t="s">
        <v>136</v>
      </c>
      <c r="B298" s="60" t="s">
        <v>287</v>
      </c>
      <c r="C298" s="61">
        <v>16338135196</v>
      </c>
      <c r="D298" s="61">
        <v>277292576</v>
      </c>
      <c r="E298" s="62">
        <v>24.681492251232552</v>
      </c>
      <c r="F298" s="62">
        <v>7.4174038504948863</v>
      </c>
      <c r="G298" s="61">
        <v>137.36788300000001</v>
      </c>
      <c r="H298" s="62">
        <v>11.8</v>
      </c>
      <c r="I298" s="62">
        <v>0.30035437901952022</v>
      </c>
      <c r="J298" s="61">
        <v>-114083192</v>
      </c>
      <c r="K298" s="62">
        <v>-29.167407167218812</v>
      </c>
      <c r="L298" s="62">
        <v>144.25196872201872</v>
      </c>
      <c r="M298" s="62">
        <v>49.53</v>
      </c>
      <c r="N298" s="63">
        <v>30.453477499447047</v>
      </c>
      <c r="O298" s="64">
        <v>1901.176799138909</v>
      </c>
      <c r="P298" s="63">
        <v>63.372559971296965</v>
      </c>
    </row>
    <row r="299" spans="1:16" x14ac:dyDescent="0.25">
      <c r="A299" s="35" t="s">
        <v>36</v>
      </c>
      <c r="B299" s="35" t="s">
        <v>208</v>
      </c>
      <c r="C299" s="36">
        <v>18685926047</v>
      </c>
      <c r="D299" s="36">
        <v>277500000</v>
      </c>
      <c r="E299" s="37">
        <v>27.149634777683044</v>
      </c>
      <c r="F299" s="37">
        <v>3.1560168297219464</v>
      </c>
      <c r="G299" s="36">
        <v>46.985779999999998</v>
      </c>
      <c r="H299" s="37">
        <v>31.36</v>
      </c>
      <c r="I299" s="37">
        <v>-0.65519119334523168</v>
      </c>
      <c r="J299" s="36">
        <v>149659919</v>
      </c>
      <c r="K299" s="37">
        <v>57.480319764171462</v>
      </c>
      <c r="L299" s="37">
        <v>144.14414414414415</v>
      </c>
      <c r="M299" s="37">
        <v>16.93</v>
      </c>
      <c r="N299" s="38">
        <v>30.207879709360263</v>
      </c>
      <c r="O299" s="39">
        <v>493.04861053749789</v>
      </c>
      <c r="P299" s="38">
        <v>16.434953684583263</v>
      </c>
    </row>
    <row r="300" spans="1:16" x14ac:dyDescent="0.25">
      <c r="A300" s="35" t="s">
        <v>1263</v>
      </c>
      <c r="B300" s="35" t="s">
        <v>200</v>
      </c>
      <c r="C300" s="36">
        <v>14622631268</v>
      </c>
      <c r="D300" s="36">
        <v>280000000</v>
      </c>
      <c r="E300" s="37">
        <v>18.167331881690849</v>
      </c>
      <c r="F300" s="37">
        <v>1.3517360031019976</v>
      </c>
      <c r="G300" s="36">
        <v>51.990901999999998</v>
      </c>
      <c r="H300" s="37">
        <v>48.42</v>
      </c>
      <c r="I300" s="37">
        <v>-0.84750000000000003</v>
      </c>
      <c r="J300" s="36">
        <v>110254907</v>
      </c>
      <c r="K300" s="37">
        <v>121.89933641683631</v>
      </c>
      <c r="L300" s="37">
        <v>142.85714285714286</v>
      </c>
      <c r="M300" s="37">
        <v>16.239999999999998</v>
      </c>
      <c r="N300" s="38">
        <v>37.225779410527664</v>
      </c>
      <c r="O300" s="39">
        <v>0</v>
      </c>
      <c r="P300" s="38">
        <v>0</v>
      </c>
    </row>
    <row r="301" spans="1:16" x14ac:dyDescent="0.25">
      <c r="A301" s="101" t="s">
        <v>90</v>
      </c>
      <c r="B301" s="101" t="s">
        <v>696</v>
      </c>
      <c r="C301" s="102">
        <v>580181807</v>
      </c>
      <c r="D301" s="102">
        <v>280000000</v>
      </c>
      <c r="E301" s="103">
        <v>67.944512706031546</v>
      </c>
      <c r="F301" s="103">
        <v>121.32948697505633</v>
      </c>
      <c r="G301" s="102">
        <v>236.45923999999999</v>
      </c>
      <c r="H301" s="103">
        <v>2.4900000000000002</v>
      </c>
      <c r="I301" s="103">
        <v>-0.1047874315992159</v>
      </c>
      <c r="J301" s="102">
        <v>1475420</v>
      </c>
      <c r="K301" s="103">
        <v>379.55294085751854</v>
      </c>
      <c r="L301" s="103">
        <v>142.85714285714286</v>
      </c>
      <c r="M301" s="103">
        <v>84.44</v>
      </c>
      <c r="N301" s="104">
        <v>5.6473695175796479</v>
      </c>
      <c r="O301" s="105">
        <v>280.91361270953485</v>
      </c>
      <c r="P301" s="104">
        <v>9.3637870903178282</v>
      </c>
    </row>
    <row r="302" spans="1:16" x14ac:dyDescent="0.25">
      <c r="A302" s="55" t="s">
        <v>32</v>
      </c>
      <c r="B302" s="55" t="s">
        <v>233</v>
      </c>
      <c r="C302" s="56">
        <v>2705096261</v>
      </c>
      <c r="D302" s="56">
        <v>284288125</v>
      </c>
      <c r="E302" s="57">
        <v>37.148098718416868</v>
      </c>
      <c r="F302" s="57">
        <v>13.067059596111116</v>
      </c>
      <c r="G302" s="56">
        <v>98.355564999999999</v>
      </c>
      <c r="H302" s="57">
        <v>10.95</v>
      </c>
      <c r="I302" s="57">
        <v>-8.4123047330681544E-2</v>
      </c>
      <c r="J302" s="56">
        <v>10367317</v>
      </c>
      <c r="K302" s="57">
        <v>274.21571559932045</v>
      </c>
      <c r="L302" s="57">
        <v>140.70232444636932</v>
      </c>
      <c r="M302" s="57">
        <v>34.590000000000003</v>
      </c>
      <c r="N302" s="58">
        <v>39.457952659903924</v>
      </c>
      <c r="O302" s="59">
        <v>1736.8082326130902</v>
      </c>
      <c r="P302" s="58">
        <v>57.893607753769672</v>
      </c>
    </row>
    <row r="303" spans="1:16" x14ac:dyDescent="0.25">
      <c r="A303" s="55" t="s">
        <v>114</v>
      </c>
      <c r="B303" s="55" t="s">
        <v>233</v>
      </c>
      <c r="C303" s="56">
        <v>1413319947</v>
      </c>
      <c r="D303" s="56">
        <v>294204950</v>
      </c>
      <c r="E303" s="57">
        <v>59.422661220509909</v>
      </c>
      <c r="F303" s="57">
        <v>100.9885476442696</v>
      </c>
      <c r="G303" s="56">
        <v>733.94965300000001</v>
      </c>
      <c r="H303" s="57">
        <v>2.65</v>
      </c>
      <c r="I303" s="57">
        <v>8.6003134850741958E-2</v>
      </c>
      <c r="J303" s="56">
        <v>-101180902</v>
      </c>
      <c r="K303" s="57">
        <v>-5.8154245353535199</v>
      </c>
      <c r="L303" s="57">
        <v>135.95964309913887</v>
      </c>
      <c r="M303" s="57">
        <v>86.34</v>
      </c>
      <c r="N303" s="58">
        <v>50.151909444614752</v>
      </c>
      <c r="O303" s="59">
        <v>1805.1968713984932</v>
      </c>
      <c r="P303" s="58">
        <v>60.173229046616441</v>
      </c>
    </row>
    <row r="304" spans="1:16" x14ac:dyDescent="0.25">
      <c r="A304" s="45" t="s">
        <v>130</v>
      </c>
      <c r="B304" s="45" t="s">
        <v>426</v>
      </c>
      <c r="C304" s="46">
        <v>753453064</v>
      </c>
      <c r="D304" s="46">
        <v>298200000</v>
      </c>
      <c r="E304" s="47">
        <v>43.404958311764219</v>
      </c>
      <c r="F304" s="47">
        <v>14.555653357399134</v>
      </c>
      <c r="G304" s="46">
        <v>83.863085999999996</v>
      </c>
      <c r="H304" s="47">
        <v>10.99</v>
      </c>
      <c r="I304" s="47">
        <v>-6.8218427698173656E-2</v>
      </c>
      <c r="J304" s="46">
        <v>-7762713</v>
      </c>
      <c r="K304" s="47">
        <v>-384.14404860774835</v>
      </c>
      <c r="L304" s="47">
        <v>134.1381623071764</v>
      </c>
      <c r="M304" s="47">
        <v>28.12</v>
      </c>
      <c r="N304" s="48">
        <v>24.993520669107358</v>
      </c>
      <c r="O304" s="49">
        <v>276.1981426044639</v>
      </c>
      <c r="P304" s="48">
        <v>9.2066047534821305</v>
      </c>
    </row>
    <row r="305" spans="1:16" x14ac:dyDescent="0.25">
      <c r="A305" s="40" t="s">
        <v>257</v>
      </c>
      <c r="B305" s="40" t="s">
        <v>255</v>
      </c>
      <c r="C305" s="41">
        <v>4481586649</v>
      </c>
      <c r="D305" s="41">
        <v>300000000</v>
      </c>
      <c r="E305" s="42">
        <v>18.150230181219158</v>
      </c>
      <c r="F305" s="42">
        <v>4.0333844847153681</v>
      </c>
      <c r="G305" s="41">
        <v>140.647705</v>
      </c>
      <c r="H305" s="42">
        <v>15.67</v>
      </c>
      <c r="I305" s="42">
        <v>-0.24634299272930524</v>
      </c>
      <c r="J305" s="41">
        <v>-211813709</v>
      </c>
      <c r="K305" s="42">
        <v>-21.245083810887802</v>
      </c>
      <c r="L305" s="42">
        <v>133.33333333333334</v>
      </c>
      <c r="M305" s="42">
        <v>46.88</v>
      </c>
      <c r="N305" s="43">
        <v>30.458782691895003</v>
      </c>
      <c r="O305" s="44">
        <v>681.33995778232668</v>
      </c>
      <c r="P305" s="43">
        <v>22.711331926077555</v>
      </c>
    </row>
    <row r="306" spans="1:16" x14ac:dyDescent="0.25">
      <c r="A306" s="70" t="s">
        <v>698</v>
      </c>
      <c r="B306" s="70" t="s">
        <v>699</v>
      </c>
      <c r="C306" s="71">
        <v>1839661730</v>
      </c>
      <c r="D306" s="71">
        <v>300000000</v>
      </c>
      <c r="E306" s="72">
        <v>10.509717074212476</v>
      </c>
      <c r="F306" s="72">
        <v>0.89368342467793171</v>
      </c>
      <c r="G306" s="71">
        <v>153.859475</v>
      </c>
      <c r="H306" s="72">
        <v>24.74</v>
      </c>
      <c r="I306" s="72">
        <v>-3.3491226210112646</v>
      </c>
      <c r="J306" s="71">
        <v>378885188</v>
      </c>
      <c r="K306" s="72">
        <v>31.038426342494024</v>
      </c>
      <c r="L306" s="72">
        <v>133.33333333333334</v>
      </c>
      <c r="M306" s="72">
        <v>51.28</v>
      </c>
      <c r="N306" s="73">
        <v>0</v>
      </c>
      <c r="O306" s="74">
        <v>728.95143847776671</v>
      </c>
      <c r="P306" s="73">
        <v>24.298381282592224</v>
      </c>
    </row>
    <row r="307" spans="1:16" x14ac:dyDescent="0.25">
      <c r="A307" s="40" t="s">
        <v>319</v>
      </c>
      <c r="B307" s="40" t="s">
        <v>255</v>
      </c>
      <c r="C307" s="41">
        <v>8232091507</v>
      </c>
      <c r="D307" s="41">
        <v>300000000</v>
      </c>
      <c r="E307" s="42">
        <v>38.82741215298001</v>
      </c>
      <c r="F307" s="42">
        <v>9.9557467058923095</v>
      </c>
      <c r="G307" s="41">
        <v>75.779038999999997</v>
      </c>
      <c r="H307" s="42">
        <v>13.6</v>
      </c>
      <c r="I307" s="42">
        <v>4.8092182840820286E-2</v>
      </c>
      <c r="J307" s="41">
        <v>46750790</v>
      </c>
      <c r="K307" s="42">
        <v>83.421050211130122</v>
      </c>
      <c r="L307" s="42">
        <v>133.33333333333334</v>
      </c>
      <c r="M307" s="42">
        <v>25.25</v>
      </c>
      <c r="N307" s="43">
        <v>59.146560517776486</v>
      </c>
      <c r="O307" s="44">
        <v>1520.7755714221282</v>
      </c>
      <c r="P307" s="43">
        <v>50.692519047404275</v>
      </c>
    </row>
    <row r="308" spans="1:16" x14ac:dyDescent="0.25">
      <c r="A308" s="80" t="s">
        <v>334</v>
      </c>
      <c r="B308" s="80" t="s">
        <v>352</v>
      </c>
      <c r="C308" s="81">
        <v>4344913335</v>
      </c>
      <c r="D308" s="81">
        <v>300000000</v>
      </c>
      <c r="E308" s="82">
        <v>3.4866181416586803</v>
      </c>
      <c r="F308" s="82">
        <v>0.25826801049323556</v>
      </c>
      <c r="G308" s="81">
        <v>263.25921499999998</v>
      </c>
      <c r="H308" s="82">
        <v>43.58</v>
      </c>
      <c r="I308" s="82">
        <v>-0.40526742362674639</v>
      </c>
      <c r="J308" s="81">
        <v>117445317</v>
      </c>
      <c r="K308" s="82">
        <v>114.94711193976342</v>
      </c>
      <c r="L308" s="82">
        <v>133.33333333333334</v>
      </c>
      <c r="M308" s="82">
        <v>87.75</v>
      </c>
      <c r="N308" s="83">
        <v>21.150241298793865</v>
      </c>
      <c r="O308" s="84">
        <v>1133.6208372305698</v>
      </c>
      <c r="P308" s="83">
        <v>37.787361241018992</v>
      </c>
    </row>
    <row r="309" spans="1:16" x14ac:dyDescent="0.25">
      <c r="A309" s="50" t="s">
        <v>401</v>
      </c>
      <c r="B309" s="50" t="s">
        <v>355</v>
      </c>
      <c r="C309" s="51">
        <v>3159865956</v>
      </c>
      <c r="D309" s="51">
        <v>300000000</v>
      </c>
      <c r="E309" s="52">
        <v>13.274083135848162</v>
      </c>
      <c r="F309" s="52">
        <v>1.2290817718377929</v>
      </c>
      <c r="G309" s="51">
        <v>82.764232000000007</v>
      </c>
      <c r="H309" s="52">
        <v>36.42</v>
      </c>
      <c r="I309" s="52">
        <v>-0.37275098292720799</v>
      </c>
      <c r="J309" s="51">
        <v>82928795</v>
      </c>
      <c r="K309" s="52">
        <v>130.23220703978637</v>
      </c>
      <c r="L309" s="52">
        <v>133.33333333333334</v>
      </c>
      <c r="M309" s="52">
        <v>27.58</v>
      </c>
      <c r="N309" s="53">
        <v>15.003075765692493</v>
      </c>
      <c r="O309" s="54">
        <v>263.48360165329723</v>
      </c>
      <c r="P309" s="53">
        <v>8.7827867217765743</v>
      </c>
    </row>
    <row r="310" spans="1:16" x14ac:dyDescent="0.25">
      <c r="A310" s="75" t="s">
        <v>358</v>
      </c>
      <c r="B310" s="75" t="s">
        <v>679</v>
      </c>
      <c r="C310" s="76">
        <v>12992829112</v>
      </c>
      <c r="D310" s="76">
        <v>300000000</v>
      </c>
      <c r="E310" s="77">
        <v>12.426613083111054</v>
      </c>
      <c r="F310" s="77">
        <v>1.119514692172167</v>
      </c>
      <c r="G310" s="76">
        <v>87.924075000000002</v>
      </c>
      <c r="H310" s="77">
        <v>36.619999999999997</v>
      </c>
      <c r="I310" s="77">
        <v>-0.24219292245270199</v>
      </c>
      <c r="J310" s="76">
        <v>-369030105</v>
      </c>
      <c r="K310" s="77">
        <v>-30.078846819285921</v>
      </c>
      <c r="L310" s="77">
        <v>133.33333333333334</v>
      </c>
      <c r="M310" s="77">
        <v>29.3</v>
      </c>
      <c r="N310" s="78">
        <v>38.873591189468115</v>
      </c>
      <c r="O310" s="79">
        <v>856.97924025140651</v>
      </c>
      <c r="P310" s="78">
        <v>28.565974675046885</v>
      </c>
    </row>
    <row r="311" spans="1:16" x14ac:dyDescent="0.25">
      <c r="A311" s="90" t="s">
        <v>110</v>
      </c>
      <c r="B311" s="90" t="s">
        <v>609</v>
      </c>
      <c r="C311" s="91">
        <v>5800330455</v>
      </c>
      <c r="D311" s="91">
        <v>300000000</v>
      </c>
      <c r="E311" s="92">
        <v>25.892934012504995</v>
      </c>
      <c r="F311" s="92">
        <v>12.329968577383331</v>
      </c>
      <c r="G311" s="91">
        <v>195.306963</v>
      </c>
      <c r="H311" s="92">
        <v>7.91</v>
      </c>
      <c r="I311" s="92">
        <v>-0.20744514301200925</v>
      </c>
      <c r="J311" s="91">
        <v>-135829425</v>
      </c>
      <c r="K311" s="92">
        <v>-15.460567546391365</v>
      </c>
      <c r="L311" s="92">
        <v>133.33333333333334</v>
      </c>
      <c r="M311" s="92">
        <v>65.099999999999994</v>
      </c>
      <c r="N311" s="93">
        <v>21.105068641847289</v>
      </c>
      <c r="O311" s="94">
        <v>584.0499996497897</v>
      </c>
      <c r="P311" s="93">
        <v>19.468333321659657</v>
      </c>
    </row>
    <row r="312" spans="1:16" x14ac:dyDescent="0.25">
      <c r="A312" s="25" t="s">
        <v>758</v>
      </c>
      <c r="B312" s="25" t="s">
        <v>353</v>
      </c>
      <c r="C312" s="26">
        <v>1633923073</v>
      </c>
      <c r="D312" s="26">
        <v>300000000</v>
      </c>
      <c r="E312" s="27">
        <v>98.252119359622171</v>
      </c>
      <c r="F312" s="27">
        <v>20.807310326052981</v>
      </c>
      <c r="G312" s="26">
        <v>29.313393000000001</v>
      </c>
      <c r="H312" s="27">
        <v>13.89</v>
      </c>
      <c r="I312" s="27">
        <v>-0.23322893503234532</v>
      </c>
      <c r="J312" s="26">
        <v>-70757340</v>
      </c>
      <c r="K312" s="27">
        <v>-66.735125995409092</v>
      </c>
      <c r="L312" s="27">
        <v>133.33333333333334</v>
      </c>
      <c r="M312" s="27">
        <v>9.77</v>
      </c>
      <c r="N312" s="28">
        <v>9.0611392962528559</v>
      </c>
      <c r="O312" s="29">
        <v>313.70513216748554</v>
      </c>
      <c r="P312" s="28">
        <v>10.456837738916185</v>
      </c>
    </row>
    <row r="313" spans="1:16" x14ac:dyDescent="0.25">
      <c r="A313" s="45" t="s">
        <v>542</v>
      </c>
      <c r="B313" s="45" t="s">
        <v>375</v>
      </c>
      <c r="C313" s="46">
        <v>7612948946</v>
      </c>
      <c r="D313" s="46">
        <v>300500000</v>
      </c>
      <c r="E313" s="47">
        <v>19.790774230564285</v>
      </c>
      <c r="F313" s="47">
        <v>2.9936128014769756</v>
      </c>
      <c r="G313" s="46">
        <v>89.692524000000006</v>
      </c>
      <c r="H313" s="47">
        <v>22.54</v>
      </c>
      <c r="I313" s="47">
        <v>2.3206445521630314E-2</v>
      </c>
      <c r="J313" s="46">
        <v>-43799995</v>
      </c>
      <c r="K313" s="47">
        <v>-150.93609028950803</v>
      </c>
      <c r="L313" s="47">
        <v>133.11148086522462</v>
      </c>
      <c r="M313" s="47">
        <v>29.84</v>
      </c>
      <c r="N313" s="48">
        <v>27.2664171710788</v>
      </c>
      <c r="O313" s="49">
        <v>1688.5993166358123</v>
      </c>
      <c r="P313" s="48">
        <v>56.286643887860414</v>
      </c>
    </row>
    <row r="314" spans="1:16" x14ac:dyDescent="0.25">
      <c r="A314" s="55" t="s">
        <v>159</v>
      </c>
      <c r="B314" s="55" t="s">
        <v>233</v>
      </c>
      <c r="C314" s="56">
        <v>10497610768</v>
      </c>
      <c r="D314" s="56">
        <v>303345000</v>
      </c>
      <c r="E314" s="57">
        <v>31.899137638214665</v>
      </c>
      <c r="F314" s="57">
        <v>9.5598134252223055</v>
      </c>
      <c r="G314" s="56">
        <v>100.333235</v>
      </c>
      <c r="H314" s="57">
        <v>12.5</v>
      </c>
      <c r="I314" s="57">
        <v>0.10005403407009794</v>
      </c>
      <c r="J314" s="56">
        <v>128453668</v>
      </c>
      <c r="K314" s="57">
        <v>25.976642410865214</v>
      </c>
      <c r="L314" s="57">
        <v>131.86306021196987</v>
      </c>
      <c r="M314" s="57">
        <v>33.07</v>
      </c>
      <c r="N314" s="58">
        <v>42.655630642885299</v>
      </c>
      <c r="O314" s="59">
        <v>2194.2454421496686</v>
      </c>
      <c r="P314" s="58">
        <v>73.141514738322286</v>
      </c>
    </row>
    <row r="315" spans="1:16" x14ac:dyDescent="0.25">
      <c r="A315" s="40" t="s">
        <v>261</v>
      </c>
      <c r="B315" s="40" t="s">
        <v>255</v>
      </c>
      <c r="C315" s="41">
        <v>26090409000</v>
      </c>
      <c r="D315" s="41">
        <v>305117000</v>
      </c>
      <c r="E315" s="42">
        <v>16.615958145968115</v>
      </c>
      <c r="F315" s="42">
        <v>0.69817514080004939</v>
      </c>
      <c r="G315" s="41">
        <v>31.206356</v>
      </c>
      <c r="H315" s="42">
        <v>77.2</v>
      </c>
      <c r="I315" s="42">
        <v>-0.97491352910621731</v>
      </c>
      <c r="J315" s="41">
        <v>28632000</v>
      </c>
      <c r="K315" s="42">
        <v>831.20725062866723</v>
      </c>
      <c r="L315" s="42">
        <v>131.09725121838508</v>
      </c>
      <c r="M315" s="42">
        <v>10.220000000000001</v>
      </c>
      <c r="N315" s="43">
        <v>53.551947476257801</v>
      </c>
      <c r="O315" s="44">
        <v>404.84962735779106</v>
      </c>
      <c r="P315" s="43">
        <v>13.494987578593035</v>
      </c>
    </row>
    <row r="316" spans="1:16" x14ac:dyDescent="0.25">
      <c r="A316" t="s">
        <v>2173</v>
      </c>
      <c r="C316" s="14">
        <v>3336153653</v>
      </c>
      <c r="D316" s="14">
        <v>307000000</v>
      </c>
      <c r="E316" s="19">
        <v>0</v>
      </c>
      <c r="F316" s="19">
        <v>0</v>
      </c>
      <c r="G316" s="14">
        <v>0</v>
      </c>
      <c r="H316" s="19">
        <v>92.35</v>
      </c>
      <c r="I316" s="19">
        <v>0</v>
      </c>
      <c r="J316" s="14">
        <v>348535869</v>
      </c>
      <c r="K316" s="19">
        <v>85.440273580565105</v>
      </c>
      <c r="L316" s="19">
        <v>130.29315960912052</v>
      </c>
      <c r="M316" s="19">
        <v>0</v>
      </c>
      <c r="N316" s="20">
        <v>66.105394656746441</v>
      </c>
      <c r="O316" s="21">
        <v>0</v>
      </c>
      <c r="P316" s="24">
        <v>0</v>
      </c>
    </row>
    <row r="317" spans="1:16" x14ac:dyDescent="0.25">
      <c r="A317" s="55" t="s">
        <v>162</v>
      </c>
      <c r="B317" s="55" t="s">
        <v>233</v>
      </c>
      <c r="C317" s="56">
        <v>11759814183</v>
      </c>
      <c r="D317" s="56">
        <v>314657359</v>
      </c>
      <c r="E317" s="57">
        <v>27.723236150854579</v>
      </c>
      <c r="F317" s="57">
        <v>8.0096464406295187</v>
      </c>
      <c r="G317" s="56">
        <v>118.75529</v>
      </c>
      <c r="H317" s="57">
        <v>12.15</v>
      </c>
      <c r="I317" s="57">
        <v>-1.5121494881784159E-2</v>
      </c>
      <c r="J317" s="56">
        <v>49521257</v>
      </c>
      <c r="K317" s="57">
        <v>69.893842739088797</v>
      </c>
      <c r="L317" s="57">
        <v>127.12240427849011</v>
      </c>
      <c r="M317" s="57">
        <v>37.74</v>
      </c>
      <c r="N317" s="58">
        <v>46.025382095931761</v>
      </c>
      <c r="O317" s="59">
        <v>1903.3129201168738</v>
      </c>
      <c r="P317" s="58">
        <v>63.443764003895794</v>
      </c>
    </row>
    <row r="318" spans="1:16" x14ac:dyDescent="0.25">
      <c r="A318" s="50" t="s">
        <v>283</v>
      </c>
      <c r="B318" s="50" t="s">
        <v>355</v>
      </c>
      <c r="C318" s="51">
        <v>5879015160</v>
      </c>
      <c r="D318" s="51">
        <v>322274086</v>
      </c>
      <c r="E318" s="52">
        <v>3.6365742927780795</v>
      </c>
      <c r="F318" s="52">
        <v>0.12537893298335986</v>
      </c>
      <c r="G318" s="51">
        <v>127.238255</v>
      </c>
      <c r="H318" s="52">
        <v>86.45</v>
      </c>
      <c r="I318" s="52">
        <v>5.4504031930560899</v>
      </c>
      <c r="J318" s="51">
        <v>307486341</v>
      </c>
      <c r="K318" s="52">
        <v>94.328312749345827</v>
      </c>
      <c r="L318" s="52">
        <v>124.11795343669053</v>
      </c>
      <c r="M318" s="52">
        <v>39.479999999999997</v>
      </c>
      <c r="N318" s="53">
        <v>31.807439687424072</v>
      </c>
      <c r="O318" s="54">
        <v>2486.0796852450389</v>
      </c>
      <c r="P318" s="53">
        <v>82.869322841501301</v>
      </c>
    </row>
    <row r="319" spans="1:16" x14ac:dyDescent="0.25">
      <c r="A319" s="55" t="s">
        <v>744</v>
      </c>
      <c r="B319" s="55" t="s">
        <v>233</v>
      </c>
      <c r="C319" s="56">
        <v>25145763000</v>
      </c>
      <c r="D319" s="56">
        <v>322508000</v>
      </c>
      <c r="E319" s="57">
        <v>15.357366048310512</v>
      </c>
      <c r="F319" s="57">
        <v>0.29576744378338715</v>
      </c>
      <c r="G319" s="56">
        <v>16.157962000000001</v>
      </c>
      <c r="H319" s="57">
        <v>161.19999999999999</v>
      </c>
      <c r="I319" s="57">
        <v>7.9482559704393907</v>
      </c>
      <c r="J319" s="56">
        <v>-820079000</v>
      </c>
      <c r="K319" s="57">
        <v>-63.315592766062785</v>
      </c>
      <c r="L319" s="57">
        <v>124.02793109008148</v>
      </c>
      <c r="M319" s="57">
        <v>5.01</v>
      </c>
      <c r="N319" s="58">
        <v>43.228944814451651</v>
      </c>
      <c r="O319" s="59">
        <v>2624.426793939715</v>
      </c>
      <c r="P319" s="58">
        <v>87.480893131323839</v>
      </c>
    </row>
    <row r="320" spans="1:16" x14ac:dyDescent="0.25">
      <c r="A320" s="25" t="s">
        <v>635</v>
      </c>
      <c r="B320" s="25" t="s">
        <v>376</v>
      </c>
      <c r="C320" s="26">
        <v>18936263841</v>
      </c>
      <c r="D320" s="26">
        <v>322600000</v>
      </c>
      <c r="E320" s="27">
        <v>2.6605139401351283</v>
      </c>
      <c r="F320" s="27">
        <v>4.5817213269531039E-2</v>
      </c>
      <c r="G320" s="26">
        <v>85.154841000000005</v>
      </c>
      <c r="H320" s="27">
        <v>176.6</v>
      </c>
      <c r="I320" s="27">
        <v>3.7867601699679772</v>
      </c>
      <c r="J320" s="26">
        <v>610474964</v>
      </c>
      <c r="K320" s="27">
        <v>95.119379866985014</v>
      </c>
      <c r="L320" s="27">
        <v>123.99256044637322</v>
      </c>
      <c r="M320" s="27">
        <v>26.39</v>
      </c>
      <c r="N320" s="28">
        <v>71.554226529256525</v>
      </c>
      <c r="O320" s="29">
        <v>1464.4112695409337</v>
      </c>
      <c r="P320" s="28">
        <v>48.81370898469779</v>
      </c>
    </row>
    <row r="321" spans="1:16" x14ac:dyDescent="0.25">
      <c r="A321" s="35" t="s">
        <v>361</v>
      </c>
      <c r="B321" s="35" t="s">
        <v>200</v>
      </c>
      <c r="C321" s="36">
        <v>6812645348</v>
      </c>
      <c r="D321" s="36">
        <v>324000000</v>
      </c>
      <c r="E321" s="37">
        <v>54.909072607397832</v>
      </c>
      <c r="F321" s="37">
        <v>7.3683672312664834</v>
      </c>
      <c r="G321" s="36">
        <v>32.008808999999999</v>
      </c>
      <c r="H321" s="37">
        <v>22.78</v>
      </c>
      <c r="I321" s="37">
        <v>0.17851071604016511</v>
      </c>
      <c r="J321" s="36">
        <v>-40736806</v>
      </c>
      <c r="K321" s="37">
        <v>-182.93039469024646</v>
      </c>
      <c r="L321" s="37">
        <v>123.45679012345678</v>
      </c>
      <c r="M321" s="37">
        <v>9.8699999999999992</v>
      </c>
      <c r="N321" s="38">
        <v>66.348617699494284</v>
      </c>
      <c r="O321" s="39">
        <v>813.22158733591618</v>
      </c>
      <c r="P321" s="38">
        <v>27.107386244530538</v>
      </c>
    </row>
    <row r="322" spans="1:16" x14ac:dyDescent="0.25">
      <c r="A322" s="25" t="s">
        <v>172</v>
      </c>
      <c r="B322" s="25" t="s">
        <v>353</v>
      </c>
      <c r="C322" s="26">
        <v>446326737</v>
      </c>
      <c r="D322" s="26">
        <v>324000000</v>
      </c>
      <c r="E322" s="27">
        <v>35.855570877716659</v>
      </c>
      <c r="F322" s="27">
        <v>27.666335553793719</v>
      </c>
      <c r="G322" s="26">
        <v>267.548676</v>
      </c>
      <c r="H322" s="27">
        <v>4.17</v>
      </c>
      <c r="I322" s="27">
        <v>5.944976988736262E-2</v>
      </c>
      <c r="J322" s="26">
        <v>-12403957</v>
      </c>
      <c r="K322" s="27">
        <v>-104.48278722668903</v>
      </c>
      <c r="L322" s="27">
        <v>123.45679012345678</v>
      </c>
      <c r="M322" s="27">
        <v>82.57</v>
      </c>
      <c r="N322" s="28">
        <v>35.789087952675509</v>
      </c>
      <c r="O322" s="29">
        <v>1757.0661733111585</v>
      </c>
      <c r="P322" s="28">
        <v>58.568872443705281</v>
      </c>
    </row>
    <row r="323" spans="1:16" x14ac:dyDescent="0.25">
      <c r="A323" s="55" t="s">
        <v>406</v>
      </c>
      <c r="B323" s="55" t="s">
        <v>233</v>
      </c>
      <c r="C323" s="56">
        <v>7271413193</v>
      </c>
      <c r="D323" s="56">
        <v>330000000</v>
      </c>
      <c r="E323" s="57">
        <v>61.355362976410014</v>
      </c>
      <c r="F323" s="57">
        <v>0.47429934273662655</v>
      </c>
      <c r="G323" s="56">
        <v>1.7811269999999999</v>
      </c>
      <c r="H323" s="57">
        <v>372.75</v>
      </c>
      <c r="I323" s="57">
        <v>6.0524782791390521</v>
      </c>
      <c r="J323" s="56">
        <v>-339048262</v>
      </c>
      <c r="K323" s="57">
        <v>-381.5386023126112</v>
      </c>
      <c r="L323" s="57">
        <v>121.21212121212122</v>
      </c>
      <c r="M323" s="57">
        <v>0.53</v>
      </c>
      <c r="N323" s="58">
        <v>45.498581235768057</v>
      </c>
      <c r="O323" s="59">
        <v>804.41393671741821</v>
      </c>
      <c r="P323" s="58">
        <v>26.813797890580606</v>
      </c>
    </row>
    <row r="324" spans="1:16" x14ac:dyDescent="0.25">
      <c r="A324" s="70" t="s">
        <v>774</v>
      </c>
      <c r="B324" s="70" t="s">
        <v>221</v>
      </c>
      <c r="C324" s="71">
        <v>1994126679</v>
      </c>
      <c r="D324" s="71">
        <v>330000000</v>
      </c>
      <c r="E324" s="72">
        <v>31.680995188765671</v>
      </c>
      <c r="F324" s="72">
        <v>9.6003015723532332</v>
      </c>
      <c r="G324" s="71">
        <v>119.817104</v>
      </c>
      <c r="H324" s="72">
        <v>10.54</v>
      </c>
      <c r="I324" s="72">
        <v>-2.7972000000000001</v>
      </c>
      <c r="J324" s="71">
        <v>-76276556</v>
      </c>
      <c r="K324" s="72">
        <v>-43.263620869300915</v>
      </c>
      <c r="L324" s="72">
        <v>121.21212121212122</v>
      </c>
      <c r="M324" s="72">
        <v>36.299999999999997</v>
      </c>
      <c r="N324" s="73">
        <v>65.28167824488348</v>
      </c>
      <c r="O324" s="74">
        <v>0</v>
      </c>
      <c r="P324" s="73">
        <v>0</v>
      </c>
    </row>
    <row r="325" spans="1:16" x14ac:dyDescent="0.25">
      <c r="A325" s="90" t="s">
        <v>533</v>
      </c>
      <c r="B325" s="90" t="s">
        <v>404</v>
      </c>
      <c r="C325" s="91">
        <v>149138524000</v>
      </c>
      <c r="D325" s="91">
        <v>331000000</v>
      </c>
      <c r="E325" s="92">
        <v>2.0737565183559137</v>
      </c>
      <c r="F325" s="92">
        <v>2.9413734427696889E-2</v>
      </c>
      <c r="G325" s="91">
        <v>89.976471000000004</v>
      </c>
      <c r="H325" s="92">
        <v>214.4</v>
      </c>
      <c r="I325" s="92">
        <v>3.1281370641072783</v>
      </c>
      <c r="J325" s="91">
        <v>2799410000</v>
      </c>
      <c r="K325" s="92">
        <v>25.184949685826655</v>
      </c>
      <c r="L325" s="92">
        <v>120.84592145015105</v>
      </c>
      <c r="M325" s="92">
        <v>27.18</v>
      </c>
      <c r="N325" s="93">
        <v>32.093628650565343</v>
      </c>
      <c r="O325" s="94">
        <v>2661.8906403390174</v>
      </c>
      <c r="P325" s="93">
        <v>88.729688011300581</v>
      </c>
    </row>
    <row r="326" spans="1:16" x14ac:dyDescent="0.25">
      <c r="A326" s="35" t="s">
        <v>128</v>
      </c>
      <c r="B326" s="35" t="s">
        <v>208</v>
      </c>
      <c r="C326" s="36">
        <v>739991756</v>
      </c>
      <c r="D326" s="36">
        <v>331056000</v>
      </c>
      <c r="E326" s="37">
        <v>3.911774408053005</v>
      </c>
      <c r="F326" s="37">
        <v>0.35806213578925811</v>
      </c>
      <c r="G326" s="36">
        <v>306.919645</v>
      </c>
      <c r="H326" s="37">
        <v>33.32</v>
      </c>
      <c r="I326" s="37">
        <v>0.85993724148270445</v>
      </c>
      <c r="J326" s="36">
        <v>-113257471</v>
      </c>
      <c r="K326" s="37">
        <v>-96.460285608884917</v>
      </c>
      <c r="L326" s="37">
        <v>120.82547967715432</v>
      </c>
      <c r="M326" s="37">
        <v>92.7</v>
      </c>
      <c r="N326" s="38">
        <v>64.042258539502512</v>
      </c>
      <c r="O326" s="39">
        <v>2258.6165203172468</v>
      </c>
      <c r="P326" s="38">
        <v>75.287217343908225</v>
      </c>
    </row>
    <row r="327" spans="1:16" x14ac:dyDescent="0.25">
      <c r="A327" s="70" t="s">
        <v>317</v>
      </c>
      <c r="B327" s="70" t="s">
        <v>221</v>
      </c>
      <c r="C327" s="71">
        <v>15253371409</v>
      </c>
      <c r="D327" s="71">
        <v>332007786</v>
      </c>
      <c r="E327" s="72">
        <v>65.623571422901591</v>
      </c>
      <c r="F327" s="72">
        <v>5.9895977060648224</v>
      </c>
      <c r="G327" s="71">
        <v>18.464296999999998</v>
      </c>
      <c r="H327" s="72">
        <v>33.020000000000003</v>
      </c>
      <c r="I327" s="72">
        <v>-0.87277626821752108</v>
      </c>
      <c r="J327" s="71">
        <v>85099618</v>
      </c>
      <c r="K327" s="72">
        <v>128.74625286802109</v>
      </c>
      <c r="L327" s="72">
        <v>120.4791022581621</v>
      </c>
      <c r="M327" s="72">
        <v>5.56</v>
      </c>
      <c r="N327" s="73">
        <v>29.746366599996623</v>
      </c>
      <c r="O327" s="74">
        <v>782.24957105092653</v>
      </c>
      <c r="P327" s="73">
        <v>26.07498570169755</v>
      </c>
    </row>
    <row r="328" spans="1:16" x14ac:dyDescent="0.25">
      <c r="A328" s="30" t="s">
        <v>14</v>
      </c>
      <c r="B328" s="30" t="s">
        <v>349</v>
      </c>
      <c r="C328" s="31">
        <v>8079434926</v>
      </c>
      <c r="D328" s="31">
        <v>333000000</v>
      </c>
      <c r="E328" s="32">
        <v>1.2998831288077719</v>
      </c>
      <c r="F328" s="32">
        <v>1.4730388450425201E-2</v>
      </c>
      <c r="G328" s="31">
        <v>115.707533</v>
      </c>
      <c r="H328" s="32">
        <v>266</v>
      </c>
      <c r="I328" s="32">
        <v>8.5931865143527091</v>
      </c>
      <c r="J328" s="31">
        <v>1490626344</v>
      </c>
      <c r="K328" s="32">
        <v>59.199946623243093</v>
      </c>
      <c r="L328" s="32">
        <v>120.12012012012012</v>
      </c>
      <c r="M328" s="32">
        <v>34.74</v>
      </c>
      <c r="N328" s="33">
        <v>47.912031014503867</v>
      </c>
      <c r="O328" s="34">
        <v>1949.6769324063484</v>
      </c>
      <c r="P328" s="33">
        <v>64.98923108021161</v>
      </c>
    </row>
    <row r="329" spans="1:16" x14ac:dyDescent="0.25">
      <c r="A329" s="70" t="s">
        <v>701</v>
      </c>
      <c r="B329" s="70" t="s">
        <v>699</v>
      </c>
      <c r="C329" s="71">
        <v>13307866000</v>
      </c>
      <c r="D329" s="71">
        <v>333333333</v>
      </c>
      <c r="E329" s="72">
        <v>0.23680479316581365</v>
      </c>
      <c r="F329" s="72">
        <v>2.1333765171407067E-4</v>
      </c>
      <c r="G329" s="71">
        <v>84.532953000000006</v>
      </c>
      <c r="H329" s="72">
        <v>1999</v>
      </c>
      <c r="I329" s="72">
        <v>-30.27190995217325</v>
      </c>
      <c r="J329" s="71">
        <v>1179195000</v>
      </c>
      <c r="K329" s="72">
        <v>941.32013694935949</v>
      </c>
      <c r="L329" s="72">
        <v>120.00000012</v>
      </c>
      <c r="M329" s="72">
        <v>25.35</v>
      </c>
      <c r="N329" s="73">
        <v>0</v>
      </c>
      <c r="O329" s="74">
        <v>950.89913222187874</v>
      </c>
      <c r="P329" s="73">
        <v>31.69663774072929</v>
      </c>
    </row>
    <row r="330" spans="1:16" x14ac:dyDescent="0.25">
      <c r="A330" s="40" t="s">
        <v>262</v>
      </c>
      <c r="B330" s="40" t="s">
        <v>255</v>
      </c>
      <c r="C330" s="41">
        <v>35388745864</v>
      </c>
      <c r="D330" s="41">
        <v>334000000</v>
      </c>
      <c r="E330" s="42">
        <v>1.1856721855438483</v>
      </c>
      <c r="F330" s="42">
        <v>7.1426895838735908E-3</v>
      </c>
      <c r="G330" s="41">
        <v>70.556014000000005</v>
      </c>
      <c r="H330" s="42">
        <v>478.25</v>
      </c>
      <c r="I330" s="42">
        <v>13.354432368214589</v>
      </c>
      <c r="J330" s="41">
        <v>3685710974</v>
      </c>
      <c r="K330" s="42">
        <v>45.03825752235992</v>
      </c>
      <c r="L330" s="42">
        <v>119.76047904191617</v>
      </c>
      <c r="M330" s="42">
        <v>21.12</v>
      </c>
      <c r="N330" s="43">
        <v>41.265120286241007</v>
      </c>
      <c r="O330" s="44">
        <v>1920.6072662176982</v>
      </c>
      <c r="P330" s="43">
        <v>64.020242207256601</v>
      </c>
    </row>
    <row r="331" spans="1:16" x14ac:dyDescent="0.25">
      <c r="A331" s="70" t="s">
        <v>78</v>
      </c>
      <c r="B331" s="70" t="s">
        <v>221</v>
      </c>
      <c r="C331" s="71">
        <v>6825401407</v>
      </c>
      <c r="D331" s="71">
        <v>335348000</v>
      </c>
      <c r="E331" s="72">
        <v>26.820403374310391</v>
      </c>
      <c r="F331" s="72">
        <v>8.8864249059717704</v>
      </c>
      <c r="G331" s="71">
        <v>166.28656799999999</v>
      </c>
      <c r="H331" s="72">
        <v>8.9700000000000006</v>
      </c>
      <c r="I331" s="72">
        <v>-4.0653831306581623E-2</v>
      </c>
      <c r="J331" s="71">
        <v>-244353964</v>
      </c>
      <c r="K331" s="72">
        <v>-12.351475501334614</v>
      </c>
      <c r="L331" s="72">
        <v>119.27907725705833</v>
      </c>
      <c r="M331" s="72">
        <v>49.58</v>
      </c>
      <c r="N331" s="73">
        <v>2.9868246776869745</v>
      </c>
      <c r="O331" s="74">
        <v>385.31836536561826</v>
      </c>
      <c r="P331" s="73">
        <v>12.843945512187275</v>
      </c>
    </row>
    <row r="332" spans="1:16" x14ac:dyDescent="0.25">
      <c r="A332" s="45" t="s">
        <v>266</v>
      </c>
      <c r="B332" s="45" t="s">
        <v>375</v>
      </c>
      <c r="C332" s="46">
        <v>26375357000</v>
      </c>
      <c r="D332" s="46">
        <v>335456000</v>
      </c>
      <c r="E332" s="47">
        <v>11.443934957969917</v>
      </c>
      <c r="F332" s="47">
        <v>1.5506619697543205</v>
      </c>
      <c r="G332" s="46">
        <v>158.330939</v>
      </c>
      <c r="H332" s="47">
        <v>22.08</v>
      </c>
      <c r="I332" s="47">
        <v>-0.51239100016255179</v>
      </c>
      <c r="J332" s="46">
        <v>-3142265000</v>
      </c>
      <c r="K332" s="47">
        <v>-2.3486345040917938</v>
      </c>
      <c r="L332" s="47">
        <v>119.24067537918535</v>
      </c>
      <c r="M332" s="47">
        <v>47.19</v>
      </c>
      <c r="N332" s="48">
        <v>82.337361774977069</v>
      </c>
      <c r="O332" s="49">
        <v>452.40477662131525</v>
      </c>
      <c r="P332" s="48">
        <v>15.080159220710508</v>
      </c>
    </row>
    <row r="333" spans="1:16" x14ac:dyDescent="0.25">
      <c r="A333" s="90" t="s">
        <v>164</v>
      </c>
      <c r="B333" s="90" t="s">
        <v>609</v>
      </c>
      <c r="C333" s="91">
        <v>19043468866</v>
      </c>
      <c r="D333" s="91">
        <v>336600000</v>
      </c>
      <c r="E333" s="92">
        <v>28.230908705703989</v>
      </c>
      <c r="F333" s="92">
        <v>5.5913861568041172</v>
      </c>
      <c r="G333" s="91">
        <v>90.484284000000002</v>
      </c>
      <c r="H333" s="92">
        <v>15.66</v>
      </c>
      <c r="I333" s="92">
        <v>-0.24726008121200493</v>
      </c>
      <c r="J333" s="91">
        <v>27939397</v>
      </c>
      <c r="K333" s="92">
        <v>180.71256154884088</v>
      </c>
      <c r="L333" s="92">
        <v>118.83541295306001</v>
      </c>
      <c r="M333" s="92">
        <v>26.88</v>
      </c>
      <c r="N333" s="93">
        <v>0.1546630731356351</v>
      </c>
      <c r="O333" s="94">
        <v>203.99730260147123</v>
      </c>
      <c r="P333" s="93">
        <v>6.7999100867157081</v>
      </c>
    </row>
    <row r="334" spans="1:16" x14ac:dyDescent="0.25">
      <c r="A334" s="101" t="s">
        <v>469</v>
      </c>
      <c r="B334" s="101" t="s">
        <v>696</v>
      </c>
      <c r="C334" s="102">
        <v>443218015</v>
      </c>
      <c r="D334" s="102">
        <v>347500000</v>
      </c>
      <c r="E334" s="103">
        <v>23.130550758435941</v>
      </c>
      <c r="F334" s="103">
        <v>13.312547199099821</v>
      </c>
      <c r="G334" s="102">
        <v>335.80419000000001</v>
      </c>
      <c r="H334" s="103">
        <v>5.15</v>
      </c>
      <c r="I334" s="103">
        <v>-6.5496040128572908E-2</v>
      </c>
      <c r="J334" s="102">
        <v>-20352695</v>
      </c>
      <c r="K334" s="103">
        <v>-85.369529686363407</v>
      </c>
      <c r="L334" s="103">
        <v>115.10791366906474</v>
      </c>
      <c r="M334" s="103">
        <v>96.63</v>
      </c>
      <c r="N334" s="104">
        <v>15.606924946468032</v>
      </c>
      <c r="O334" s="105">
        <v>1039.4991086757734</v>
      </c>
      <c r="P334" s="104">
        <v>34.649970289192446</v>
      </c>
    </row>
    <row r="335" spans="1:16" x14ac:dyDescent="0.25">
      <c r="A335" s="90" t="s">
        <v>389</v>
      </c>
      <c r="B335" s="90" t="s">
        <v>390</v>
      </c>
      <c r="C335" s="91">
        <v>1471327206</v>
      </c>
      <c r="D335" s="91">
        <v>350000000</v>
      </c>
      <c r="E335" s="92">
        <v>29.129810628921714</v>
      </c>
      <c r="F335" s="92">
        <v>10.40350379604347</v>
      </c>
      <c r="G335" s="91">
        <v>172.747309</v>
      </c>
      <c r="H335" s="92">
        <v>7.95</v>
      </c>
      <c r="I335" s="92">
        <v>-2.12492715104311E-2</v>
      </c>
      <c r="J335" s="91">
        <v>171355700</v>
      </c>
      <c r="K335" s="92">
        <v>16.340279313731614</v>
      </c>
      <c r="L335" s="92">
        <v>114.28571428571429</v>
      </c>
      <c r="M335" s="92">
        <v>49.35</v>
      </c>
      <c r="N335" s="93">
        <v>88.73511689090617</v>
      </c>
      <c r="O335" s="94">
        <v>1099.7698653009174</v>
      </c>
      <c r="P335" s="93">
        <v>36.658995510030579</v>
      </c>
    </row>
    <row r="336" spans="1:16" x14ac:dyDescent="0.25">
      <c r="A336" s="55" t="s">
        <v>456</v>
      </c>
      <c r="B336" s="55" t="s">
        <v>233</v>
      </c>
      <c r="C336" s="56">
        <v>10885731681</v>
      </c>
      <c r="D336" s="56">
        <v>350000000</v>
      </c>
      <c r="E336" s="57">
        <v>12.009090881797523</v>
      </c>
      <c r="F336" s="57">
        <v>1.9062049018726226</v>
      </c>
      <c r="G336" s="56">
        <v>185.064885</v>
      </c>
      <c r="H336" s="57">
        <v>18</v>
      </c>
      <c r="I336" s="57">
        <v>-1.4824070500405355</v>
      </c>
      <c r="J336" s="56">
        <v>260197818</v>
      </c>
      <c r="K336" s="57">
        <v>24.212347545512468</v>
      </c>
      <c r="L336" s="57">
        <v>114.28571428571429</v>
      </c>
      <c r="M336" s="57">
        <v>52.87</v>
      </c>
      <c r="N336" s="58">
        <v>39.128424600098072</v>
      </c>
      <c r="O336" s="59">
        <v>221.76753814677951</v>
      </c>
      <c r="P336" s="58">
        <v>7.3922512715593172</v>
      </c>
    </row>
    <row r="337" spans="1:16" x14ac:dyDescent="0.25">
      <c r="A337" s="45" t="s">
        <v>333</v>
      </c>
      <c r="B337" s="45" t="s">
        <v>375</v>
      </c>
      <c r="C337" s="46">
        <v>1724268443</v>
      </c>
      <c r="D337" s="46">
        <v>350000000</v>
      </c>
      <c r="E337" s="47">
        <v>90.284201122503461</v>
      </c>
      <c r="F337" s="47">
        <v>128.97743017500494</v>
      </c>
      <c r="G337" s="46">
        <v>199.57396499999999</v>
      </c>
      <c r="H337" s="47">
        <v>2.2200000000000002</v>
      </c>
      <c r="I337" s="47">
        <v>-3.8223192416095397E-2</v>
      </c>
      <c r="J337" s="46">
        <v>-48944132</v>
      </c>
      <c r="K337" s="47">
        <v>-14.302020924592146</v>
      </c>
      <c r="L337" s="47">
        <v>114.28571428571429</v>
      </c>
      <c r="M337" s="47">
        <v>57.02</v>
      </c>
      <c r="N337" s="48">
        <v>43.358127615100258</v>
      </c>
      <c r="O337" s="49">
        <v>275.99097020728954</v>
      </c>
      <c r="P337" s="48">
        <v>9.1996990069096505</v>
      </c>
    </row>
    <row r="338" spans="1:16" x14ac:dyDescent="0.25">
      <c r="A338" t="s">
        <v>2160</v>
      </c>
      <c r="C338" s="14">
        <v>3408994170</v>
      </c>
      <c r="D338" s="14">
        <v>350000000</v>
      </c>
      <c r="E338" s="19">
        <v>0</v>
      </c>
      <c r="F338" s="19">
        <v>0</v>
      </c>
      <c r="G338" s="14">
        <v>0</v>
      </c>
      <c r="H338" s="19">
        <v>92</v>
      </c>
      <c r="I338" s="19">
        <v>0</v>
      </c>
      <c r="J338" s="14">
        <v>42544831</v>
      </c>
      <c r="K338" s="19">
        <v>773.30193179049172</v>
      </c>
      <c r="L338" s="19">
        <v>114.28571428571429</v>
      </c>
      <c r="M338" s="19">
        <v>0</v>
      </c>
      <c r="N338" s="20">
        <v>69.473797635325809</v>
      </c>
      <c r="O338" s="21">
        <v>0</v>
      </c>
      <c r="P338" s="24">
        <v>0</v>
      </c>
    </row>
    <row r="339" spans="1:16" x14ac:dyDescent="0.25">
      <c r="A339" s="45" t="s">
        <v>56</v>
      </c>
      <c r="B339" s="45" t="s">
        <v>375</v>
      </c>
      <c r="C339" s="46">
        <v>2193171314</v>
      </c>
      <c r="D339" s="46">
        <v>350500000</v>
      </c>
      <c r="E339" s="47">
        <v>79.010441624912943</v>
      </c>
      <c r="F339" s="47">
        <v>112.71104368746497</v>
      </c>
      <c r="G339" s="46">
        <v>253.16424799999999</v>
      </c>
      <c r="H339" s="47">
        <v>2</v>
      </c>
      <c r="I339" s="47">
        <v>-7.4359135741255411E-3</v>
      </c>
      <c r="J339" s="46">
        <v>-44318667</v>
      </c>
      <c r="K339" s="47">
        <v>-15.817262734910326</v>
      </c>
      <c r="L339" s="47">
        <v>114.12268188302426</v>
      </c>
      <c r="M339" s="47">
        <v>72.22</v>
      </c>
      <c r="N339" s="48">
        <v>28.747426451344154</v>
      </c>
      <c r="O339" s="49">
        <v>897.87895988459377</v>
      </c>
      <c r="P339" s="48">
        <v>29.929298662819793</v>
      </c>
    </row>
    <row r="340" spans="1:16" x14ac:dyDescent="0.25">
      <c r="A340" s="30" t="s">
        <v>729</v>
      </c>
      <c r="B340" s="30" t="s">
        <v>349</v>
      </c>
      <c r="C340" s="31">
        <v>6782904588</v>
      </c>
      <c r="D340" s="31">
        <v>351991314</v>
      </c>
      <c r="E340" s="32">
        <v>4.7828294916360825</v>
      </c>
      <c r="F340" s="32">
        <v>8.439701292174645E-2</v>
      </c>
      <c r="G340" s="31">
        <v>53.715555000000002</v>
      </c>
      <c r="H340" s="32">
        <v>155.69999999999999</v>
      </c>
      <c r="I340" s="32">
        <v>-5.197794793773113</v>
      </c>
      <c r="J340" s="31">
        <v>-557334135</v>
      </c>
      <c r="K340" s="32">
        <v>-101.68155509441388</v>
      </c>
      <c r="L340" s="32">
        <v>113.63916781196481</v>
      </c>
      <c r="M340" s="32">
        <v>15.26</v>
      </c>
      <c r="N340" s="33">
        <v>10.992719225929671</v>
      </c>
      <c r="O340" s="34">
        <v>523.2280117738411</v>
      </c>
      <c r="P340" s="33">
        <v>17.440933725794704</v>
      </c>
    </row>
    <row r="341" spans="1:16" x14ac:dyDescent="0.25">
      <c r="A341" s="95" t="s">
        <v>132</v>
      </c>
      <c r="B341" s="95" t="s">
        <v>351</v>
      </c>
      <c r="C341" s="96">
        <v>4550322502</v>
      </c>
      <c r="D341" s="96">
        <v>355000000</v>
      </c>
      <c r="E341" s="97">
        <v>8.9044613274614228</v>
      </c>
      <c r="F341" s="97">
        <v>0.71665684728059742</v>
      </c>
      <c r="G341" s="96">
        <v>128.94884099999999</v>
      </c>
      <c r="H341" s="97">
        <v>34.840000000000003</v>
      </c>
      <c r="I341" s="97">
        <v>-1.5447335213728692</v>
      </c>
      <c r="J341" s="96">
        <v>247915948</v>
      </c>
      <c r="K341" s="97">
        <v>50.117792341459214</v>
      </c>
      <c r="L341" s="97">
        <v>112.67605633802818</v>
      </c>
      <c r="M341" s="97">
        <v>36.32</v>
      </c>
      <c r="N341" s="98">
        <v>81.716508291447752</v>
      </c>
      <c r="O341" s="99">
        <v>729.44221497512785</v>
      </c>
      <c r="P341" s="98">
        <v>24.314740499170927</v>
      </c>
    </row>
    <row r="342" spans="1:16" x14ac:dyDescent="0.25">
      <c r="A342" s="35" t="s">
        <v>121</v>
      </c>
      <c r="B342" s="35" t="s">
        <v>200</v>
      </c>
      <c r="C342" s="36">
        <v>3548001757</v>
      </c>
      <c r="D342" s="36">
        <v>360000000</v>
      </c>
      <c r="E342" s="37">
        <v>36.177166094253458</v>
      </c>
      <c r="F342" s="37">
        <v>25.123032009898235</v>
      </c>
      <c r="G342" s="36">
        <v>282.78303399999999</v>
      </c>
      <c r="H342" s="37">
        <v>3.91</v>
      </c>
      <c r="I342" s="37">
        <v>2.0209436922256518E-2</v>
      </c>
      <c r="J342" s="36">
        <v>-173040268</v>
      </c>
      <c r="K342" s="37">
        <v>-8.3217624235302274</v>
      </c>
      <c r="L342" s="37">
        <v>111.11111111111111</v>
      </c>
      <c r="M342" s="37">
        <v>78.55</v>
      </c>
      <c r="N342" s="38">
        <v>51.803211992031088</v>
      </c>
      <c r="O342" s="39">
        <v>1270.714370336168</v>
      </c>
      <c r="P342" s="38">
        <v>42.357145677872268</v>
      </c>
    </row>
    <row r="343" spans="1:16" x14ac:dyDescent="0.25">
      <c r="A343" s="25" t="s">
        <v>462</v>
      </c>
      <c r="B343" s="25" t="s">
        <v>353</v>
      </c>
      <c r="C343" s="26">
        <v>13842631067</v>
      </c>
      <c r="D343" s="26">
        <v>361000000</v>
      </c>
      <c r="E343" s="27">
        <v>21.818549956624722</v>
      </c>
      <c r="F343" s="27">
        <v>2.7472362070794158</v>
      </c>
      <c r="G343" s="26">
        <v>83.034749000000005</v>
      </c>
      <c r="H343" s="27">
        <v>22.08</v>
      </c>
      <c r="I343" s="27">
        <v>0.20500666221178321</v>
      </c>
      <c r="J343" s="26">
        <v>-428282693</v>
      </c>
      <c r="K343" s="27">
        <v>-18.543826612204477</v>
      </c>
      <c r="L343" s="27">
        <v>110.80332409972299</v>
      </c>
      <c r="M343" s="27">
        <v>23</v>
      </c>
      <c r="N343" s="28">
        <v>49.621464949248171</v>
      </c>
      <c r="O343" s="29">
        <v>1680.9160493758413</v>
      </c>
      <c r="P343" s="28">
        <v>56.030534979194712</v>
      </c>
    </row>
    <row r="344" spans="1:16" x14ac:dyDescent="0.25">
      <c r="A344" s="30" t="s">
        <v>246</v>
      </c>
      <c r="B344" s="30" t="s">
        <v>349</v>
      </c>
      <c r="C344" s="31">
        <v>77122493000</v>
      </c>
      <c r="D344" s="31">
        <v>363281000</v>
      </c>
      <c r="E344" s="32">
        <v>0.80423419168773846</v>
      </c>
      <c r="F344" s="32">
        <v>7.8783184003267583E-3</v>
      </c>
      <c r="G344" s="31">
        <v>180.39090300000001</v>
      </c>
      <c r="H344" s="32">
        <v>275.75</v>
      </c>
      <c r="I344" s="32">
        <v>1.9957054584890557</v>
      </c>
      <c r="J344" s="31">
        <v>-2888679000</v>
      </c>
      <c r="K344" s="32">
        <v>-35.338630910530384</v>
      </c>
      <c r="L344" s="32">
        <v>110.1076026546943</v>
      </c>
      <c r="M344" s="32">
        <v>49.65</v>
      </c>
      <c r="N344" s="33">
        <v>68.397809674502398</v>
      </c>
      <c r="O344" s="34">
        <v>606.6879932198608</v>
      </c>
      <c r="P344" s="33">
        <v>20.222933107328693</v>
      </c>
    </row>
    <row r="345" spans="1:16" x14ac:dyDescent="0.25">
      <c r="A345" s="35" t="s">
        <v>430</v>
      </c>
      <c r="B345" s="35" t="s">
        <v>208</v>
      </c>
      <c r="C345" s="36">
        <v>5872170565</v>
      </c>
      <c r="D345" s="36">
        <v>368000000</v>
      </c>
      <c r="E345" s="37">
        <v>11.52476908442523</v>
      </c>
      <c r="F345" s="37">
        <v>0.76383676328375072</v>
      </c>
      <c r="G345" s="36">
        <v>84.545681999999999</v>
      </c>
      <c r="H345" s="37">
        <v>41.06</v>
      </c>
      <c r="I345" s="37">
        <v>-0.89463181665335156</v>
      </c>
      <c r="J345" s="36">
        <v>48198916</v>
      </c>
      <c r="K345" s="37">
        <v>313.03608570781967</v>
      </c>
      <c r="L345" s="37">
        <v>108.69565217391305</v>
      </c>
      <c r="M345" s="37">
        <v>22.97</v>
      </c>
      <c r="N345" s="38">
        <v>54.967134518471845</v>
      </c>
      <c r="O345" s="39">
        <v>502.51643338545085</v>
      </c>
      <c r="P345" s="38">
        <v>16.750547779515028</v>
      </c>
    </row>
    <row r="346" spans="1:16" x14ac:dyDescent="0.25">
      <c r="A346" s="55" t="s">
        <v>237</v>
      </c>
      <c r="B346" s="55" t="s">
        <v>233</v>
      </c>
      <c r="C346" s="56">
        <v>49023532000</v>
      </c>
      <c r="D346" s="56">
        <v>369276000</v>
      </c>
      <c r="E346" s="57">
        <v>2.6935862031741116</v>
      </c>
      <c r="F346" s="57">
        <v>7.9285171265033288E-2</v>
      </c>
      <c r="G346" s="56">
        <v>164.20942500000001</v>
      </c>
      <c r="H346" s="57">
        <v>90.45</v>
      </c>
      <c r="I346" s="57">
        <v>-0.69761192405810846</v>
      </c>
      <c r="J346" s="56">
        <v>1835127000</v>
      </c>
      <c r="K346" s="57">
        <v>18.512828812392822</v>
      </c>
      <c r="L346" s="57">
        <v>108.32006412547796</v>
      </c>
      <c r="M346" s="57">
        <v>44.46</v>
      </c>
      <c r="N346" s="58">
        <v>61.504934906907543</v>
      </c>
      <c r="O346" s="59">
        <v>618.5293510847481</v>
      </c>
      <c r="P346" s="58">
        <v>20.617645036158269</v>
      </c>
    </row>
    <row r="347" spans="1:16" x14ac:dyDescent="0.25">
      <c r="A347" s="30" t="s">
        <v>247</v>
      </c>
      <c r="B347" s="30" t="s">
        <v>349</v>
      </c>
      <c r="C347" s="31">
        <v>35055157000</v>
      </c>
      <c r="D347" s="31">
        <v>370000000</v>
      </c>
      <c r="E347" s="32">
        <v>2.3420402191540717</v>
      </c>
      <c r="F347" s="32">
        <v>2.8641802851339999E-2</v>
      </c>
      <c r="G347" s="31">
        <v>79.204424000000003</v>
      </c>
      <c r="H347" s="32">
        <v>215.7</v>
      </c>
      <c r="I347" s="32">
        <v>14.565674907022583</v>
      </c>
      <c r="J347" s="31">
        <v>-539398000</v>
      </c>
      <c r="K347" s="32">
        <v>-151.59492619549943</v>
      </c>
      <c r="L347" s="32">
        <v>108.10810810810811</v>
      </c>
      <c r="M347" s="32">
        <v>21.4</v>
      </c>
      <c r="N347" s="33">
        <v>54.907104870057175</v>
      </c>
      <c r="O347" s="34">
        <v>2397.9440777722371</v>
      </c>
      <c r="P347" s="33">
        <v>79.931469259074575</v>
      </c>
    </row>
    <row r="348" spans="1:16" x14ac:dyDescent="0.25">
      <c r="A348" s="45" t="s">
        <v>55</v>
      </c>
      <c r="B348" s="45" t="s">
        <v>375</v>
      </c>
      <c r="C348" s="46">
        <v>3590822435</v>
      </c>
      <c r="D348" s="46">
        <v>372475397</v>
      </c>
      <c r="E348" s="47">
        <v>5.393466909412286</v>
      </c>
      <c r="F348" s="47">
        <v>0.38105426791820013</v>
      </c>
      <c r="G348" s="46">
        <v>194.679441</v>
      </c>
      <c r="H348" s="47">
        <v>38.1</v>
      </c>
      <c r="I348" s="47">
        <v>-0.31786523032818792</v>
      </c>
      <c r="J348" s="46">
        <v>47613264</v>
      </c>
      <c r="K348" s="47">
        <v>297.27147220992873</v>
      </c>
      <c r="L348" s="47">
        <v>107.38964324132259</v>
      </c>
      <c r="M348" s="47">
        <v>52.26</v>
      </c>
      <c r="N348" s="48">
        <v>40.345835379165877</v>
      </c>
      <c r="O348" s="49">
        <v>874.11300992276279</v>
      </c>
      <c r="P348" s="48">
        <v>29.137100330758759</v>
      </c>
    </row>
    <row r="349" spans="1:16" x14ac:dyDescent="0.25">
      <c r="A349" s="40" t="s">
        <v>74</v>
      </c>
      <c r="B349" s="40" t="s">
        <v>255</v>
      </c>
      <c r="C349" s="41">
        <v>633089921</v>
      </c>
      <c r="D349" s="41">
        <v>375000000</v>
      </c>
      <c r="E349" s="42">
        <v>17.539244058581076</v>
      </c>
      <c r="F349" s="42">
        <v>4.2519379535954123</v>
      </c>
      <c r="G349" s="41">
        <v>217.20958099999999</v>
      </c>
      <c r="H349" s="42">
        <v>10.5</v>
      </c>
      <c r="I349" s="42">
        <v>0.39320939173468261</v>
      </c>
      <c r="J349" s="41">
        <v>6803042</v>
      </c>
      <c r="K349" s="42">
        <v>606.34639621510496</v>
      </c>
      <c r="L349" s="42">
        <v>106.66666666666667</v>
      </c>
      <c r="M349" s="42">
        <v>57.92</v>
      </c>
      <c r="N349" s="43">
        <v>63.007723594808695</v>
      </c>
      <c r="O349" s="44">
        <v>2698.028688547392</v>
      </c>
      <c r="P349" s="43">
        <v>89.934289618246396</v>
      </c>
    </row>
    <row r="350" spans="1:16" x14ac:dyDescent="0.25">
      <c r="A350" s="25" t="s">
        <v>170</v>
      </c>
      <c r="B350" s="25" t="s">
        <v>353</v>
      </c>
      <c r="C350" s="26">
        <v>6815590152</v>
      </c>
      <c r="D350" s="26">
        <v>380000000</v>
      </c>
      <c r="E350" s="27">
        <v>17.071701899131234</v>
      </c>
      <c r="F350" s="27">
        <v>2.2462765656751622</v>
      </c>
      <c r="G350" s="26">
        <v>113.969858</v>
      </c>
      <c r="H350" s="27">
        <v>20.56</v>
      </c>
      <c r="I350" s="27">
        <v>0.556831776490192</v>
      </c>
      <c r="J350" s="26">
        <v>-422832425</v>
      </c>
      <c r="K350" s="27">
        <v>-17.974023633594324</v>
      </c>
      <c r="L350" s="27">
        <v>105.26315789473684</v>
      </c>
      <c r="M350" s="27">
        <v>29.99</v>
      </c>
      <c r="N350" s="28">
        <v>56.972341440900088</v>
      </c>
      <c r="O350" s="29">
        <v>2192.1486273983978</v>
      </c>
      <c r="P350" s="28">
        <v>73.071620913279929</v>
      </c>
    </row>
    <row r="351" spans="1:16" x14ac:dyDescent="0.25">
      <c r="A351" s="101" t="s">
        <v>437</v>
      </c>
      <c r="B351" s="101" t="s">
        <v>696</v>
      </c>
      <c r="C351" s="102">
        <v>26585946865</v>
      </c>
      <c r="D351" s="102">
        <v>385000000</v>
      </c>
      <c r="E351" s="103">
        <v>15.055660777895882</v>
      </c>
      <c r="F351" s="103">
        <v>1.7775278368235989</v>
      </c>
      <c r="G351" s="102">
        <v>117.04502599999999</v>
      </c>
      <c r="H351" s="103">
        <v>22.7</v>
      </c>
      <c r="I351" s="103">
        <v>-0.28167318097167282</v>
      </c>
      <c r="J351" s="102">
        <v>-1360985632</v>
      </c>
      <c r="K351" s="103">
        <v>-6.2234308730747863</v>
      </c>
      <c r="L351" s="103">
        <v>103.8961038961039</v>
      </c>
      <c r="M351" s="103">
        <v>30.4</v>
      </c>
      <c r="N351" s="104">
        <v>4.7881423273020793</v>
      </c>
      <c r="O351" s="105">
        <v>764.72978822567813</v>
      </c>
      <c r="P351" s="104">
        <v>25.490992940855939</v>
      </c>
    </row>
    <row r="352" spans="1:16" x14ac:dyDescent="0.25">
      <c r="A352" s="35" t="s">
        <v>48</v>
      </c>
      <c r="B352" s="35" t="s">
        <v>200</v>
      </c>
      <c r="C352" s="36">
        <v>4404805235</v>
      </c>
      <c r="D352" s="36">
        <v>385499653</v>
      </c>
      <c r="E352" s="37">
        <v>21.349985575439909</v>
      </c>
      <c r="F352" s="37">
        <v>2.2153052963126698</v>
      </c>
      <c r="G352" s="36">
        <v>74.176674000000006</v>
      </c>
      <c r="H352" s="37">
        <v>25.26</v>
      </c>
      <c r="I352" s="37">
        <v>0.78529104534739602</v>
      </c>
      <c r="J352" s="36">
        <v>-306785046</v>
      </c>
      <c r="K352" s="37">
        <v>-31.414475544547891</v>
      </c>
      <c r="L352" s="37">
        <v>103.76144229629178</v>
      </c>
      <c r="M352" s="37">
        <v>19.239999999999998</v>
      </c>
      <c r="N352" s="38">
        <v>25.79853448839917</v>
      </c>
      <c r="O352" s="39">
        <v>2157.4926542425555</v>
      </c>
      <c r="P352" s="38">
        <v>71.91642180808519</v>
      </c>
    </row>
    <row r="353" spans="1:16" x14ac:dyDescent="0.25">
      <c r="A353" s="55" t="s">
        <v>451</v>
      </c>
      <c r="B353" s="55" t="s">
        <v>233</v>
      </c>
      <c r="C353" s="56">
        <v>4310209139</v>
      </c>
      <c r="D353" s="56">
        <v>386500000</v>
      </c>
      <c r="E353" s="57">
        <v>33.093726233766361</v>
      </c>
      <c r="F353" s="57">
        <v>6.1160092836382116</v>
      </c>
      <c r="G353" s="56">
        <v>94.595506999999998</v>
      </c>
      <c r="H353" s="57">
        <v>12.78</v>
      </c>
      <c r="I353" s="57">
        <v>-0.723690696628843</v>
      </c>
      <c r="J353" s="56">
        <v>-57974808</v>
      </c>
      <c r="K353" s="57">
        <v>-93.333642433106462</v>
      </c>
      <c r="L353" s="57">
        <v>103.49288486416559</v>
      </c>
      <c r="M353" s="57">
        <v>24.47</v>
      </c>
      <c r="N353" s="58">
        <v>43.902153588705914</v>
      </c>
      <c r="O353" s="59">
        <v>611.85403802508529</v>
      </c>
      <c r="P353" s="58">
        <v>20.395134600836176</v>
      </c>
    </row>
    <row r="354" spans="1:16" x14ac:dyDescent="0.25">
      <c r="A354" s="75" t="s">
        <v>747</v>
      </c>
      <c r="B354" s="75" t="s">
        <v>350</v>
      </c>
      <c r="C354" s="76">
        <v>27589684000</v>
      </c>
      <c r="D354" s="76">
        <v>388080000</v>
      </c>
      <c r="E354" s="77">
        <v>1.7387279428500613</v>
      </c>
      <c r="F354" s="77">
        <v>3.1331005625868741E-2</v>
      </c>
      <c r="G354" s="76">
        <v>160.34344200000001</v>
      </c>
      <c r="H354" s="77">
        <v>143.5</v>
      </c>
      <c r="I354" s="77">
        <v>4.7688594254141492</v>
      </c>
      <c r="J354" s="76">
        <v>1392015000</v>
      </c>
      <c r="K354" s="77">
        <v>39.866984191980691</v>
      </c>
      <c r="L354" s="77">
        <v>103.07153164296021</v>
      </c>
      <c r="M354" s="77">
        <v>41.31</v>
      </c>
      <c r="N354" s="78">
        <v>17.164443081372468</v>
      </c>
      <c r="O354" s="79">
        <v>2496.0670377614988</v>
      </c>
      <c r="P354" s="78">
        <v>83.202234592049962</v>
      </c>
    </row>
    <row r="355" spans="1:16" x14ac:dyDescent="0.25">
      <c r="A355" s="30" t="s">
        <v>545</v>
      </c>
      <c r="B355" s="30" t="s">
        <v>357</v>
      </c>
      <c r="C355" s="31">
        <v>1049965568</v>
      </c>
      <c r="D355" s="31">
        <v>390000000</v>
      </c>
      <c r="E355" s="32">
        <v>39.344301639383609</v>
      </c>
      <c r="F355" s="32">
        <v>16.813804119394703</v>
      </c>
      <c r="G355" s="31">
        <v>151.529539</v>
      </c>
      <c r="H355" s="32">
        <v>6.71</v>
      </c>
      <c r="I355" s="32">
        <v>-1.0895341246178241</v>
      </c>
      <c r="J355" s="31">
        <v>-35370132</v>
      </c>
      <c r="K355" s="32">
        <v>-66.157513915978598</v>
      </c>
      <c r="L355" s="32">
        <v>102.56410256410257</v>
      </c>
      <c r="M355" s="32">
        <v>38.85</v>
      </c>
      <c r="N355" s="33">
        <v>46.682109249306571</v>
      </c>
      <c r="O355" s="34">
        <v>470</v>
      </c>
      <c r="P355" s="33">
        <v>15.666666666666666</v>
      </c>
    </row>
    <row r="356" spans="1:16" x14ac:dyDescent="0.25">
      <c r="A356" s="30" t="s">
        <v>197</v>
      </c>
      <c r="B356" s="30" t="s">
        <v>605</v>
      </c>
      <c r="C356" s="31">
        <v>8818140480</v>
      </c>
      <c r="D356" s="31">
        <v>390000000</v>
      </c>
      <c r="E356" s="32">
        <v>51.841210579360265</v>
      </c>
      <c r="F356" s="32">
        <v>12.084198270247148</v>
      </c>
      <c r="G356" s="31">
        <v>74.35284</v>
      </c>
      <c r="H356" s="32">
        <v>10.38</v>
      </c>
      <c r="I356" s="32">
        <v>-0.46802357943537848</v>
      </c>
      <c r="J356" s="31">
        <v>-173746692</v>
      </c>
      <c r="K356" s="32">
        <v>-24.691117572471537</v>
      </c>
      <c r="L356" s="32">
        <v>102.56410256410257</v>
      </c>
      <c r="M356" s="32">
        <v>19.059999999999999</v>
      </c>
      <c r="N356" s="33">
        <v>15.224085130305236</v>
      </c>
      <c r="O356" s="34">
        <v>85.280689793669794</v>
      </c>
      <c r="P356" s="33">
        <v>2.8426896597889932</v>
      </c>
    </row>
    <row r="357" spans="1:16" x14ac:dyDescent="0.25">
      <c r="A357" s="60" t="s">
        <v>420</v>
      </c>
      <c r="B357" s="60" t="s">
        <v>287</v>
      </c>
      <c r="C357" s="61">
        <v>7850147630</v>
      </c>
      <c r="D357" s="61">
        <v>390000000</v>
      </c>
      <c r="E357" s="62">
        <v>123.55185641297456</v>
      </c>
      <c r="F357" s="62">
        <v>15.839981591406994</v>
      </c>
      <c r="G357" s="61">
        <v>16.107241999999999</v>
      </c>
      <c r="H357" s="62">
        <v>20.100000000000001</v>
      </c>
      <c r="I357" s="62">
        <v>4.1447260750864245E-2</v>
      </c>
      <c r="J357" s="61">
        <v>-154878371</v>
      </c>
      <c r="K357" s="62">
        <v>-50.362099947448442</v>
      </c>
      <c r="L357" s="62">
        <v>102.56410256410257</v>
      </c>
      <c r="M357" s="62">
        <v>4.13</v>
      </c>
      <c r="N357" s="63">
        <v>14.244928020982345</v>
      </c>
      <c r="O357" s="64">
        <v>723.53610772835771</v>
      </c>
      <c r="P357" s="63">
        <v>24.117870257611923</v>
      </c>
    </row>
    <row r="358" spans="1:16" x14ac:dyDescent="0.25">
      <c r="A358" s="50" t="s">
        <v>279</v>
      </c>
      <c r="B358" s="50" t="s">
        <v>355</v>
      </c>
      <c r="C358" s="51">
        <v>4414419520</v>
      </c>
      <c r="D358" s="51">
        <v>393516000</v>
      </c>
      <c r="E358" s="52">
        <v>18.615507821778888</v>
      </c>
      <c r="F358" s="52">
        <v>3.6388917861963366</v>
      </c>
      <c r="G358" s="51">
        <v>160.62860900000001</v>
      </c>
      <c r="H358" s="52">
        <v>13.38</v>
      </c>
      <c r="I358" s="52">
        <v>-2.871482137857484E-2</v>
      </c>
      <c r="J358" s="51">
        <v>14989579</v>
      </c>
      <c r="K358" s="52">
        <v>341.28430158045131</v>
      </c>
      <c r="L358" s="52">
        <v>101.64770936886937</v>
      </c>
      <c r="M358" s="52">
        <v>40.81</v>
      </c>
      <c r="N358" s="53">
        <v>70.900911805112401</v>
      </c>
      <c r="O358" s="54">
        <v>749.90570737157827</v>
      </c>
      <c r="P358" s="53">
        <v>24.996856912385944</v>
      </c>
    </row>
    <row r="359" spans="1:16" x14ac:dyDescent="0.25">
      <c r="A359" s="70" t="s">
        <v>709</v>
      </c>
      <c r="B359" s="70" t="s">
        <v>699</v>
      </c>
      <c r="C359" s="71">
        <v>5985751000</v>
      </c>
      <c r="D359" s="71">
        <v>397500000</v>
      </c>
      <c r="E359" s="72">
        <v>43.898444373021675</v>
      </c>
      <c r="F359" s="72">
        <v>3.6423594342129797</v>
      </c>
      <c r="G359" s="71">
        <v>33.254894999999998</v>
      </c>
      <c r="H359" s="72">
        <v>27.42</v>
      </c>
      <c r="I359" s="72">
        <v>-0.17980722838266416</v>
      </c>
      <c r="J359" s="71">
        <v>682431000</v>
      </c>
      <c r="K359" s="72">
        <v>17.660686574906475</v>
      </c>
      <c r="L359" s="72">
        <v>100.62893081761007</v>
      </c>
      <c r="M359" s="72">
        <v>8.36</v>
      </c>
      <c r="N359" s="73">
        <v>0</v>
      </c>
      <c r="O359" s="74">
        <v>1423.1467323600241</v>
      </c>
      <c r="P359" s="73">
        <v>47.4382244120008</v>
      </c>
    </row>
    <row r="360" spans="1:16" x14ac:dyDescent="0.25">
      <c r="A360" s="25" t="s">
        <v>158</v>
      </c>
      <c r="B360" s="25" t="s">
        <v>353</v>
      </c>
      <c r="C360" s="26">
        <v>7665218313</v>
      </c>
      <c r="D360" s="26">
        <v>400000000</v>
      </c>
      <c r="E360" s="27">
        <v>16.379348327971552</v>
      </c>
      <c r="F360" s="27">
        <v>3.4123642349940733</v>
      </c>
      <c r="G360" s="26">
        <v>194.30446800000001</v>
      </c>
      <c r="H360" s="27">
        <v>12.57</v>
      </c>
      <c r="I360" s="27">
        <v>-1.4288374783047786E-2</v>
      </c>
      <c r="J360" s="26">
        <v>-73365961</v>
      </c>
      <c r="K360" s="27">
        <v>-65.425436191042323</v>
      </c>
      <c r="L360" s="27">
        <v>100</v>
      </c>
      <c r="M360" s="27">
        <v>48.57</v>
      </c>
      <c r="N360" s="28">
        <v>16.911376383396806</v>
      </c>
      <c r="O360" s="29">
        <v>671.82345420726983</v>
      </c>
      <c r="P360" s="28">
        <v>22.394115140242327</v>
      </c>
    </row>
    <row r="361" spans="1:16" x14ac:dyDescent="0.25">
      <c r="A361" s="70" t="s">
        <v>523</v>
      </c>
      <c r="B361" s="70" t="s">
        <v>221</v>
      </c>
      <c r="C361" s="71">
        <v>44419666520</v>
      </c>
      <c r="D361" s="71">
        <v>400000000</v>
      </c>
      <c r="E361" s="72">
        <v>8.506312747347625</v>
      </c>
      <c r="F361" s="72">
        <v>0.38665057942489206</v>
      </c>
      <c r="G361" s="71">
        <v>86.717521000000005</v>
      </c>
      <c r="H361" s="72">
        <v>54.25</v>
      </c>
      <c r="I361" s="72">
        <v>0.13920132942627816</v>
      </c>
      <c r="J361" s="71">
        <v>157582227</v>
      </c>
      <c r="K361" s="72">
        <v>139.60965280684857</v>
      </c>
      <c r="L361" s="72">
        <v>100</v>
      </c>
      <c r="M361" s="72">
        <v>21.67</v>
      </c>
      <c r="N361" s="73">
        <v>20.376992076860382</v>
      </c>
      <c r="O361" s="74">
        <v>1446.7920273593993</v>
      </c>
      <c r="P361" s="73">
        <v>48.226400911979979</v>
      </c>
    </row>
    <row r="362" spans="1:16" x14ac:dyDescent="0.25">
      <c r="A362" s="60" t="s">
        <v>20</v>
      </c>
      <c r="B362" s="60" t="s">
        <v>287</v>
      </c>
      <c r="C362" s="61">
        <v>1735116415</v>
      </c>
      <c r="D362" s="61">
        <v>400000000</v>
      </c>
      <c r="E362" s="62">
        <v>22.075279351622555</v>
      </c>
      <c r="F362" s="62">
        <v>5.0171089435505811</v>
      </c>
      <c r="G362" s="61">
        <v>175.248232</v>
      </c>
      <c r="H362" s="62">
        <v>10.34</v>
      </c>
      <c r="I362" s="62">
        <v>0.41302371373545732</v>
      </c>
      <c r="J362" s="61">
        <v>-80036018</v>
      </c>
      <c r="K362" s="62">
        <v>-54.975248768623146</v>
      </c>
      <c r="L362" s="62">
        <v>100</v>
      </c>
      <c r="M362" s="62">
        <v>43.81</v>
      </c>
      <c r="N362" s="63">
        <v>62.669573509340381</v>
      </c>
      <c r="O362" s="64">
        <v>2277.4220178799401</v>
      </c>
      <c r="P362" s="63">
        <v>75.914067262664673</v>
      </c>
    </row>
    <row r="363" spans="1:16" x14ac:dyDescent="0.25">
      <c r="A363" s="70" t="s">
        <v>22</v>
      </c>
      <c r="B363" s="70" t="s">
        <v>221</v>
      </c>
      <c r="C363" s="71">
        <v>6246124497</v>
      </c>
      <c r="D363" s="71">
        <v>400000000</v>
      </c>
      <c r="E363" s="72">
        <v>49.878794529293813</v>
      </c>
      <c r="F363" s="72">
        <v>17.813855189033504</v>
      </c>
      <c r="G363" s="71">
        <v>112.187603</v>
      </c>
      <c r="H363" s="72">
        <v>7.15</v>
      </c>
      <c r="I363" s="72">
        <v>-0.12235008211345733</v>
      </c>
      <c r="J363" s="71">
        <v>5617957</v>
      </c>
      <c r="K363" s="72">
        <v>498.40182116025454</v>
      </c>
      <c r="L363" s="72">
        <v>100</v>
      </c>
      <c r="M363" s="72">
        <v>28.04</v>
      </c>
      <c r="N363" s="73">
        <v>18.423591177382772</v>
      </c>
      <c r="O363" s="74">
        <v>581.28047887189666</v>
      </c>
      <c r="P363" s="73">
        <v>19.376015962396554</v>
      </c>
    </row>
    <row r="364" spans="1:16" x14ac:dyDescent="0.25">
      <c r="A364" s="25" t="s">
        <v>69</v>
      </c>
      <c r="B364" s="25" t="s">
        <v>376</v>
      </c>
      <c r="C364" s="26">
        <v>1771741339</v>
      </c>
      <c r="D364" s="26">
        <v>400000000</v>
      </c>
      <c r="E364" s="27">
        <v>1.5345185340683065</v>
      </c>
      <c r="F364" s="27">
        <v>5.9019943618011786E-2</v>
      </c>
      <c r="G364" s="26">
        <v>398.89761299999998</v>
      </c>
      <c r="H364" s="27">
        <v>65.349999999999994</v>
      </c>
      <c r="I364" s="27">
        <v>-1.5259009752875698</v>
      </c>
      <c r="J364" s="26">
        <v>207480419</v>
      </c>
      <c r="K364" s="27">
        <v>125.31303014189498</v>
      </c>
      <c r="L364" s="27">
        <v>100</v>
      </c>
      <c r="M364" s="27">
        <v>99.72</v>
      </c>
      <c r="N364" s="28">
        <v>66.533330743728257</v>
      </c>
      <c r="O364" s="29">
        <v>758.3114728078184</v>
      </c>
      <c r="P364" s="28">
        <v>25.277049093593948</v>
      </c>
    </row>
    <row r="365" spans="1:16" x14ac:dyDescent="0.25">
      <c r="A365" s="75" t="s">
        <v>188</v>
      </c>
      <c r="B365" s="75" t="s">
        <v>679</v>
      </c>
      <c r="C365" s="76">
        <v>3014472211</v>
      </c>
      <c r="D365" s="76">
        <v>400000000</v>
      </c>
      <c r="E365" s="77">
        <v>40.888758044863145</v>
      </c>
      <c r="F365" s="77">
        <v>14.603127873165409</v>
      </c>
      <c r="G365" s="76">
        <v>129.881788</v>
      </c>
      <c r="H365" s="77">
        <v>7.56</v>
      </c>
      <c r="I365" s="77">
        <v>-0.12196559347350887</v>
      </c>
      <c r="J365" s="76">
        <v>44096898</v>
      </c>
      <c r="K365" s="77">
        <v>63.496529846611885</v>
      </c>
      <c r="L365" s="77">
        <v>100</v>
      </c>
      <c r="M365" s="77">
        <v>32.35</v>
      </c>
      <c r="N365" s="78">
        <v>54.297609710812118</v>
      </c>
      <c r="O365" s="79">
        <v>134.6263701405627</v>
      </c>
      <c r="P365" s="78">
        <v>4.4875456713520903</v>
      </c>
    </row>
    <row r="366" spans="1:16" x14ac:dyDescent="0.25">
      <c r="A366" s="65" t="s">
        <v>444</v>
      </c>
      <c r="B366" s="65" t="s">
        <v>393</v>
      </c>
      <c r="C366" s="66">
        <v>8884541574</v>
      </c>
      <c r="D366" s="66">
        <v>400000000</v>
      </c>
      <c r="E366" s="67">
        <v>15.754839571619611</v>
      </c>
      <c r="F366" s="67">
        <v>1.230846841532782</v>
      </c>
      <c r="G366" s="66">
        <v>79.448606999999996</v>
      </c>
      <c r="H366" s="67">
        <v>31.96</v>
      </c>
      <c r="I366" s="67">
        <v>1.037804923087748</v>
      </c>
      <c r="J366" s="66">
        <v>72826471</v>
      </c>
      <c r="K366" s="67">
        <v>175.76026716988662</v>
      </c>
      <c r="L366" s="67">
        <v>100</v>
      </c>
      <c r="M366" s="67">
        <v>19.86</v>
      </c>
      <c r="N366" s="68">
        <v>20.278681507637572</v>
      </c>
      <c r="O366" s="69">
        <v>2858.6277094984239</v>
      </c>
      <c r="P366" s="68">
        <v>95.287590316614128</v>
      </c>
    </row>
    <row r="367" spans="1:16" x14ac:dyDescent="0.25">
      <c r="A367" t="s">
        <v>2174</v>
      </c>
      <c r="C367" s="14">
        <v>7006962211</v>
      </c>
      <c r="D367" s="14">
        <v>400000000</v>
      </c>
      <c r="E367" s="19">
        <v>0</v>
      </c>
      <c r="F367" s="19">
        <v>0</v>
      </c>
      <c r="G367" s="14">
        <v>0</v>
      </c>
      <c r="H367" s="19">
        <v>88.3</v>
      </c>
      <c r="I367" s="19">
        <v>0</v>
      </c>
      <c r="J367" s="14">
        <v>370070626</v>
      </c>
      <c r="K367" s="19">
        <v>99.440478153486296</v>
      </c>
      <c r="L367" s="19">
        <v>100</v>
      </c>
      <c r="M367" s="19">
        <v>0</v>
      </c>
      <c r="N367" s="20">
        <v>62.53359068321506</v>
      </c>
      <c r="O367" s="21">
        <v>0</v>
      </c>
      <c r="P367" s="24">
        <v>0</v>
      </c>
    </row>
    <row r="368" spans="1:16" x14ac:dyDescent="0.25">
      <c r="A368" s="55" t="s">
        <v>549</v>
      </c>
      <c r="B368" s="55" t="s">
        <v>233</v>
      </c>
      <c r="C368" s="56">
        <v>4405616240</v>
      </c>
      <c r="D368" s="56">
        <v>402000000</v>
      </c>
      <c r="E368" s="57">
        <v>34.14054696324478</v>
      </c>
      <c r="F368" s="57">
        <v>5.3079208587134294</v>
      </c>
      <c r="G368" s="56">
        <v>416.05720400000001</v>
      </c>
      <c r="H368" s="57">
        <v>16.12</v>
      </c>
      <c r="I368" s="57">
        <v>0.9628234588050989</v>
      </c>
      <c r="J368" s="56">
        <v>82863015</v>
      </c>
      <c r="K368" s="57">
        <v>77.622085076194736</v>
      </c>
      <c r="L368" s="57">
        <v>99.50248756218906</v>
      </c>
      <c r="M368" s="57">
        <v>18.079999999999998</v>
      </c>
      <c r="N368" s="58">
        <v>26.173369447757011</v>
      </c>
      <c r="O368" s="59">
        <v>2617.3626175587315</v>
      </c>
      <c r="P368" s="58">
        <v>87.245420585291043</v>
      </c>
    </row>
    <row r="369" spans="1:16" x14ac:dyDescent="0.25">
      <c r="A369" s="50" t="s">
        <v>88</v>
      </c>
      <c r="B369" s="50" t="s">
        <v>355</v>
      </c>
      <c r="C369" s="51">
        <v>919494030</v>
      </c>
      <c r="D369" s="51">
        <v>402170000</v>
      </c>
      <c r="E369" s="52">
        <v>15.05528125108377</v>
      </c>
      <c r="F369" s="52">
        <v>2.0797287563694415</v>
      </c>
      <c r="G369" s="51">
        <v>145.268338</v>
      </c>
      <c r="H369" s="52">
        <v>18.29</v>
      </c>
      <c r="I369" s="52">
        <v>0.22973604419515328</v>
      </c>
      <c r="J369" s="51">
        <v>-57888264</v>
      </c>
      <c r="K369" s="52">
        <v>-125.05229039171049</v>
      </c>
      <c r="L369" s="52">
        <v>99.460427182534744</v>
      </c>
      <c r="M369" s="52">
        <v>36.119999999999997</v>
      </c>
      <c r="N369" s="53">
        <v>28.948460304915347</v>
      </c>
      <c r="O369" s="54">
        <v>1231.2172702345817</v>
      </c>
      <c r="P369" s="53">
        <v>41.040575674486057</v>
      </c>
    </row>
    <row r="370" spans="1:16" x14ac:dyDescent="0.25">
      <c r="A370" s="35" t="s">
        <v>632</v>
      </c>
      <c r="B370" s="35" t="s">
        <v>208</v>
      </c>
      <c r="C370" s="36">
        <v>16201756742</v>
      </c>
      <c r="D370" s="36">
        <v>411441018</v>
      </c>
      <c r="E370" s="37">
        <v>13.781387354034536</v>
      </c>
      <c r="F370" s="37">
        <v>0.53167324270710026</v>
      </c>
      <c r="G370" s="36">
        <v>46.332011000000001</v>
      </c>
      <c r="H370" s="37">
        <v>62.65</v>
      </c>
      <c r="I370" s="37">
        <v>0.81831831739252436</v>
      </c>
      <c r="J370" s="36">
        <v>-1023520289</v>
      </c>
      <c r="K370" s="37">
        <v>-25.325129763011468</v>
      </c>
      <c r="L370" s="37">
        <v>97.219281136427682</v>
      </c>
      <c r="M370" s="37">
        <v>11.26</v>
      </c>
      <c r="N370" s="38">
        <v>56.519867545663011</v>
      </c>
      <c r="O370" s="39">
        <v>2042.908279110592</v>
      </c>
      <c r="P370" s="38">
        <v>68.096942637019737</v>
      </c>
    </row>
    <row r="371" spans="1:16" x14ac:dyDescent="0.25">
      <c r="A371" s="25" t="s">
        <v>638</v>
      </c>
      <c r="B371" s="25" t="s">
        <v>353</v>
      </c>
      <c r="C371" s="26">
        <v>4561332204</v>
      </c>
      <c r="D371" s="26">
        <v>413000000</v>
      </c>
      <c r="E371" s="27">
        <v>44.213004496577511</v>
      </c>
      <c r="F371" s="27">
        <v>15.293325664675722</v>
      </c>
      <c r="G371" s="26">
        <v>112.701047</v>
      </c>
      <c r="H371" s="27">
        <v>8.0299999999999994</v>
      </c>
      <c r="I371" s="27">
        <v>-0.20839911979244174</v>
      </c>
      <c r="J371" s="26">
        <v>-320710072</v>
      </c>
      <c r="K371" s="27">
        <v>-9.0143723331520444</v>
      </c>
      <c r="L371" s="27">
        <v>96.852300242130752</v>
      </c>
      <c r="M371" s="27">
        <v>27.28</v>
      </c>
      <c r="N371" s="28">
        <v>66.311507968125198</v>
      </c>
      <c r="O371" s="29">
        <v>650.25019748815475</v>
      </c>
      <c r="P371" s="28">
        <v>21.67500658293849</v>
      </c>
    </row>
    <row r="372" spans="1:16" x14ac:dyDescent="0.25">
      <c r="A372" s="60" t="s">
        <v>290</v>
      </c>
      <c r="B372" s="60" t="s">
        <v>287</v>
      </c>
      <c r="C372" s="61">
        <v>6286808537</v>
      </c>
      <c r="D372" s="61">
        <v>424397982</v>
      </c>
      <c r="E372" s="62">
        <v>69.932327883000397</v>
      </c>
      <c r="F372" s="62">
        <v>23.54000956280311</v>
      </c>
      <c r="G372" s="61">
        <v>82.424139999999994</v>
      </c>
      <c r="H372" s="62">
        <v>6.94</v>
      </c>
      <c r="I372" s="62">
        <v>-6.0333360339630097E-2</v>
      </c>
      <c r="J372" s="61">
        <v>-167012251</v>
      </c>
      <c r="K372" s="62">
        <v>-17.787832067481087</v>
      </c>
      <c r="L372" s="62">
        <v>94.25115503965803</v>
      </c>
      <c r="M372" s="62">
        <v>19.420000000000002</v>
      </c>
      <c r="N372" s="63">
        <v>44.429348955154651</v>
      </c>
      <c r="O372" s="64">
        <v>560.41593540126405</v>
      </c>
      <c r="P372" s="63">
        <v>18.680531180042134</v>
      </c>
    </row>
    <row r="373" spans="1:16" x14ac:dyDescent="0.25">
      <c r="A373" s="90" t="s">
        <v>408</v>
      </c>
      <c r="B373" s="90" t="s">
        <v>390</v>
      </c>
      <c r="C373" s="91">
        <v>3803390886</v>
      </c>
      <c r="D373" s="91">
        <v>431419816</v>
      </c>
      <c r="E373" s="92">
        <v>24.554391814399565</v>
      </c>
      <c r="F373" s="92">
        <v>3.7943538835807771</v>
      </c>
      <c r="G373" s="91">
        <v>107.825118</v>
      </c>
      <c r="H373" s="92">
        <v>15.11</v>
      </c>
      <c r="I373" s="92">
        <v>0.47490059494690939</v>
      </c>
      <c r="J373" s="91">
        <v>30120129</v>
      </c>
      <c r="K373" s="92">
        <v>214.84958580356678</v>
      </c>
      <c r="L373" s="92">
        <v>92.717113392862785</v>
      </c>
      <c r="M373" s="92">
        <v>24.99</v>
      </c>
      <c r="N373" s="93">
        <v>36.937959851473011</v>
      </c>
      <c r="O373" s="94">
        <v>2112.5017174622722</v>
      </c>
      <c r="P373" s="93">
        <v>70.416723915409065</v>
      </c>
    </row>
    <row r="374" spans="1:16" x14ac:dyDescent="0.25">
      <c r="A374" s="30" t="s">
        <v>348</v>
      </c>
      <c r="B374" s="30" t="s">
        <v>349</v>
      </c>
      <c r="C374" s="31">
        <v>82316348000</v>
      </c>
      <c r="D374" s="31">
        <v>435000000</v>
      </c>
      <c r="E374" s="32">
        <v>2.4602358991041267</v>
      </c>
      <c r="F374" s="32">
        <v>5.1415588278038174E-2</v>
      </c>
      <c r="G374" s="31">
        <v>143.01765399999999</v>
      </c>
      <c r="H374" s="32">
        <v>109</v>
      </c>
      <c r="I374" s="32">
        <v>1.3630920950895984</v>
      </c>
      <c r="J374" s="31">
        <v>116650000</v>
      </c>
      <c r="K374" s="32">
        <v>410.20145735105012</v>
      </c>
      <c r="L374" s="32">
        <v>91.954022988505741</v>
      </c>
      <c r="M374" s="32">
        <v>34.29</v>
      </c>
      <c r="N374" s="33">
        <v>35.71142611858204</v>
      </c>
      <c r="O374" s="34">
        <v>2253.2785137619535</v>
      </c>
      <c r="P374" s="33">
        <v>75.109283792065114</v>
      </c>
    </row>
    <row r="375" spans="1:16" x14ac:dyDescent="0.25">
      <c r="A375" s="35" t="s">
        <v>633</v>
      </c>
      <c r="B375" s="35" t="s">
        <v>208</v>
      </c>
      <c r="C375" s="36">
        <v>11730613818</v>
      </c>
      <c r="D375" s="36">
        <v>437197170</v>
      </c>
      <c r="E375" s="37">
        <v>16.934514921776369</v>
      </c>
      <c r="F375" s="37">
        <v>2.1519041043727056</v>
      </c>
      <c r="G375" s="36">
        <v>129.50326799999999</v>
      </c>
      <c r="H375" s="37">
        <v>18.239999999999998</v>
      </c>
      <c r="I375" s="37">
        <v>0.59811340080667108</v>
      </c>
      <c r="J375" s="36">
        <v>147302768</v>
      </c>
      <c r="K375" s="37">
        <v>53.424312162280614</v>
      </c>
      <c r="L375" s="37">
        <v>91.491900553702123</v>
      </c>
      <c r="M375" s="37">
        <v>29.62</v>
      </c>
      <c r="N375" s="38">
        <v>13.468328786144243</v>
      </c>
      <c r="O375" s="39">
        <v>2030.9955578226206</v>
      </c>
      <c r="P375" s="38">
        <v>67.699851927420681</v>
      </c>
    </row>
    <row r="376" spans="1:16" x14ac:dyDescent="0.25">
      <c r="A376" s="30" t="s">
        <v>111</v>
      </c>
      <c r="B376" s="30" t="s">
        <v>349</v>
      </c>
      <c r="C376" s="31">
        <v>640246857</v>
      </c>
      <c r="D376" s="31">
        <v>450000000</v>
      </c>
      <c r="E376" s="32">
        <v>97.87024558580724</v>
      </c>
      <c r="F376" s="32">
        <v>217.4894346351272</v>
      </c>
      <c r="G376" s="31">
        <v>332.285709</v>
      </c>
      <c r="H376" s="32">
        <v>1.23</v>
      </c>
      <c r="I376" s="32">
        <v>-3.6171294971830248E-2</v>
      </c>
      <c r="J376" s="31">
        <v>-234342255</v>
      </c>
      <c r="K376" s="32">
        <v>-1.9202682845225671</v>
      </c>
      <c r="L376" s="32">
        <v>88.888888888888886</v>
      </c>
      <c r="M376" s="32">
        <v>73.84</v>
      </c>
      <c r="N376" s="33">
        <v>37.534695210672801</v>
      </c>
      <c r="O376" s="34">
        <v>598.96541741166243</v>
      </c>
      <c r="P376" s="33">
        <v>19.965513913722081</v>
      </c>
    </row>
    <row r="377" spans="1:16" x14ac:dyDescent="0.25">
      <c r="A377" s="35" t="s">
        <v>211</v>
      </c>
      <c r="B377" s="35" t="s">
        <v>208</v>
      </c>
      <c r="C377" s="36">
        <v>15338755000</v>
      </c>
      <c r="D377" s="36">
        <v>460000000</v>
      </c>
      <c r="E377" s="37">
        <v>2.4431057324428238</v>
      </c>
      <c r="F377" s="37">
        <v>5.7729341503847446E-2</v>
      </c>
      <c r="G377" s="36">
        <v>175.77502699999999</v>
      </c>
      <c r="H377" s="37">
        <v>93.15</v>
      </c>
      <c r="I377" s="37">
        <v>3.3760714342528924</v>
      </c>
      <c r="J377" s="36">
        <v>167767000</v>
      </c>
      <c r="K377" s="37">
        <v>252.25461503156163</v>
      </c>
      <c r="L377" s="37">
        <v>86.956521739130437</v>
      </c>
      <c r="M377" s="37">
        <v>38.21</v>
      </c>
      <c r="N377" s="38">
        <v>44.753513851165764</v>
      </c>
      <c r="O377" s="39">
        <v>3000</v>
      </c>
      <c r="P377" s="38">
        <v>100</v>
      </c>
    </row>
    <row r="378" spans="1:16" x14ac:dyDescent="0.25">
      <c r="A378" s="25" t="s">
        <v>273</v>
      </c>
      <c r="B378" s="25" t="s">
        <v>353</v>
      </c>
      <c r="C378" s="26">
        <v>7127430217</v>
      </c>
      <c r="D378" s="26">
        <v>460000000</v>
      </c>
      <c r="E378" s="27">
        <v>12.346405163879021</v>
      </c>
      <c r="F378" s="27">
        <v>0.99407448984533187</v>
      </c>
      <c r="G378" s="26">
        <v>119.470669</v>
      </c>
      <c r="H378" s="27">
        <v>27.12</v>
      </c>
      <c r="I378" s="27">
        <v>0.26829596934236122</v>
      </c>
      <c r="J378" s="26">
        <v>6350791</v>
      </c>
      <c r="K378" s="27">
        <v>1955.6619010135903</v>
      </c>
      <c r="L378" s="27">
        <v>86.956521739130437</v>
      </c>
      <c r="M378" s="27">
        <v>25.97</v>
      </c>
      <c r="N378" s="28">
        <v>26.686013538602005</v>
      </c>
      <c r="O378" s="29">
        <v>513.19977324315187</v>
      </c>
      <c r="P378" s="28">
        <v>17.106659108105063</v>
      </c>
    </row>
    <row r="379" spans="1:16" x14ac:dyDescent="0.25">
      <c r="A379" s="70" t="s">
        <v>23</v>
      </c>
      <c r="B379" s="70" t="s">
        <v>221</v>
      </c>
      <c r="C379" s="71">
        <v>5228066628</v>
      </c>
      <c r="D379" s="71">
        <v>469768118</v>
      </c>
      <c r="E379" s="72">
        <v>49.797701306878928</v>
      </c>
      <c r="F379" s="72">
        <v>21.200971031788466</v>
      </c>
      <c r="G379" s="71">
        <v>141.922583</v>
      </c>
      <c r="H379" s="72">
        <v>5.66</v>
      </c>
      <c r="I379" s="72">
        <v>-0.14594683974895162</v>
      </c>
      <c r="J379" s="71">
        <v>-49137165</v>
      </c>
      <c r="K379" s="72">
        <v>-47.801711596507452</v>
      </c>
      <c r="L379" s="72">
        <v>85.148392296813981</v>
      </c>
      <c r="M379" s="72">
        <v>30.21</v>
      </c>
      <c r="N379" s="73">
        <v>20.320273280154019</v>
      </c>
      <c r="O379" s="74">
        <v>147.18590344478125</v>
      </c>
      <c r="P379" s="73">
        <v>4.9061967814927083</v>
      </c>
    </row>
    <row r="380" spans="1:16" x14ac:dyDescent="0.25">
      <c r="A380" s="60" t="s">
        <v>360</v>
      </c>
      <c r="B380" s="60" t="s">
        <v>287</v>
      </c>
      <c r="C380" s="61">
        <v>7693162624</v>
      </c>
      <c r="D380" s="61">
        <v>474600000</v>
      </c>
      <c r="E380" s="62">
        <v>10.475487721811367</v>
      </c>
      <c r="F380" s="62">
        <v>0.63063558616647808</v>
      </c>
      <c r="G380" s="61">
        <v>113.270408</v>
      </c>
      <c r="H380" s="62">
        <v>33.72</v>
      </c>
      <c r="I380" s="62">
        <v>-0.94352401091907012</v>
      </c>
      <c r="J380" s="61">
        <v>-76940951</v>
      </c>
      <c r="K380" s="62">
        <v>-215.89283449329864</v>
      </c>
      <c r="L380" s="62">
        <v>84.281500210703754</v>
      </c>
      <c r="M380" s="62">
        <v>23.86</v>
      </c>
      <c r="N380" s="63">
        <v>41.768005346141983</v>
      </c>
      <c r="O380" s="64">
        <v>597.894115258395</v>
      </c>
      <c r="P380" s="63">
        <v>19.929803841946502</v>
      </c>
    </row>
    <row r="381" spans="1:16" x14ac:dyDescent="0.25">
      <c r="A381" s="60" t="s">
        <v>19</v>
      </c>
      <c r="B381" s="60" t="s">
        <v>287</v>
      </c>
      <c r="C381" s="61">
        <v>4880226905</v>
      </c>
      <c r="D381" s="61">
        <v>480000000</v>
      </c>
      <c r="E381" s="62">
        <v>24.323564114336705</v>
      </c>
      <c r="F381" s="62">
        <v>6.3342614881085169</v>
      </c>
      <c r="G381" s="61">
        <v>200.330117</v>
      </c>
      <c r="H381" s="62">
        <v>8.2100000000000009</v>
      </c>
      <c r="I381" s="62">
        <v>-0.21679424231177258</v>
      </c>
      <c r="J381" s="61">
        <v>35267669</v>
      </c>
      <c r="K381" s="62">
        <v>108.88159350707301</v>
      </c>
      <c r="L381" s="62">
        <v>83.333333333333329</v>
      </c>
      <c r="M381" s="62">
        <v>41.73</v>
      </c>
      <c r="N381" s="63">
        <v>25.272516359951695</v>
      </c>
      <c r="O381" s="64">
        <v>389.64093845749517</v>
      </c>
      <c r="P381" s="63">
        <v>12.988031281916506</v>
      </c>
    </row>
    <row r="382" spans="1:16" x14ac:dyDescent="0.25">
      <c r="A382" s="40" t="s">
        <v>341</v>
      </c>
      <c r="B382" s="40" t="s">
        <v>255</v>
      </c>
      <c r="C382" s="41">
        <v>3823224810</v>
      </c>
      <c r="D382" s="41">
        <v>486200000</v>
      </c>
      <c r="E382" s="42">
        <v>18.204033200674125</v>
      </c>
      <c r="F382" s="42">
        <v>1.9706026543846074</v>
      </c>
      <c r="G382" s="41">
        <v>116.492937</v>
      </c>
      <c r="H382" s="42">
        <v>18.87</v>
      </c>
      <c r="I382" s="42">
        <v>-0.13541437444520454</v>
      </c>
      <c r="J382" s="41">
        <v>161327589</v>
      </c>
      <c r="K382" s="42">
        <v>57.261129712909799</v>
      </c>
      <c r="L382" s="42">
        <v>82.270670505964617</v>
      </c>
      <c r="M382" s="42">
        <v>23.95</v>
      </c>
      <c r="N382" s="43">
        <v>70.499041182838283</v>
      </c>
      <c r="O382" s="44">
        <v>871.93752111404513</v>
      </c>
      <c r="P382" s="43">
        <v>29.064584037134839</v>
      </c>
    </row>
    <row r="383" spans="1:16" x14ac:dyDescent="0.25">
      <c r="A383" s="60" t="s">
        <v>73</v>
      </c>
      <c r="B383" s="60" t="s">
        <v>287</v>
      </c>
      <c r="C383" s="61">
        <v>4342116936</v>
      </c>
      <c r="D383" s="61">
        <v>490000000</v>
      </c>
      <c r="E383" s="62">
        <v>45.361755920911236</v>
      </c>
      <c r="F383" s="62">
        <v>9.2575012083492325</v>
      </c>
      <c r="G383" s="61">
        <v>88.016211999999996</v>
      </c>
      <c r="H383" s="62">
        <v>10.02</v>
      </c>
      <c r="I383" s="62">
        <v>-1.8975298719722034E-2</v>
      </c>
      <c r="J383" s="61">
        <v>111486274</v>
      </c>
      <c r="K383" s="62">
        <v>43.951598920598961</v>
      </c>
      <c r="L383" s="62">
        <v>81.632653061224488</v>
      </c>
      <c r="M383" s="62">
        <v>17.96</v>
      </c>
      <c r="N383" s="63">
        <v>24.591625636326011</v>
      </c>
      <c r="O383" s="64">
        <v>452.56595185644068</v>
      </c>
      <c r="P383" s="63">
        <v>15.085531728548023</v>
      </c>
    </row>
    <row r="384" spans="1:16" x14ac:dyDescent="0.25">
      <c r="A384" s="50" t="s">
        <v>184</v>
      </c>
      <c r="B384" s="50" t="s">
        <v>355</v>
      </c>
      <c r="C384" s="51">
        <v>5647873743</v>
      </c>
      <c r="D384" s="51">
        <v>494000000</v>
      </c>
      <c r="E384" s="52">
        <v>4.7321147273826174</v>
      </c>
      <c r="F384" s="52">
        <v>0.33031653827883689</v>
      </c>
      <c r="G384" s="51">
        <v>292.914446</v>
      </c>
      <c r="H384" s="52">
        <v>28.86</v>
      </c>
      <c r="I384" s="52">
        <v>-1.1217565114104424</v>
      </c>
      <c r="J384" s="51">
        <v>-217874647</v>
      </c>
      <c r="K384" s="52">
        <v>-65.753405443268491</v>
      </c>
      <c r="L384" s="52">
        <v>80.97165991902834</v>
      </c>
      <c r="M384" s="52">
        <v>59.29</v>
      </c>
      <c r="N384" s="53">
        <v>27.205207999841747</v>
      </c>
      <c r="O384" s="54">
        <v>103.36875501827825</v>
      </c>
      <c r="P384" s="53">
        <v>3.4456251672759417</v>
      </c>
    </row>
    <row r="385" spans="1:16" x14ac:dyDescent="0.25">
      <c r="A385" s="35" t="s">
        <v>215</v>
      </c>
      <c r="B385" s="35" t="s">
        <v>208</v>
      </c>
      <c r="C385" s="36">
        <v>3274896343</v>
      </c>
      <c r="D385" s="36">
        <v>500000000</v>
      </c>
      <c r="E385" s="37">
        <v>10.810295130516073</v>
      </c>
      <c r="F385" s="37">
        <v>1.0810295130516072</v>
      </c>
      <c r="G385" s="36">
        <v>189.86396500000001</v>
      </c>
      <c r="H385" s="37">
        <v>19.489999999999998</v>
      </c>
      <c r="I385" s="37">
        <v>0.56462618639679718</v>
      </c>
      <c r="J385" s="36">
        <v>223475323</v>
      </c>
      <c r="K385" s="37">
        <v>44.747669969806914</v>
      </c>
      <c r="L385" s="37">
        <v>80</v>
      </c>
      <c r="M385" s="37">
        <v>37.97</v>
      </c>
      <c r="N385" s="38">
        <v>70.159724080812026</v>
      </c>
      <c r="O385" s="39">
        <v>2101.6358200869363</v>
      </c>
      <c r="P385" s="38">
        <v>70.054527336231203</v>
      </c>
    </row>
    <row r="386" spans="1:16" x14ac:dyDescent="0.25">
      <c r="A386" s="35" t="s">
        <v>203</v>
      </c>
      <c r="B386" s="35" t="s">
        <v>200</v>
      </c>
      <c r="C386" s="36">
        <v>6764257574</v>
      </c>
      <c r="D386" s="36">
        <v>500000000</v>
      </c>
      <c r="E386" s="37">
        <v>23.267819877989371</v>
      </c>
      <c r="F386" s="37">
        <v>5.8169549694973428</v>
      </c>
      <c r="G386" s="36">
        <v>194.287902</v>
      </c>
      <c r="H386" s="37">
        <v>8.85</v>
      </c>
      <c r="I386" s="37">
        <v>-8.749116159324366E-2</v>
      </c>
      <c r="J386" s="36">
        <v>-270382363</v>
      </c>
      <c r="K386" s="37">
        <v>-14.793864346839813</v>
      </c>
      <c r="L386" s="37">
        <v>80</v>
      </c>
      <c r="M386" s="37">
        <v>38.85</v>
      </c>
      <c r="N386" s="38">
        <v>28.472212148442246</v>
      </c>
      <c r="O386" s="39">
        <v>493.80444223169536</v>
      </c>
      <c r="P386" s="38">
        <v>16.460148074389846</v>
      </c>
    </row>
    <row r="387" spans="1:16" x14ac:dyDescent="0.25">
      <c r="A387" s="30" t="s">
        <v>109</v>
      </c>
      <c r="B387" s="30" t="s">
        <v>605</v>
      </c>
      <c r="C387" s="31">
        <v>1566155489</v>
      </c>
      <c r="D387" s="31">
        <v>500000000</v>
      </c>
      <c r="E387" s="32">
        <v>47.684784500537646</v>
      </c>
      <c r="F387" s="32">
        <v>19.07391380021506</v>
      </c>
      <c r="G387" s="31">
        <v>167.149394</v>
      </c>
      <c r="H387" s="32">
        <v>5.0199999999999996</v>
      </c>
      <c r="I387" s="32">
        <v>-3.1906781334393841E-2</v>
      </c>
      <c r="J387" s="31">
        <v>-66095130</v>
      </c>
      <c r="K387" s="32">
        <v>-37.824269352371346</v>
      </c>
      <c r="L387" s="32">
        <v>80</v>
      </c>
      <c r="M387" s="32">
        <v>33.42</v>
      </c>
      <c r="N387" s="33">
        <v>51.975341031264463</v>
      </c>
      <c r="O387" s="34">
        <v>1266.7221965665119</v>
      </c>
      <c r="P387" s="33">
        <v>42.224073218883731</v>
      </c>
    </row>
    <row r="388" spans="1:16" x14ac:dyDescent="0.25">
      <c r="A388" s="65" t="s">
        <v>392</v>
      </c>
      <c r="B388" s="65" t="s">
        <v>393</v>
      </c>
      <c r="C388" s="66">
        <v>2102739086</v>
      </c>
      <c r="D388" s="66">
        <v>500000000</v>
      </c>
      <c r="E388" s="67">
        <v>22.240459398929346</v>
      </c>
      <c r="F388" s="67">
        <v>2.7800574248661682</v>
      </c>
      <c r="G388" s="66">
        <v>109.220557</v>
      </c>
      <c r="H388" s="67">
        <v>16.47</v>
      </c>
      <c r="I388" s="67">
        <v>-0.55630075985623151</v>
      </c>
      <c r="J388" s="66">
        <v>36441663</v>
      </c>
      <c r="K388" s="67">
        <v>219.52894959815637</v>
      </c>
      <c r="L388" s="67">
        <v>80</v>
      </c>
      <c r="M388" s="67">
        <v>21.84</v>
      </c>
      <c r="N388" s="68">
        <v>17.293000450887352</v>
      </c>
      <c r="O388" s="69">
        <v>998.21793063236612</v>
      </c>
      <c r="P388" s="68">
        <v>33.273931021078873</v>
      </c>
    </row>
    <row r="389" spans="1:16" x14ac:dyDescent="0.25">
      <c r="A389" s="85" t="s">
        <v>396</v>
      </c>
      <c r="B389" s="85" t="s">
        <v>607</v>
      </c>
      <c r="C389" s="86">
        <v>6926934061</v>
      </c>
      <c r="D389" s="86">
        <v>500000000</v>
      </c>
      <c r="E389" s="87">
        <v>8.7699219740041983</v>
      </c>
      <c r="F389" s="87">
        <v>0.3813009553914869</v>
      </c>
      <c r="G389" s="86">
        <v>101.92848499999999</v>
      </c>
      <c r="H389" s="87">
        <v>44.76</v>
      </c>
      <c r="I389" s="87">
        <v>-0.1819168723058624</v>
      </c>
      <c r="J389" s="86">
        <v>852352853</v>
      </c>
      <c r="K389" s="87">
        <v>26.984129775652899</v>
      </c>
      <c r="L389" s="87">
        <v>80</v>
      </c>
      <c r="M389" s="87">
        <v>20.38</v>
      </c>
      <c r="N389" s="88">
        <v>39.736357104147906</v>
      </c>
      <c r="O389" s="89">
        <v>1011.3973935928907</v>
      </c>
      <c r="P389" s="88">
        <v>33.713246453096353</v>
      </c>
    </row>
    <row r="390" spans="1:16" x14ac:dyDescent="0.25">
      <c r="A390" s="30" t="s">
        <v>7</v>
      </c>
      <c r="B390" s="30" t="s">
        <v>349</v>
      </c>
      <c r="C390" s="31">
        <v>83965464000</v>
      </c>
      <c r="D390" s="31">
        <v>500000000</v>
      </c>
      <c r="E390" s="32">
        <v>8.2207096116536782</v>
      </c>
      <c r="F390" s="32">
        <v>0.37366861871153084</v>
      </c>
      <c r="G390" s="31">
        <v>111.62364100000001</v>
      </c>
      <c r="H390" s="32">
        <v>43.6</v>
      </c>
      <c r="I390" s="32">
        <v>-0.17627030802922405</v>
      </c>
      <c r="J390" s="31">
        <v>418795000</v>
      </c>
      <c r="K390" s="32">
        <v>52.531668238637039</v>
      </c>
      <c r="L390" s="32">
        <v>80</v>
      </c>
      <c r="M390" s="32">
        <v>22.32</v>
      </c>
      <c r="N390" s="33">
        <v>31.03054777559398</v>
      </c>
      <c r="O390" s="34">
        <v>604.39895253363647</v>
      </c>
      <c r="P390" s="33">
        <v>20.146631751121216</v>
      </c>
    </row>
    <row r="391" spans="1:16" x14ac:dyDescent="0.25">
      <c r="A391" s="55" t="s">
        <v>293</v>
      </c>
      <c r="B391" s="55" t="s">
        <v>356</v>
      </c>
      <c r="C391" s="56">
        <v>115747897000</v>
      </c>
      <c r="D391" s="56">
        <v>500000000</v>
      </c>
      <c r="E391" s="57">
        <v>1.1580842969559755</v>
      </c>
      <c r="F391" s="57">
        <v>1.5441123959413007E-2</v>
      </c>
      <c r="G391" s="56">
        <v>231.500754</v>
      </c>
      <c r="H391" s="57">
        <v>149.19999999999999</v>
      </c>
      <c r="I391" s="57">
        <v>-3.0410939220441833</v>
      </c>
      <c r="J391" s="56">
        <v>-7758354000</v>
      </c>
      <c r="K391" s="57">
        <v>-9.6669989536440326</v>
      </c>
      <c r="L391" s="57">
        <v>80</v>
      </c>
      <c r="M391" s="57">
        <v>46.3</v>
      </c>
      <c r="N391" s="58">
        <v>72.514038386411244</v>
      </c>
      <c r="O391" s="59">
        <v>520.36258569519157</v>
      </c>
      <c r="P391" s="58">
        <v>17.345419523173053</v>
      </c>
    </row>
    <row r="392" spans="1:16" x14ac:dyDescent="0.25">
      <c r="A392" s="40" t="s">
        <v>321</v>
      </c>
      <c r="B392" s="40" t="s">
        <v>255</v>
      </c>
      <c r="C392" s="41">
        <v>2964377336</v>
      </c>
      <c r="D392" s="41">
        <v>500000000</v>
      </c>
      <c r="E392" s="42">
        <v>32.743861958426749</v>
      </c>
      <c r="F392" s="42">
        <v>32.743861958426749</v>
      </c>
      <c r="G392" s="41">
        <v>422.728272</v>
      </c>
      <c r="H392" s="42">
        <v>2.89</v>
      </c>
      <c r="I392" s="42">
        <v>-8.9313598542812844E-2</v>
      </c>
      <c r="J392" s="41">
        <v>-298290114</v>
      </c>
      <c r="K392" s="42">
        <v>-3.3524409729515878</v>
      </c>
      <c r="L392" s="42">
        <v>80</v>
      </c>
      <c r="M392" s="42">
        <v>84.54</v>
      </c>
      <c r="N392" s="43">
        <v>15.066937885682702</v>
      </c>
      <c r="O392" s="44">
        <v>413.91746997079099</v>
      </c>
      <c r="P392" s="43">
        <v>13.797248999026367</v>
      </c>
    </row>
    <row r="393" spans="1:16" x14ac:dyDescent="0.25">
      <c r="A393" s="60" t="s">
        <v>96</v>
      </c>
      <c r="B393" s="60" t="s">
        <v>287</v>
      </c>
      <c r="C393" s="61">
        <v>2553702389</v>
      </c>
      <c r="D393" s="61">
        <v>500000000</v>
      </c>
      <c r="E393" s="62">
        <v>42.951198311588392</v>
      </c>
      <c r="F393" s="62">
        <v>28.634132207725596</v>
      </c>
      <c r="G393" s="61">
        <v>299.480053</v>
      </c>
      <c r="H393" s="62">
        <v>3.11</v>
      </c>
      <c r="I393" s="62">
        <v>-4.0098931359429546E-2</v>
      </c>
      <c r="J393" s="61">
        <v>75735008</v>
      </c>
      <c r="K393" s="62">
        <v>19.805900066716834</v>
      </c>
      <c r="L393" s="62">
        <v>80</v>
      </c>
      <c r="M393" s="62">
        <v>59.89</v>
      </c>
      <c r="N393" s="63">
        <v>46.058177788483142</v>
      </c>
      <c r="O393" s="64">
        <v>398.12637869537951</v>
      </c>
      <c r="P393" s="63">
        <v>13.270879289845984</v>
      </c>
    </row>
    <row r="394" spans="1:16" x14ac:dyDescent="0.25">
      <c r="A394" s="30" t="s">
        <v>198</v>
      </c>
      <c r="B394" s="30" t="s">
        <v>605</v>
      </c>
      <c r="C394" s="31">
        <v>6529421000</v>
      </c>
      <c r="D394" s="31">
        <v>500000000</v>
      </c>
      <c r="E394" s="32">
        <v>33.491412801757626</v>
      </c>
      <c r="F394" s="32">
        <v>7.4425361781683614</v>
      </c>
      <c r="G394" s="31">
        <v>124.820319</v>
      </c>
      <c r="H394" s="32">
        <v>9.57</v>
      </c>
      <c r="I394" s="32">
        <v>-0.95947199879968015</v>
      </c>
      <c r="J394" s="31">
        <v>-116951000</v>
      </c>
      <c r="K394" s="32">
        <v>-38.477653034176704</v>
      </c>
      <c r="L394" s="32">
        <v>80</v>
      </c>
      <c r="M394" s="32">
        <v>24.96</v>
      </c>
      <c r="N394" s="33">
        <v>18.927681921989098</v>
      </c>
      <c r="O394" s="34">
        <v>651.71612298742298</v>
      </c>
      <c r="P394" s="33">
        <v>21.723870766247433</v>
      </c>
    </row>
    <row r="395" spans="1:16" x14ac:dyDescent="0.25">
      <c r="A395" s="45" t="s">
        <v>196</v>
      </c>
      <c r="B395" s="45" t="s">
        <v>375</v>
      </c>
      <c r="C395" s="46">
        <v>58964771000</v>
      </c>
      <c r="D395" s="46">
        <v>500000000</v>
      </c>
      <c r="E395" s="47">
        <v>1.2226526978595935</v>
      </c>
      <c r="F395" s="47">
        <v>9.0232671428752288E-3</v>
      </c>
      <c r="G395" s="46">
        <v>120.540333</v>
      </c>
      <c r="H395" s="47">
        <v>271.5</v>
      </c>
      <c r="I395" s="47">
        <v>-2.6911525086538859</v>
      </c>
      <c r="J395" s="46">
        <v>2988567000</v>
      </c>
      <c r="K395" s="47">
        <v>45.33945533093285</v>
      </c>
      <c r="L395" s="47">
        <v>80</v>
      </c>
      <c r="M395" s="47">
        <v>24.1</v>
      </c>
      <c r="N395" s="48">
        <v>70.637518395816798</v>
      </c>
      <c r="O395" s="49">
        <v>896.30914029839698</v>
      </c>
      <c r="P395" s="48">
        <v>29.876971343279898</v>
      </c>
    </row>
    <row r="396" spans="1:16" x14ac:dyDescent="0.25">
      <c r="A396" s="35" t="s">
        <v>181</v>
      </c>
      <c r="B396" s="35" t="s">
        <v>200</v>
      </c>
      <c r="C396" s="36">
        <v>959761015</v>
      </c>
      <c r="D396" s="36">
        <v>500000000</v>
      </c>
      <c r="E396" s="37">
        <v>73.826345669715693</v>
      </c>
      <c r="F396" s="37">
        <v>73.826345669715693</v>
      </c>
      <c r="G396" s="36">
        <v>195.60929400000001</v>
      </c>
      <c r="H396" s="37">
        <v>2.77</v>
      </c>
      <c r="I396" s="37">
        <v>-6.5494732551102608E-2</v>
      </c>
      <c r="J396" s="36">
        <v>70090339</v>
      </c>
      <c r="K396" s="37">
        <v>14.267301517831152</v>
      </c>
      <c r="L396" s="37">
        <v>80</v>
      </c>
      <c r="M396" s="37">
        <v>39.119999999999997</v>
      </c>
      <c r="N396" s="38">
        <v>52.723015007891988</v>
      </c>
      <c r="O396" s="39">
        <v>352.6473738701327</v>
      </c>
      <c r="P396" s="38">
        <v>11.754912462337757</v>
      </c>
    </row>
    <row r="397" spans="1:16" x14ac:dyDescent="0.25">
      <c r="A397" t="s">
        <v>2182</v>
      </c>
      <c r="C397" s="14">
        <v>9235306507</v>
      </c>
      <c r="D397" s="14">
        <v>500000000</v>
      </c>
      <c r="E397" s="19">
        <v>0</v>
      </c>
      <c r="F397" s="19">
        <v>0</v>
      </c>
      <c r="G397" s="14">
        <v>0</v>
      </c>
      <c r="H397" s="19">
        <v>40.799999999999997</v>
      </c>
      <c r="I397" s="19">
        <v>0</v>
      </c>
      <c r="J397" s="14">
        <v>335195569</v>
      </c>
      <c r="K397" s="19">
        <v>62.649992846414982</v>
      </c>
      <c r="L397" s="19">
        <v>80</v>
      </c>
      <c r="M397" s="19">
        <v>0</v>
      </c>
      <c r="N397" s="20">
        <v>0</v>
      </c>
      <c r="O397" s="21">
        <v>0</v>
      </c>
      <c r="P397" s="24">
        <v>0</v>
      </c>
    </row>
    <row r="398" spans="1:16" x14ac:dyDescent="0.25">
      <c r="A398" s="25" t="s">
        <v>472</v>
      </c>
      <c r="B398" s="25" t="s">
        <v>353</v>
      </c>
      <c r="C398" s="26">
        <v>6438662624</v>
      </c>
      <c r="D398" s="26">
        <v>514778661</v>
      </c>
      <c r="E398" s="27">
        <v>15.005526623986919</v>
      </c>
      <c r="F398" s="27">
        <v>1.2145613704827889</v>
      </c>
      <c r="G398" s="26">
        <v>109.374763</v>
      </c>
      <c r="H398" s="27">
        <v>24.38</v>
      </c>
      <c r="I398" s="27">
        <v>-0.22266060320023584</v>
      </c>
      <c r="J398" s="26">
        <v>-133038799</v>
      </c>
      <c r="K398" s="27">
        <v>-92.865299122250789</v>
      </c>
      <c r="L398" s="27">
        <v>77.703298583310939</v>
      </c>
      <c r="M398" s="27">
        <v>21.24</v>
      </c>
      <c r="N398" s="28">
        <v>68.970846194431985</v>
      </c>
      <c r="O398" s="29">
        <v>588.10082593514358</v>
      </c>
      <c r="P398" s="28">
        <v>19.603360864504786</v>
      </c>
    </row>
    <row r="399" spans="1:16" x14ac:dyDescent="0.25">
      <c r="A399" s="25" t="s">
        <v>526</v>
      </c>
      <c r="B399" s="25" t="s">
        <v>353</v>
      </c>
      <c r="C399" s="26">
        <v>8353028000</v>
      </c>
      <c r="D399" s="26">
        <v>516180000</v>
      </c>
      <c r="E399" s="27">
        <v>12.13785637613206</v>
      </c>
      <c r="F399" s="27">
        <v>0.97978227686498731</v>
      </c>
      <c r="G399" s="26">
        <v>138.27239</v>
      </c>
      <c r="H399" s="27">
        <v>23.84</v>
      </c>
      <c r="I399" s="27">
        <v>-0.15279382326765756</v>
      </c>
      <c r="J399" s="26">
        <v>9266000</v>
      </c>
      <c r="K399" s="27">
        <v>1336.9652492985106</v>
      </c>
      <c r="L399" s="27">
        <v>77.492347630671475</v>
      </c>
      <c r="M399" s="27">
        <v>26.78</v>
      </c>
      <c r="N399" s="28">
        <v>19.880042034781134</v>
      </c>
      <c r="O399" s="29">
        <v>162.06956903563739</v>
      </c>
      <c r="P399" s="28">
        <v>5.4023189678545798</v>
      </c>
    </row>
    <row r="400" spans="1:16" x14ac:dyDescent="0.25">
      <c r="A400" t="s">
        <v>2194</v>
      </c>
      <c r="C400" s="14">
        <v>15590464000</v>
      </c>
      <c r="D400" s="14">
        <v>529355000</v>
      </c>
      <c r="E400" s="19">
        <v>0</v>
      </c>
      <c r="F400" s="19">
        <v>0</v>
      </c>
      <c r="G400" s="14">
        <v>0</v>
      </c>
      <c r="H400" s="19">
        <v>135.19999999999999</v>
      </c>
      <c r="I400" s="19">
        <v>0</v>
      </c>
      <c r="J400" s="14">
        <v>32815000</v>
      </c>
      <c r="K400" s="19">
        <v>2193.8832850830413</v>
      </c>
      <c r="L400" s="19">
        <v>75.563657658848982</v>
      </c>
      <c r="M400" s="19">
        <v>0</v>
      </c>
      <c r="N400" s="20">
        <v>0</v>
      </c>
      <c r="O400" s="21">
        <v>0</v>
      </c>
      <c r="P400" s="24">
        <v>0</v>
      </c>
    </row>
    <row r="401" spans="1:16" x14ac:dyDescent="0.25">
      <c r="A401" s="65" t="s">
        <v>461</v>
      </c>
      <c r="B401" s="65" t="s">
        <v>608</v>
      </c>
      <c r="C401" s="66">
        <v>1357332842</v>
      </c>
      <c r="D401" s="66">
        <v>535000000</v>
      </c>
      <c r="E401" s="67">
        <v>23.348433932979489</v>
      </c>
      <c r="F401" s="67">
        <v>7.2736554308347321</v>
      </c>
      <c r="G401" s="66">
        <v>285.553631</v>
      </c>
      <c r="H401" s="67">
        <v>6</v>
      </c>
      <c r="I401" s="67">
        <v>-0.15541435217585065</v>
      </c>
      <c r="J401" s="66">
        <v>-32229759</v>
      </c>
      <c r="K401" s="67">
        <v>-99.597393824756807</v>
      </c>
      <c r="L401" s="67">
        <v>74.766355140186917</v>
      </c>
      <c r="M401" s="67">
        <v>53.37</v>
      </c>
      <c r="N401" s="68">
        <v>60.289058478218877</v>
      </c>
      <c r="O401" s="69">
        <v>113.49157440878049</v>
      </c>
      <c r="P401" s="68">
        <v>3.783052480292683</v>
      </c>
    </row>
    <row r="402" spans="1:16" x14ac:dyDescent="0.25">
      <c r="A402" s="35" t="s">
        <v>702</v>
      </c>
      <c r="B402" s="35" t="s">
        <v>208</v>
      </c>
      <c r="C402" s="36">
        <v>18418307434</v>
      </c>
      <c r="D402" s="36">
        <v>540000000</v>
      </c>
      <c r="E402" s="37">
        <v>10.329971093022094</v>
      </c>
      <c r="F402" s="37">
        <v>0.5313771138385851</v>
      </c>
      <c r="G402" s="36">
        <v>109.977541</v>
      </c>
      <c r="H402" s="37">
        <v>35.22</v>
      </c>
      <c r="I402" s="37">
        <v>-0.38688925653129758</v>
      </c>
      <c r="J402" s="36">
        <v>45967799</v>
      </c>
      <c r="K402" s="37">
        <v>422.9047381624689</v>
      </c>
      <c r="L402" s="37">
        <v>74.074074074074076</v>
      </c>
      <c r="M402" s="37">
        <v>20.36</v>
      </c>
      <c r="N402" s="38">
        <v>50.05341483616828</v>
      </c>
      <c r="O402" s="39">
        <v>1041.4191678871393</v>
      </c>
      <c r="P402" s="38">
        <v>34.713972262904647</v>
      </c>
    </row>
    <row r="403" spans="1:16" x14ac:dyDescent="0.25">
      <c r="A403" s="35" t="s">
        <v>216</v>
      </c>
      <c r="B403" s="35" t="s">
        <v>208</v>
      </c>
      <c r="C403" s="36">
        <v>15688842293</v>
      </c>
      <c r="D403" s="36">
        <v>540000000</v>
      </c>
      <c r="E403" s="37">
        <v>10.85972158801448</v>
      </c>
      <c r="F403" s="37">
        <v>0.87437371884174564</v>
      </c>
      <c r="G403" s="36">
        <v>160.71315899999999</v>
      </c>
      <c r="H403" s="37">
        <v>22.92</v>
      </c>
      <c r="I403" s="37">
        <v>-0.42634921640069123</v>
      </c>
      <c r="J403" s="36">
        <v>164148082</v>
      </c>
      <c r="K403" s="37">
        <v>75.663387891428428</v>
      </c>
      <c r="L403" s="37">
        <v>74.074074074074076</v>
      </c>
      <c r="M403" s="37">
        <v>29.76</v>
      </c>
      <c r="N403" s="38">
        <v>29.454461619168644</v>
      </c>
      <c r="O403" s="39">
        <v>384.44261738447068</v>
      </c>
      <c r="P403" s="38">
        <v>12.814753912815689</v>
      </c>
    </row>
    <row r="404" spans="1:16" x14ac:dyDescent="0.25">
      <c r="A404" s="30" t="s">
        <v>125</v>
      </c>
      <c r="B404" s="30" t="s">
        <v>349</v>
      </c>
      <c r="C404" s="31">
        <v>4744517178</v>
      </c>
      <c r="D404" s="31">
        <v>540000000</v>
      </c>
      <c r="E404" s="32">
        <v>14.192382340963642</v>
      </c>
      <c r="F404" s="32">
        <v>3.2852736900378798</v>
      </c>
      <c r="G404" s="31">
        <v>324.72809000000001</v>
      </c>
      <c r="H404" s="32">
        <v>8.68</v>
      </c>
      <c r="I404" s="32">
        <v>0.15211843277917403</v>
      </c>
      <c r="J404" s="31">
        <v>502484611</v>
      </c>
      <c r="K404" s="32">
        <v>8.597278215949185</v>
      </c>
      <c r="L404" s="32">
        <v>74.074074074074076</v>
      </c>
      <c r="M404" s="32">
        <v>60.13</v>
      </c>
      <c r="N404" s="33">
        <v>2.2395483807479692</v>
      </c>
      <c r="O404" s="34">
        <v>1885.6184654232293</v>
      </c>
      <c r="P404" s="33">
        <v>62.853948847440975</v>
      </c>
    </row>
    <row r="405" spans="1:16" x14ac:dyDescent="0.25">
      <c r="A405" s="30" t="s">
        <v>133</v>
      </c>
      <c r="B405" s="30" t="s">
        <v>349</v>
      </c>
      <c r="C405" s="31">
        <v>2247762700</v>
      </c>
      <c r="D405" s="31">
        <v>543595733</v>
      </c>
      <c r="E405" s="32">
        <v>0.98334335899412062</v>
      </c>
      <c r="F405" s="32">
        <v>9.2767219281688247E-3</v>
      </c>
      <c r="G405" s="31">
        <v>196.92824899999999</v>
      </c>
      <c r="H405" s="32">
        <v>206.6</v>
      </c>
      <c r="I405" s="32">
        <v>9.5328164273980178</v>
      </c>
      <c r="J405" s="31">
        <v>-298631022</v>
      </c>
      <c r="K405" s="32">
        <v>-354.95698747265448</v>
      </c>
      <c r="L405" s="32">
        <v>73.58409489207672</v>
      </c>
      <c r="M405" s="32">
        <v>36.22</v>
      </c>
      <c r="N405" s="33">
        <v>25.48034613337348</v>
      </c>
      <c r="O405" s="34">
        <v>3000</v>
      </c>
      <c r="P405" s="33">
        <v>100</v>
      </c>
    </row>
    <row r="406" spans="1:16" x14ac:dyDescent="0.25">
      <c r="A406" t="s">
        <v>2183</v>
      </c>
      <c r="C406" s="14">
        <v>13678490348</v>
      </c>
      <c r="D406" s="14">
        <v>544421000</v>
      </c>
      <c r="E406" s="19">
        <v>0</v>
      </c>
      <c r="F406" s="19">
        <v>0</v>
      </c>
      <c r="G406" s="14">
        <v>0</v>
      </c>
      <c r="H406" s="19">
        <v>21.08</v>
      </c>
      <c r="I406" s="19">
        <v>0</v>
      </c>
      <c r="J406" s="14">
        <v>42311369</v>
      </c>
      <c r="K406" s="19">
        <v>270.2073052753268</v>
      </c>
      <c r="L406" s="19">
        <v>73.472551573139171</v>
      </c>
      <c r="M406" s="19">
        <v>0</v>
      </c>
      <c r="N406" s="20">
        <v>0</v>
      </c>
      <c r="O406" s="21">
        <v>0</v>
      </c>
      <c r="P406" s="24">
        <v>0</v>
      </c>
    </row>
    <row r="407" spans="1:16" x14ac:dyDescent="0.25">
      <c r="A407" s="40" t="s">
        <v>41</v>
      </c>
      <c r="B407" s="40" t="s">
        <v>255</v>
      </c>
      <c r="C407" s="41">
        <v>10058078668</v>
      </c>
      <c r="D407" s="41">
        <v>545000000</v>
      </c>
      <c r="E407" s="42">
        <v>14.35118686037478</v>
      </c>
      <c r="F407" s="42">
        <v>0.67519110140554128</v>
      </c>
      <c r="G407" s="41">
        <v>71.523961</v>
      </c>
      <c r="H407" s="42">
        <v>38.979999999999997</v>
      </c>
      <c r="I407" s="42">
        <v>0.91378357782568287</v>
      </c>
      <c r="J407" s="41">
        <v>294689392</v>
      </c>
      <c r="K407" s="42">
        <v>72.126790366447935</v>
      </c>
      <c r="L407" s="42">
        <v>73.394495412844037</v>
      </c>
      <c r="M407" s="42">
        <v>13.12</v>
      </c>
      <c r="N407" s="43">
        <v>46.074526176296651</v>
      </c>
      <c r="O407" s="44">
        <v>2545.4816571548245</v>
      </c>
      <c r="P407" s="43">
        <v>84.849388571827475</v>
      </c>
    </row>
    <row r="408" spans="1:16" x14ac:dyDescent="0.25">
      <c r="A408" s="70" t="s">
        <v>478</v>
      </c>
      <c r="B408" s="70" t="s">
        <v>221</v>
      </c>
      <c r="C408" s="71">
        <v>15925799746</v>
      </c>
      <c r="D408" s="71">
        <v>545854435</v>
      </c>
      <c r="E408" s="72">
        <v>10.697089566259061</v>
      </c>
      <c r="F408" s="72">
        <v>0.32661606221870798</v>
      </c>
      <c r="G408" s="71">
        <v>65.829008000000002</v>
      </c>
      <c r="H408" s="72">
        <v>56.85</v>
      </c>
      <c r="I408" s="72">
        <v>2.2272458645077933</v>
      </c>
      <c r="J408" s="71">
        <v>-113776797</v>
      </c>
      <c r="K408" s="72">
        <v>-287.85540605436449</v>
      </c>
      <c r="L408" s="72">
        <v>73.279609791940231</v>
      </c>
      <c r="M408" s="72">
        <v>12.05</v>
      </c>
      <c r="N408" s="73">
        <v>16.606615783972916</v>
      </c>
      <c r="O408" s="74">
        <v>1713.3999206392887</v>
      </c>
      <c r="P408" s="73">
        <v>57.113330687976287</v>
      </c>
    </row>
    <row r="409" spans="1:16" x14ac:dyDescent="0.25">
      <c r="A409" s="60" t="s">
        <v>199</v>
      </c>
      <c r="B409" s="60" t="s">
        <v>287</v>
      </c>
      <c r="C409" s="61">
        <v>1509446134</v>
      </c>
      <c r="D409" s="61">
        <v>546000000</v>
      </c>
      <c r="E409" s="62">
        <v>37.920116928045672</v>
      </c>
      <c r="F409" s="62">
        <v>13.89015272089585</v>
      </c>
      <c r="G409" s="61">
        <v>205.642202</v>
      </c>
      <c r="H409" s="62">
        <v>5.13</v>
      </c>
      <c r="I409" s="62">
        <v>-0.18524525626394617</v>
      </c>
      <c r="J409" s="61">
        <v>-45102815</v>
      </c>
      <c r="K409" s="62">
        <v>-60.528372785601078</v>
      </c>
      <c r="L409" s="62">
        <v>73.260073260073256</v>
      </c>
      <c r="M409" s="62">
        <v>37.659999999999997</v>
      </c>
      <c r="N409" s="63">
        <v>38.363616764463949</v>
      </c>
      <c r="O409" s="64">
        <v>200.38439729081622</v>
      </c>
      <c r="P409" s="63">
        <v>6.6794799096938737</v>
      </c>
    </row>
    <row r="410" spans="1:16" x14ac:dyDescent="0.25">
      <c r="A410" s="80" t="s">
        <v>288</v>
      </c>
      <c r="B410" s="80" t="s">
        <v>352</v>
      </c>
      <c r="C410" s="81">
        <v>1494939583</v>
      </c>
      <c r="D410" s="81">
        <v>560000000</v>
      </c>
      <c r="E410" s="82">
        <v>18.120533877316593</v>
      </c>
      <c r="F410" s="82">
        <v>5.3930160349156528</v>
      </c>
      <c r="G410" s="81">
        <v>363.678921</v>
      </c>
      <c r="H410" s="82">
        <v>6.07</v>
      </c>
      <c r="I410" s="82">
        <v>-0.14212976768521646</v>
      </c>
      <c r="J410" s="81">
        <v>-302905028</v>
      </c>
      <c r="K410" s="82">
        <v>-11.092585759256528</v>
      </c>
      <c r="L410" s="82">
        <v>71.428571428571431</v>
      </c>
      <c r="M410" s="82">
        <v>64.94</v>
      </c>
      <c r="N410" s="83">
        <v>66.291393562536285</v>
      </c>
      <c r="O410" s="84">
        <v>0</v>
      </c>
      <c r="P410" s="83">
        <v>0</v>
      </c>
    </row>
    <row r="411" spans="1:16" x14ac:dyDescent="0.25">
      <c r="A411" s="35" t="s">
        <v>631</v>
      </c>
      <c r="B411" s="35" t="s">
        <v>208</v>
      </c>
      <c r="C411" s="36">
        <v>3343455014</v>
      </c>
      <c r="D411" s="36">
        <v>577000000</v>
      </c>
      <c r="E411" s="37">
        <v>1.8941893219961137</v>
      </c>
      <c r="F411" s="37">
        <v>1.8037493305617477E-2</v>
      </c>
      <c r="G411" s="36">
        <v>115.48181</v>
      </c>
      <c r="H411" s="37">
        <v>182.9</v>
      </c>
      <c r="I411" s="37">
        <v>17.885097898681266</v>
      </c>
      <c r="J411" s="36">
        <v>-69780713</v>
      </c>
      <c r="K411" s="37">
        <v>-1504.9144023506897</v>
      </c>
      <c r="L411" s="37">
        <v>69.324090121317155</v>
      </c>
      <c r="M411" s="37">
        <v>20.010000000000002</v>
      </c>
      <c r="N411" s="38">
        <v>54.971075240939129</v>
      </c>
      <c r="O411" s="39">
        <v>2848.6325826949687</v>
      </c>
      <c r="P411" s="38">
        <v>94.954419423165618</v>
      </c>
    </row>
    <row r="412" spans="1:16" x14ac:dyDescent="0.25">
      <c r="A412" s="30" t="s">
        <v>407</v>
      </c>
      <c r="B412" s="30" t="s">
        <v>349</v>
      </c>
      <c r="C412" s="31">
        <v>4259374646</v>
      </c>
      <c r="D412" s="31">
        <v>588505080</v>
      </c>
      <c r="E412" s="32">
        <v>17.985453427810207</v>
      </c>
      <c r="F412" s="32">
        <v>3.0561254335833783</v>
      </c>
      <c r="G412" s="31">
        <v>218.04563899999999</v>
      </c>
      <c r="H412" s="32">
        <v>10.199999999999999</v>
      </c>
      <c r="I412" s="32">
        <v>0.74495716941481049</v>
      </c>
      <c r="J412" s="31">
        <v>1465040722</v>
      </c>
      <c r="K412" s="32">
        <v>4.0169878636315479</v>
      </c>
      <c r="L412" s="32">
        <v>67.968827049037543</v>
      </c>
      <c r="M412" s="32">
        <v>37.049999999999997</v>
      </c>
      <c r="N412" s="33">
        <v>43.626082350695022</v>
      </c>
      <c r="O412" s="34">
        <v>2140.0607897130762</v>
      </c>
      <c r="P412" s="33">
        <v>71.335359657102543</v>
      </c>
    </row>
    <row r="413" spans="1:16" x14ac:dyDescent="0.25">
      <c r="A413" s="30" t="s">
        <v>534</v>
      </c>
      <c r="B413" s="30" t="s">
        <v>605</v>
      </c>
      <c r="C413" s="31">
        <v>16816639000</v>
      </c>
      <c r="D413" s="31">
        <v>590000000</v>
      </c>
      <c r="E413" s="32">
        <v>13.422147684562082</v>
      </c>
      <c r="F413" s="32">
        <v>0.75831342850633232</v>
      </c>
      <c r="G413" s="31">
        <v>100.037674</v>
      </c>
      <c r="H413" s="32">
        <v>29.8</v>
      </c>
      <c r="I413" s="32">
        <v>-0.29942630411065707</v>
      </c>
      <c r="J413" s="31">
        <v>-142397000</v>
      </c>
      <c r="K413" s="32">
        <v>-124.30037149659051</v>
      </c>
      <c r="L413" s="32">
        <v>67.79661016949153</v>
      </c>
      <c r="M413" s="32">
        <v>16.95</v>
      </c>
      <c r="N413" s="33">
        <v>20.457188238176638</v>
      </c>
      <c r="O413" s="34">
        <v>343.2679351020264</v>
      </c>
      <c r="P413" s="33">
        <v>11.44226450340088</v>
      </c>
    </row>
    <row r="414" spans="1:16" x14ac:dyDescent="0.25">
      <c r="A414" s="30" t="s">
        <v>13</v>
      </c>
      <c r="B414" s="30" t="s">
        <v>349</v>
      </c>
      <c r="C414" s="31">
        <v>2897114703</v>
      </c>
      <c r="D414" s="31">
        <v>590000000</v>
      </c>
      <c r="E414" s="32">
        <v>50.982944802932437</v>
      </c>
      <c r="F414" s="32">
        <v>86.411770852427864</v>
      </c>
      <c r="G414" s="31">
        <v>499.73981700000002</v>
      </c>
      <c r="H414" s="32">
        <v>1.57</v>
      </c>
      <c r="I414" s="32">
        <v>-2.9080251297188831E-2</v>
      </c>
      <c r="J414" s="31">
        <v>-87697633</v>
      </c>
      <c r="K414" s="32">
        <v>-6.7276616234328692</v>
      </c>
      <c r="L414" s="32">
        <v>67.79661016949153</v>
      </c>
      <c r="M414" s="32">
        <v>84.7</v>
      </c>
      <c r="N414" s="33">
        <v>11.691560380710573</v>
      </c>
      <c r="O414" s="34">
        <v>332.94984794878422</v>
      </c>
      <c r="P414" s="33">
        <v>11.098328264959473</v>
      </c>
    </row>
    <row r="415" spans="1:16" x14ac:dyDescent="0.25">
      <c r="A415" s="25" t="s">
        <v>116</v>
      </c>
      <c r="B415" s="25" t="s">
        <v>691</v>
      </c>
      <c r="C415" s="26">
        <v>2293640501</v>
      </c>
      <c r="D415" s="26">
        <v>592000000</v>
      </c>
      <c r="E415" s="27">
        <v>49.361187258969323</v>
      </c>
      <c r="F415" s="27">
        <v>11.911483411913446</v>
      </c>
      <c r="G415" s="26">
        <v>110.71429000000001</v>
      </c>
      <c r="H415" s="27">
        <v>7.32</v>
      </c>
      <c r="I415" s="27">
        <v>0.18462027252438329</v>
      </c>
      <c r="J415" s="26">
        <v>-484144539</v>
      </c>
      <c r="K415" s="27">
        <v>-8.5594273325057575</v>
      </c>
      <c r="L415" s="27">
        <v>67.567567567567565</v>
      </c>
      <c r="M415" s="27">
        <v>18.7</v>
      </c>
      <c r="N415" s="28">
        <v>58.330816287923518</v>
      </c>
      <c r="O415" s="29">
        <v>1492.1116589268602</v>
      </c>
      <c r="P415" s="28">
        <v>49.737055297562009</v>
      </c>
    </row>
    <row r="416" spans="1:16" x14ac:dyDescent="0.25">
      <c r="A416" s="80" t="s">
        <v>4</v>
      </c>
      <c r="B416" s="80" t="s">
        <v>352</v>
      </c>
      <c r="C416" s="81">
        <v>38132118898</v>
      </c>
      <c r="D416" s="81">
        <v>593290008</v>
      </c>
      <c r="E416" s="82">
        <v>2.8061667396438277</v>
      </c>
      <c r="F416" s="82">
        <v>8.2979646999798887E-2</v>
      </c>
      <c r="G416" s="81">
        <v>248.81611699999999</v>
      </c>
      <c r="H416" s="82">
        <v>57.3</v>
      </c>
      <c r="I416" s="82">
        <v>1.8364287356133744</v>
      </c>
      <c r="J416" s="81">
        <v>-735697133</v>
      </c>
      <c r="K416" s="82">
        <v>-45.966647060455514</v>
      </c>
      <c r="L416" s="82">
        <v>67.420653408341238</v>
      </c>
      <c r="M416" s="82">
        <v>41.93</v>
      </c>
      <c r="N416" s="83">
        <v>67.064058422197348</v>
      </c>
      <c r="O416" s="84">
        <v>1922.2627557570415</v>
      </c>
      <c r="P416" s="83">
        <v>64.075425191901388</v>
      </c>
    </row>
    <row r="417" spans="1:16" x14ac:dyDescent="0.25">
      <c r="A417" s="70" t="s">
        <v>775</v>
      </c>
      <c r="B417" s="70" t="s">
        <v>221</v>
      </c>
      <c r="C417" s="71">
        <v>13661644947</v>
      </c>
      <c r="D417" s="71">
        <v>595348000</v>
      </c>
      <c r="E417" s="72">
        <v>21.236030696330559</v>
      </c>
      <c r="F417" s="72">
        <v>2.9724954559252961</v>
      </c>
      <c r="G417" s="71">
        <v>175.89696599999999</v>
      </c>
      <c r="H417" s="72">
        <v>12.61</v>
      </c>
      <c r="I417" s="72">
        <v>-7.3322000000000003</v>
      </c>
      <c r="J417" s="71">
        <v>108347048</v>
      </c>
      <c r="K417" s="72">
        <v>65.937892465699662</v>
      </c>
      <c r="L417" s="72">
        <v>67.187594482554744</v>
      </c>
      <c r="M417" s="72">
        <v>25.09</v>
      </c>
      <c r="N417" s="73">
        <v>21.430641802300539</v>
      </c>
      <c r="O417" s="74">
        <v>0</v>
      </c>
      <c r="P417" s="73">
        <v>0</v>
      </c>
    </row>
    <row r="418" spans="1:16" x14ac:dyDescent="0.25">
      <c r="A418" s="30" t="s">
        <v>156</v>
      </c>
      <c r="B418" s="30" t="s">
        <v>357</v>
      </c>
      <c r="C418" s="31">
        <v>-421692226</v>
      </c>
      <c r="D418" s="31">
        <v>600000000</v>
      </c>
      <c r="E418" s="32">
        <v>58.564450617137553</v>
      </c>
      <c r="F418" s="32">
        <v>97.607417695229259</v>
      </c>
      <c r="G418" s="31">
        <v>399.45994000000002</v>
      </c>
      <c r="H418" s="32">
        <v>1.71</v>
      </c>
      <c r="I418" s="32">
        <v>-4.2190006647201184E-2</v>
      </c>
      <c r="J418" s="31">
        <v>-82587584</v>
      </c>
      <c r="K418" s="32">
        <v>-7.2650145571518356</v>
      </c>
      <c r="L418" s="32">
        <v>66.666666666666671</v>
      </c>
      <c r="M418" s="32">
        <v>66.569999999999993</v>
      </c>
      <c r="N418" s="33">
        <v>114.70553072265308</v>
      </c>
      <c r="O418" s="34">
        <v>690.67724446992963</v>
      </c>
      <c r="P418" s="33">
        <v>23.022574815664321</v>
      </c>
    </row>
    <row r="419" spans="1:16" x14ac:dyDescent="0.25">
      <c r="A419" s="80" t="s">
        <v>272</v>
      </c>
      <c r="B419" s="80" t="s">
        <v>352</v>
      </c>
      <c r="C419" s="81">
        <v>188976717000</v>
      </c>
      <c r="D419" s="81">
        <v>600000000</v>
      </c>
      <c r="E419" s="82">
        <v>0.23554654040429915</v>
      </c>
      <c r="F419" s="82">
        <v>9.4597004178433388E-4</v>
      </c>
      <c r="G419" s="81">
        <v>825.45875799999999</v>
      </c>
      <c r="H419" s="82">
        <v>411.5</v>
      </c>
      <c r="I419" s="82">
        <v>8.878866701080085</v>
      </c>
      <c r="J419" s="81">
        <v>6551167000</v>
      </c>
      <c r="K419" s="82">
        <v>38.008495280306548</v>
      </c>
      <c r="L419" s="82">
        <v>66.666666666666671</v>
      </c>
      <c r="M419" s="82">
        <v>68.78</v>
      </c>
      <c r="N419" s="83">
        <v>52.098128192978109</v>
      </c>
      <c r="O419" s="84">
        <v>2264.9656945619549</v>
      </c>
      <c r="P419" s="83">
        <v>75.498856485398491</v>
      </c>
    </row>
    <row r="420" spans="1:16" x14ac:dyDescent="0.25">
      <c r="A420" s="30" t="s">
        <v>305</v>
      </c>
      <c r="B420" s="30" t="s">
        <v>349</v>
      </c>
      <c r="C420" s="31">
        <v>1496832828</v>
      </c>
      <c r="D420" s="31">
        <v>600000000</v>
      </c>
      <c r="E420" s="32">
        <v>31.981200171291309</v>
      </c>
      <c r="F420" s="32">
        <v>26.65100014274276</v>
      </c>
      <c r="G420" s="31">
        <v>523.35924</v>
      </c>
      <c r="H420" s="32">
        <v>2.39</v>
      </c>
      <c r="I420" s="32">
        <v>1.5658738654962701E-2</v>
      </c>
      <c r="J420" s="31">
        <v>-18291894</v>
      </c>
      <c r="K420" s="32">
        <v>-65.602829318822856</v>
      </c>
      <c r="L420" s="32">
        <v>66.666666666666671</v>
      </c>
      <c r="M420" s="32">
        <v>87.22</v>
      </c>
      <c r="N420" s="33">
        <v>27.829858360971983</v>
      </c>
      <c r="O420" s="34">
        <v>1564.2704053269836</v>
      </c>
      <c r="P420" s="33">
        <v>52.142346844232783</v>
      </c>
    </row>
    <row r="421" spans="1:16" x14ac:dyDescent="0.25">
      <c r="A421" s="55" t="s">
        <v>455</v>
      </c>
      <c r="B421" s="55" t="s">
        <v>233</v>
      </c>
      <c r="C421" s="56">
        <v>2527222364</v>
      </c>
      <c r="D421" s="56">
        <v>600000000</v>
      </c>
      <c r="E421" s="57">
        <v>38.286121759438728</v>
      </c>
      <c r="F421" s="57">
        <v>10.635033822066314</v>
      </c>
      <c r="G421" s="56">
        <v>163.504896</v>
      </c>
      <c r="H421" s="57">
        <v>6.39</v>
      </c>
      <c r="I421" s="57">
        <v>-1.3851460050736009E-2</v>
      </c>
      <c r="J421" s="56">
        <v>-2865114</v>
      </c>
      <c r="K421" s="57">
        <v>-1256.4945059777726</v>
      </c>
      <c r="L421" s="57">
        <v>66.666666666666671</v>
      </c>
      <c r="M421" s="57">
        <v>27.25</v>
      </c>
      <c r="N421" s="58">
        <v>58.888931555108307</v>
      </c>
      <c r="O421" s="59">
        <v>1243.2850047154841</v>
      </c>
      <c r="P421" s="58">
        <v>41.442833490516136</v>
      </c>
    </row>
    <row r="422" spans="1:16" x14ac:dyDescent="0.25">
      <c r="A422" s="30" t="s">
        <v>131</v>
      </c>
      <c r="B422" s="30" t="s">
        <v>349</v>
      </c>
      <c r="C422" s="31">
        <v>5420476820</v>
      </c>
      <c r="D422" s="31">
        <v>600000000</v>
      </c>
      <c r="E422" s="32">
        <v>24.838012690734207</v>
      </c>
      <c r="F422" s="32">
        <v>13.798895939296781</v>
      </c>
      <c r="G422" s="31">
        <v>476.48790200000002</v>
      </c>
      <c r="H422" s="32">
        <v>3.38</v>
      </c>
      <c r="I422" s="32">
        <v>5.470963334198542E-2</v>
      </c>
      <c r="J422" s="31">
        <v>-882648890</v>
      </c>
      <c r="K422" s="32">
        <v>-2.0393159957409566</v>
      </c>
      <c r="L422" s="32">
        <v>66.666666666666671</v>
      </c>
      <c r="M422" s="32">
        <v>79.41</v>
      </c>
      <c r="N422" s="33">
        <v>33.234709875584507</v>
      </c>
      <c r="O422" s="34">
        <v>1787.0955813048342</v>
      </c>
      <c r="P422" s="33">
        <v>59.569852710161143</v>
      </c>
    </row>
    <row r="423" spans="1:16" x14ac:dyDescent="0.25">
      <c r="A423" s="40" t="s">
        <v>519</v>
      </c>
      <c r="B423" s="40" t="s">
        <v>255</v>
      </c>
      <c r="C423" s="41">
        <v>5131323395</v>
      </c>
      <c r="D423" s="41">
        <v>600000000</v>
      </c>
      <c r="E423" s="42">
        <v>12.434243059858321</v>
      </c>
      <c r="F423" s="42">
        <v>0.86348910137905011</v>
      </c>
      <c r="G423" s="41">
        <v>139.029326</v>
      </c>
      <c r="H423" s="42">
        <v>23.14</v>
      </c>
      <c r="I423" s="42">
        <v>-0.53551193492255322</v>
      </c>
      <c r="J423" s="41">
        <v>229985505</v>
      </c>
      <c r="K423" s="42">
        <v>62.612641609739711</v>
      </c>
      <c r="L423" s="42">
        <v>66.666666666666671</v>
      </c>
      <c r="M423" s="42">
        <v>23.17</v>
      </c>
      <c r="N423" s="43">
        <v>63.177769907081412</v>
      </c>
      <c r="O423" s="44">
        <v>1402.4817493953963</v>
      </c>
      <c r="P423" s="43">
        <v>46.74939164651321</v>
      </c>
    </row>
    <row r="424" spans="1:16" x14ac:dyDescent="0.25">
      <c r="A424" s="40" t="s">
        <v>180</v>
      </c>
      <c r="B424" s="40" t="s">
        <v>255</v>
      </c>
      <c r="C424" s="41">
        <v>1146147548</v>
      </c>
      <c r="D424" s="41">
        <v>600000000</v>
      </c>
      <c r="E424" s="42">
        <v>47.514177042575085</v>
      </c>
      <c r="F424" s="42">
        <v>39.595147535479235</v>
      </c>
      <c r="G424" s="41">
        <v>335.41250200000002</v>
      </c>
      <c r="H424" s="42">
        <v>2.5099999999999998</v>
      </c>
      <c r="I424" s="42">
        <v>4.7351574978191646E-2</v>
      </c>
      <c r="J424" s="41">
        <v>-60642937</v>
      </c>
      <c r="K424" s="42">
        <v>-19.787959808081194</v>
      </c>
      <c r="L424" s="42">
        <v>66.666666666666671</v>
      </c>
      <c r="M424" s="42">
        <v>55.9</v>
      </c>
      <c r="N424" s="43">
        <v>58.083701333702166</v>
      </c>
      <c r="O424" s="44">
        <v>1648.6832387223035</v>
      </c>
      <c r="P424" s="43">
        <v>54.956107957410119</v>
      </c>
    </row>
    <row r="425" spans="1:16" x14ac:dyDescent="0.25">
      <c r="A425" s="45" t="s">
        <v>742</v>
      </c>
      <c r="B425" s="45" t="s">
        <v>695</v>
      </c>
      <c r="C425" s="46">
        <v>2485538000</v>
      </c>
      <c r="D425" s="46">
        <v>600000000</v>
      </c>
      <c r="E425" s="47">
        <v>22.065045547770275</v>
      </c>
      <c r="F425" s="47">
        <v>2.381805434776584</v>
      </c>
      <c r="G425" s="46">
        <v>159.75809699999999</v>
      </c>
      <c r="H425" s="47">
        <v>11.35</v>
      </c>
      <c r="I425" s="47">
        <v>-0.28942407686997385</v>
      </c>
      <c r="J425" s="46">
        <v>131816000</v>
      </c>
      <c r="K425" s="47">
        <v>70.279783941251438</v>
      </c>
      <c r="L425" s="47">
        <v>66.666666666666671</v>
      </c>
      <c r="M425" s="47">
        <v>26.62</v>
      </c>
      <c r="N425" s="48">
        <v>0</v>
      </c>
      <c r="O425" s="49">
        <v>425.47571290464765</v>
      </c>
      <c r="P425" s="48">
        <v>14.182523763488255</v>
      </c>
    </row>
    <row r="426" spans="1:16" x14ac:dyDescent="0.25">
      <c r="A426" s="45" t="s">
        <v>429</v>
      </c>
      <c r="B426" s="45" t="s">
        <v>375</v>
      </c>
      <c r="C426" s="46">
        <v>4917779893</v>
      </c>
      <c r="D426" s="46">
        <v>600000000</v>
      </c>
      <c r="E426" s="47">
        <v>37.718484320426072</v>
      </c>
      <c r="F426" s="47">
        <v>20.954713511347819</v>
      </c>
      <c r="G426" s="46">
        <v>321.37161300000002</v>
      </c>
      <c r="H426" s="47">
        <v>3.3</v>
      </c>
      <c r="I426" s="47">
        <v>-8.4032483978643047E-2</v>
      </c>
      <c r="J426" s="46">
        <v>-340452455</v>
      </c>
      <c r="K426" s="47">
        <v>-5.28708186286981</v>
      </c>
      <c r="L426" s="47">
        <v>66.666666666666671</v>
      </c>
      <c r="M426" s="47">
        <v>53.56</v>
      </c>
      <c r="N426" s="48">
        <v>42.589553783921524</v>
      </c>
      <c r="O426" s="49">
        <v>561.22071287104757</v>
      </c>
      <c r="P426" s="48">
        <v>18.707357095701585</v>
      </c>
    </row>
    <row r="427" spans="1:16" x14ac:dyDescent="0.25">
      <c r="A427" s="40" t="s">
        <v>771</v>
      </c>
      <c r="B427" s="40" t="s">
        <v>255</v>
      </c>
      <c r="C427" s="41">
        <v>6697968298</v>
      </c>
      <c r="D427" s="41">
        <v>609000000</v>
      </c>
      <c r="E427" s="42">
        <v>31.306903378664025</v>
      </c>
      <c r="F427" s="42">
        <v>5.1407066303224997</v>
      </c>
      <c r="G427" s="41">
        <v>123.570446</v>
      </c>
      <c r="H427" s="42">
        <v>10.34</v>
      </c>
      <c r="I427" s="42">
        <v>2.6800000000000001E-5</v>
      </c>
      <c r="J427" s="41">
        <v>52028005</v>
      </c>
      <c r="K427" s="42">
        <v>117.05234517448824</v>
      </c>
      <c r="L427" s="42">
        <v>65.681444991789817</v>
      </c>
      <c r="M427" s="42">
        <v>20.29</v>
      </c>
      <c r="N427" s="43">
        <v>18.959683737432556</v>
      </c>
      <c r="O427" s="44">
        <v>0</v>
      </c>
      <c r="P427" s="43">
        <v>0</v>
      </c>
    </row>
    <row r="428" spans="1:16" x14ac:dyDescent="0.25">
      <c r="A428" t="s">
        <v>2175</v>
      </c>
      <c r="C428" s="14">
        <v>3575182737</v>
      </c>
      <c r="D428" s="14">
        <v>620222018</v>
      </c>
      <c r="E428" s="19">
        <v>0</v>
      </c>
      <c r="F428" s="19">
        <v>0</v>
      </c>
      <c r="G428" s="14">
        <v>0</v>
      </c>
      <c r="H428" s="19">
        <v>35.82</v>
      </c>
      <c r="I428" s="19">
        <v>0</v>
      </c>
      <c r="J428" s="14">
        <v>254085788</v>
      </c>
      <c r="K428" s="19">
        <v>90.316797514074267</v>
      </c>
      <c r="L428" s="19">
        <v>64.493034492690327</v>
      </c>
      <c r="M428" s="19">
        <v>0</v>
      </c>
      <c r="N428" s="20">
        <v>62.087437841296264</v>
      </c>
      <c r="O428" s="21">
        <v>0</v>
      </c>
      <c r="P428" s="24">
        <v>0</v>
      </c>
    </row>
    <row r="429" spans="1:16" x14ac:dyDescent="0.25">
      <c r="A429" s="30" t="s">
        <v>296</v>
      </c>
      <c r="B429" s="30" t="s">
        <v>357</v>
      </c>
      <c r="C429" s="31">
        <v>34465646741</v>
      </c>
      <c r="D429" s="31">
        <v>621000000</v>
      </c>
      <c r="E429" s="32">
        <v>1.2837324469545908</v>
      </c>
      <c r="F429" s="32">
        <v>6.2265120722241173E-3</v>
      </c>
      <c r="G429" s="31">
        <v>92.579552000000007</v>
      </c>
      <c r="H429" s="32">
        <v>336.75</v>
      </c>
      <c r="I429" s="32">
        <v>27.362706421960642</v>
      </c>
      <c r="J429" s="31">
        <v>1539513808</v>
      </c>
      <c r="K429" s="32">
        <v>133.92020190311928</v>
      </c>
      <c r="L429" s="32">
        <v>64.412238325281805</v>
      </c>
      <c r="M429" s="32">
        <v>14.9</v>
      </c>
      <c r="N429" s="33">
        <v>64.679327760331546</v>
      </c>
      <c r="O429" s="34">
        <v>2995.9652118397748</v>
      </c>
      <c r="P429" s="33">
        <v>99.865507061325829</v>
      </c>
    </row>
    <row r="430" spans="1:16" x14ac:dyDescent="0.25">
      <c r="A430" s="70" t="s">
        <v>678</v>
      </c>
      <c r="B430" s="70" t="s">
        <v>221</v>
      </c>
      <c r="C430" s="71">
        <v>2839775572</v>
      </c>
      <c r="D430" s="71">
        <v>626000000</v>
      </c>
      <c r="E430" s="72">
        <v>28.713256677312707</v>
      </c>
      <c r="F430" s="72">
        <v>5.0964246853590183</v>
      </c>
      <c r="G430" s="71">
        <v>148.71153100000001</v>
      </c>
      <c r="H430" s="72">
        <v>9.3699999999999992</v>
      </c>
      <c r="I430" s="72">
        <v>-0.16768383322690994</v>
      </c>
      <c r="J430" s="71">
        <v>184943299</v>
      </c>
      <c r="K430" s="72">
        <v>30.463390836344928</v>
      </c>
      <c r="L430" s="72">
        <v>63.897763578274763</v>
      </c>
      <c r="M430" s="72">
        <v>23.75</v>
      </c>
      <c r="N430" s="73">
        <v>72.868133229381698</v>
      </c>
      <c r="O430" s="74">
        <v>730.64681454998686</v>
      </c>
      <c r="P430" s="73">
        <v>24.354893818332894</v>
      </c>
    </row>
    <row r="431" spans="1:16" x14ac:dyDescent="0.25">
      <c r="A431" s="25" t="s">
        <v>636</v>
      </c>
      <c r="B431" s="25" t="s">
        <v>376</v>
      </c>
      <c r="C431" s="26">
        <v>35674236000</v>
      </c>
      <c r="D431" s="26">
        <v>636584000</v>
      </c>
      <c r="E431" s="27">
        <v>32.431115648006745</v>
      </c>
      <c r="F431" s="27">
        <v>2.8303077788814766</v>
      </c>
      <c r="G431" s="26">
        <v>66.826561999999996</v>
      </c>
      <c r="H431" s="27">
        <v>18.47</v>
      </c>
      <c r="I431" s="27">
        <v>1.0490138597351084</v>
      </c>
      <c r="J431" s="26">
        <v>810045000</v>
      </c>
      <c r="K431" s="27">
        <v>14.1455252485973</v>
      </c>
      <c r="L431" s="27">
        <v>62.835383861360008</v>
      </c>
      <c r="M431" s="27">
        <v>10.49</v>
      </c>
      <c r="N431" s="28">
        <v>43.312089740225908</v>
      </c>
      <c r="O431" s="29">
        <v>3000</v>
      </c>
      <c r="P431" s="28">
        <v>100</v>
      </c>
    </row>
    <row r="432" spans="1:16" x14ac:dyDescent="0.25">
      <c r="A432" s="30" t="s">
        <v>82</v>
      </c>
      <c r="B432" s="30" t="s">
        <v>349</v>
      </c>
      <c r="C432" s="31">
        <v>1381899413</v>
      </c>
      <c r="D432" s="31">
        <v>645000000</v>
      </c>
      <c r="E432" s="32">
        <v>56.731840630671989</v>
      </c>
      <c r="F432" s="32">
        <v>87.956342063057349</v>
      </c>
      <c r="G432" s="31">
        <v>592.54522899999995</v>
      </c>
      <c r="H432" s="32">
        <v>1.19</v>
      </c>
      <c r="I432" s="32">
        <v>-2.0046533853060877E-2</v>
      </c>
      <c r="J432" s="31">
        <v>-92350724</v>
      </c>
      <c r="K432" s="32">
        <v>-6.9842441083623772</v>
      </c>
      <c r="L432" s="32">
        <v>62.015503875968989</v>
      </c>
      <c r="M432" s="32">
        <v>91.86</v>
      </c>
      <c r="N432" s="33">
        <v>0.43120676716063711</v>
      </c>
      <c r="O432" s="34">
        <v>224.37516275857914</v>
      </c>
      <c r="P432" s="33">
        <v>7.4791720919526377</v>
      </c>
    </row>
    <row r="433" spans="1:16" x14ac:dyDescent="0.25">
      <c r="A433" s="70" t="s">
        <v>225</v>
      </c>
      <c r="B433" s="70" t="s">
        <v>221</v>
      </c>
      <c r="C433" s="71">
        <v>6768948418</v>
      </c>
      <c r="D433" s="71">
        <v>650000000</v>
      </c>
      <c r="E433" s="72">
        <v>89.678236728573793</v>
      </c>
      <c r="F433" s="72">
        <v>22.994419673993281</v>
      </c>
      <c r="G433" s="71">
        <v>73.999791000000002</v>
      </c>
      <c r="H433" s="72">
        <v>6.03</v>
      </c>
      <c r="I433" s="72">
        <v>-3.2837762531396031E-2</v>
      </c>
      <c r="J433" s="71">
        <v>-57755948</v>
      </c>
      <c r="K433" s="72">
        <v>-67.525512696977984</v>
      </c>
      <c r="L433" s="72">
        <v>61.53846153846154</v>
      </c>
      <c r="M433" s="72">
        <v>11.38</v>
      </c>
      <c r="N433" s="73">
        <v>12.667407535590895</v>
      </c>
      <c r="O433" s="74">
        <v>1044.1452461431327</v>
      </c>
      <c r="P433" s="73">
        <v>34.804841538104419</v>
      </c>
    </row>
    <row r="434" spans="1:16" x14ac:dyDescent="0.25">
      <c r="A434" s="70" t="s">
        <v>473</v>
      </c>
      <c r="B434" s="70" t="s">
        <v>221</v>
      </c>
      <c r="C434" s="71">
        <v>26339017679</v>
      </c>
      <c r="D434" s="71">
        <v>659000000</v>
      </c>
      <c r="E434" s="72">
        <v>24.945659155647185</v>
      </c>
      <c r="F434" s="72">
        <v>3.4412552290863823</v>
      </c>
      <c r="G434" s="71">
        <v>145.66302899999999</v>
      </c>
      <c r="H434" s="72">
        <v>11.01</v>
      </c>
      <c r="I434" s="72">
        <v>-9.9572042881302281E-2</v>
      </c>
      <c r="J434" s="71">
        <v>4303189114</v>
      </c>
      <c r="K434" s="72">
        <v>1.6845645887177247</v>
      </c>
      <c r="L434" s="72">
        <v>60.698027314112288</v>
      </c>
      <c r="M434" s="72">
        <v>22.1</v>
      </c>
      <c r="N434" s="73">
        <v>8.0551703289758159</v>
      </c>
      <c r="O434" s="74">
        <v>590.85726511759231</v>
      </c>
      <c r="P434" s="73">
        <v>19.695242170586411</v>
      </c>
    </row>
    <row r="435" spans="1:16" x14ac:dyDescent="0.25">
      <c r="A435" s="25" t="s">
        <v>381</v>
      </c>
      <c r="B435" s="25" t="s">
        <v>353</v>
      </c>
      <c r="C435" s="26">
        <v>7835710127</v>
      </c>
      <c r="D435" s="26">
        <v>660000000</v>
      </c>
      <c r="E435" s="27">
        <v>56.88840344117952</v>
      </c>
      <c r="F435" s="27">
        <v>6.0360329599757572</v>
      </c>
      <c r="G435" s="26">
        <v>49.182918000000001</v>
      </c>
      <c r="H435" s="27">
        <v>14.3</v>
      </c>
      <c r="I435" s="27">
        <v>0.16558040283596753</v>
      </c>
      <c r="J435" s="26">
        <v>392044758</v>
      </c>
      <c r="K435" s="27">
        <v>24.040112277180352</v>
      </c>
      <c r="L435" s="27">
        <v>60.606060606060609</v>
      </c>
      <c r="M435" s="27">
        <v>7.45</v>
      </c>
      <c r="N435" s="28">
        <v>67.709360458601765</v>
      </c>
      <c r="O435" s="29">
        <v>1440.40410844186</v>
      </c>
      <c r="P435" s="28">
        <v>48.013470281395335</v>
      </c>
    </row>
    <row r="436" spans="1:16" x14ac:dyDescent="0.25">
      <c r="A436" s="45" t="s">
        <v>460</v>
      </c>
      <c r="B436" s="45" t="s">
        <v>375</v>
      </c>
      <c r="C436" s="46">
        <v>12170740000</v>
      </c>
      <c r="D436" s="46">
        <v>660000000</v>
      </c>
      <c r="E436" s="47">
        <v>1.49212687832382</v>
      </c>
      <c r="F436" s="47">
        <v>2.1531412385625108E-2</v>
      </c>
      <c r="G436" s="46">
        <v>252.20048299999999</v>
      </c>
      <c r="H436" s="47">
        <v>106.3</v>
      </c>
      <c r="I436" s="47">
        <v>2.8638570750810004</v>
      </c>
      <c r="J436" s="46">
        <v>414998000</v>
      </c>
      <c r="K436" s="47">
        <v>166.98875657232082</v>
      </c>
      <c r="L436" s="47">
        <v>60.606060606060609</v>
      </c>
      <c r="M436" s="47">
        <v>38.21</v>
      </c>
      <c r="N436" s="48">
        <v>43.206535630773466</v>
      </c>
      <c r="O436" s="49">
        <v>2972.5672576386382</v>
      </c>
      <c r="P436" s="48">
        <v>99.085575254621276</v>
      </c>
    </row>
    <row r="437" spans="1:16" x14ac:dyDescent="0.25">
      <c r="A437" s="55" t="s">
        <v>667</v>
      </c>
      <c r="B437" s="55" t="s">
        <v>233</v>
      </c>
      <c r="C437" s="56">
        <v>18538498598</v>
      </c>
      <c r="D437" s="56">
        <v>662000000</v>
      </c>
      <c r="E437" s="57">
        <v>19.437936194152218</v>
      </c>
      <c r="F437" s="57">
        <v>2.2586493369918914</v>
      </c>
      <c r="G437" s="56">
        <v>158.43219300000001</v>
      </c>
      <c r="H437" s="57">
        <v>12.99</v>
      </c>
      <c r="I437" s="57">
        <v>-8.7660230277677442E-3</v>
      </c>
      <c r="J437" s="56">
        <v>30638765</v>
      </c>
      <c r="K437" s="57">
        <v>280.88599524164891</v>
      </c>
      <c r="L437" s="57">
        <v>60.422960725075527</v>
      </c>
      <c r="M437" s="57">
        <v>23.93</v>
      </c>
      <c r="N437" s="58">
        <v>54.874947621289614</v>
      </c>
      <c r="O437" s="59">
        <v>394.74169818993118</v>
      </c>
      <c r="P437" s="58">
        <v>13.158056606331039</v>
      </c>
    </row>
    <row r="438" spans="1:16" x14ac:dyDescent="0.25">
      <c r="A438" s="55" t="s">
        <v>468</v>
      </c>
      <c r="B438" s="55" t="s">
        <v>356</v>
      </c>
      <c r="C438" s="56">
        <v>3885250224</v>
      </c>
      <c r="D438" s="56">
        <v>672000000</v>
      </c>
      <c r="E438" s="57">
        <v>0.70730447763060467</v>
      </c>
      <c r="F438" s="57">
        <v>4.0020396389564361E-3</v>
      </c>
      <c r="G438" s="56">
        <v>217.993559</v>
      </c>
      <c r="H438" s="57">
        <v>259.5</v>
      </c>
      <c r="I438" s="57">
        <v>30.243092385040342</v>
      </c>
      <c r="J438" s="56">
        <v>15350052</v>
      </c>
      <c r="K438" s="57">
        <v>11513.706924250158</v>
      </c>
      <c r="L438" s="57">
        <v>59.523809523809526</v>
      </c>
      <c r="M438" s="57">
        <v>32.43</v>
      </c>
      <c r="N438" s="58">
        <v>40.152998892736015</v>
      </c>
      <c r="O438" s="59">
        <v>2887.0494275295086</v>
      </c>
      <c r="P438" s="58">
        <v>96.23498091765029</v>
      </c>
    </row>
    <row r="439" spans="1:16" x14ac:dyDescent="0.25">
      <c r="A439" s="50" t="s">
        <v>525</v>
      </c>
      <c r="B439" s="50" t="s">
        <v>355</v>
      </c>
      <c r="C439" s="51">
        <v>3963724062</v>
      </c>
      <c r="D439" s="51">
        <v>674934433</v>
      </c>
      <c r="E439" s="52">
        <v>6.4580832256624277</v>
      </c>
      <c r="F439" s="52">
        <v>0.45564095949834549</v>
      </c>
      <c r="G439" s="51">
        <v>292.99600400000003</v>
      </c>
      <c r="H439" s="52">
        <v>21.14</v>
      </c>
      <c r="I439" s="52">
        <v>0.23607300717295135</v>
      </c>
      <c r="J439" s="51">
        <v>-901082449</v>
      </c>
      <c r="K439" s="52">
        <v>-15.729551839267929</v>
      </c>
      <c r="L439" s="52">
        <v>59.26501604341766</v>
      </c>
      <c r="M439" s="52">
        <v>43.41</v>
      </c>
      <c r="N439" s="53">
        <v>40.540103556028505</v>
      </c>
      <c r="O439" s="54">
        <v>1354.8537999765799</v>
      </c>
      <c r="P439" s="53">
        <v>45.161793332552662</v>
      </c>
    </row>
    <row r="440" spans="1:16" x14ac:dyDescent="0.25">
      <c r="A440" s="75" t="s">
        <v>466</v>
      </c>
      <c r="B440" s="75" t="s">
        <v>679</v>
      </c>
      <c r="C440" s="76">
        <v>9055647326</v>
      </c>
      <c r="D440" s="76">
        <v>675000000</v>
      </c>
      <c r="E440" s="77">
        <v>20.67072898167979</v>
      </c>
      <c r="F440" s="77">
        <v>3.8279127743851462</v>
      </c>
      <c r="G440" s="76">
        <v>233.17816500000001</v>
      </c>
      <c r="H440" s="77">
        <v>8.3000000000000007</v>
      </c>
      <c r="I440" s="77">
        <v>-0.30735555608006848</v>
      </c>
      <c r="J440" s="76">
        <v>-1049101373</v>
      </c>
      <c r="K440" s="77">
        <v>-5.1472623513571554</v>
      </c>
      <c r="L440" s="77">
        <v>59.25925925925926</v>
      </c>
      <c r="M440" s="77">
        <v>34.54</v>
      </c>
      <c r="N440" s="78">
        <v>43.778318896109958</v>
      </c>
      <c r="O440" s="79">
        <v>545.33886796689671</v>
      </c>
      <c r="P440" s="78">
        <v>18.177962265563224</v>
      </c>
    </row>
    <row r="441" spans="1:16" x14ac:dyDescent="0.25">
      <c r="A441" s="45" t="s">
        <v>267</v>
      </c>
      <c r="B441" s="45" t="s">
        <v>375</v>
      </c>
      <c r="C441" s="46">
        <v>73314458000</v>
      </c>
      <c r="D441" s="46">
        <v>675728000</v>
      </c>
      <c r="E441" s="47">
        <v>3.7195012407880021</v>
      </c>
      <c r="F441" s="47">
        <v>5.9187479278230967E-2</v>
      </c>
      <c r="G441" s="46">
        <v>116.81877299999999</v>
      </c>
      <c r="H441" s="47">
        <v>92.1</v>
      </c>
      <c r="I441" s="47">
        <v>-1.6003119848240317</v>
      </c>
      <c r="J441" s="46">
        <v>-2214344000</v>
      </c>
      <c r="K441" s="47">
        <v>-28.379828969663251</v>
      </c>
      <c r="L441" s="47">
        <v>59.19541590699216</v>
      </c>
      <c r="M441" s="47">
        <v>17.28</v>
      </c>
      <c r="N441" s="48">
        <v>86.052571819768943</v>
      </c>
      <c r="O441" s="49">
        <v>314.44773158867679</v>
      </c>
      <c r="P441" s="48">
        <v>10.481591052955894</v>
      </c>
    </row>
    <row r="442" spans="1:16" x14ac:dyDescent="0.25">
      <c r="A442" s="30" t="s">
        <v>245</v>
      </c>
      <c r="B442" s="30" t="s">
        <v>349</v>
      </c>
      <c r="C442" s="31">
        <v>32480282242</v>
      </c>
      <c r="D442" s="31">
        <v>683200000</v>
      </c>
      <c r="E442" s="32">
        <v>6.3505130985203078</v>
      </c>
      <c r="F442" s="32">
        <v>0.71501903919567511</v>
      </c>
      <c r="G442" s="31">
        <v>462.86641400000002</v>
      </c>
      <c r="H442" s="32">
        <v>13.61</v>
      </c>
      <c r="I442" s="32">
        <v>-0.12533342372930178</v>
      </c>
      <c r="J442" s="31">
        <v>103749729</v>
      </c>
      <c r="K442" s="32">
        <v>85.606006739545322</v>
      </c>
      <c r="L442" s="32">
        <v>58.548009367681502</v>
      </c>
      <c r="M442" s="32">
        <v>67.739999999999995</v>
      </c>
      <c r="N442" s="33">
        <v>19.968197369594773</v>
      </c>
      <c r="O442" s="34">
        <v>796.00631390197248</v>
      </c>
      <c r="P442" s="33">
        <v>26.533543796732417</v>
      </c>
    </row>
    <row r="443" spans="1:16" x14ac:dyDescent="0.25">
      <c r="A443" s="30" t="s">
        <v>249</v>
      </c>
      <c r="B443" s="30" t="s">
        <v>349</v>
      </c>
      <c r="C443" s="31">
        <v>66241618000</v>
      </c>
      <c r="D443" s="31">
        <v>685260000</v>
      </c>
      <c r="E443" s="32">
        <v>3.3698442943229794</v>
      </c>
      <c r="F443" s="32">
        <v>6.3046335666024189E-2</v>
      </c>
      <c r="G443" s="31">
        <v>150.89256599999999</v>
      </c>
      <c r="H443" s="32">
        <v>78.7</v>
      </c>
      <c r="I443" s="32">
        <v>1.2739327840312313</v>
      </c>
      <c r="J443" s="31">
        <v>-924269000</v>
      </c>
      <c r="K443" s="32">
        <v>-57.829787648401059</v>
      </c>
      <c r="L443" s="32">
        <v>58.372004786504391</v>
      </c>
      <c r="M443" s="32">
        <v>22.01</v>
      </c>
      <c r="N443" s="33">
        <v>19.039314033005702</v>
      </c>
      <c r="O443" s="34">
        <v>1526.4031118663743</v>
      </c>
      <c r="P443" s="33">
        <v>50.880103728879142</v>
      </c>
    </row>
    <row r="444" spans="1:16" x14ac:dyDescent="0.25">
      <c r="A444" s="40" t="s">
        <v>178</v>
      </c>
      <c r="B444" s="40" t="s">
        <v>255</v>
      </c>
      <c r="C444" s="41">
        <v>6095642150</v>
      </c>
      <c r="D444" s="41">
        <v>690000000</v>
      </c>
      <c r="E444" s="42">
        <v>12.972981780575738</v>
      </c>
      <c r="F444" s="42">
        <v>1.7092202609454201</v>
      </c>
      <c r="G444" s="41">
        <v>264.90403600000002</v>
      </c>
      <c r="H444" s="42">
        <v>11.64</v>
      </c>
      <c r="I444" s="42">
        <v>3.2388258086733401E-2</v>
      </c>
      <c r="J444" s="41">
        <v>555282156</v>
      </c>
      <c r="K444" s="42">
        <v>13.668726642820484</v>
      </c>
      <c r="L444" s="42">
        <v>57.971014492753625</v>
      </c>
      <c r="M444" s="42">
        <v>38.39</v>
      </c>
      <c r="N444" s="43">
        <v>27.665311560669533</v>
      </c>
      <c r="O444" s="44">
        <v>1702.3738093198156</v>
      </c>
      <c r="P444" s="43">
        <v>56.745793643993849</v>
      </c>
    </row>
    <row r="445" spans="1:16" x14ac:dyDescent="0.25">
      <c r="A445" s="70" t="s">
        <v>722</v>
      </c>
      <c r="B445" s="70" t="s">
        <v>699</v>
      </c>
      <c r="C445" s="71">
        <v>13043459000</v>
      </c>
      <c r="D445" s="71">
        <v>695302645</v>
      </c>
      <c r="E445" s="72">
        <v>7.6016146005323399</v>
      </c>
      <c r="F445" s="72">
        <v>0.54122842360508927</v>
      </c>
      <c r="G445" s="71">
        <v>270.84692699999999</v>
      </c>
      <c r="H445" s="72">
        <v>19.43</v>
      </c>
      <c r="I445" s="72">
        <v>-1.9232560054231129E-2</v>
      </c>
      <c r="J445" s="71">
        <v>804969000</v>
      </c>
      <c r="K445" s="72">
        <v>17.448017785778084</v>
      </c>
      <c r="L445" s="72">
        <v>57.528905272609741</v>
      </c>
      <c r="M445" s="72">
        <v>38.950000000000003</v>
      </c>
      <c r="N445" s="73">
        <v>0</v>
      </c>
      <c r="O445" s="74">
        <v>1026.6711620474375</v>
      </c>
      <c r="P445" s="73">
        <v>34.222372068247914</v>
      </c>
    </row>
    <row r="446" spans="1:16" x14ac:dyDescent="0.25">
      <c r="A446" s="70" t="s">
        <v>226</v>
      </c>
      <c r="B446" s="70" t="s">
        <v>221</v>
      </c>
      <c r="C446" s="71">
        <v>33519259493</v>
      </c>
      <c r="D446" s="71">
        <v>700000000</v>
      </c>
      <c r="E446" s="72">
        <v>8.4189909536258405</v>
      </c>
      <c r="F446" s="72">
        <v>0.2733438621307091</v>
      </c>
      <c r="G446" s="71">
        <v>106.98084299999999</v>
      </c>
      <c r="H446" s="72">
        <v>44.42</v>
      </c>
      <c r="I446" s="72">
        <v>-0.28630707701835689</v>
      </c>
      <c r="J446" s="71">
        <v>2068365799</v>
      </c>
      <c r="K446" s="72">
        <v>14.890983023839876</v>
      </c>
      <c r="L446" s="72">
        <v>57.142857142857146</v>
      </c>
      <c r="M446" s="72">
        <v>15.28</v>
      </c>
      <c r="N446" s="73">
        <v>50.429681266990528</v>
      </c>
      <c r="O446" s="74">
        <v>1002.1342885651625</v>
      </c>
      <c r="P446" s="73">
        <v>33.404476285505417</v>
      </c>
    </row>
    <row r="447" spans="1:16" x14ac:dyDescent="0.25">
      <c r="A447" s="85" t="s">
        <v>509</v>
      </c>
      <c r="B447" s="85" t="s">
        <v>607</v>
      </c>
      <c r="C447" s="86">
        <v>-1084984172</v>
      </c>
      <c r="D447" s="86">
        <v>700000000</v>
      </c>
      <c r="E447" s="87">
        <v>29.678095058048129</v>
      </c>
      <c r="F447" s="87">
        <v>10.599319663588618</v>
      </c>
      <c r="G447" s="86">
        <v>308.44022699999999</v>
      </c>
      <c r="H447" s="87">
        <v>4.37</v>
      </c>
      <c r="I447" s="87">
        <v>-0.33633811634487287</v>
      </c>
      <c r="J447" s="86">
        <v>4623415</v>
      </c>
      <c r="K447" s="87">
        <v>605.61295060036787</v>
      </c>
      <c r="L447" s="87">
        <v>57.142857142857146</v>
      </c>
      <c r="M447" s="87">
        <v>44.06</v>
      </c>
      <c r="N447" s="88">
        <v>108.25166732410941</v>
      </c>
      <c r="O447" s="89">
        <v>211.39766867199734</v>
      </c>
      <c r="P447" s="88">
        <v>7.0465889557332444</v>
      </c>
    </row>
    <row r="448" spans="1:16" x14ac:dyDescent="0.25">
      <c r="A448" s="70" t="s">
        <v>445</v>
      </c>
      <c r="B448" s="70" t="s">
        <v>221</v>
      </c>
      <c r="C448" s="71">
        <v>1936877995</v>
      </c>
      <c r="D448" s="71">
        <v>700000000</v>
      </c>
      <c r="E448" s="72">
        <v>58.353815522581769</v>
      </c>
      <c r="F448" s="72">
        <v>41.68129680184412</v>
      </c>
      <c r="G448" s="71">
        <v>248.370544</v>
      </c>
      <c r="H448" s="72">
        <v>2.76</v>
      </c>
      <c r="I448" s="72">
        <v>7.3240044891316192E-2</v>
      </c>
      <c r="J448" s="71">
        <v>-73334422</v>
      </c>
      <c r="K448" s="72">
        <v>-19.090625681893286</v>
      </c>
      <c r="L448" s="72">
        <v>57.142857142857146</v>
      </c>
      <c r="M448" s="72">
        <v>35.479999999999997</v>
      </c>
      <c r="N448" s="73">
        <v>41.319308031139713</v>
      </c>
      <c r="O448" s="74">
        <v>1715.9172377560167</v>
      </c>
      <c r="P448" s="73">
        <v>57.197241258533886</v>
      </c>
    </row>
    <row r="449" spans="1:16" x14ac:dyDescent="0.25">
      <c r="A449" s="45" t="s">
        <v>182</v>
      </c>
      <c r="B449" s="45" t="s">
        <v>375</v>
      </c>
      <c r="C449" s="46">
        <v>7154261414</v>
      </c>
      <c r="D449" s="46">
        <v>700000000</v>
      </c>
      <c r="E449" s="47">
        <v>21.354982160047904</v>
      </c>
      <c r="F449" s="47">
        <v>2.033807824766467</v>
      </c>
      <c r="G449" s="46">
        <v>119.87214899999999</v>
      </c>
      <c r="H449" s="47">
        <v>15.63</v>
      </c>
      <c r="I449" s="47">
        <v>5.058312121158437E-2</v>
      </c>
      <c r="J449" s="46">
        <v>-117347216</v>
      </c>
      <c r="K449" s="47">
        <v>-89.47804948350884</v>
      </c>
      <c r="L449" s="47">
        <v>57.142857142857146</v>
      </c>
      <c r="M449" s="47">
        <v>17.12</v>
      </c>
      <c r="N449" s="48">
        <v>36.411995556641145</v>
      </c>
      <c r="O449" s="49">
        <v>1326.9102158378655</v>
      </c>
      <c r="P449" s="48">
        <v>44.230340527928853</v>
      </c>
    </row>
    <row r="450" spans="1:16" x14ac:dyDescent="0.25">
      <c r="A450" s="75" t="s">
        <v>452</v>
      </c>
      <c r="B450" s="75" t="s">
        <v>679</v>
      </c>
      <c r="C450" s="76">
        <v>60137175087</v>
      </c>
      <c r="D450" s="76">
        <v>700000000</v>
      </c>
      <c r="E450" s="77">
        <v>1.3446871544994443</v>
      </c>
      <c r="F450" s="77">
        <v>1.0383684590729299E-2</v>
      </c>
      <c r="G450" s="76">
        <v>158.53750099999999</v>
      </c>
      <c r="H450" s="77">
        <v>187.7</v>
      </c>
      <c r="I450" s="77">
        <v>2.5067582107008946</v>
      </c>
      <c r="J450" s="76">
        <v>20192725560</v>
      </c>
      <c r="K450" s="77">
        <v>6.4132006159945059</v>
      </c>
      <c r="L450" s="77">
        <v>57.142857142857146</v>
      </c>
      <c r="M450" s="77">
        <v>22.64</v>
      </c>
      <c r="N450" s="78">
        <v>67.936528496692148</v>
      </c>
      <c r="O450" s="79">
        <v>1470.896277391071</v>
      </c>
      <c r="P450" s="78">
        <v>49.029875913035696</v>
      </c>
    </row>
    <row r="451" spans="1:16" x14ac:dyDescent="0.25">
      <c r="A451" t="s">
        <v>2170</v>
      </c>
      <c r="C451" s="14">
        <v>19741812437</v>
      </c>
      <c r="D451" s="14">
        <v>700000000</v>
      </c>
      <c r="E451" s="19">
        <v>0</v>
      </c>
      <c r="F451" s="19">
        <v>0</v>
      </c>
      <c r="G451" s="14">
        <v>0</v>
      </c>
      <c r="H451" s="19">
        <v>19.59</v>
      </c>
      <c r="I451" s="19">
        <v>0</v>
      </c>
      <c r="J451" s="14">
        <v>81589060</v>
      </c>
      <c r="K451" s="19">
        <v>171.5916325056325</v>
      </c>
      <c r="L451" s="19">
        <v>57.142857142857146</v>
      </c>
      <c r="M451" s="19">
        <v>0</v>
      </c>
      <c r="N451" s="20">
        <v>47.778751650503523</v>
      </c>
      <c r="O451" s="21">
        <v>0</v>
      </c>
      <c r="P451" s="24">
        <v>0</v>
      </c>
    </row>
    <row r="452" spans="1:16" x14ac:dyDescent="0.25">
      <c r="A452" s="50" t="s">
        <v>61</v>
      </c>
      <c r="B452" s="50" t="s">
        <v>355</v>
      </c>
      <c r="C452" s="51">
        <v>3787777042</v>
      </c>
      <c r="D452" s="51">
        <v>704842185</v>
      </c>
      <c r="E452" s="52">
        <v>15.40021694948066</v>
      </c>
      <c r="F452" s="52">
        <v>4.3698340641971249</v>
      </c>
      <c r="G452" s="51">
        <v>465.53517099999999</v>
      </c>
      <c r="H452" s="52">
        <v>5.58</v>
      </c>
      <c r="I452" s="52">
        <v>7.5530235696055215E-3</v>
      </c>
      <c r="J452" s="51">
        <v>132778559</v>
      </c>
      <c r="K452" s="52">
        <v>26.542018165749184</v>
      </c>
      <c r="L452" s="52">
        <v>56.750292265778619</v>
      </c>
      <c r="M452" s="52">
        <v>66.040000000000006</v>
      </c>
      <c r="N452" s="53">
        <v>2.0924501977181258</v>
      </c>
      <c r="O452" s="54">
        <v>1086.4897487524627</v>
      </c>
      <c r="P452" s="53">
        <v>36.21632495841542</v>
      </c>
    </row>
    <row r="453" spans="1:16" x14ac:dyDescent="0.25">
      <c r="A453" s="35" t="s">
        <v>217</v>
      </c>
      <c r="B453" s="35" t="s">
        <v>208</v>
      </c>
      <c r="C453" s="36">
        <v>41071171048</v>
      </c>
      <c r="D453" s="36">
        <v>705000000</v>
      </c>
      <c r="E453" s="37">
        <v>11.433617443291414</v>
      </c>
      <c r="F453" s="37">
        <v>0.60066285491417992</v>
      </c>
      <c r="G453" s="36">
        <v>129.924835</v>
      </c>
      <c r="H453" s="37">
        <v>26.94</v>
      </c>
      <c r="I453" s="37">
        <v>0.65059815510464603</v>
      </c>
      <c r="J453" s="36">
        <v>301575390</v>
      </c>
      <c r="K453" s="37">
        <v>63.118545581587412</v>
      </c>
      <c r="L453" s="37">
        <v>56.737588652482266</v>
      </c>
      <c r="M453" s="37">
        <v>18.420000000000002</v>
      </c>
      <c r="N453" s="38">
        <v>45.062376056892298</v>
      </c>
      <c r="O453" s="39">
        <v>2163.3172185004942</v>
      </c>
      <c r="P453" s="38">
        <v>72.110573950016473</v>
      </c>
    </row>
    <row r="454" spans="1:16" x14ac:dyDescent="0.25">
      <c r="A454" s="25" t="s">
        <v>157</v>
      </c>
      <c r="B454" s="25" t="s">
        <v>353</v>
      </c>
      <c r="C454" s="26">
        <v>2077382264</v>
      </c>
      <c r="D454" s="26">
        <v>720000000</v>
      </c>
      <c r="E454" s="27">
        <v>55.247495520533064</v>
      </c>
      <c r="F454" s="27">
        <v>38.366316333703516</v>
      </c>
      <c r="G454" s="26">
        <v>247.17509200000001</v>
      </c>
      <c r="H454" s="27">
        <v>2.93</v>
      </c>
      <c r="I454" s="27">
        <v>8.9514418110043792E-3</v>
      </c>
      <c r="J454" s="26">
        <v>-115858447</v>
      </c>
      <c r="K454" s="27">
        <v>-12.428959970437027</v>
      </c>
      <c r="L454" s="27">
        <v>55.555555555555557</v>
      </c>
      <c r="M454" s="27">
        <v>34.32</v>
      </c>
      <c r="N454" s="28">
        <v>72.640640206856915</v>
      </c>
      <c r="O454" s="29">
        <v>816.97061729891493</v>
      </c>
      <c r="P454" s="28">
        <v>27.23235390996383</v>
      </c>
    </row>
    <row r="455" spans="1:16" x14ac:dyDescent="0.25">
      <c r="A455" t="s">
        <v>2181</v>
      </c>
      <c r="C455" s="14">
        <v>11686748615</v>
      </c>
      <c r="D455" s="14">
        <v>720000000</v>
      </c>
      <c r="E455" s="19">
        <v>0</v>
      </c>
      <c r="F455" s="19">
        <v>0</v>
      </c>
      <c r="G455" s="14">
        <v>0</v>
      </c>
      <c r="H455" s="19">
        <v>138.4</v>
      </c>
      <c r="I455" s="19">
        <v>0</v>
      </c>
      <c r="J455" s="14">
        <v>35218633</v>
      </c>
      <c r="K455" s="19">
        <v>2637.2403494479754</v>
      </c>
      <c r="L455" s="19">
        <v>55.555555555555557</v>
      </c>
      <c r="M455" s="19">
        <v>0</v>
      </c>
      <c r="N455" s="20">
        <v>0</v>
      </c>
      <c r="O455" s="21">
        <v>0</v>
      </c>
      <c r="P455" s="24">
        <v>0</v>
      </c>
    </row>
    <row r="456" spans="1:16" x14ac:dyDescent="0.25">
      <c r="A456" s="70" t="s">
        <v>547</v>
      </c>
      <c r="B456" s="70" t="s">
        <v>221</v>
      </c>
      <c r="C456" s="71">
        <v>10039494449</v>
      </c>
      <c r="D456" s="71">
        <v>721500000</v>
      </c>
      <c r="E456" s="72">
        <v>19.884029826034794</v>
      </c>
      <c r="F456" s="72">
        <v>1.5310718276765067</v>
      </c>
      <c r="G456" s="71">
        <v>112.720027</v>
      </c>
      <c r="H456" s="72">
        <v>17.850000000000001</v>
      </c>
      <c r="I456" s="72">
        <v>-0.28001858090172504</v>
      </c>
      <c r="J456" s="71">
        <v>-66130209</v>
      </c>
      <c r="K456" s="72">
        <v>-196.38528588349087</v>
      </c>
      <c r="L456" s="72">
        <v>55.440055440055438</v>
      </c>
      <c r="M456" s="72">
        <v>15.62</v>
      </c>
      <c r="N456" s="73">
        <v>22.21995357494685</v>
      </c>
      <c r="O456" s="74">
        <v>525.80028321424129</v>
      </c>
      <c r="P456" s="73">
        <v>17.526676107141377</v>
      </c>
    </row>
    <row r="457" spans="1:16" x14ac:dyDescent="0.25">
      <c r="A457" s="35" t="s">
        <v>34</v>
      </c>
      <c r="B457" s="35" t="s">
        <v>208</v>
      </c>
      <c r="C457" s="36">
        <v>14552864000</v>
      </c>
      <c r="D457" s="36">
        <v>729164000</v>
      </c>
      <c r="E457" s="37">
        <v>20.34239755192818</v>
      </c>
      <c r="F457" s="37">
        <v>2.7898247241948559</v>
      </c>
      <c r="G457" s="36">
        <v>184.162025</v>
      </c>
      <c r="H457" s="37">
        <v>10.68</v>
      </c>
      <c r="I457" s="37">
        <v>-5.9655659234095992E-2</v>
      </c>
      <c r="J457" s="36">
        <v>389489000</v>
      </c>
      <c r="K457" s="37">
        <v>18.721042186043764</v>
      </c>
      <c r="L457" s="37">
        <v>54.857343478284719</v>
      </c>
      <c r="M457" s="37">
        <v>25.25</v>
      </c>
      <c r="N457" s="38">
        <v>65.824283227917107</v>
      </c>
      <c r="O457" s="39">
        <v>709.67949087891179</v>
      </c>
      <c r="P457" s="38">
        <v>23.655983029297058</v>
      </c>
    </row>
    <row r="458" spans="1:16" x14ac:dyDescent="0.25">
      <c r="A458" s="30" t="s">
        <v>163</v>
      </c>
      <c r="B458" s="30" t="s">
        <v>605</v>
      </c>
      <c r="C458" s="31">
        <v>2210494206</v>
      </c>
      <c r="D458" s="31">
        <v>735000000</v>
      </c>
      <c r="E458" s="32">
        <v>34.955929923078244</v>
      </c>
      <c r="F458" s="32">
        <v>5.9448860413398377</v>
      </c>
      <c r="G458" s="31">
        <v>139.25645700000001</v>
      </c>
      <c r="H458" s="32">
        <v>8.2200000000000006</v>
      </c>
      <c r="I458" s="32">
        <v>-0.12283281885039621</v>
      </c>
      <c r="J458" s="31">
        <v>-78670547</v>
      </c>
      <c r="K458" s="32">
        <v>-74.742075963956367</v>
      </c>
      <c r="L458" s="32">
        <v>54.42176870748299</v>
      </c>
      <c r="M458" s="32">
        <v>18.940000000000001</v>
      </c>
      <c r="N458" s="33">
        <v>41.98645751514745</v>
      </c>
      <c r="O458" s="34">
        <v>565.19967480142293</v>
      </c>
      <c r="P458" s="33">
        <v>18.839989160047431</v>
      </c>
    </row>
    <row r="459" spans="1:16" x14ac:dyDescent="0.25">
      <c r="A459" s="90" t="s">
        <v>399</v>
      </c>
      <c r="B459" s="90" t="s">
        <v>390</v>
      </c>
      <c r="C459" s="91">
        <v>4113425775</v>
      </c>
      <c r="D459" s="91">
        <v>750000000</v>
      </c>
      <c r="E459" s="92">
        <v>18.808747948670927</v>
      </c>
      <c r="F459" s="92">
        <v>5.015666119645581</v>
      </c>
      <c r="G459" s="91">
        <v>408.98116599999997</v>
      </c>
      <c r="H459" s="92">
        <v>5.2</v>
      </c>
      <c r="I459" s="92">
        <v>-0.14504946053759138</v>
      </c>
      <c r="J459" s="91">
        <v>274798301</v>
      </c>
      <c r="K459" s="92">
        <v>13.646372580738772</v>
      </c>
      <c r="L459" s="92">
        <v>53.333333333333336</v>
      </c>
      <c r="M459" s="92">
        <v>54.53</v>
      </c>
      <c r="N459" s="93">
        <v>33.293836134016303</v>
      </c>
      <c r="O459" s="94">
        <v>532.13159933567226</v>
      </c>
      <c r="P459" s="93">
        <v>17.737719977855743</v>
      </c>
    </row>
    <row r="460" spans="1:16" x14ac:dyDescent="0.25">
      <c r="A460" s="50" t="s">
        <v>285</v>
      </c>
      <c r="B460" s="50" t="s">
        <v>355</v>
      </c>
      <c r="C460" s="51">
        <v>7665829861</v>
      </c>
      <c r="D460" s="51">
        <v>750000000</v>
      </c>
      <c r="E460" s="52">
        <v>7.2756097370212665</v>
      </c>
      <c r="F460" s="52">
        <v>0.80840108189125182</v>
      </c>
      <c r="G460" s="51">
        <v>459.303876</v>
      </c>
      <c r="H460" s="52">
        <v>11.97</v>
      </c>
      <c r="I460" s="52">
        <v>0.34333969937810593</v>
      </c>
      <c r="J460" s="51">
        <v>309742404</v>
      </c>
      <c r="K460" s="52">
        <v>29.056402622871101</v>
      </c>
      <c r="L460" s="52">
        <v>53.333333333333336</v>
      </c>
      <c r="M460" s="52">
        <v>61.24</v>
      </c>
      <c r="N460" s="53">
        <v>80.257584655929321</v>
      </c>
      <c r="O460" s="54">
        <v>2713.6108155046591</v>
      </c>
      <c r="P460" s="53">
        <v>90.453693850155304</v>
      </c>
    </row>
    <row r="461" spans="1:16" x14ac:dyDescent="0.25">
      <c r="A461" s="55" t="s">
        <v>108</v>
      </c>
      <c r="B461" s="55" t="s">
        <v>233</v>
      </c>
      <c r="C461" s="56">
        <v>15078182984</v>
      </c>
      <c r="D461" s="56">
        <v>750000000</v>
      </c>
      <c r="E461" s="57">
        <v>15.8404863029295</v>
      </c>
      <c r="F461" s="57">
        <v>2.346738711545111</v>
      </c>
      <c r="G461" s="56">
        <v>290.32257499999997</v>
      </c>
      <c r="H461" s="57">
        <v>8.6999999999999993</v>
      </c>
      <c r="I461" s="57">
        <v>3.155385468913785E-2</v>
      </c>
      <c r="J461" s="56">
        <v>110116171</v>
      </c>
      <c r="K461" s="57">
        <v>61.298898596828252</v>
      </c>
      <c r="L461" s="57">
        <v>53.333333333333336</v>
      </c>
      <c r="M461" s="57">
        <v>38.700000000000003</v>
      </c>
      <c r="N461" s="58">
        <v>65.349826723510702</v>
      </c>
      <c r="O461" s="59">
        <v>1797.6022619609989</v>
      </c>
      <c r="P461" s="58">
        <v>59.920075398699964</v>
      </c>
    </row>
    <row r="462" spans="1:16" x14ac:dyDescent="0.25">
      <c r="A462" s="30" t="s">
        <v>250</v>
      </c>
      <c r="B462" s="30" t="s">
        <v>349</v>
      </c>
      <c r="C462" s="31">
        <v>14579845739</v>
      </c>
      <c r="D462" s="31">
        <v>758500000</v>
      </c>
      <c r="E462" s="32">
        <v>11.037137243410459</v>
      </c>
      <c r="F462" s="32">
        <v>0.66142130061787374</v>
      </c>
      <c r="G462" s="31">
        <v>164.048046</v>
      </c>
      <c r="H462" s="32">
        <v>22.1</v>
      </c>
      <c r="I462" s="32">
        <v>0.29129743988772461</v>
      </c>
      <c r="J462" s="31">
        <v>-336082138</v>
      </c>
      <c r="K462" s="32">
        <v>-49.651552740360152</v>
      </c>
      <c r="L462" s="32">
        <v>52.735662491760053</v>
      </c>
      <c r="M462" s="32">
        <v>21.62</v>
      </c>
      <c r="N462" s="33">
        <v>25.330726931658571</v>
      </c>
      <c r="O462" s="34">
        <v>2184.8044436251334</v>
      </c>
      <c r="P462" s="33">
        <v>72.826814787504446</v>
      </c>
    </row>
    <row r="463" spans="1:16" x14ac:dyDescent="0.25">
      <c r="A463" s="30" t="s">
        <v>510</v>
      </c>
      <c r="B463" s="30" t="s">
        <v>349</v>
      </c>
      <c r="C463" s="31">
        <v>7188334000</v>
      </c>
      <c r="D463" s="31">
        <v>768000000</v>
      </c>
      <c r="E463" s="32">
        <v>24.81503468705105</v>
      </c>
      <c r="F463" s="32">
        <v>16.155621541048859</v>
      </c>
      <c r="G463" s="31">
        <v>642.21395900000005</v>
      </c>
      <c r="H463" s="32">
        <v>2.5099999999999998</v>
      </c>
      <c r="I463" s="32">
        <v>-0.11906935256189176</v>
      </c>
      <c r="J463" s="31">
        <v>-707475000</v>
      </c>
      <c r="K463" s="32">
        <v>-2.1711014523481396</v>
      </c>
      <c r="L463" s="32">
        <v>52.083333333333336</v>
      </c>
      <c r="M463" s="32">
        <v>83.62</v>
      </c>
      <c r="N463" s="33">
        <v>28.926657046192595</v>
      </c>
      <c r="O463" s="34">
        <v>230.26761452255869</v>
      </c>
      <c r="P463" s="33">
        <v>7.675587150751956</v>
      </c>
    </row>
    <row r="464" spans="1:16" x14ac:dyDescent="0.25">
      <c r="A464" s="35" t="s">
        <v>214</v>
      </c>
      <c r="B464" s="35" t="s">
        <v>208</v>
      </c>
      <c r="C464" s="36">
        <v>2238803365</v>
      </c>
      <c r="D464" s="36">
        <v>771000000</v>
      </c>
      <c r="E464" s="37">
        <v>46.071926016595476</v>
      </c>
      <c r="F464" s="37">
        <v>29.878032436183837</v>
      </c>
      <c r="G464" s="36">
        <v>377.50861900000001</v>
      </c>
      <c r="H464" s="37">
        <v>2.2999999999999998</v>
      </c>
      <c r="I464" s="37">
        <v>-5.0709772482082194E-2</v>
      </c>
      <c r="J464" s="36">
        <v>32206309</v>
      </c>
      <c r="K464" s="37">
        <v>47.878817780702533</v>
      </c>
      <c r="L464" s="37">
        <v>51.880674448767834</v>
      </c>
      <c r="M464" s="37">
        <v>48.96</v>
      </c>
      <c r="N464" s="38">
        <v>70.207991156954805</v>
      </c>
      <c r="O464" s="39">
        <v>598.62504660357945</v>
      </c>
      <c r="P464" s="38">
        <v>19.954168220119314</v>
      </c>
    </row>
    <row r="465" spans="1:16" x14ac:dyDescent="0.25">
      <c r="A465" s="35" t="s">
        <v>207</v>
      </c>
      <c r="B465" s="35" t="s">
        <v>200</v>
      </c>
      <c r="C465" s="36">
        <v>63934093330</v>
      </c>
      <c r="D465" s="36">
        <v>780226002</v>
      </c>
      <c r="E465" s="37">
        <v>1.1735195027758658</v>
      </c>
      <c r="F465" s="37">
        <v>3.2697312667369652E-2</v>
      </c>
      <c r="G465" s="36">
        <v>725.54518099999996</v>
      </c>
      <c r="H465" s="37">
        <v>46.98</v>
      </c>
      <c r="I465" s="37">
        <v>1.4143190905718654</v>
      </c>
      <c r="J465" s="36">
        <v>16782058</v>
      </c>
      <c r="K465" s="37">
        <v>2138.6170928499951</v>
      </c>
      <c r="L465" s="37">
        <v>51.267196808957415</v>
      </c>
      <c r="M465" s="37">
        <v>92.99</v>
      </c>
      <c r="N465" s="38">
        <v>33.840898578139964</v>
      </c>
      <c r="O465" s="39">
        <v>2737.4524705065292</v>
      </c>
      <c r="P465" s="38">
        <v>91.248415683550974</v>
      </c>
    </row>
    <row r="466" spans="1:16" x14ac:dyDescent="0.25">
      <c r="A466" s="35" t="s">
        <v>323</v>
      </c>
      <c r="B466" s="35" t="s">
        <v>200</v>
      </c>
      <c r="C466" s="36">
        <v>3818084897</v>
      </c>
      <c r="D466" s="36">
        <v>791000000</v>
      </c>
      <c r="E466" s="37">
        <v>14.088532661874618</v>
      </c>
      <c r="F466" s="37">
        <v>4.4527600069135964</v>
      </c>
      <c r="G466" s="36">
        <v>679.26380900000004</v>
      </c>
      <c r="H466" s="37">
        <v>4.18</v>
      </c>
      <c r="I466" s="37">
        <v>2.7193963441555447E-2</v>
      </c>
      <c r="J466" s="36">
        <v>-264395717</v>
      </c>
      <c r="K466" s="37">
        <v>-11.966910946594494</v>
      </c>
      <c r="L466" s="37">
        <v>50.56890012642225</v>
      </c>
      <c r="M466" s="37">
        <v>85.87</v>
      </c>
      <c r="N466" s="38">
        <v>22.009294454752027</v>
      </c>
      <c r="O466" s="39">
        <v>902.01063483193911</v>
      </c>
      <c r="P466" s="38">
        <v>30.067021161064638</v>
      </c>
    </row>
    <row r="467" spans="1:16" x14ac:dyDescent="0.25">
      <c r="A467" s="80" t="s">
        <v>269</v>
      </c>
      <c r="B467" s="80" t="s">
        <v>352</v>
      </c>
      <c r="C467" s="81">
        <v>15648837000</v>
      </c>
      <c r="D467" s="81">
        <v>794512000</v>
      </c>
      <c r="E467" s="82">
        <v>1.8411599238153382</v>
      </c>
      <c r="F467" s="82">
        <v>6.0982813277217843E-2</v>
      </c>
      <c r="G467" s="81">
        <v>576.62533099999996</v>
      </c>
      <c r="H467" s="82">
        <v>37.68</v>
      </c>
      <c r="I467" s="82">
        <v>-0.41327975506803233</v>
      </c>
      <c r="J467" s="81">
        <v>542874000</v>
      </c>
      <c r="K467" s="82">
        <v>55.61411303543732</v>
      </c>
      <c r="L467" s="82">
        <v>50.345369232937955</v>
      </c>
      <c r="M467" s="82">
        <v>72.569999999999993</v>
      </c>
      <c r="N467" s="83">
        <v>49.394277753346181</v>
      </c>
      <c r="O467" s="84">
        <v>333.99592770249495</v>
      </c>
      <c r="P467" s="83">
        <v>11.133197590083165</v>
      </c>
    </row>
    <row r="468" spans="1:16" x14ac:dyDescent="0.25">
      <c r="A468" s="25" t="s">
        <v>83</v>
      </c>
      <c r="B468" s="25" t="s">
        <v>691</v>
      </c>
      <c r="C468" s="26">
        <v>4451435451</v>
      </c>
      <c r="D468" s="26">
        <v>800000000</v>
      </c>
      <c r="E468" s="27">
        <v>69.542770194525033</v>
      </c>
      <c r="F468" s="27">
        <v>86.928462743156288</v>
      </c>
      <c r="G468" s="26">
        <v>475.40234800000002</v>
      </c>
      <c r="H468" s="27">
        <v>1.21</v>
      </c>
      <c r="I468" s="27">
        <v>-1.4496771243054818E-2</v>
      </c>
      <c r="J468" s="26">
        <v>-73450635</v>
      </c>
      <c r="K468" s="27">
        <v>-10.891668942004381</v>
      </c>
      <c r="L468" s="27">
        <v>50</v>
      </c>
      <c r="M468" s="27">
        <v>59.42</v>
      </c>
      <c r="N468" s="28">
        <v>16.055939799272334</v>
      </c>
      <c r="O468" s="29">
        <v>895.23501243918781</v>
      </c>
      <c r="P468" s="28">
        <v>29.84116708130626</v>
      </c>
    </row>
    <row r="469" spans="1:16" x14ac:dyDescent="0.25">
      <c r="A469" s="45" t="s">
        <v>503</v>
      </c>
      <c r="B469" s="45" t="s">
        <v>375</v>
      </c>
      <c r="C469" s="46">
        <v>1513644763</v>
      </c>
      <c r="D469" s="46">
        <v>800000000</v>
      </c>
      <c r="E469" s="47">
        <v>45.17936206740761</v>
      </c>
      <c r="F469" s="47">
        <v>18.824734194753169</v>
      </c>
      <c r="G469" s="46">
        <v>295.12339900000001</v>
      </c>
      <c r="H469" s="47">
        <v>3</v>
      </c>
      <c r="I469" s="47">
        <v>-5.8019419281942756E-2</v>
      </c>
      <c r="J469" s="46">
        <v>-44498491</v>
      </c>
      <c r="K469" s="47">
        <v>-53.934413191674295</v>
      </c>
      <c r="L469" s="47">
        <v>50</v>
      </c>
      <c r="M469" s="47">
        <v>36.89</v>
      </c>
      <c r="N469" s="48">
        <v>46.763872835832537</v>
      </c>
      <c r="O469" s="49">
        <v>764.73954230320169</v>
      </c>
      <c r="P469" s="48">
        <v>25.491318076773389</v>
      </c>
    </row>
    <row r="470" spans="1:16" x14ac:dyDescent="0.25">
      <c r="A470" s="90" t="s">
        <v>767</v>
      </c>
      <c r="B470" s="90" t="s">
        <v>609</v>
      </c>
      <c r="C470" s="91">
        <v>5485118988</v>
      </c>
      <c r="D470" s="91">
        <v>802845890</v>
      </c>
      <c r="E470" s="92">
        <v>9.0166761932201958</v>
      </c>
      <c r="F470" s="92">
        <v>0.74872619228913251</v>
      </c>
      <c r="G470" s="91">
        <v>279.77893499999999</v>
      </c>
      <c r="H470" s="92">
        <v>15.86</v>
      </c>
      <c r="I470" s="92">
        <v>1.5066999999999999</v>
      </c>
      <c r="J470" s="91">
        <v>8774774</v>
      </c>
      <c r="K470" s="92">
        <v>1372.4214834478928</v>
      </c>
      <c r="L470" s="92">
        <v>49.82276237348615</v>
      </c>
      <c r="M470" s="92">
        <v>34.840000000000003</v>
      </c>
      <c r="N470" s="93">
        <v>22.662192129192288</v>
      </c>
      <c r="O470" s="94">
        <v>0</v>
      </c>
      <c r="P470" s="93">
        <v>0</v>
      </c>
    </row>
    <row r="471" spans="1:16" x14ac:dyDescent="0.25">
      <c r="A471" s="50" t="s">
        <v>284</v>
      </c>
      <c r="B471" s="50" t="s">
        <v>355</v>
      </c>
      <c r="C471" s="51">
        <v>1104228363</v>
      </c>
      <c r="D471" s="51">
        <v>805885530</v>
      </c>
      <c r="E471" s="52">
        <v>14.92521306697563</v>
      </c>
      <c r="F471" s="52">
        <v>2.3150330461597366</v>
      </c>
      <c r="G471" s="51">
        <v>306.64052400000003</v>
      </c>
      <c r="H471" s="52">
        <v>8.74</v>
      </c>
      <c r="I471" s="52">
        <v>-0.32200266725071991</v>
      </c>
      <c r="J471" s="51">
        <v>-213403973</v>
      </c>
      <c r="K471" s="52">
        <v>-30.210703902874386</v>
      </c>
      <c r="L471" s="52">
        <v>49.634840819142141</v>
      </c>
      <c r="M471" s="52">
        <v>38.049999999999997</v>
      </c>
      <c r="N471" s="53">
        <v>88.964100026904944</v>
      </c>
      <c r="O471" s="54">
        <v>167.43770473082063</v>
      </c>
      <c r="P471" s="53">
        <v>5.5812568243606879</v>
      </c>
    </row>
    <row r="472" spans="1:16" x14ac:dyDescent="0.25">
      <c r="A472" s="70" t="s">
        <v>419</v>
      </c>
      <c r="B472" s="70" t="s">
        <v>221</v>
      </c>
      <c r="C472" s="71">
        <v>6754555404</v>
      </c>
      <c r="D472" s="71">
        <v>813555283</v>
      </c>
      <c r="E472" s="72">
        <v>53.158991551508997</v>
      </c>
      <c r="F472" s="72">
        <v>21.780528282185585</v>
      </c>
      <c r="G472" s="71">
        <v>202.870632</v>
      </c>
      <c r="H472" s="72">
        <v>3.71</v>
      </c>
      <c r="I472" s="72">
        <v>-0.13943595718205026</v>
      </c>
      <c r="J472" s="71">
        <v>-393754363</v>
      </c>
      <c r="K472" s="72">
        <v>-6.1984477591680678</v>
      </c>
      <c r="L472" s="72">
        <v>49.166910762965323</v>
      </c>
      <c r="M472" s="72">
        <v>24.93</v>
      </c>
      <c r="N472" s="73">
        <v>10.590985687234088</v>
      </c>
      <c r="O472" s="74">
        <v>429.35965911536857</v>
      </c>
      <c r="P472" s="73">
        <v>14.311988637178953</v>
      </c>
    </row>
    <row r="473" spans="1:16" x14ac:dyDescent="0.25">
      <c r="A473" s="70" t="s">
        <v>522</v>
      </c>
      <c r="B473" s="70" t="s">
        <v>221</v>
      </c>
      <c r="C473" s="71">
        <v>5500889819</v>
      </c>
      <c r="D473" s="71">
        <v>815000000</v>
      </c>
      <c r="E473" s="72">
        <v>39.425954747667809</v>
      </c>
      <c r="F473" s="72">
        <v>16.125134866121805</v>
      </c>
      <c r="G473" s="71">
        <v>284.200897</v>
      </c>
      <c r="H473" s="72">
        <v>3.57</v>
      </c>
      <c r="I473" s="72">
        <v>-3.1390065535940703E-2</v>
      </c>
      <c r="J473" s="71">
        <v>-223530864</v>
      </c>
      <c r="K473" s="72">
        <v>-10.938086831713763</v>
      </c>
      <c r="L473" s="72">
        <v>49.079754601226995</v>
      </c>
      <c r="M473" s="72">
        <v>34.869999999999997</v>
      </c>
      <c r="N473" s="73">
        <v>1.8249728518080817</v>
      </c>
      <c r="O473" s="74">
        <v>637.2344162191672</v>
      </c>
      <c r="P473" s="73">
        <v>21.241147207305573</v>
      </c>
    </row>
    <row r="474" spans="1:16" x14ac:dyDescent="0.25">
      <c r="A474" s="70" t="s">
        <v>511</v>
      </c>
      <c r="B474" s="70" t="s">
        <v>221</v>
      </c>
      <c r="C474" s="71">
        <v>4887672096</v>
      </c>
      <c r="D474" s="71">
        <v>820000000</v>
      </c>
      <c r="E474" s="72">
        <v>37.562603948637275</v>
      </c>
      <c r="F474" s="72">
        <v>45.808053595899118</v>
      </c>
      <c r="G474" s="71">
        <v>594.91427499999998</v>
      </c>
      <c r="H474" s="72">
        <v>1.79</v>
      </c>
      <c r="I474" s="72">
        <v>-2.7631051736565441E-2</v>
      </c>
      <c r="J474" s="71">
        <v>-492287088</v>
      </c>
      <c r="K474" s="72">
        <v>-1.6656947134879962</v>
      </c>
      <c r="L474" s="72">
        <v>48.780487804878049</v>
      </c>
      <c r="M474" s="72">
        <v>72.55</v>
      </c>
      <c r="N474" s="73">
        <v>38.606751960873375</v>
      </c>
      <c r="O474" s="74">
        <v>709.83206390314649</v>
      </c>
      <c r="P474" s="73">
        <v>23.661068796771549</v>
      </c>
    </row>
    <row r="475" spans="1:16" x14ac:dyDescent="0.25">
      <c r="A475" s="85" t="s">
        <v>411</v>
      </c>
      <c r="B475" s="85" t="s">
        <v>607</v>
      </c>
      <c r="C475" s="86">
        <v>15071105467</v>
      </c>
      <c r="D475" s="86">
        <v>825000000</v>
      </c>
      <c r="E475" s="87">
        <v>4.8790079220451634</v>
      </c>
      <c r="F475" s="87">
        <v>0.18481090613807438</v>
      </c>
      <c r="G475" s="86">
        <v>254.99831699999999</v>
      </c>
      <c r="H475" s="87">
        <v>32.159999999999997</v>
      </c>
      <c r="I475" s="87">
        <v>-15.210780211838321</v>
      </c>
      <c r="J475" s="86">
        <v>4783118733</v>
      </c>
      <c r="K475" s="87">
        <v>5.5194113869386987</v>
      </c>
      <c r="L475" s="87">
        <v>48.484848484848484</v>
      </c>
      <c r="M475" s="87">
        <v>30.9</v>
      </c>
      <c r="N475" s="88">
        <v>29.67767813563805</v>
      </c>
      <c r="O475" s="89">
        <v>470</v>
      </c>
      <c r="P475" s="88">
        <v>15.666666666666666</v>
      </c>
    </row>
    <row r="476" spans="1:16" x14ac:dyDescent="0.25">
      <c r="A476" s="35" t="s">
        <v>129</v>
      </c>
      <c r="B476" s="35" t="s">
        <v>208</v>
      </c>
      <c r="C476" s="36">
        <v>7703042931</v>
      </c>
      <c r="D476" s="36">
        <v>825000000</v>
      </c>
      <c r="E476" s="37">
        <v>19.248574161868962</v>
      </c>
      <c r="F476" s="37">
        <v>4.6663210089379303</v>
      </c>
      <c r="G476" s="36">
        <v>371.10216800000001</v>
      </c>
      <c r="H476" s="37">
        <v>5.6</v>
      </c>
      <c r="I476" s="37">
        <v>-0.14726151172872193</v>
      </c>
      <c r="J476" s="36">
        <v>1636745004</v>
      </c>
      <c r="K476" s="37">
        <v>2.5202459698480926</v>
      </c>
      <c r="L476" s="37">
        <v>48.484848484848484</v>
      </c>
      <c r="M476" s="37">
        <v>44.98</v>
      </c>
      <c r="N476" s="38">
        <v>45.079154068160797</v>
      </c>
      <c r="O476" s="39">
        <v>460.59914788966825</v>
      </c>
      <c r="P476" s="38">
        <v>15.353304929655609</v>
      </c>
    </row>
    <row r="477" spans="1:16" x14ac:dyDescent="0.25">
      <c r="A477" s="80" t="s">
        <v>535</v>
      </c>
      <c r="B477" s="80" t="s">
        <v>352</v>
      </c>
      <c r="C477" s="81">
        <v>6812625069</v>
      </c>
      <c r="D477" s="81">
        <v>829650000</v>
      </c>
      <c r="E477" s="82">
        <v>28.7567469989241</v>
      </c>
      <c r="F477" s="82">
        <v>2.8884416118166394</v>
      </c>
      <c r="G477" s="81">
        <v>109.24879199999999</v>
      </c>
      <c r="H477" s="82">
        <v>12.74</v>
      </c>
      <c r="I477" s="82">
        <v>-0.12235354824400702</v>
      </c>
      <c r="J477" s="81">
        <v>-265472500</v>
      </c>
      <c r="K477" s="82">
        <v>-37.502189492320298</v>
      </c>
      <c r="L477" s="82">
        <v>48.213101910444166</v>
      </c>
      <c r="M477" s="82">
        <v>13.16</v>
      </c>
      <c r="N477" s="83">
        <v>73.412428088980434</v>
      </c>
      <c r="O477" s="84">
        <v>380.45676458649473</v>
      </c>
      <c r="P477" s="83">
        <v>12.681892152883158</v>
      </c>
    </row>
    <row r="478" spans="1:16" x14ac:dyDescent="0.25">
      <c r="A478" s="55" t="s">
        <v>176</v>
      </c>
      <c r="B478" s="55" t="s">
        <v>233</v>
      </c>
      <c r="C478" s="56">
        <v>2007242303</v>
      </c>
      <c r="D478" s="56">
        <v>850000000</v>
      </c>
      <c r="E478" s="57">
        <v>44.033790209593136</v>
      </c>
      <c r="F478" s="57">
        <v>30.653526076987912</v>
      </c>
      <c r="G478" s="56">
        <v>693.49307699999997</v>
      </c>
      <c r="H478" s="57">
        <v>1.31</v>
      </c>
      <c r="I478" s="57">
        <v>-6.6534299671082042E-2</v>
      </c>
      <c r="J478" s="56">
        <v>254788867</v>
      </c>
      <c r="K478" s="57">
        <v>5.6380014437600998</v>
      </c>
      <c r="L478" s="57">
        <v>47.058823529411768</v>
      </c>
      <c r="M478" s="57">
        <v>81.58</v>
      </c>
      <c r="N478" s="58">
        <v>0.1546630731356351</v>
      </c>
      <c r="O478" s="59">
        <v>623.23076076620396</v>
      </c>
      <c r="P478" s="58">
        <v>20.7743586922068</v>
      </c>
    </row>
    <row r="479" spans="1:16" x14ac:dyDescent="0.25">
      <c r="A479" s="60" t="s">
        <v>717</v>
      </c>
      <c r="B479" s="60" t="s">
        <v>374</v>
      </c>
      <c r="C479" s="61">
        <v>5630964000</v>
      </c>
      <c r="D479" s="61">
        <v>860000000</v>
      </c>
      <c r="E479" s="62">
        <v>32.344754719051195</v>
      </c>
      <c r="F479" s="62">
        <v>1.8805089952936742</v>
      </c>
      <c r="G479" s="61">
        <v>61.448740000000001</v>
      </c>
      <c r="H479" s="62">
        <v>20.14</v>
      </c>
      <c r="I479" s="62">
        <v>-0.43561861560183596</v>
      </c>
      <c r="J479" s="61">
        <v>0</v>
      </c>
      <c r="K479" s="62">
        <v>0</v>
      </c>
      <c r="L479" s="62">
        <v>46.511627906976742</v>
      </c>
      <c r="M479" s="62">
        <v>7.14</v>
      </c>
      <c r="N479" s="63">
        <v>136.2496245406914</v>
      </c>
      <c r="O479" s="64">
        <v>867.68025512013753</v>
      </c>
      <c r="P479" s="63">
        <v>28.922675170671251</v>
      </c>
    </row>
    <row r="480" spans="1:16" x14ac:dyDescent="0.25">
      <c r="A480" s="55" t="s">
        <v>762</v>
      </c>
      <c r="B480" s="55" t="s">
        <v>233</v>
      </c>
      <c r="C480" s="56">
        <v>4581844648</v>
      </c>
      <c r="D480" s="56">
        <v>870000000</v>
      </c>
      <c r="E480" s="57">
        <v>19.205822898209568</v>
      </c>
      <c r="F480" s="57">
        <v>1.8396382086407632</v>
      </c>
      <c r="G480" s="56">
        <v>174.93409199999999</v>
      </c>
      <c r="H480" s="57">
        <v>11.91</v>
      </c>
      <c r="I480" s="57">
        <v>-11.037100000000001</v>
      </c>
      <c r="J480" s="56">
        <v>4586945</v>
      </c>
      <c r="K480" s="57">
        <v>2276.0246743747743</v>
      </c>
      <c r="L480" s="57">
        <v>45.977011494252871</v>
      </c>
      <c r="M480" s="57">
        <v>20.100000000000001</v>
      </c>
      <c r="N480" s="58">
        <v>31.112677480950666</v>
      </c>
      <c r="O480" s="59">
        <v>0</v>
      </c>
      <c r="P480" s="58">
        <v>0</v>
      </c>
    </row>
    <row r="481" spans="1:16" x14ac:dyDescent="0.25">
      <c r="A481" s="50" t="s">
        <v>62</v>
      </c>
      <c r="B481" s="50" t="s">
        <v>355</v>
      </c>
      <c r="C481" s="51">
        <v>1966732279</v>
      </c>
      <c r="D481" s="51">
        <v>891754956</v>
      </c>
      <c r="E481" s="52">
        <v>12.772736216429974</v>
      </c>
      <c r="F481" s="52">
        <v>2.8646291518743126</v>
      </c>
      <c r="G481" s="51">
        <v>565.32693600000005</v>
      </c>
      <c r="H481" s="52">
        <v>5.54</v>
      </c>
      <c r="I481" s="52">
        <v>-0.19086203369503174</v>
      </c>
      <c r="J481" s="51">
        <v>179708663</v>
      </c>
      <c r="K481" s="52">
        <v>24.811128776802484</v>
      </c>
      <c r="L481" s="52">
        <v>44.855371681276083</v>
      </c>
      <c r="M481" s="52">
        <v>63.39</v>
      </c>
      <c r="N481" s="53">
        <v>21.054541648124367</v>
      </c>
      <c r="O481" s="54">
        <v>429.61763611536878</v>
      </c>
      <c r="P481" s="53">
        <v>14.320587870512293</v>
      </c>
    </row>
    <row r="482" spans="1:16" x14ac:dyDescent="0.25">
      <c r="A482" s="45" t="s">
        <v>192</v>
      </c>
      <c r="B482" s="45" t="s">
        <v>375</v>
      </c>
      <c r="C482" s="46">
        <v>7997260000</v>
      </c>
      <c r="D482" s="46">
        <v>900000000</v>
      </c>
      <c r="E482" s="47">
        <v>11.719950837150229</v>
      </c>
      <c r="F482" s="47">
        <v>1.4469075107592875</v>
      </c>
      <c r="G482" s="46">
        <v>354.86250699999999</v>
      </c>
      <c r="H482" s="47">
        <v>9.6199999999999992</v>
      </c>
      <c r="I482" s="47">
        <v>-0.4049787834079428</v>
      </c>
      <c r="J482" s="46">
        <v>65458000</v>
      </c>
      <c r="K482" s="47">
        <v>123.74346909468667</v>
      </c>
      <c r="L482" s="47">
        <v>44.444444444444443</v>
      </c>
      <c r="M482" s="47">
        <v>39.42</v>
      </c>
      <c r="N482" s="48">
        <v>65.77616697572104</v>
      </c>
      <c r="O482" s="49">
        <v>323.74761229235884</v>
      </c>
      <c r="P482" s="48">
        <v>10.791587076411961</v>
      </c>
    </row>
    <row r="483" spans="1:16" x14ac:dyDescent="0.25">
      <c r="A483" s="70" t="s">
        <v>754</v>
      </c>
      <c r="B483" s="70" t="s">
        <v>699</v>
      </c>
      <c r="C483" s="71">
        <v>7376632000</v>
      </c>
      <c r="D483" s="71">
        <v>900000000</v>
      </c>
      <c r="E483" s="72">
        <v>16.495888853340247</v>
      </c>
      <c r="F483" s="72">
        <v>1.5197981254229083</v>
      </c>
      <c r="G483" s="71">
        <v>214.106866</v>
      </c>
      <c r="H483" s="72">
        <v>11.33</v>
      </c>
      <c r="I483" s="72">
        <v>-1.0602803612064449E-2</v>
      </c>
      <c r="J483" s="71">
        <v>461585000</v>
      </c>
      <c r="K483" s="72">
        <v>23.514628941581723</v>
      </c>
      <c r="L483" s="72">
        <v>44.444444444444443</v>
      </c>
      <c r="M483" s="72">
        <v>23.78</v>
      </c>
      <c r="N483" s="73">
        <v>0</v>
      </c>
      <c r="O483" s="74">
        <v>1212.0525248514816</v>
      </c>
      <c r="P483" s="73">
        <v>40.401750828382724</v>
      </c>
    </row>
    <row r="484" spans="1:16" x14ac:dyDescent="0.25">
      <c r="A484" s="45" t="s">
        <v>329</v>
      </c>
      <c r="B484" s="45" t="s">
        <v>375</v>
      </c>
      <c r="C484" s="46">
        <v>3219973000</v>
      </c>
      <c r="D484" s="46">
        <v>925000000</v>
      </c>
      <c r="E484" s="47">
        <v>26.914926358742864</v>
      </c>
      <c r="F484" s="47">
        <v>14.548608842563711</v>
      </c>
      <c r="G484" s="46">
        <v>648.99339299999997</v>
      </c>
      <c r="H484" s="47">
        <v>2.29</v>
      </c>
      <c r="I484" s="47">
        <v>-0.10840314996937161</v>
      </c>
      <c r="J484" s="46">
        <v>-158895000</v>
      </c>
      <c r="K484" s="47">
        <v>-11.642908839170522</v>
      </c>
      <c r="L484" s="47">
        <v>43.243243243243242</v>
      </c>
      <c r="M484" s="47">
        <v>70.16</v>
      </c>
      <c r="N484" s="48">
        <v>43.148856298897599</v>
      </c>
      <c r="O484" s="49">
        <v>0</v>
      </c>
      <c r="P484" s="48">
        <v>0</v>
      </c>
    </row>
    <row r="485" spans="1:16" x14ac:dyDescent="0.25">
      <c r="A485" s="50" t="s">
        <v>152</v>
      </c>
      <c r="B485" s="50" t="s">
        <v>355</v>
      </c>
      <c r="C485" s="51">
        <v>1876232593</v>
      </c>
      <c r="D485" s="51">
        <v>936000000</v>
      </c>
      <c r="E485" s="52">
        <v>13.708262651474863</v>
      </c>
      <c r="F485" s="52">
        <v>2.9291159511698424</v>
      </c>
      <c r="G485" s="51">
        <v>576.74861299999998</v>
      </c>
      <c r="H485" s="52">
        <v>5.0599999999999996</v>
      </c>
      <c r="I485" s="52">
        <v>2.3357536120071742E-2</v>
      </c>
      <c r="J485" s="51">
        <v>22610716</v>
      </c>
      <c r="K485" s="52">
        <v>206.98150381438606</v>
      </c>
      <c r="L485" s="52">
        <v>42.735042735042732</v>
      </c>
      <c r="M485" s="52">
        <v>61.61</v>
      </c>
      <c r="N485" s="53">
        <v>9.119840841952179</v>
      </c>
      <c r="O485" s="54">
        <v>1052.6075481181533</v>
      </c>
      <c r="P485" s="53">
        <v>35.086918270605111</v>
      </c>
    </row>
    <row r="486" spans="1:16" x14ac:dyDescent="0.25">
      <c r="A486" s="25" t="s">
        <v>274</v>
      </c>
      <c r="B486" s="25" t="s">
        <v>353</v>
      </c>
      <c r="C486" s="26">
        <v>34760766000</v>
      </c>
      <c r="D486" s="26">
        <v>945591000</v>
      </c>
      <c r="E486" s="27">
        <v>2.0564751573408033</v>
      </c>
      <c r="F486" s="27">
        <v>4.7278349393471183E-2</v>
      </c>
      <c r="G486" s="26">
        <v>426.23041999999998</v>
      </c>
      <c r="H486" s="27">
        <v>45.64</v>
      </c>
      <c r="I486" s="27">
        <v>-0.35502523667332042</v>
      </c>
      <c r="J486" s="26">
        <v>704762000</v>
      </c>
      <c r="K486" s="27">
        <v>61.718971794733541</v>
      </c>
      <c r="L486" s="27">
        <v>42.30158704979214</v>
      </c>
      <c r="M486" s="27">
        <v>45.07</v>
      </c>
      <c r="N486" s="28">
        <v>51.396510871973511</v>
      </c>
      <c r="O486" s="29">
        <v>598.63047433401084</v>
      </c>
      <c r="P486" s="28">
        <v>19.954349144467027</v>
      </c>
    </row>
    <row r="487" spans="1:16" x14ac:dyDescent="0.25">
      <c r="A487" s="50" t="s">
        <v>480</v>
      </c>
      <c r="B487" s="50" t="s">
        <v>355</v>
      </c>
      <c r="C487" s="51">
        <v>8578258629</v>
      </c>
      <c r="D487" s="51">
        <v>950000000</v>
      </c>
      <c r="E487" s="52">
        <v>11.6194215901315</v>
      </c>
      <c r="F487" s="52">
        <v>2.4461940189750528</v>
      </c>
      <c r="G487" s="51">
        <v>592.57757400000003</v>
      </c>
      <c r="H487" s="52">
        <v>5.81</v>
      </c>
      <c r="I487" s="52">
        <v>-0.18344947738478989</v>
      </c>
      <c r="J487" s="51">
        <v>-348120495</v>
      </c>
      <c r="K487" s="52">
        <v>-13.644700809700963</v>
      </c>
      <c r="L487" s="52">
        <v>42.10526315789474</v>
      </c>
      <c r="M487" s="52">
        <v>62.37</v>
      </c>
      <c r="N487" s="53">
        <v>21.482647373319271</v>
      </c>
      <c r="O487" s="54">
        <v>185.3793879088241</v>
      </c>
      <c r="P487" s="53">
        <v>6.1793129302941363</v>
      </c>
    </row>
    <row r="488" spans="1:16" x14ac:dyDescent="0.25">
      <c r="A488" s="70" t="s">
        <v>228</v>
      </c>
      <c r="B488" s="70" t="s">
        <v>221</v>
      </c>
      <c r="C488" s="71">
        <v>54593744694</v>
      </c>
      <c r="D488" s="71">
        <v>958750000</v>
      </c>
      <c r="E488" s="72">
        <v>3.8585816140486435</v>
      </c>
      <c r="F488" s="72">
        <v>0.14373557884330951</v>
      </c>
      <c r="G488" s="71">
        <v>373.44712099999998</v>
      </c>
      <c r="H488" s="72">
        <v>27.76</v>
      </c>
      <c r="I488" s="72">
        <v>0.55405731369890532</v>
      </c>
      <c r="J488" s="71">
        <v>-611029605</v>
      </c>
      <c r="K488" s="72">
        <v>-43.934041461051628</v>
      </c>
      <c r="L488" s="72">
        <v>41.720990873533246</v>
      </c>
      <c r="M488" s="72">
        <v>38.950000000000003</v>
      </c>
      <c r="N488" s="73">
        <v>16.806199459896121</v>
      </c>
      <c r="O488" s="74">
        <v>2475.7095536797569</v>
      </c>
      <c r="P488" s="73">
        <v>82.523651789325228</v>
      </c>
    </row>
    <row r="489" spans="1:16" x14ac:dyDescent="0.25">
      <c r="A489" s="55" t="s">
        <v>524</v>
      </c>
      <c r="B489" s="55" t="s">
        <v>233</v>
      </c>
      <c r="C489" s="56">
        <v>7797972597</v>
      </c>
      <c r="D489" s="56">
        <v>960000000</v>
      </c>
      <c r="E489" s="57">
        <v>23.137196541785038</v>
      </c>
      <c r="F489" s="57">
        <v>4.0168743996154577</v>
      </c>
      <c r="G489" s="56">
        <v>279.81076200000001</v>
      </c>
      <c r="H489" s="57">
        <v>6.18</v>
      </c>
      <c r="I489" s="57">
        <v>7.7602874931640642E-2</v>
      </c>
      <c r="J489" s="56">
        <v>-282199228</v>
      </c>
      <c r="K489" s="57">
        <v>-20.411111826287492</v>
      </c>
      <c r="L489" s="57">
        <v>41.666666666666664</v>
      </c>
      <c r="M489" s="57">
        <v>29.14</v>
      </c>
      <c r="N489" s="58">
        <v>17.080467598135666</v>
      </c>
      <c r="O489" s="59">
        <v>1331.8449682255573</v>
      </c>
      <c r="P489" s="58">
        <v>44.394832274185241</v>
      </c>
    </row>
    <row r="490" spans="1:16" x14ac:dyDescent="0.25">
      <c r="A490" s="75" t="s">
        <v>187</v>
      </c>
      <c r="B490" s="75" t="s">
        <v>679</v>
      </c>
      <c r="C490" s="76">
        <v>3578645146</v>
      </c>
      <c r="D490" s="76">
        <v>960336000</v>
      </c>
      <c r="E490" s="77">
        <v>13.595266028133828</v>
      </c>
      <c r="F490" s="77">
        <v>2.3594634287953777</v>
      </c>
      <c r="G490" s="76">
        <v>464.88056799999998</v>
      </c>
      <c r="H490" s="77">
        <v>6.33</v>
      </c>
      <c r="I490" s="77">
        <v>3.216146382380014E-2</v>
      </c>
      <c r="J490" s="76">
        <v>433474987</v>
      </c>
      <c r="K490" s="77">
        <v>13.292614736268508</v>
      </c>
      <c r="L490" s="77">
        <v>41.65208843571417</v>
      </c>
      <c r="M490" s="77">
        <v>48.4</v>
      </c>
      <c r="N490" s="78">
        <v>88.53991117236194</v>
      </c>
      <c r="O490" s="79">
        <v>1143.2823068393127</v>
      </c>
      <c r="P490" s="78">
        <v>38.109410227977087</v>
      </c>
    </row>
    <row r="491" spans="1:16" x14ac:dyDescent="0.25">
      <c r="A491" s="70" t="s">
        <v>77</v>
      </c>
      <c r="B491" s="70" t="s">
        <v>221</v>
      </c>
      <c r="C491" s="71">
        <v>2595983504</v>
      </c>
      <c r="D491" s="71">
        <v>990000000</v>
      </c>
      <c r="E491" s="72">
        <v>49.596930703862768</v>
      </c>
      <c r="F491" s="72">
        <v>16.69930326729386</v>
      </c>
      <c r="G491" s="71">
        <v>255.32031000000001</v>
      </c>
      <c r="H491" s="72">
        <v>3.16</v>
      </c>
      <c r="I491" s="72">
        <v>0.14255030218863984</v>
      </c>
      <c r="J491" s="71">
        <v>-53669125</v>
      </c>
      <c r="K491" s="72">
        <v>-55.339079964504734</v>
      </c>
      <c r="L491" s="72">
        <v>40.404040404040401</v>
      </c>
      <c r="M491" s="72">
        <v>25.78</v>
      </c>
      <c r="N491" s="73">
        <v>14.487175620352568</v>
      </c>
      <c r="O491" s="74">
        <v>2598.4173509010852</v>
      </c>
      <c r="P491" s="73">
        <v>86.613911696702843</v>
      </c>
    </row>
    <row r="492" spans="1:16" x14ac:dyDescent="0.25">
      <c r="A492" s="45" t="s">
        <v>447</v>
      </c>
      <c r="B492" s="45" t="s">
        <v>375</v>
      </c>
      <c r="C492" s="46">
        <v>38403565895</v>
      </c>
      <c r="D492" s="46">
        <v>998000000</v>
      </c>
      <c r="E492" s="47">
        <v>0.28004931112471027</v>
      </c>
      <c r="F492" s="47">
        <v>8.040416395102821E-4</v>
      </c>
      <c r="G492" s="46">
        <v>426.09840800000001</v>
      </c>
      <c r="H492" s="47">
        <v>335.25</v>
      </c>
      <c r="I492" s="47">
        <v>9.8150657727843509</v>
      </c>
      <c r="J492" s="46">
        <v>1811756765</v>
      </c>
      <c r="K492" s="47">
        <v>192.24545299269244</v>
      </c>
      <c r="L492" s="47">
        <v>40.080160320641284</v>
      </c>
      <c r="M492" s="47">
        <v>42.69</v>
      </c>
      <c r="N492" s="48">
        <v>34.499222916579853</v>
      </c>
      <c r="O492" s="49">
        <v>2158.3176833294237</v>
      </c>
      <c r="P492" s="48">
        <v>71.943922777647458</v>
      </c>
    </row>
    <row r="493" spans="1:16" x14ac:dyDescent="0.25">
      <c r="A493" s="55" t="s">
        <v>536</v>
      </c>
      <c r="B493" s="55" t="s">
        <v>354</v>
      </c>
      <c r="C493" s="56">
        <v>5034163461</v>
      </c>
      <c r="D493" s="56">
        <v>1000000000</v>
      </c>
      <c r="E493" s="57">
        <v>5.9849777059580447</v>
      </c>
      <c r="F493" s="57">
        <v>0.3324987614421136</v>
      </c>
      <c r="G493" s="56">
        <v>371.30834199999998</v>
      </c>
      <c r="H493" s="57">
        <v>18</v>
      </c>
      <c r="I493" s="57">
        <v>0.61409034534210605</v>
      </c>
      <c r="J493" s="56">
        <v>-78845344</v>
      </c>
      <c r="K493" s="57">
        <v>-228.2950277951733</v>
      </c>
      <c r="L493" s="57">
        <v>40</v>
      </c>
      <c r="M493" s="57">
        <v>37.130000000000003</v>
      </c>
      <c r="N493" s="58">
        <v>49.203279038029883</v>
      </c>
      <c r="O493" s="59">
        <v>2089.6958645165923</v>
      </c>
      <c r="P493" s="58">
        <v>69.656528817219751</v>
      </c>
    </row>
    <row r="494" spans="1:16" x14ac:dyDescent="0.25">
      <c r="A494" s="50" t="s">
        <v>379</v>
      </c>
      <c r="B494" s="50" t="s">
        <v>355</v>
      </c>
      <c r="C494" s="51">
        <v>1914868068</v>
      </c>
      <c r="D494" s="51">
        <v>1000000000</v>
      </c>
      <c r="E494" s="52">
        <v>41.575546926319817</v>
      </c>
      <c r="F494" s="52">
        <v>13.858515642106605</v>
      </c>
      <c r="G494" s="51">
        <v>255.25220999999999</v>
      </c>
      <c r="H494" s="52">
        <v>3.77</v>
      </c>
      <c r="I494" s="52">
        <v>-0.19754338749570888</v>
      </c>
      <c r="J494" s="51">
        <v>-154583940</v>
      </c>
      <c r="K494" s="52">
        <v>-19.406931923199785</v>
      </c>
      <c r="L494" s="52">
        <v>40</v>
      </c>
      <c r="M494" s="52">
        <v>25.52</v>
      </c>
      <c r="N494" s="53">
        <v>65.118209216220436</v>
      </c>
      <c r="O494" s="54">
        <v>127.28188614743502</v>
      </c>
      <c r="P494" s="53">
        <v>4.2427295382478336</v>
      </c>
    </row>
    <row r="495" spans="1:16" x14ac:dyDescent="0.25">
      <c r="A495" s="30" t="s">
        <v>438</v>
      </c>
      <c r="B495" s="30" t="s">
        <v>349</v>
      </c>
      <c r="C495" s="31">
        <v>13120657000</v>
      </c>
      <c r="D495" s="31">
        <v>1000000000</v>
      </c>
      <c r="E495" s="32">
        <v>15.286032235184779</v>
      </c>
      <c r="F495" s="32">
        <v>3.8215080587961947</v>
      </c>
      <c r="G495" s="31">
        <v>554.46052299999997</v>
      </c>
      <c r="H495" s="32">
        <v>4.72</v>
      </c>
      <c r="I495" s="32">
        <v>-0.10985953046748344</v>
      </c>
      <c r="J495" s="31">
        <v>-420715000</v>
      </c>
      <c r="K495" s="32">
        <v>-9.5076239259356097</v>
      </c>
      <c r="L495" s="32">
        <v>40</v>
      </c>
      <c r="M495" s="32">
        <v>55.44</v>
      </c>
      <c r="N495" s="33">
        <v>36.360147536214136</v>
      </c>
      <c r="O495" s="34">
        <v>463.13783934184136</v>
      </c>
      <c r="P495" s="33">
        <v>15.437927978061378</v>
      </c>
    </row>
    <row r="496" spans="1:16" x14ac:dyDescent="0.25">
      <c r="A496" s="35" t="s">
        <v>298</v>
      </c>
      <c r="B496" s="35" t="s">
        <v>208</v>
      </c>
      <c r="C496" s="36">
        <v>4913859307</v>
      </c>
      <c r="D496" s="36">
        <v>1000000000</v>
      </c>
      <c r="E496" s="37">
        <v>15.161714850596464</v>
      </c>
      <c r="F496" s="37">
        <v>5.0539049501988211</v>
      </c>
      <c r="G496" s="36">
        <v>669.65183400000001</v>
      </c>
      <c r="H496" s="37">
        <v>3.94</v>
      </c>
      <c r="I496" s="37">
        <v>7.753828223213155E-2</v>
      </c>
      <c r="J496" s="36">
        <v>-19394238</v>
      </c>
      <c r="K496" s="37">
        <v>-154.68511833256866</v>
      </c>
      <c r="L496" s="37">
        <v>40</v>
      </c>
      <c r="M496" s="37">
        <v>66.959999999999994</v>
      </c>
      <c r="N496" s="38">
        <v>47.741842057173251</v>
      </c>
      <c r="O496" s="39">
        <v>2434.8928641869102</v>
      </c>
      <c r="P496" s="38">
        <v>81.163095472897012</v>
      </c>
    </row>
    <row r="497" spans="1:16" x14ac:dyDescent="0.25">
      <c r="A497" s="90" t="s">
        <v>403</v>
      </c>
      <c r="B497" s="90" t="s">
        <v>404</v>
      </c>
      <c r="C497" s="91">
        <v>2193688534</v>
      </c>
      <c r="D497" s="91">
        <v>1000000000</v>
      </c>
      <c r="E497" s="92">
        <v>33.351120597652084</v>
      </c>
      <c r="F497" s="92">
        <v>33.351120597652084</v>
      </c>
      <c r="G497" s="91">
        <v>749.65266799999995</v>
      </c>
      <c r="H497" s="92">
        <v>1.6</v>
      </c>
      <c r="I497" s="92">
        <v>-2.4449417163516562E-2</v>
      </c>
      <c r="J497" s="91">
        <v>288393147</v>
      </c>
      <c r="K497" s="92">
        <v>3.4674887749673191</v>
      </c>
      <c r="L497" s="92">
        <v>40</v>
      </c>
      <c r="M497" s="92">
        <v>74.959999999999994</v>
      </c>
      <c r="N497" s="93">
        <v>62.088599450525059</v>
      </c>
      <c r="O497" s="94">
        <v>811.7838763678111</v>
      </c>
      <c r="P497" s="93">
        <v>27.059462545593703</v>
      </c>
    </row>
    <row r="498" spans="1:16" x14ac:dyDescent="0.25">
      <c r="A498" s="30" t="s">
        <v>185</v>
      </c>
      <c r="B498" s="30" t="s">
        <v>349</v>
      </c>
      <c r="C498" s="31">
        <v>10277253756</v>
      </c>
      <c r="D498" s="31">
        <v>1000000000</v>
      </c>
      <c r="E498" s="32">
        <v>32.925604596414402</v>
      </c>
      <c r="F498" s="32">
        <v>4.7036577994877717</v>
      </c>
      <c r="G498" s="31">
        <v>174.82693900000001</v>
      </c>
      <c r="H498" s="32">
        <v>6.95</v>
      </c>
      <c r="I498" s="32">
        <v>-0.17952151207753975</v>
      </c>
      <c r="J498" s="31">
        <v>-1076513816</v>
      </c>
      <c r="K498" s="32">
        <v>-6.5024711210952075</v>
      </c>
      <c r="L498" s="32">
        <v>40</v>
      </c>
      <c r="M498" s="32">
        <v>17.48</v>
      </c>
      <c r="N498" s="33">
        <v>30.893209658143785</v>
      </c>
      <c r="O498" s="34">
        <v>355.65455003772286</v>
      </c>
      <c r="P498" s="33">
        <v>11.855151667924096</v>
      </c>
    </row>
    <row r="499" spans="1:16" x14ac:dyDescent="0.25">
      <c r="A499" s="70" t="s">
        <v>107</v>
      </c>
      <c r="B499" s="70" t="s">
        <v>221</v>
      </c>
      <c r="C499" s="71">
        <v>1367528517</v>
      </c>
      <c r="D499" s="71">
        <v>1000000000</v>
      </c>
      <c r="E499" s="72">
        <v>10.567844637888841</v>
      </c>
      <c r="F499" s="72">
        <v>0.81291112599144932</v>
      </c>
      <c r="G499" s="71">
        <v>294.12620600000002</v>
      </c>
      <c r="H499" s="72">
        <v>12.87</v>
      </c>
      <c r="I499" s="72">
        <v>0.73398129109063248</v>
      </c>
      <c r="J499" s="71">
        <v>32367219</v>
      </c>
      <c r="K499" s="72">
        <v>401.64093183291402</v>
      </c>
      <c r="L499" s="72">
        <v>40</v>
      </c>
      <c r="M499" s="72">
        <v>29.41</v>
      </c>
      <c r="N499" s="73">
        <v>84.668967591995113</v>
      </c>
      <c r="O499" s="74">
        <v>2164.4841694523457</v>
      </c>
      <c r="P499" s="73">
        <v>72.149472315078185</v>
      </c>
    </row>
    <row r="500" spans="1:16" x14ac:dyDescent="0.25">
      <c r="A500" s="70" t="s">
        <v>24</v>
      </c>
      <c r="B500" s="70" t="s">
        <v>221</v>
      </c>
      <c r="C500" s="71">
        <v>6655755186</v>
      </c>
      <c r="D500" s="71">
        <v>1000000000</v>
      </c>
      <c r="E500" s="72">
        <v>56.220835441614653</v>
      </c>
      <c r="F500" s="72">
        <v>28.110417720807327</v>
      </c>
      <c r="G500" s="71">
        <v>338.83675399999998</v>
      </c>
      <c r="H500" s="72">
        <v>2.1</v>
      </c>
      <c r="I500" s="72">
        <v>-1.3218826151028651E-2</v>
      </c>
      <c r="J500" s="71">
        <v>-17216026</v>
      </c>
      <c r="K500" s="72">
        <v>-116.17082827360971</v>
      </c>
      <c r="L500" s="72">
        <v>40</v>
      </c>
      <c r="M500" s="72">
        <v>33.880000000000003</v>
      </c>
      <c r="N500" s="73">
        <v>6.2607413714538058</v>
      </c>
      <c r="O500" s="74">
        <v>1237.5607912041714</v>
      </c>
      <c r="P500" s="73">
        <v>41.252026373472383</v>
      </c>
    </row>
    <row r="501" spans="1:16" x14ac:dyDescent="0.25">
      <c r="A501" s="35" t="s">
        <v>204</v>
      </c>
      <c r="B501" s="35" t="s">
        <v>200</v>
      </c>
      <c r="C501" s="36">
        <v>12909517992</v>
      </c>
      <c r="D501" s="36">
        <v>1000000000</v>
      </c>
      <c r="E501" s="37">
        <v>1.8285386611586205</v>
      </c>
      <c r="F501" s="37">
        <v>7.0328410044562334E-2</v>
      </c>
      <c r="G501" s="36">
        <v>849.28664500000002</v>
      </c>
      <c r="H501" s="37">
        <v>25.76</v>
      </c>
      <c r="I501" s="37">
        <v>9.106739179236456E-2</v>
      </c>
      <c r="J501" s="36">
        <v>391337210</v>
      </c>
      <c r="K501" s="37">
        <v>66.438864834754668</v>
      </c>
      <c r="L501" s="37">
        <v>40</v>
      </c>
      <c r="M501" s="37">
        <v>84.92</v>
      </c>
      <c r="N501" s="38">
        <v>63.971565907770085</v>
      </c>
      <c r="O501" s="39">
        <v>1092.6646134720218</v>
      </c>
      <c r="P501" s="38">
        <v>36.422153782400727</v>
      </c>
    </row>
    <row r="502" spans="1:16" x14ac:dyDescent="0.25">
      <c r="A502" s="70" t="s">
        <v>229</v>
      </c>
      <c r="B502" s="70" t="s">
        <v>221</v>
      </c>
      <c r="C502" s="71">
        <v>145847856000</v>
      </c>
      <c r="D502" s="71">
        <v>1000000000</v>
      </c>
      <c r="E502" s="72">
        <v>1.9819150253932862</v>
      </c>
      <c r="F502" s="72">
        <v>2.0432113663848311E-2</v>
      </c>
      <c r="G502" s="71">
        <v>207.02247700000001</v>
      </c>
      <c r="H502" s="72">
        <v>97.5</v>
      </c>
      <c r="I502" s="72">
        <v>0.44300591008926915</v>
      </c>
      <c r="J502" s="71">
        <v>1709697000</v>
      </c>
      <c r="K502" s="72">
        <v>56.735199278000721</v>
      </c>
      <c r="L502" s="72">
        <v>40</v>
      </c>
      <c r="M502" s="72">
        <v>20.7</v>
      </c>
      <c r="N502" s="73">
        <v>22.268741509760424</v>
      </c>
      <c r="O502" s="74">
        <v>2108.3144091159015</v>
      </c>
      <c r="P502" s="73">
        <v>70.277146970530055</v>
      </c>
    </row>
    <row r="503" spans="1:16" x14ac:dyDescent="0.25">
      <c r="A503" s="50" t="s">
        <v>286</v>
      </c>
      <c r="B503" s="50" t="s">
        <v>355</v>
      </c>
      <c r="C503" s="51">
        <v>8958460788</v>
      </c>
      <c r="D503" s="51">
        <v>1025000000</v>
      </c>
      <c r="E503" s="52">
        <v>14.613096176421278</v>
      </c>
      <c r="F503" s="52">
        <v>1.0966676305006589</v>
      </c>
      <c r="G503" s="51">
        <v>206.78594200000001</v>
      </c>
      <c r="H503" s="52">
        <v>13.24</v>
      </c>
      <c r="I503" s="52">
        <v>-0.38288820467945683</v>
      </c>
      <c r="J503" s="51">
        <v>65823811</v>
      </c>
      <c r="K503" s="52">
        <v>202.43434400964722</v>
      </c>
      <c r="L503" s="52">
        <v>39.024390243902438</v>
      </c>
      <c r="M503" s="52">
        <v>20.170000000000002</v>
      </c>
      <c r="N503" s="53">
        <v>34.876457019114426</v>
      </c>
      <c r="O503" s="54">
        <v>952.26251687687443</v>
      </c>
      <c r="P503" s="53">
        <v>31.742083895895814</v>
      </c>
    </row>
    <row r="504" spans="1:16" x14ac:dyDescent="0.25">
      <c r="A504" s="40" t="s">
        <v>241</v>
      </c>
      <c r="B504" s="40" t="s">
        <v>255</v>
      </c>
      <c r="C504" s="41">
        <v>1985914418</v>
      </c>
      <c r="D504" s="41">
        <v>1037000000</v>
      </c>
      <c r="E504" s="42">
        <v>47.460087176064462</v>
      </c>
      <c r="F504" s="42">
        <v>45.766718588297458</v>
      </c>
      <c r="G504" s="41">
        <v>759.30591400000003</v>
      </c>
      <c r="H504" s="42">
        <v>1.1100000000000001</v>
      </c>
      <c r="I504" s="42">
        <v>-5.0723178628856669E-2</v>
      </c>
      <c r="J504" s="41">
        <v>207556314</v>
      </c>
      <c r="K504" s="42">
        <v>4.9962344195416764</v>
      </c>
      <c r="L504" s="42">
        <v>38.572806171648985</v>
      </c>
      <c r="M504" s="42">
        <v>73.22</v>
      </c>
      <c r="N504" s="43">
        <v>76.529364288985718</v>
      </c>
      <c r="O504" s="44">
        <v>436.38609526170103</v>
      </c>
      <c r="P504" s="43">
        <v>14.546203175390035</v>
      </c>
    </row>
    <row r="505" spans="1:16" x14ac:dyDescent="0.25">
      <c r="A505" s="30" t="s">
        <v>415</v>
      </c>
      <c r="B505" s="30" t="s">
        <v>605</v>
      </c>
      <c r="C505" s="31">
        <v>7934593883</v>
      </c>
      <c r="D505" s="31">
        <v>1049040806</v>
      </c>
      <c r="E505" s="32">
        <v>49.612224654235057</v>
      </c>
      <c r="F505" s="32">
        <v>9.4585881446131381</v>
      </c>
      <c r="G505" s="31">
        <v>160.647257</v>
      </c>
      <c r="H505" s="32">
        <v>5.0199999999999996</v>
      </c>
      <c r="I505" s="32">
        <v>-0.11551018514256839</v>
      </c>
      <c r="J505" s="31">
        <v>-63498082</v>
      </c>
      <c r="K505" s="32">
        <v>-82.604133302798033</v>
      </c>
      <c r="L505" s="32">
        <v>38.130070604708202</v>
      </c>
      <c r="M505" s="32">
        <v>15.31</v>
      </c>
      <c r="N505" s="33">
        <v>40.922094868266967</v>
      </c>
      <c r="O505" s="34">
        <v>611.91242555806014</v>
      </c>
      <c r="P505" s="33">
        <v>20.397080851935339</v>
      </c>
    </row>
    <row r="506" spans="1:16" x14ac:dyDescent="0.25">
      <c r="A506" s="55" t="s">
        <v>80</v>
      </c>
      <c r="B506" s="55" t="s">
        <v>233</v>
      </c>
      <c r="C506" s="56">
        <v>2545549000</v>
      </c>
      <c r="D506" s="56">
        <v>1053000000</v>
      </c>
      <c r="E506" s="57">
        <v>30.926620982403371</v>
      </c>
      <c r="F506" s="57">
        <v>29.370010429632831</v>
      </c>
      <c r="G506" s="56">
        <v>774.54246000000001</v>
      </c>
      <c r="H506" s="57">
        <v>1.67</v>
      </c>
      <c r="I506" s="57">
        <v>-4.3499972739247106E-2</v>
      </c>
      <c r="J506" s="56">
        <v>-222180000</v>
      </c>
      <c r="K506" s="57">
        <v>-4.7394004860923573</v>
      </c>
      <c r="L506" s="57">
        <v>37.986704653371319</v>
      </c>
      <c r="M506" s="57">
        <v>73.55</v>
      </c>
      <c r="N506" s="58">
        <v>46.504648888745052</v>
      </c>
      <c r="O506" s="59">
        <v>387.4241172121923</v>
      </c>
      <c r="P506" s="58">
        <v>12.91413724040641</v>
      </c>
    </row>
    <row r="507" spans="1:16" x14ac:dyDescent="0.25">
      <c r="A507" s="45" t="s">
        <v>328</v>
      </c>
      <c r="B507" s="45" t="s">
        <v>375</v>
      </c>
      <c r="C507" s="46">
        <v>2224663158</v>
      </c>
      <c r="D507" s="46">
        <v>1076261904</v>
      </c>
      <c r="E507" s="47">
        <v>25.620721538456372</v>
      </c>
      <c r="F507" s="47">
        <v>23.805285166403486</v>
      </c>
      <c r="G507" s="46">
        <v>1027.688572</v>
      </c>
      <c r="H507" s="47">
        <v>1.61</v>
      </c>
      <c r="I507" s="47">
        <v>-6.9309411036532653E-2</v>
      </c>
      <c r="J507" s="46">
        <v>-96679510</v>
      </c>
      <c r="K507" s="47">
        <v>-11.132264778751981</v>
      </c>
      <c r="L507" s="47">
        <v>37.165674870900197</v>
      </c>
      <c r="M507" s="47">
        <v>90.1</v>
      </c>
      <c r="N507" s="48">
        <v>26.008766075929824</v>
      </c>
      <c r="O507" s="49">
        <v>633.57227083647695</v>
      </c>
      <c r="P507" s="48">
        <v>21.119075694549231</v>
      </c>
    </row>
    <row r="508" spans="1:16" x14ac:dyDescent="0.25">
      <c r="A508" s="35" t="s">
        <v>459</v>
      </c>
      <c r="B508" s="35" t="s">
        <v>208</v>
      </c>
      <c r="C508" s="36">
        <v>16106307516</v>
      </c>
      <c r="D508" s="36">
        <v>1078290009</v>
      </c>
      <c r="E508" s="37">
        <v>3.6295123062087749</v>
      </c>
      <c r="F508" s="37">
        <v>8.6307410187566061E-2</v>
      </c>
      <c r="G508" s="36">
        <v>287.17617999999999</v>
      </c>
      <c r="H508" s="37">
        <v>38.380000000000003</v>
      </c>
      <c r="I508" s="37">
        <v>-0.61528875536976102</v>
      </c>
      <c r="J508" s="36">
        <v>737659411</v>
      </c>
      <c r="K508" s="37">
        <v>57.009115214826423</v>
      </c>
      <c r="L508" s="37">
        <v>37.095771699763567</v>
      </c>
      <c r="M508" s="37">
        <v>26.63</v>
      </c>
      <c r="N508" s="38">
        <v>55.741824471158907</v>
      </c>
      <c r="O508" s="39">
        <v>1369.9040228599169</v>
      </c>
      <c r="P508" s="38">
        <v>45.6634674286639</v>
      </c>
    </row>
    <row r="509" spans="1:16" x14ac:dyDescent="0.25">
      <c r="A509" s="55" t="s">
        <v>118</v>
      </c>
      <c r="B509" s="55" t="s">
        <v>356</v>
      </c>
      <c r="C509" s="56">
        <v>8174952000</v>
      </c>
      <c r="D509" s="56">
        <v>1080000000</v>
      </c>
      <c r="E509" s="57">
        <v>14.284819443810555</v>
      </c>
      <c r="F509" s="57">
        <v>2.2044474450324931</v>
      </c>
      <c r="G509" s="56">
        <v>431.473364</v>
      </c>
      <c r="H509" s="57">
        <v>6.49</v>
      </c>
      <c r="I509" s="57">
        <v>-9.7313523222450016E-2</v>
      </c>
      <c r="J509" s="56">
        <v>64035000</v>
      </c>
      <c r="K509" s="57">
        <v>101.19465917076599</v>
      </c>
      <c r="L509" s="57">
        <v>37.037037037037038</v>
      </c>
      <c r="M509" s="57">
        <v>39.950000000000003</v>
      </c>
      <c r="N509" s="58">
        <v>34.440837745389111</v>
      </c>
      <c r="O509" s="59">
        <v>496.99644188871474</v>
      </c>
      <c r="P509" s="58">
        <v>16.566548062957157</v>
      </c>
    </row>
    <row r="510" spans="1:16" x14ac:dyDescent="0.25">
      <c r="A510" s="70" t="s">
        <v>751</v>
      </c>
      <c r="B510" s="70" t="s">
        <v>699</v>
      </c>
      <c r="C510" s="71">
        <v>2004187000</v>
      </c>
      <c r="D510" s="71">
        <v>1080000000</v>
      </c>
      <c r="E510" s="72">
        <v>39.245914863287446</v>
      </c>
      <c r="F510" s="72">
        <v>18.926463572187235</v>
      </c>
      <c r="G510" s="71">
        <v>610.40025600000001</v>
      </c>
      <c r="H510" s="72">
        <v>1.67</v>
      </c>
      <c r="I510" s="72">
        <v>-1.7600504228562741E-2</v>
      </c>
      <c r="J510" s="71">
        <v>112484000</v>
      </c>
      <c r="K510" s="72">
        <v>18.434621812880053</v>
      </c>
      <c r="L510" s="72">
        <v>37.037037037037038</v>
      </c>
      <c r="M510" s="72">
        <v>56.51</v>
      </c>
      <c r="N510" s="73">
        <v>0</v>
      </c>
      <c r="O510" s="74">
        <v>293.56082452467433</v>
      </c>
      <c r="P510" s="73">
        <v>9.7853608174891438</v>
      </c>
    </row>
    <row r="511" spans="1:16" x14ac:dyDescent="0.25">
      <c r="A511" s="70" t="s">
        <v>772</v>
      </c>
      <c r="B511" s="70" t="s">
        <v>221</v>
      </c>
      <c r="C511" s="71">
        <v>4233251169</v>
      </c>
      <c r="D511" s="71">
        <v>1083000000</v>
      </c>
      <c r="E511" s="72">
        <v>7.5919186655645694</v>
      </c>
      <c r="F511" s="72">
        <v>0.41235775707808209</v>
      </c>
      <c r="G511" s="71">
        <v>295.34477800000002</v>
      </c>
      <c r="H511" s="72">
        <v>17.84</v>
      </c>
      <c r="I511" s="72">
        <v>8.2909000000000006</v>
      </c>
      <c r="J511" s="71">
        <v>56068529</v>
      </c>
      <c r="K511" s="72">
        <v>328.36602508334045</v>
      </c>
      <c r="L511" s="72">
        <v>36.934441366574333</v>
      </c>
      <c r="M511" s="72">
        <v>27.27</v>
      </c>
      <c r="N511" s="73">
        <v>24.245269193079842</v>
      </c>
      <c r="O511" s="74">
        <v>0</v>
      </c>
      <c r="P511" s="73">
        <v>0</v>
      </c>
    </row>
    <row r="512" spans="1:16" x14ac:dyDescent="0.25">
      <c r="A512" s="55" t="s">
        <v>340</v>
      </c>
      <c r="B512" s="55" t="s">
        <v>233</v>
      </c>
      <c r="C512" s="56">
        <v>15777601159</v>
      </c>
      <c r="D512" s="56">
        <v>1086980000</v>
      </c>
      <c r="E512" s="57">
        <v>14.74848289225962</v>
      </c>
      <c r="F512" s="57">
        <v>1.3568311185357247</v>
      </c>
      <c r="G512" s="56">
        <v>266.47241100000002</v>
      </c>
      <c r="H512" s="57">
        <v>10.18</v>
      </c>
      <c r="I512" s="57">
        <v>-8.5343555545584593E-2</v>
      </c>
      <c r="J512" s="56">
        <v>896857779</v>
      </c>
      <c r="K512" s="57">
        <v>12.119870345686103</v>
      </c>
      <c r="L512" s="57">
        <v>36.799205137169039</v>
      </c>
      <c r="M512" s="57">
        <v>24.51</v>
      </c>
      <c r="N512" s="58">
        <v>59.472122772864125</v>
      </c>
      <c r="O512" s="59">
        <v>367.22145756332026</v>
      </c>
      <c r="P512" s="58">
        <v>12.240715252110675</v>
      </c>
    </row>
    <row r="513" spans="1:16" x14ac:dyDescent="0.25">
      <c r="A513" s="70" t="s">
        <v>728</v>
      </c>
      <c r="B513" s="70" t="s">
        <v>699</v>
      </c>
      <c r="C513" s="71">
        <v>3173753000</v>
      </c>
      <c r="D513" s="71">
        <v>1088802000</v>
      </c>
      <c r="E513" s="72">
        <v>33.36108341546192</v>
      </c>
      <c r="F513" s="72">
        <v>9.605070416343052</v>
      </c>
      <c r="G513" s="71">
        <v>447.465259</v>
      </c>
      <c r="H513" s="72">
        <v>2.68</v>
      </c>
      <c r="I513" s="72">
        <v>-4.0579051198460281E-2</v>
      </c>
      <c r="J513" s="71">
        <v>250965000</v>
      </c>
      <c r="K513" s="72">
        <v>13.839692307692308</v>
      </c>
      <c r="L513" s="72">
        <v>36.737625390107659</v>
      </c>
      <c r="M513" s="72">
        <v>41.09</v>
      </c>
      <c r="N513" s="73">
        <v>0</v>
      </c>
      <c r="O513" s="74">
        <v>766.50461094241814</v>
      </c>
      <c r="P513" s="73">
        <v>25.550153698080603</v>
      </c>
    </row>
    <row r="514" spans="1:16" x14ac:dyDescent="0.25">
      <c r="A514" s="55" t="s">
        <v>648</v>
      </c>
      <c r="B514" s="55" t="s">
        <v>233</v>
      </c>
      <c r="C514" s="56">
        <v>4399219392</v>
      </c>
      <c r="D514" s="56">
        <v>1112000000</v>
      </c>
      <c r="E514" s="57">
        <v>14.125855650045194</v>
      </c>
      <c r="F514" s="57">
        <v>0.68040212099418884</v>
      </c>
      <c r="G514" s="56">
        <v>277.98263300000002</v>
      </c>
      <c r="H514" s="57">
        <v>10.19</v>
      </c>
      <c r="I514" s="57">
        <v>-1.1246909569363854</v>
      </c>
      <c r="J514" s="56">
        <v>-160816500</v>
      </c>
      <c r="K514" s="57">
        <v>-129.09769830832036</v>
      </c>
      <c r="L514" s="57">
        <v>35.97122302158273</v>
      </c>
      <c r="M514" s="57">
        <v>24.99</v>
      </c>
      <c r="N514" s="58">
        <v>52.822499176123891</v>
      </c>
      <c r="O514" s="59">
        <v>331.35234923652183</v>
      </c>
      <c r="P514" s="58">
        <v>11.045078307884062</v>
      </c>
    </row>
    <row r="515" spans="1:16" x14ac:dyDescent="0.25">
      <c r="A515" s="45" t="s">
        <v>514</v>
      </c>
      <c r="B515" s="45" t="s">
        <v>375</v>
      </c>
      <c r="C515" s="46">
        <v>3318993196</v>
      </c>
      <c r="D515" s="46">
        <v>1120000000</v>
      </c>
      <c r="E515" s="47">
        <v>23.881263123948152</v>
      </c>
      <c r="F515" s="47">
        <v>4.2645112721335989</v>
      </c>
      <c r="G515" s="46">
        <v>306.82462600000002</v>
      </c>
      <c r="H515" s="47">
        <v>5.46</v>
      </c>
      <c r="I515" s="47">
        <v>-0.12918782662723771</v>
      </c>
      <c r="J515" s="46">
        <v>-136181024</v>
      </c>
      <c r="K515" s="47">
        <v>-41.12173513983857</v>
      </c>
      <c r="L515" s="47">
        <v>35.714285714285715</v>
      </c>
      <c r="M515" s="47">
        <v>27.39</v>
      </c>
      <c r="N515" s="48">
        <v>39.733697962154444</v>
      </c>
      <c r="O515" s="49">
        <v>595.2983639544907</v>
      </c>
      <c r="P515" s="48">
        <v>19.843278798483023</v>
      </c>
    </row>
    <row r="516" spans="1:16" x14ac:dyDescent="0.25">
      <c r="A516" s="35" t="s">
        <v>474</v>
      </c>
      <c r="B516" s="35" t="s">
        <v>208</v>
      </c>
      <c r="C516" s="36">
        <v>5706930368</v>
      </c>
      <c r="D516" s="36">
        <v>1122000000</v>
      </c>
      <c r="E516" s="37">
        <v>12.274546989661673</v>
      </c>
      <c r="F516" s="37">
        <v>1.367485181557673</v>
      </c>
      <c r="G516" s="36">
        <v>381.16404999999997</v>
      </c>
      <c r="H516" s="37">
        <v>8.5500000000000007</v>
      </c>
      <c r="I516" s="37">
        <v>-0.80934429337163927</v>
      </c>
      <c r="J516" s="36">
        <v>245113454</v>
      </c>
      <c r="K516" s="37">
        <v>36.619776897273049</v>
      </c>
      <c r="L516" s="37">
        <v>35.650623885918002</v>
      </c>
      <c r="M516" s="37">
        <v>33.97</v>
      </c>
      <c r="N516" s="38">
        <v>47.927232402258987</v>
      </c>
      <c r="O516" s="39">
        <v>118.18627646483357</v>
      </c>
      <c r="P516" s="38">
        <v>3.9395425488277858</v>
      </c>
    </row>
    <row r="517" spans="1:16" x14ac:dyDescent="0.25">
      <c r="A517" s="101" t="s">
        <v>186</v>
      </c>
      <c r="B517" s="101" t="s">
        <v>696</v>
      </c>
      <c r="C517" s="102">
        <v>4100200245</v>
      </c>
      <c r="D517" s="102">
        <v>1130000000</v>
      </c>
      <c r="E517" s="103">
        <v>18.433889895481688</v>
      </c>
      <c r="F517" s="103">
        <v>8.1565884493281811</v>
      </c>
      <c r="G517" s="102">
        <v>889.34080200000005</v>
      </c>
      <c r="H517" s="103">
        <v>2.44</v>
      </c>
      <c r="I517" s="103">
        <v>-3.8416107054112469E-2</v>
      </c>
      <c r="J517" s="102">
        <v>-21599676</v>
      </c>
      <c r="K517" s="103">
        <v>-104.63119909761609</v>
      </c>
      <c r="L517" s="103">
        <v>35.398230088495573</v>
      </c>
      <c r="M517" s="103">
        <v>78.7</v>
      </c>
      <c r="N517" s="104">
        <v>0.13580124881339725</v>
      </c>
      <c r="O517" s="105">
        <v>277.08331436547127</v>
      </c>
      <c r="P517" s="104">
        <v>9.2361104788490422</v>
      </c>
    </row>
    <row r="518" spans="1:16" x14ac:dyDescent="0.25">
      <c r="A518" s="35" t="s">
        <v>218</v>
      </c>
      <c r="B518" s="35" t="s">
        <v>208</v>
      </c>
      <c r="C518" s="36">
        <v>100728570000</v>
      </c>
      <c r="D518" s="36">
        <v>1181069000</v>
      </c>
      <c r="E518" s="37">
        <v>1.4732419824752905</v>
      </c>
      <c r="F518" s="37">
        <v>1.0661368485692303E-2</v>
      </c>
      <c r="G518" s="36">
        <v>236.099774</v>
      </c>
      <c r="H518" s="37">
        <v>115</v>
      </c>
      <c r="I518" s="37">
        <v>1.4320502085039806</v>
      </c>
      <c r="J518" s="36">
        <v>1079652000</v>
      </c>
      <c r="K518" s="37">
        <v>127.99038301230397</v>
      </c>
      <c r="L518" s="37">
        <v>33.867623314133212</v>
      </c>
      <c r="M518" s="37">
        <v>19.989999999999998</v>
      </c>
      <c r="N518" s="38">
        <v>61.968624806499939</v>
      </c>
      <c r="O518" s="39">
        <v>2026.7654917308976</v>
      </c>
      <c r="P518" s="38">
        <v>67.558849724363256</v>
      </c>
    </row>
    <row r="519" spans="1:16" x14ac:dyDescent="0.25">
      <c r="A519" s="35" t="s">
        <v>454</v>
      </c>
      <c r="B519" s="35" t="s">
        <v>208</v>
      </c>
      <c r="C519" s="36">
        <v>62308804000</v>
      </c>
      <c r="D519" s="36">
        <v>1196962000</v>
      </c>
      <c r="E519" s="37">
        <v>5.8699963901348484</v>
      </c>
      <c r="F519" s="37">
        <v>0.21322083270286699</v>
      </c>
      <c r="G519" s="36">
        <v>294.01063399999998</v>
      </c>
      <c r="H519" s="37">
        <v>23.18</v>
      </c>
      <c r="I519" s="37">
        <v>-0.28350444866280711</v>
      </c>
      <c r="J519" s="36">
        <v>485076000</v>
      </c>
      <c r="K519" s="37">
        <v>56.75425294180706</v>
      </c>
      <c r="L519" s="37">
        <v>33.41793640900881</v>
      </c>
      <c r="M519" s="37">
        <v>24.56</v>
      </c>
      <c r="N519" s="38">
        <v>23.563854855396485</v>
      </c>
      <c r="O519" s="39">
        <v>1126.9202725295661</v>
      </c>
      <c r="P519" s="38">
        <v>37.564009084318869</v>
      </c>
    </row>
    <row r="520" spans="1:16" x14ac:dyDescent="0.25">
      <c r="A520" s="35" t="s">
        <v>219</v>
      </c>
      <c r="B520" s="35" t="s">
        <v>208</v>
      </c>
      <c r="C520" s="36">
        <v>64142566183</v>
      </c>
      <c r="D520" s="36">
        <v>1226338236</v>
      </c>
      <c r="E520" s="37">
        <v>2.0729154798070391</v>
      </c>
      <c r="F520" s="37">
        <v>2.0365413525995604E-2</v>
      </c>
      <c r="G520" s="36">
        <v>238.53873200000001</v>
      </c>
      <c r="H520" s="37">
        <v>80.900000000000006</v>
      </c>
      <c r="I520" s="37">
        <v>-3.1147970797449318</v>
      </c>
      <c r="J520" s="36">
        <v>795959146</v>
      </c>
      <c r="K520" s="37">
        <v>127.87851499604479</v>
      </c>
      <c r="L520" s="37">
        <v>32.617428720537752</v>
      </c>
      <c r="M520" s="37">
        <v>19.45</v>
      </c>
      <c r="N520" s="38">
        <v>49.584664049256041</v>
      </c>
      <c r="O520" s="39">
        <v>1197.4984087393252</v>
      </c>
      <c r="P520" s="38">
        <v>39.916613624644171</v>
      </c>
    </row>
    <row r="521" spans="1:16" x14ac:dyDescent="0.25">
      <c r="A521" s="70" t="s">
        <v>731</v>
      </c>
      <c r="B521" s="70" t="s">
        <v>221</v>
      </c>
      <c r="C521" s="71">
        <v>8948062095</v>
      </c>
      <c r="D521" s="71">
        <v>1240500000</v>
      </c>
      <c r="E521" s="72">
        <v>46.849573821256456</v>
      </c>
      <c r="F521" s="72">
        <v>12.588895289871411</v>
      </c>
      <c r="G521" s="71">
        <v>259.57994600000001</v>
      </c>
      <c r="H521" s="72">
        <v>3.29</v>
      </c>
      <c r="I521" s="72">
        <v>-6.2033188762755209E-2</v>
      </c>
      <c r="J521" s="71">
        <v>-82420523</v>
      </c>
      <c r="K521" s="72">
        <v>-45.152588997766976</v>
      </c>
      <c r="L521" s="72">
        <v>32.245062474808542</v>
      </c>
      <c r="M521" s="72">
        <v>20.92</v>
      </c>
      <c r="N521" s="73">
        <v>20.064725677726244</v>
      </c>
      <c r="O521" s="74">
        <v>381.6030225397966</v>
      </c>
      <c r="P521" s="73">
        <v>12.720100751326553</v>
      </c>
    </row>
    <row r="522" spans="1:16" x14ac:dyDescent="0.25">
      <c r="A522" s="70" t="s">
        <v>471</v>
      </c>
      <c r="B522" s="70" t="s">
        <v>221</v>
      </c>
      <c r="C522" s="71">
        <v>4477591418</v>
      </c>
      <c r="D522" s="71">
        <v>1250000000</v>
      </c>
      <c r="E522" s="72">
        <v>10.365265477122888</v>
      </c>
      <c r="F522" s="72">
        <v>0.92135693129981222</v>
      </c>
      <c r="G522" s="71">
        <v>398.33480200000002</v>
      </c>
      <c r="H522" s="72">
        <v>9.69</v>
      </c>
      <c r="I522" s="72">
        <v>-0.66512541513998791</v>
      </c>
      <c r="J522" s="71">
        <v>-26535988</v>
      </c>
      <c r="K522" s="72">
        <v>-423.95255831439175</v>
      </c>
      <c r="L522" s="72">
        <v>32</v>
      </c>
      <c r="M522" s="72">
        <v>31.86</v>
      </c>
      <c r="N522" s="73">
        <v>69.736044483809337</v>
      </c>
      <c r="O522" s="74">
        <v>563.4533749187799</v>
      </c>
      <c r="P522" s="73">
        <v>18.781779163959332</v>
      </c>
    </row>
    <row r="523" spans="1:16" x14ac:dyDescent="0.25">
      <c r="A523" s="30" t="s">
        <v>515</v>
      </c>
      <c r="B523" s="30" t="s">
        <v>349</v>
      </c>
      <c r="C523" s="31">
        <v>13770402942</v>
      </c>
      <c r="D523" s="31">
        <v>1290150000</v>
      </c>
      <c r="E523" s="32">
        <v>7.7897184957791961</v>
      </c>
      <c r="F523" s="32">
        <v>0.60378393952479914</v>
      </c>
      <c r="G523" s="31">
        <v>488.67153000000002</v>
      </c>
      <c r="H523" s="32">
        <v>10.51</v>
      </c>
      <c r="I523" s="32">
        <v>0.25027866862947867</v>
      </c>
      <c r="J523" s="31">
        <v>-1119626416</v>
      </c>
      <c r="K523" s="32">
        <v>-11.52304002087782</v>
      </c>
      <c r="L523" s="32">
        <v>31.00414680463512</v>
      </c>
      <c r="M523" s="32">
        <v>37.869999999999997</v>
      </c>
      <c r="N523" s="33">
        <v>26.299787460961486</v>
      </c>
      <c r="O523" s="34">
        <v>1721.4253601389973</v>
      </c>
      <c r="P523" s="33">
        <v>57.380845337966576</v>
      </c>
    </row>
    <row r="524" spans="1:16" x14ac:dyDescent="0.25">
      <c r="A524" s="40" t="s">
        <v>458</v>
      </c>
      <c r="B524" s="40" t="s">
        <v>255</v>
      </c>
      <c r="C524" s="41">
        <v>4785393051</v>
      </c>
      <c r="D524" s="41">
        <v>1296960000</v>
      </c>
      <c r="E524" s="42">
        <v>26.648756519219617</v>
      </c>
      <c r="F524" s="42">
        <v>4.1094184121668542</v>
      </c>
      <c r="G524" s="41">
        <v>266.16580599999998</v>
      </c>
      <c r="H524" s="42">
        <v>5.64</v>
      </c>
      <c r="I524" s="42">
        <v>-5.2546181168685813E-2</v>
      </c>
      <c r="J524" s="41">
        <v>18489123</v>
      </c>
      <c r="K524" s="42">
        <v>350.73594350581152</v>
      </c>
      <c r="L524" s="42">
        <v>30.8413520848754</v>
      </c>
      <c r="M524" s="42">
        <v>20.52</v>
      </c>
      <c r="N524" s="43">
        <v>49.3406751548168</v>
      </c>
      <c r="O524" s="44">
        <v>481.65020109694228</v>
      </c>
      <c r="P524" s="43">
        <v>16.05500670323141</v>
      </c>
    </row>
    <row r="525" spans="1:16" x14ac:dyDescent="0.25">
      <c r="A525" s="60" t="s">
        <v>75</v>
      </c>
      <c r="B525" s="60" t="s">
        <v>287</v>
      </c>
      <c r="C525" s="61">
        <v>11763538202</v>
      </c>
      <c r="D525" s="61">
        <v>1300000000</v>
      </c>
      <c r="E525" s="62">
        <v>38.956628514167896</v>
      </c>
      <c r="F525" s="62">
        <v>4.9944395530984478</v>
      </c>
      <c r="G525" s="61">
        <v>158.22672900000001</v>
      </c>
      <c r="H525" s="62">
        <v>6.49</v>
      </c>
      <c r="I525" s="62">
        <v>2.0888271382635715E-2</v>
      </c>
      <c r="J525" s="61">
        <v>13336188</v>
      </c>
      <c r="K525" s="62">
        <v>584.87477830996386</v>
      </c>
      <c r="L525" s="62">
        <v>30.76923076923077</v>
      </c>
      <c r="M525" s="62">
        <v>12.17</v>
      </c>
      <c r="N525" s="63">
        <v>26.240053915917031</v>
      </c>
      <c r="O525" s="64">
        <v>1079.9733612341181</v>
      </c>
      <c r="P525" s="63">
        <v>35.999112041137273</v>
      </c>
    </row>
    <row r="526" spans="1:16" x14ac:dyDescent="0.25">
      <c r="A526" s="95" t="s">
        <v>143</v>
      </c>
      <c r="B526" s="95" t="s">
        <v>351</v>
      </c>
      <c r="C526" s="96">
        <v>6516972751</v>
      </c>
      <c r="D526" s="96">
        <v>1300000000</v>
      </c>
      <c r="E526" s="97">
        <v>9.5035280897680448</v>
      </c>
      <c r="F526" s="97">
        <v>2.4368020742994987</v>
      </c>
      <c r="G526" s="96">
        <v>1143.8313330000001</v>
      </c>
      <c r="H526" s="97">
        <v>3.68</v>
      </c>
      <c r="I526" s="97">
        <v>-0.26494029124982754</v>
      </c>
      <c r="J526" s="96">
        <v>-8261366</v>
      </c>
      <c r="K526" s="97">
        <v>-472.07689382119133</v>
      </c>
      <c r="L526" s="97">
        <v>30.76923076923077</v>
      </c>
      <c r="M526" s="97">
        <v>87.98</v>
      </c>
      <c r="N526" s="98">
        <v>80.154866268487496</v>
      </c>
      <c r="O526" s="99">
        <v>442.55968116475657</v>
      </c>
      <c r="P526" s="98">
        <v>14.751989372158553</v>
      </c>
    </row>
    <row r="527" spans="1:16" x14ac:dyDescent="0.25">
      <c r="A527" s="55" t="s">
        <v>294</v>
      </c>
      <c r="B527" s="55" t="s">
        <v>356</v>
      </c>
      <c r="C527" s="56">
        <v>966388000000</v>
      </c>
      <c r="D527" s="56">
        <v>1380000000</v>
      </c>
      <c r="E527" s="57">
        <v>0.18969808686349379</v>
      </c>
      <c r="F527" s="57">
        <v>4.5069633372177189E-4</v>
      </c>
      <c r="G527" s="56">
        <v>692.54227100000003</v>
      </c>
      <c r="H527" s="57">
        <v>304.5</v>
      </c>
      <c r="I527" s="57">
        <v>-3.5289631429731116</v>
      </c>
      <c r="J527" s="56">
        <v>9856000000</v>
      </c>
      <c r="K527" s="57">
        <v>42.704951298701296</v>
      </c>
      <c r="L527" s="57">
        <v>28.985507246376812</v>
      </c>
      <c r="M527" s="57">
        <v>50.18</v>
      </c>
      <c r="N527" s="58">
        <v>55.220193574426339</v>
      </c>
      <c r="O527" s="59">
        <v>784.65920950588009</v>
      </c>
      <c r="P527" s="58">
        <v>26.155306983529336</v>
      </c>
    </row>
    <row r="528" spans="1:16" x14ac:dyDescent="0.25">
      <c r="A528" s="70" t="s">
        <v>76</v>
      </c>
      <c r="B528" s="70" t="s">
        <v>221</v>
      </c>
      <c r="C528" s="71">
        <v>25510366000</v>
      </c>
      <c r="D528" s="71">
        <v>1395000000</v>
      </c>
      <c r="E528" s="72">
        <v>13.210729310465457</v>
      </c>
      <c r="F528" s="72">
        <v>1.8940113706760511</v>
      </c>
      <c r="G528" s="71">
        <v>610.57306400000004</v>
      </c>
      <c r="H528" s="72">
        <v>4.96</v>
      </c>
      <c r="I528" s="72">
        <v>7.2956949957029948E-2</v>
      </c>
      <c r="J528" s="71">
        <v>-526924000</v>
      </c>
      <c r="K528" s="72">
        <v>-13.237203088111379</v>
      </c>
      <c r="L528" s="72">
        <v>28.673835125448029</v>
      </c>
      <c r="M528" s="72">
        <v>43.76</v>
      </c>
      <c r="N528" s="73">
        <v>31.580387760644541</v>
      </c>
      <c r="O528" s="74">
        <v>1874.3440397612089</v>
      </c>
      <c r="P528" s="73">
        <v>62.478134658706963</v>
      </c>
    </row>
    <row r="529" spans="1:16" x14ac:dyDescent="0.25">
      <c r="A529" s="75" t="s">
        <v>457</v>
      </c>
      <c r="B529" s="75" t="s">
        <v>350</v>
      </c>
      <c r="C529" s="76">
        <v>9991984451</v>
      </c>
      <c r="D529" s="76">
        <v>1400000000</v>
      </c>
      <c r="E529" s="77">
        <v>5.8742050731984703</v>
      </c>
      <c r="F529" s="77">
        <v>0.26224129791064599</v>
      </c>
      <c r="G529" s="76">
        <v>419.330781</v>
      </c>
      <c r="H529" s="77">
        <v>16.239999999999998</v>
      </c>
      <c r="I529" s="77">
        <v>-4.0350725482400449</v>
      </c>
      <c r="J529" s="76">
        <v>77681643</v>
      </c>
      <c r="K529" s="77">
        <v>288.35641388274962</v>
      </c>
      <c r="L529" s="77">
        <v>28.571428571428573</v>
      </c>
      <c r="M529" s="77">
        <v>29.95</v>
      </c>
      <c r="N529" s="78">
        <v>58.537070806255585</v>
      </c>
      <c r="O529" s="79">
        <v>588.53682323578118</v>
      </c>
      <c r="P529" s="78">
        <v>19.617894107859374</v>
      </c>
    </row>
    <row r="530" spans="1:16" x14ac:dyDescent="0.25">
      <c r="A530" s="35" t="s">
        <v>220</v>
      </c>
      <c r="B530" s="35" t="s">
        <v>208</v>
      </c>
      <c r="C530" s="36">
        <v>15672179161</v>
      </c>
      <c r="D530" s="36">
        <v>1400000000</v>
      </c>
      <c r="E530" s="37">
        <v>4.7972807094026821</v>
      </c>
      <c r="F530" s="37">
        <v>0.48951843973496756</v>
      </c>
      <c r="G530" s="36">
        <v>1087.1196239999999</v>
      </c>
      <c r="H530" s="37">
        <v>7.67</v>
      </c>
      <c r="I530" s="37">
        <v>-0.22858180994420874</v>
      </c>
      <c r="J530" s="36">
        <v>-1252485525</v>
      </c>
      <c r="K530" s="37">
        <v>-7.8244417235879835</v>
      </c>
      <c r="L530" s="37">
        <v>28.571428571428573</v>
      </c>
      <c r="M530" s="37">
        <v>77.650000000000006</v>
      </c>
      <c r="N530" s="38">
        <v>13.407811117927388</v>
      </c>
      <c r="O530" s="39">
        <v>1759.4108256647144</v>
      </c>
      <c r="P530" s="38">
        <v>58.647027522157146</v>
      </c>
    </row>
    <row r="531" spans="1:16" x14ac:dyDescent="0.25">
      <c r="A531" s="70" t="s">
        <v>227</v>
      </c>
      <c r="B531" s="70" t="s">
        <v>221</v>
      </c>
      <c r="C531" s="71">
        <v>71398402340</v>
      </c>
      <c r="D531" s="71">
        <v>1456000000</v>
      </c>
      <c r="E531" s="72">
        <v>10.262683903498356</v>
      </c>
      <c r="F531" s="72">
        <v>0.54219589515523858</v>
      </c>
      <c r="G531" s="71">
        <v>282.07432799999998</v>
      </c>
      <c r="H531" s="72">
        <v>13.82</v>
      </c>
      <c r="I531" s="72">
        <v>0.13549772168752128</v>
      </c>
      <c r="J531" s="71">
        <v>-549932498</v>
      </c>
      <c r="K531" s="72">
        <v>-34.418769701440702</v>
      </c>
      <c r="L531" s="72">
        <v>27.472527472527471</v>
      </c>
      <c r="M531" s="72">
        <v>19.37</v>
      </c>
      <c r="N531" s="73">
        <v>18.619236983349644</v>
      </c>
      <c r="O531" s="74">
        <v>1775.7840931792148</v>
      </c>
      <c r="P531" s="73">
        <v>59.192803105973823</v>
      </c>
    </row>
    <row r="532" spans="1:16" x14ac:dyDescent="0.25">
      <c r="A532" s="55" t="s">
        <v>485</v>
      </c>
      <c r="B532" s="55" t="s">
        <v>233</v>
      </c>
      <c r="C532" s="56">
        <v>1973820337</v>
      </c>
      <c r="D532" s="56">
        <v>1482400000</v>
      </c>
      <c r="E532" s="57">
        <v>4.7323014213018126</v>
      </c>
      <c r="F532" s="57">
        <v>0.26602701819694485</v>
      </c>
      <c r="G532" s="56">
        <v>727.55648099999996</v>
      </c>
      <c r="H532" s="57">
        <v>11.62</v>
      </c>
      <c r="I532" s="57">
        <v>2.8153072407476998E-2</v>
      </c>
      <c r="J532" s="56">
        <v>80169598</v>
      </c>
      <c r="K532" s="57">
        <v>221.88959959609628</v>
      </c>
      <c r="L532" s="57">
        <v>26.98327037236913</v>
      </c>
      <c r="M532" s="57">
        <v>49.07</v>
      </c>
      <c r="N532" s="58">
        <v>27.257322878498496</v>
      </c>
      <c r="O532" s="59">
        <v>2177.5790276724151</v>
      </c>
      <c r="P532" s="58">
        <v>72.585967589080511</v>
      </c>
    </row>
    <row r="533" spans="1:16" x14ac:dyDescent="0.25">
      <c r="A533" s="25" t="s">
        <v>276</v>
      </c>
      <c r="B533" s="25" t="s">
        <v>353</v>
      </c>
      <c r="C533" s="26">
        <v>17087095351</v>
      </c>
      <c r="D533" s="26">
        <v>1500000000</v>
      </c>
      <c r="E533" s="27">
        <v>12.598024440797317</v>
      </c>
      <c r="F533" s="27">
        <v>1.679736592106309</v>
      </c>
      <c r="G533" s="26">
        <v>545.59110899999996</v>
      </c>
      <c r="H533" s="27">
        <v>5.82</v>
      </c>
      <c r="I533" s="27">
        <v>0.10222170397917907</v>
      </c>
      <c r="J533" s="26">
        <v>-292614183</v>
      </c>
      <c r="K533" s="27">
        <v>-25.631020079433402</v>
      </c>
      <c r="L533" s="27">
        <v>26.666666666666668</v>
      </c>
      <c r="M533" s="27">
        <v>36.369999999999997</v>
      </c>
      <c r="N533" s="28">
        <v>34.090190118006674</v>
      </c>
      <c r="O533" s="29">
        <v>2044.4332500294645</v>
      </c>
      <c r="P533" s="28">
        <v>68.147775000982151</v>
      </c>
    </row>
    <row r="534" spans="1:16" x14ac:dyDescent="0.25">
      <c r="A534" s="30" t="s">
        <v>142</v>
      </c>
      <c r="B534" s="30" t="s">
        <v>349</v>
      </c>
      <c r="C534" s="31">
        <v>3099745984</v>
      </c>
      <c r="D534" s="31">
        <v>1500000000</v>
      </c>
      <c r="E534" s="32">
        <v>29.176901376602679</v>
      </c>
      <c r="F534" s="32">
        <v>19.451267584401787</v>
      </c>
      <c r="G534" s="31">
        <v>2501.1703550000002</v>
      </c>
      <c r="H534" s="32">
        <v>1.0900000000000001</v>
      </c>
      <c r="I534" s="32">
        <v>-1.2202630327908581E-2</v>
      </c>
      <c r="J534" s="31">
        <v>-110755372</v>
      </c>
      <c r="K534" s="32">
        <v>-13.543361129246174</v>
      </c>
      <c r="L534" s="32">
        <v>26.666666666666668</v>
      </c>
      <c r="M534" s="32">
        <v>83.85</v>
      </c>
      <c r="N534" s="33">
        <v>57.770533871025435</v>
      </c>
      <c r="O534" s="34">
        <v>968.77085916297324</v>
      </c>
      <c r="P534" s="33">
        <v>32.292361972099108</v>
      </c>
    </row>
    <row r="535" spans="1:16" x14ac:dyDescent="0.25">
      <c r="A535" s="40" t="s">
        <v>42</v>
      </c>
      <c r="B535" s="40" t="s">
        <v>255</v>
      </c>
      <c r="C535" s="41">
        <v>3131402465</v>
      </c>
      <c r="D535" s="41">
        <v>1500000000</v>
      </c>
      <c r="E535" s="42">
        <v>9.6172618309150728</v>
      </c>
      <c r="F535" s="42">
        <v>0.80143848590958944</v>
      </c>
      <c r="G535" s="41">
        <v>466.80128100000002</v>
      </c>
      <c r="H535" s="42">
        <v>8.91</v>
      </c>
      <c r="I535" s="42">
        <v>0.13804351040902141</v>
      </c>
      <c r="J535" s="41">
        <v>138936535</v>
      </c>
      <c r="K535" s="42">
        <v>86.370370471668949</v>
      </c>
      <c r="L535" s="42">
        <v>26.666666666666668</v>
      </c>
      <c r="M535" s="42">
        <v>31.12</v>
      </c>
      <c r="N535" s="43">
        <v>43.536827041117682</v>
      </c>
      <c r="O535" s="44">
        <v>1271.758948998581</v>
      </c>
      <c r="P535" s="43">
        <v>42.391964966619369</v>
      </c>
    </row>
    <row r="536" spans="1:16" x14ac:dyDescent="0.25">
      <c r="A536" s="75" t="s">
        <v>724</v>
      </c>
      <c r="B536" s="75" t="s">
        <v>679</v>
      </c>
      <c r="C536" s="76">
        <v>31421246000</v>
      </c>
      <c r="D536" s="76">
        <v>1500000000</v>
      </c>
      <c r="E536" s="77">
        <v>2.6914191099369345</v>
      </c>
      <c r="F536" s="77">
        <v>5.4372103231049178E-2</v>
      </c>
      <c r="G536" s="76">
        <v>438.15582999999998</v>
      </c>
      <c r="H536" s="77">
        <v>33.92</v>
      </c>
      <c r="I536" s="77">
        <v>-0.59726458721575426</v>
      </c>
      <c r="J536" s="76">
        <v>871646000</v>
      </c>
      <c r="K536" s="77">
        <v>56.789109340259692</v>
      </c>
      <c r="L536" s="77">
        <v>26.666666666666668</v>
      </c>
      <c r="M536" s="77">
        <v>29.21</v>
      </c>
      <c r="N536" s="78">
        <v>77.830087534897643</v>
      </c>
      <c r="O536" s="79">
        <v>854.18784426087836</v>
      </c>
      <c r="P536" s="78">
        <v>28.472928142029279</v>
      </c>
    </row>
    <row r="537" spans="1:16" x14ac:dyDescent="0.25">
      <c r="A537" s="35" t="s">
        <v>324</v>
      </c>
      <c r="B537" s="35" t="s">
        <v>200</v>
      </c>
      <c r="C537" s="36">
        <v>19079519513</v>
      </c>
      <c r="D537" s="36">
        <v>1500000000</v>
      </c>
      <c r="E537" s="37">
        <v>8.2755313330753442</v>
      </c>
      <c r="F537" s="37">
        <v>0.42438622220899203</v>
      </c>
      <c r="G537" s="36">
        <v>363.24555199999998</v>
      </c>
      <c r="H537" s="37">
        <v>13.31</v>
      </c>
      <c r="I537" s="37">
        <v>0.57346855474786196</v>
      </c>
      <c r="J537" s="36">
        <v>-705417106</v>
      </c>
      <c r="K537" s="37">
        <v>-27.643219641458483</v>
      </c>
      <c r="L537" s="37">
        <v>26.666666666666668</v>
      </c>
      <c r="M537" s="37">
        <v>24.21</v>
      </c>
      <c r="N537" s="38">
        <v>56.651725632344082</v>
      </c>
      <c r="O537" s="39">
        <v>2200.0383901056448</v>
      </c>
      <c r="P537" s="38">
        <v>73.334613003521497</v>
      </c>
    </row>
    <row r="538" spans="1:16" x14ac:dyDescent="0.25">
      <c r="A538" s="90" t="s">
        <v>47</v>
      </c>
      <c r="B538" s="90" t="s">
        <v>609</v>
      </c>
      <c r="C538" s="91">
        <v>7156942527</v>
      </c>
      <c r="D538" s="91">
        <v>1500000000</v>
      </c>
      <c r="E538" s="92">
        <v>28.457193267028075</v>
      </c>
      <c r="F538" s="92">
        <v>18.971462178018715</v>
      </c>
      <c r="G538" s="91">
        <v>924.882115</v>
      </c>
      <c r="H538" s="92">
        <v>1.52</v>
      </c>
      <c r="I538" s="92">
        <v>-3.6349070667849093E-2</v>
      </c>
      <c r="J538" s="91">
        <v>-92415212</v>
      </c>
      <c r="K538" s="92">
        <v>-16.231094075724243</v>
      </c>
      <c r="L538" s="92">
        <v>26.666666666666668</v>
      </c>
      <c r="M538" s="92">
        <v>61.65</v>
      </c>
      <c r="N538" s="93">
        <v>43.190922374501532</v>
      </c>
      <c r="O538" s="94">
        <v>1371.0971879370263</v>
      </c>
      <c r="P538" s="93">
        <v>45.703239597900875</v>
      </c>
    </row>
    <row r="539" spans="1:16" x14ac:dyDescent="0.25">
      <c r="A539" s="45" t="s">
        <v>527</v>
      </c>
      <c r="B539" s="45" t="s">
        <v>375</v>
      </c>
      <c r="C539" s="46">
        <v>3004671884</v>
      </c>
      <c r="D539" s="46">
        <v>1600000000</v>
      </c>
      <c r="E539" s="47">
        <v>20.298303873728312</v>
      </c>
      <c r="F539" s="47">
        <v>12.686439921080195</v>
      </c>
      <c r="G539" s="46">
        <v>1359.1032560000001</v>
      </c>
      <c r="H539" s="47">
        <v>1.45</v>
      </c>
      <c r="I539" s="47">
        <v>-0.17130423044108301</v>
      </c>
      <c r="J539" s="46">
        <v>11183518</v>
      </c>
      <c r="K539" s="47">
        <v>143.06768228029856</v>
      </c>
      <c r="L539" s="47">
        <v>25</v>
      </c>
      <c r="M539" s="47">
        <v>84.94</v>
      </c>
      <c r="N539" s="48">
        <v>67.212998324053274</v>
      </c>
      <c r="O539" s="49">
        <v>324.40943128681585</v>
      </c>
      <c r="P539" s="48">
        <v>10.813647709560529</v>
      </c>
    </row>
    <row r="540" spans="1:16" x14ac:dyDescent="0.25">
      <c r="A540" s="25" t="s">
        <v>149</v>
      </c>
      <c r="B540" s="25" t="s">
        <v>353</v>
      </c>
      <c r="C540" s="26">
        <v>13453377967</v>
      </c>
      <c r="D540" s="26">
        <v>1600000000</v>
      </c>
      <c r="E540" s="27">
        <v>3.7542272598946411</v>
      </c>
      <c r="F540" s="27">
        <v>8.0910070256350025E-2</v>
      </c>
      <c r="G540" s="26">
        <v>405.15482900000001</v>
      </c>
      <c r="H540" s="27">
        <v>26.3</v>
      </c>
      <c r="I540" s="27">
        <v>-1.4730379728387462</v>
      </c>
      <c r="J540" s="26">
        <v>-433674414</v>
      </c>
      <c r="K540" s="27">
        <v>-106.99270812872996</v>
      </c>
      <c r="L540" s="27">
        <v>25</v>
      </c>
      <c r="M540" s="27">
        <v>25.32</v>
      </c>
      <c r="N540" s="28">
        <v>29.110551719318927</v>
      </c>
      <c r="O540" s="29">
        <v>371.41201484429229</v>
      </c>
      <c r="P540" s="28">
        <v>12.380400494809743</v>
      </c>
    </row>
    <row r="541" spans="1:16" x14ac:dyDescent="0.25">
      <c r="A541" s="45" t="s">
        <v>268</v>
      </c>
      <c r="B541" s="45" t="s">
        <v>375</v>
      </c>
      <c r="C541" s="46">
        <v>39031208000</v>
      </c>
      <c r="D541" s="46">
        <v>1600000000</v>
      </c>
      <c r="E541" s="47">
        <v>20.944075130586313</v>
      </c>
      <c r="F541" s="47">
        <v>2.6180093913232891</v>
      </c>
      <c r="G541" s="46">
        <v>362.48923500000001</v>
      </c>
      <c r="H541" s="47">
        <v>5.27</v>
      </c>
      <c r="I541" s="47">
        <v>-0.20842248232314997</v>
      </c>
      <c r="J541" s="46">
        <v>-1361636000</v>
      </c>
      <c r="K541" s="47">
        <v>-5.8752853185432814</v>
      </c>
      <c r="L541" s="47">
        <v>25</v>
      </c>
      <c r="M541" s="47">
        <v>22.65</v>
      </c>
      <c r="N541" s="48">
        <v>58.527817293605082</v>
      </c>
      <c r="O541" s="49">
        <v>317.42851911272317</v>
      </c>
      <c r="P541" s="48">
        <v>10.580950637090773</v>
      </c>
    </row>
    <row r="542" spans="1:16" x14ac:dyDescent="0.25">
      <c r="A542" s="30" t="s">
        <v>342</v>
      </c>
      <c r="B542" s="30" t="s">
        <v>349</v>
      </c>
      <c r="C542" s="31">
        <v>34867255000</v>
      </c>
      <c r="D542" s="31">
        <v>1625000000</v>
      </c>
      <c r="E542" s="32">
        <v>4.0213298877238417</v>
      </c>
      <c r="F542" s="32">
        <v>3.8071762250639921E-2</v>
      </c>
      <c r="G542" s="31">
        <v>152.95793800000001</v>
      </c>
      <c r="H542" s="32">
        <v>65.05</v>
      </c>
      <c r="I542" s="32">
        <v>-4.5178253171714999</v>
      </c>
      <c r="J542" s="31">
        <v>-1935096000</v>
      </c>
      <c r="K542" s="32">
        <v>-54.583855271263026</v>
      </c>
      <c r="L542" s="32">
        <v>24.615384615384617</v>
      </c>
      <c r="M542" s="32">
        <v>9.41</v>
      </c>
      <c r="N542" s="33">
        <v>32.953772312255239</v>
      </c>
      <c r="O542" s="34">
        <v>170</v>
      </c>
      <c r="P542" s="33">
        <v>5.666666666666667</v>
      </c>
    </row>
    <row r="543" spans="1:16" x14ac:dyDescent="0.25">
      <c r="A543" s="25" t="s">
        <v>123</v>
      </c>
      <c r="B543" s="25" t="s">
        <v>376</v>
      </c>
      <c r="C543" s="26">
        <v>5623639508</v>
      </c>
      <c r="D543" s="26">
        <v>1705025558</v>
      </c>
      <c r="E543" s="27">
        <v>34.35377991702105</v>
      </c>
      <c r="F543" s="27">
        <v>23.704167645728386</v>
      </c>
      <c r="G543" s="26">
        <v>1420.090837</v>
      </c>
      <c r="H543" s="27">
        <v>0.82</v>
      </c>
      <c r="I543" s="27">
        <v>-1.7308961563446745E-2</v>
      </c>
      <c r="J543" s="26">
        <v>-116222603</v>
      </c>
      <c r="K543" s="27">
        <v>-12.46979233721</v>
      </c>
      <c r="L543" s="27">
        <v>23.460058890214007</v>
      </c>
      <c r="M543" s="27">
        <v>83.28</v>
      </c>
      <c r="N543" s="28">
        <v>6.3158334581878233</v>
      </c>
      <c r="O543" s="29">
        <v>533.38044025452496</v>
      </c>
      <c r="P543" s="28">
        <v>17.779348008484167</v>
      </c>
    </row>
    <row r="544" spans="1:16" x14ac:dyDescent="0.25">
      <c r="A544" s="60" t="s">
        <v>135</v>
      </c>
      <c r="B544" s="60" t="s">
        <v>287</v>
      </c>
      <c r="C544" s="61">
        <v>12175279869</v>
      </c>
      <c r="D544" s="61">
        <v>1762000000</v>
      </c>
      <c r="E544" s="62">
        <v>14.888361334693355</v>
      </c>
      <c r="F544" s="62">
        <v>2.1124235718917928</v>
      </c>
      <c r="G544" s="61">
        <v>624.90556200000003</v>
      </c>
      <c r="H544" s="62">
        <v>4.3</v>
      </c>
      <c r="I544" s="62">
        <v>0.22608362821782135</v>
      </c>
      <c r="J544" s="61">
        <v>527350742</v>
      </c>
      <c r="K544" s="62">
        <v>13.364919092121045</v>
      </c>
      <c r="L544" s="62">
        <v>22.701475595913735</v>
      </c>
      <c r="M544" s="62">
        <v>35.46</v>
      </c>
      <c r="N544" s="63">
        <v>17.813850952116347</v>
      </c>
      <c r="O544" s="64">
        <v>3000</v>
      </c>
      <c r="P544" s="63">
        <v>100</v>
      </c>
    </row>
    <row r="545" spans="1:16" x14ac:dyDescent="0.25">
      <c r="A545" s="35" t="s">
        <v>212</v>
      </c>
      <c r="B545" s="35" t="s">
        <v>208</v>
      </c>
      <c r="C545" s="36">
        <v>5062845915</v>
      </c>
      <c r="D545" s="36">
        <v>1817640000</v>
      </c>
      <c r="E545" s="37">
        <v>5.8674704005729135</v>
      </c>
      <c r="F545" s="37">
        <v>0.32280706853793456</v>
      </c>
      <c r="G545" s="36">
        <v>663.82721200000003</v>
      </c>
      <c r="H545" s="37">
        <v>10.27</v>
      </c>
      <c r="I545" s="37">
        <v>-0.29939780917774961</v>
      </c>
      <c r="J545" s="36">
        <v>54761750</v>
      </c>
      <c r="K545" s="37">
        <v>331.91780759380407</v>
      </c>
      <c r="L545" s="37">
        <v>22.006557954270374</v>
      </c>
      <c r="M545" s="37">
        <v>36.520000000000003</v>
      </c>
      <c r="N545" s="38">
        <v>82.379562067151525</v>
      </c>
      <c r="O545" s="39">
        <v>923.05328972536518</v>
      </c>
      <c r="P545" s="38">
        <v>30.768442990845507</v>
      </c>
    </row>
    <row r="546" spans="1:16" x14ac:dyDescent="0.25">
      <c r="A546" s="35" t="s">
        <v>210</v>
      </c>
      <c r="B546" s="35" t="s">
        <v>208</v>
      </c>
      <c r="C546" s="36">
        <v>12047691662</v>
      </c>
      <c r="D546" s="36">
        <v>1820000000</v>
      </c>
      <c r="E546" s="37">
        <v>13.262310213937045</v>
      </c>
      <c r="F546" s="37">
        <v>2.4289945446771144</v>
      </c>
      <c r="G546" s="36">
        <v>817.38648999999998</v>
      </c>
      <c r="H546" s="37">
        <v>3.69</v>
      </c>
      <c r="I546" s="37">
        <v>3.1685162831887048E-2</v>
      </c>
      <c r="J546" s="36">
        <v>1689358773</v>
      </c>
      <c r="K546" s="37">
        <v>3.2319955282820199</v>
      </c>
      <c r="L546" s="37">
        <v>21.978021978021978</v>
      </c>
      <c r="M546" s="37">
        <v>44.91</v>
      </c>
      <c r="N546" s="38">
        <v>44.723995564110723</v>
      </c>
      <c r="O546" s="39">
        <v>1868.079736418701</v>
      </c>
      <c r="P546" s="38">
        <v>62.269324547290033</v>
      </c>
    </row>
    <row r="547" spans="1:16" x14ac:dyDescent="0.25">
      <c r="A547" s="35" t="s">
        <v>532</v>
      </c>
      <c r="B547" s="35" t="s">
        <v>208</v>
      </c>
      <c r="C547" s="36">
        <v>38509619000</v>
      </c>
      <c r="D547" s="36">
        <v>1845000000</v>
      </c>
      <c r="E547" s="37">
        <v>24.74910593854797</v>
      </c>
      <c r="F547" s="37">
        <v>3.3535373900471503</v>
      </c>
      <c r="G547" s="36">
        <v>808.153325</v>
      </c>
      <c r="H547" s="37">
        <v>4.38</v>
      </c>
      <c r="I547" s="37">
        <v>-7.3986678821508889E-2</v>
      </c>
      <c r="J547" s="36">
        <v>-217866000</v>
      </c>
      <c r="K547" s="37">
        <v>-33.874032662278651</v>
      </c>
      <c r="L547" s="37">
        <v>21.680216802168022</v>
      </c>
      <c r="M547" s="37">
        <v>20</v>
      </c>
      <c r="N547" s="38">
        <v>31.773293874321489</v>
      </c>
      <c r="O547" s="39">
        <v>470.08707674484026</v>
      </c>
      <c r="P547" s="38">
        <v>15.669569224828008</v>
      </c>
    </row>
    <row r="548" spans="1:16" x14ac:dyDescent="0.25">
      <c r="A548" s="35" t="s">
        <v>344</v>
      </c>
      <c r="B548" s="35" t="s">
        <v>200</v>
      </c>
      <c r="C548" s="36">
        <v>13652788635</v>
      </c>
      <c r="D548" s="36">
        <v>1915000000</v>
      </c>
      <c r="E548" s="37">
        <v>5.0588119870626675</v>
      </c>
      <c r="F548" s="37">
        <v>0.16510482986496958</v>
      </c>
      <c r="G548" s="36">
        <v>493.98133899999999</v>
      </c>
      <c r="H548" s="37">
        <v>16.010000000000002</v>
      </c>
      <c r="I548" s="37">
        <v>0.42552279738707632</v>
      </c>
      <c r="J548" s="36">
        <v>123979435</v>
      </c>
      <c r="K548" s="37">
        <v>247.13776119402382</v>
      </c>
      <c r="L548" s="37">
        <v>20.887728459530027</v>
      </c>
      <c r="M548" s="37">
        <v>25.79</v>
      </c>
      <c r="N548" s="38">
        <v>52.196302135846381</v>
      </c>
      <c r="O548" s="39">
        <v>2471.9397008544752</v>
      </c>
      <c r="P548" s="38">
        <v>82.397990028482511</v>
      </c>
    </row>
    <row r="549" spans="1:16" x14ac:dyDescent="0.25">
      <c r="A549" s="40" t="s">
        <v>259</v>
      </c>
      <c r="B549" s="40" t="s">
        <v>255</v>
      </c>
      <c r="C549" s="41">
        <v>353670740000</v>
      </c>
      <c r="D549" s="41">
        <v>1926796000</v>
      </c>
      <c r="E549" s="42">
        <v>0.10658950736306456</v>
      </c>
      <c r="F549" s="42">
        <v>1.3625507444552578E-4</v>
      </c>
      <c r="G549" s="41">
        <v>936.47786499999995</v>
      </c>
      <c r="H549" s="42">
        <v>400.75</v>
      </c>
      <c r="I549" s="42">
        <v>27.002287981717298</v>
      </c>
      <c r="J549" s="41">
        <v>3815100000</v>
      </c>
      <c r="K549" s="42">
        <v>205.04814447851956</v>
      </c>
      <c r="L549" s="42">
        <v>20.75985210681359</v>
      </c>
      <c r="M549" s="42">
        <v>48.6</v>
      </c>
      <c r="N549" s="43">
        <v>48.906582312579332</v>
      </c>
      <c r="O549" s="44">
        <v>3000</v>
      </c>
      <c r="P549" s="43">
        <v>100</v>
      </c>
    </row>
    <row r="550" spans="1:16" x14ac:dyDescent="0.25">
      <c r="A550" s="30" t="s">
        <v>169</v>
      </c>
      <c r="B550" s="30" t="s">
        <v>349</v>
      </c>
      <c r="C550" s="31">
        <v>6092873180</v>
      </c>
      <c r="D550" s="31">
        <v>1949455899</v>
      </c>
      <c r="E550" s="32">
        <v>3.0672993629844481</v>
      </c>
      <c r="F550" s="32">
        <v>1.6918419953688799E-2</v>
      </c>
      <c r="G550" s="31">
        <v>238.33388400000001</v>
      </c>
      <c r="H550" s="32">
        <v>84.25</v>
      </c>
      <c r="I550" s="32">
        <v>-33.000019878048477</v>
      </c>
      <c r="J550" s="31">
        <v>-246395102</v>
      </c>
      <c r="K550" s="32">
        <v>-735.807640392949</v>
      </c>
      <c r="L550" s="32">
        <v>20.518545723716318</v>
      </c>
      <c r="M550" s="32">
        <v>7.94</v>
      </c>
      <c r="N550" s="33">
        <v>18.367108928461228</v>
      </c>
      <c r="O550" s="34">
        <v>1235.4430219563715</v>
      </c>
      <c r="P550" s="33">
        <v>41.181434065212379</v>
      </c>
    </row>
    <row r="551" spans="1:16" x14ac:dyDescent="0.25">
      <c r="A551" s="30" t="s">
        <v>248</v>
      </c>
      <c r="B551" s="30" t="s">
        <v>349</v>
      </c>
      <c r="C551" s="31">
        <v>15944511283</v>
      </c>
      <c r="D551" s="31">
        <v>1950000000</v>
      </c>
      <c r="E551" s="32">
        <v>1.9519955542130056</v>
      </c>
      <c r="F551" s="32">
        <v>6.2563960070929667E-2</v>
      </c>
      <c r="G551" s="31">
        <v>1199.2076440000001</v>
      </c>
      <c r="H551" s="32">
        <v>17.09</v>
      </c>
      <c r="I551" s="32">
        <v>-1.3352733490702207E-2</v>
      </c>
      <c r="J551" s="31">
        <v>1209286139</v>
      </c>
      <c r="K551" s="32">
        <v>25.800345339110844</v>
      </c>
      <c r="L551" s="32">
        <v>20.512820512820515</v>
      </c>
      <c r="M551" s="32">
        <v>61.49</v>
      </c>
      <c r="N551" s="33">
        <v>77.954537839149765</v>
      </c>
      <c r="O551" s="34">
        <v>1986.121103591506</v>
      </c>
      <c r="P551" s="33">
        <v>66.204036786383526</v>
      </c>
    </row>
    <row r="552" spans="1:16" x14ac:dyDescent="0.25">
      <c r="A552" s="30" t="s">
        <v>668</v>
      </c>
      <c r="B552" s="30" t="s">
        <v>349</v>
      </c>
      <c r="C552" s="31">
        <v>9236034572</v>
      </c>
      <c r="D552" s="31">
        <v>1995840000</v>
      </c>
      <c r="E552" s="32">
        <v>0.88432918370548697</v>
      </c>
      <c r="F552" s="32">
        <v>1.2307950310332811E-2</v>
      </c>
      <c r="G552" s="31">
        <v>1250.3727839999999</v>
      </c>
      <c r="H552" s="32">
        <v>36.18</v>
      </c>
      <c r="I552" s="32">
        <v>-1.2946268290750069</v>
      </c>
      <c r="J552" s="31">
        <v>775924109</v>
      </c>
      <c r="K552" s="32">
        <v>92.599571487216153</v>
      </c>
      <c r="L552" s="32">
        <v>20.041686708353375</v>
      </c>
      <c r="M552" s="32">
        <v>62.64</v>
      </c>
      <c r="N552" s="33">
        <v>49.128707498160907</v>
      </c>
      <c r="O552" s="34">
        <v>1277.4093146300661</v>
      </c>
      <c r="P552" s="33">
        <v>42.580310487668868</v>
      </c>
    </row>
    <row r="553" spans="1:16" x14ac:dyDescent="0.25">
      <c r="A553" s="75" t="s">
        <v>398</v>
      </c>
      <c r="B553" s="75" t="s">
        <v>679</v>
      </c>
      <c r="C553" s="76">
        <v>5116474915</v>
      </c>
      <c r="D553" s="76">
        <v>2000000000</v>
      </c>
      <c r="E553" s="77">
        <v>24.23669556892613</v>
      </c>
      <c r="F553" s="77">
        <v>2.0197246307438443</v>
      </c>
      <c r="G553" s="76">
        <v>271.03651100000002</v>
      </c>
      <c r="H553" s="77">
        <v>6.09</v>
      </c>
      <c r="I553" s="77">
        <v>-9.3567079044068358E-2</v>
      </c>
      <c r="J553" s="76">
        <v>321175807</v>
      </c>
      <c r="K553" s="77">
        <v>37.36271455838515</v>
      </c>
      <c r="L553" s="77">
        <v>20</v>
      </c>
      <c r="M553" s="77">
        <v>13.55</v>
      </c>
      <c r="N553" s="78">
        <v>84.55799595142372</v>
      </c>
      <c r="O553" s="79">
        <v>1007.5962785728368</v>
      </c>
      <c r="P553" s="78">
        <v>33.586542619094558</v>
      </c>
    </row>
    <row r="554" spans="1:16" x14ac:dyDescent="0.25">
      <c r="A554" s="70" t="s">
        <v>106</v>
      </c>
      <c r="B554" s="70" t="s">
        <v>221</v>
      </c>
      <c r="C554" s="71">
        <v>95458865905</v>
      </c>
      <c r="D554" s="71">
        <v>2000000000</v>
      </c>
      <c r="E554" s="72">
        <v>1.40305349337871</v>
      </c>
      <c r="F554" s="72">
        <v>1.5250581449768586E-2</v>
      </c>
      <c r="G554" s="71">
        <v>580.533368</v>
      </c>
      <c r="H554" s="72">
        <v>49.12</v>
      </c>
      <c r="I554" s="72">
        <v>2.8155059528009829</v>
      </c>
      <c r="J554" s="71">
        <v>618250934</v>
      </c>
      <c r="K554" s="72">
        <v>148.80689205719824</v>
      </c>
      <c r="L554" s="72">
        <v>20</v>
      </c>
      <c r="M554" s="72">
        <v>29.02</v>
      </c>
      <c r="N554" s="73">
        <v>16.053427253348495</v>
      </c>
      <c r="O554" s="74">
        <v>3000</v>
      </c>
      <c r="P554" s="73">
        <v>100</v>
      </c>
    </row>
    <row r="555" spans="1:16" x14ac:dyDescent="0.25">
      <c r="A555" s="55" t="s">
        <v>739</v>
      </c>
      <c r="B555" s="55" t="s">
        <v>356</v>
      </c>
      <c r="C555" s="56">
        <v>27061282133</v>
      </c>
      <c r="D555" s="56">
        <v>2000000000</v>
      </c>
      <c r="E555" s="57">
        <v>2.2696812573126297</v>
      </c>
      <c r="F555" s="57">
        <v>4.2031134394678329E-2</v>
      </c>
      <c r="G555" s="56">
        <v>639.07318699999996</v>
      </c>
      <c r="H555" s="57">
        <v>27.58</v>
      </c>
      <c r="I555" s="57">
        <v>0.70297778032036717</v>
      </c>
      <c r="J555" s="56">
        <v>774982515</v>
      </c>
      <c r="K555" s="57">
        <v>69.67899140279313</v>
      </c>
      <c r="L555" s="57">
        <v>20</v>
      </c>
      <c r="M555" s="57">
        <v>31.95</v>
      </c>
      <c r="N555" s="58">
        <v>26.54643140201021</v>
      </c>
      <c r="O555" s="59">
        <v>2640.5921882103198</v>
      </c>
      <c r="P555" s="58">
        <v>88.019739607010663</v>
      </c>
    </row>
    <row r="556" spans="1:16" x14ac:dyDescent="0.25">
      <c r="A556" s="70" t="s">
        <v>222</v>
      </c>
      <c r="B556" s="70" t="s">
        <v>221</v>
      </c>
      <c r="C556" s="71">
        <v>17584122383</v>
      </c>
      <c r="D556" s="71">
        <v>2028600000</v>
      </c>
      <c r="E556" s="72">
        <v>12.061773294570552</v>
      </c>
      <c r="F556" s="72">
        <v>1.9819536124372394</v>
      </c>
      <c r="G556" s="71">
        <v>886.89157399999999</v>
      </c>
      <c r="H556" s="72">
        <v>3.74</v>
      </c>
      <c r="I556" s="72">
        <v>-7.5950811113836281E-3</v>
      </c>
      <c r="J556" s="71">
        <v>57488849</v>
      </c>
      <c r="K556" s="72">
        <v>105.86052957852748</v>
      </c>
      <c r="L556" s="72">
        <v>19.718032140392388</v>
      </c>
      <c r="M556" s="72">
        <v>43.71</v>
      </c>
      <c r="N556" s="73">
        <v>39.090749986156084</v>
      </c>
      <c r="O556" s="74">
        <v>1021.3558904743601</v>
      </c>
      <c r="P556" s="73">
        <v>34.045196349145336</v>
      </c>
    </row>
    <row r="557" spans="1:16" x14ac:dyDescent="0.25">
      <c r="A557" s="80" t="s">
        <v>465</v>
      </c>
      <c r="B557" s="80" t="s">
        <v>618</v>
      </c>
      <c r="C557" s="81">
        <v>15819301983</v>
      </c>
      <c r="D557" s="81">
        <v>2070000000</v>
      </c>
      <c r="E557" s="82">
        <v>1.1749998478375199</v>
      </c>
      <c r="F557" s="82">
        <v>3.1835825952501481E-3</v>
      </c>
      <c r="G557" s="81">
        <v>515.12446699999998</v>
      </c>
      <c r="H557" s="82">
        <v>66.099999999999994</v>
      </c>
      <c r="I557" s="82">
        <v>3.2060003353176398</v>
      </c>
      <c r="J557" s="81">
        <v>3353158441</v>
      </c>
      <c r="K557" s="82">
        <v>110.06965715879812</v>
      </c>
      <c r="L557" s="82">
        <v>19.323671497584542</v>
      </c>
      <c r="M557" s="82">
        <v>24.88</v>
      </c>
      <c r="N557" s="83">
        <v>0</v>
      </c>
      <c r="O557" s="84">
        <v>2300.5892054215728</v>
      </c>
      <c r="P557" s="83">
        <v>76.686306847385765</v>
      </c>
    </row>
    <row r="558" spans="1:16" x14ac:dyDescent="0.25">
      <c r="A558" s="40" t="s">
        <v>397</v>
      </c>
      <c r="B558" s="40" t="s">
        <v>255</v>
      </c>
      <c r="C558" s="41">
        <v>11360173813</v>
      </c>
      <c r="D558" s="41">
        <v>2100000000</v>
      </c>
      <c r="E558" s="42">
        <v>9.8012586531330879</v>
      </c>
      <c r="F558" s="42">
        <v>1.1668165063253677</v>
      </c>
      <c r="G558" s="41">
        <v>1038.647878</v>
      </c>
      <c r="H558" s="42">
        <v>3.93</v>
      </c>
      <c r="I558" s="42">
        <v>-5.3163967508233601E-2</v>
      </c>
      <c r="J558" s="41">
        <v>102822055</v>
      </c>
      <c r="K558" s="42">
        <v>81.694535282338009</v>
      </c>
      <c r="L558" s="42">
        <v>19.047619047619047</v>
      </c>
      <c r="M558" s="42">
        <v>49.45</v>
      </c>
      <c r="N558" s="43">
        <v>29.377294692725268</v>
      </c>
      <c r="O558" s="44">
        <v>509.23594451787255</v>
      </c>
      <c r="P558" s="43">
        <v>16.974531483929084</v>
      </c>
    </row>
    <row r="559" spans="1:16" x14ac:dyDescent="0.25">
      <c r="A559" s="30" t="s">
        <v>251</v>
      </c>
      <c r="B559" s="30" t="s">
        <v>349</v>
      </c>
      <c r="C559" s="31">
        <v>382411470000</v>
      </c>
      <c r="D559" s="31">
        <v>2100376000</v>
      </c>
      <c r="E559" s="32">
        <v>0.38740348792144474</v>
      </c>
      <c r="F559" s="32">
        <v>1.9832777095058819E-3</v>
      </c>
      <c r="G559" s="31">
        <v>1095.0032759999999</v>
      </c>
      <c r="H559" s="32">
        <v>94.3</v>
      </c>
      <c r="I559" s="32">
        <v>1.1685410734191635</v>
      </c>
      <c r="J559" s="31">
        <v>30614000</v>
      </c>
      <c r="K559" s="32">
        <v>6380.5764682824847</v>
      </c>
      <c r="L559" s="32">
        <v>19.044209227300254</v>
      </c>
      <c r="M559" s="32">
        <v>52.13</v>
      </c>
      <c r="N559" s="33">
        <v>85.220524625920405</v>
      </c>
      <c r="O559" s="34">
        <v>1613.980149358757</v>
      </c>
      <c r="P559" s="33">
        <v>53.799338311958564</v>
      </c>
    </row>
    <row r="560" spans="1:16" x14ac:dyDescent="0.25">
      <c r="A560" s="45" t="s">
        <v>57</v>
      </c>
      <c r="B560" s="45" t="s">
        <v>375</v>
      </c>
      <c r="C560" s="46">
        <v>9936147750</v>
      </c>
      <c r="D560" s="46">
        <v>2153250000</v>
      </c>
      <c r="E560" s="47">
        <v>11.142423403114236</v>
      </c>
      <c r="F560" s="47">
        <v>2.5873501458526031</v>
      </c>
      <c r="G560" s="46">
        <v>1717.7861740000001</v>
      </c>
      <c r="H560" s="47">
        <v>2.09</v>
      </c>
      <c r="I560" s="47">
        <v>-7.903692137267937E-2</v>
      </c>
      <c r="J560" s="46">
        <v>480331723</v>
      </c>
      <c r="K560" s="47">
        <v>8.9656789126959247</v>
      </c>
      <c r="L560" s="47">
        <v>18.57657030070823</v>
      </c>
      <c r="M560" s="47">
        <v>79.77</v>
      </c>
      <c r="N560" s="48">
        <v>34.170746035762861</v>
      </c>
      <c r="O560" s="49">
        <v>640.01209180184753</v>
      </c>
      <c r="P560" s="48">
        <v>21.333736393394918</v>
      </c>
    </row>
    <row r="561" spans="1:16" x14ac:dyDescent="0.25">
      <c r="A561" s="55" t="s">
        <v>8</v>
      </c>
      <c r="B561" s="55" t="s">
        <v>233</v>
      </c>
      <c r="C561" s="56">
        <v>7531082000</v>
      </c>
      <c r="D561" s="56">
        <v>2160000000</v>
      </c>
      <c r="E561" s="57">
        <v>29.589908136946594</v>
      </c>
      <c r="F561" s="57">
        <v>6.8495157724413414</v>
      </c>
      <c r="G561" s="56">
        <v>595.52635199999997</v>
      </c>
      <c r="H561" s="57">
        <v>2.27</v>
      </c>
      <c r="I561" s="57">
        <v>-9.2280182903633268E-2</v>
      </c>
      <c r="J561" s="56">
        <v>255518000</v>
      </c>
      <c r="K561" s="57">
        <v>16.906832395369406</v>
      </c>
      <c r="L561" s="57">
        <v>18.518518518518519</v>
      </c>
      <c r="M561" s="57">
        <v>27.57</v>
      </c>
      <c r="N561" s="58">
        <v>53.472121406965769</v>
      </c>
      <c r="O561" s="59">
        <v>632.58130471219215</v>
      </c>
      <c r="P561" s="58">
        <v>21.086043490406404</v>
      </c>
    </row>
    <row r="562" spans="1:16" x14ac:dyDescent="0.25">
      <c r="A562" s="55" t="s">
        <v>674</v>
      </c>
      <c r="B562" s="55" t="s">
        <v>233</v>
      </c>
      <c r="C562" s="56">
        <v>5220479890</v>
      </c>
      <c r="D562" s="56">
        <v>2178000000</v>
      </c>
      <c r="E562" s="57">
        <v>3.2887996577027838</v>
      </c>
      <c r="F562" s="57">
        <v>7.9474159240799952E-2</v>
      </c>
      <c r="G562" s="56">
        <v>656.11429699999997</v>
      </c>
      <c r="H562" s="57">
        <v>18.54</v>
      </c>
      <c r="I562" s="57">
        <v>0.26020751137502174</v>
      </c>
      <c r="J562" s="56">
        <v>116330745</v>
      </c>
      <c r="K562" s="57">
        <v>355.72711238116801</v>
      </c>
      <c r="L562" s="57">
        <v>18.365472910927455</v>
      </c>
      <c r="M562" s="57">
        <v>30.12</v>
      </c>
      <c r="N562" s="58">
        <v>60.536588139495571</v>
      </c>
      <c r="O562" s="59">
        <v>1616.3885431302774</v>
      </c>
      <c r="P562" s="58">
        <v>53.879618104342583</v>
      </c>
    </row>
    <row r="563" spans="1:16" x14ac:dyDescent="0.25">
      <c r="A563" s="35" t="s">
        <v>5</v>
      </c>
      <c r="B563" s="35" t="s">
        <v>745</v>
      </c>
      <c r="C563" s="36">
        <v>290909226000</v>
      </c>
      <c r="D563" s="36">
        <v>2200000000</v>
      </c>
      <c r="E563" s="37">
        <v>0.41708286322881111</v>
      </c>
      <c r="F563" s="37">
        <v>1.8406128121306756E-3</v>
      </c>
      <c r="G563" s="36">
        <v>941.18174399999998</v>
      </c>
      <c r="H563" s="37">
        <v>101.9</v>
      </c>
      <c r="I563" s="37">
        <v>-0.90674252268370015</v>
      </c>
      <c r="J563" s="36">
        <v>4634415000</v>
      </c>
      <c r="K563" s="37">
        <v>48.895060110067831</v>
      </c>
      <c r="L563" s="37">
        <v>18.181818181818183</v>
      </c>
      <c r="M563" s="37">
        <v>42.78</v>
      </c>
      <c r="N563" s="38">
        <v>52.938839616880983</v>
      </c>
      <c r="O563" s="39">
        <v>383.07167292172153</v>
      </c>
      <c r="P563" s="38">
        <v>12.769055764057384</v>
      </c>
    </row>
    <row r="564" spans="1:16" x14ac:dyDescent="0.25">
      <c r="A564" s="55" t="s">
        <v>238</v>
      </c>
      <c r="B564" s="55" t="s">
        <v>233</v>
      </c>
      <c r="C564" s="56">
        <v>7606887578</v>
      </c>
      <c r="D564" s="56">
        <v>2344397132</v>
      </c>
      <c r="E564" s="57">
        <v>32.764700554198157</v>
      </c>
      <c r="F564" s="57">
        <v>13.975746731206186</v>
      </c>
      <c r="G564" s="56">
        <v>735.54148399999997</v>
      </c>
      <c r="H564" s="57">
        <v>1.66</v>
      </c>
      <c r="I564" s="57">
        <v>-4.4695860919740982E-2</v>
      </c>
      <c r="J564" s="56">
        <v>-222958515</v>
      </c>
      <c r="K564" s="57">
        <v>-10.514947733662471</v>
      </c>
      <c r="L564" s="57">
        <v>17.061955695994257</v>
      </c>
      <c r="M564" s="57">
        <v>31.37</v>
      </c>
      <c r="N564" s="58">
        <v>51.785969540941842</v>
      </c>
      <c r="O564" s="59">
        <v>597.95084810776507</v>
      </c>
      <c r="P564" s="58">
        <v>19.931694936925503</v>
      </c>
    </row>
    <row r="565" spans="1:16" x14ac:dyDescent="0.25">
      <c r="A565" s="45" t="s">
        <v>516</v>
      </c>
      <c r="B565" s="45" t="s">
        <v>426</v>
      </c>
      <c r="C565" s="46">
        <v>7942743158</v>
      </c>
      <c r="D565" s="46">
        <v>2400000000</v>
      </c>
      <c r="E565" s="47">
        <v>20.159063071257453</v>
      </c>
      <c r="F565" s="47">
        <v>4.1998048065119695</v>
      </c>
      <c r="G565" s="46">
        <v>958.66017199999999</v>
      </c>
      <c r="H565" s="47">
        <v>2.0699999999999998</v>
      </c>
      <c r="I565" s="47">
        <v>-8.2574488248672306E-2</v>
      </c>
      <c r="J565" s="46">
        <v>-166416272</v>
      </c>
      <c r="K565" s="47">
        <v>-28.843333300964705</v>
      </c>
      <c r="L565" s="47">
        <v>16.666666666666668</v>
      </c>
      <c r="M565" s="47">
        <v>39.94</v>
      </c>
      <c r="N565" s="48">
        <v>23.96871921754645</v>
      </c>
      <c r="O565" s="49">
        <v>249.88992076367919</v>
      </c>
      <c r="P565" s="48">
        <v>8.3296640254559726</v>
      </c>
    </row>
    <row r="566" spans="1:16" x14ac:dyDescent="0.25">
      <c r="A566" s="70" t="s">
        <v>174</v>
      </c>
      <c r="B566" s="70" t="s">
        <v>221</v>
      </c>
      <c r="C566" s="71">
        <v>14150616391</v>
      </c>
      <c r="D566" s="71">
        <v>2400156000</v>
      </c>
      <c r="E566" s="72">
        <v>15.809199089089446</v>
      </c>
      <c r="F566" s="72">
        <v>6.5867381491409089</v>
      </c>
      <c r="G566" s="71">
        <v>1653.7573420000001</v>
      </c>
      <c r="H566" s="72">
        <v>1.53</v>
      </c>
      <c r="I566" s="72">
        <v>2.0911041337701608E-2</v>
      </c>
      <c r="J566" s="71">
        <v>13770039</v>
      </c>
      <c r="K566" s="72">
        <v>174.30277430586798</v>
      </c>
      <c r="L566" s="72">
        <v>16.665583403745423</v>
      </c>
      <c r="M566" s="72">
        <v>68.900000000000006</v>
      </c>
      <c r="N566" s="73">
        <v>29.912930970065197</v>
      </c>
      <c r="O566" s="74">
        <v>1979.8908224240145</v>
      </c>
      <c r="P566" s="73">
        <v>65.996360747467151</v>
      </c>
    </row>
    <row r="567" spans="1:16" x14ac:dyDescent="0.25">
      <c r="A567" s="70" t="s">
        <v>433</v>
      </c>
      <c r="B567" s="70" t="s">
        <v>221</v>
      </c>
      <c r="C567" s="71">
        <v>49231975000</v>
      </c>
      <c r="D567" s="71">
        <v>2415000000</v>
      </c>
      <c r="E567" s="72">
        <v>3.0801518579549163</v>
      </c>
      <c r="F567" s="72">
        <v>0.12754251999813318</v>
      </c>
      <c r="G567" s="71">
        <v>1289.753751</v>
      </c>
      <c r="H567" s="72">
        <v>10.07</v>
      </c>
      <c r="I567" s="72">
        <v>0.16609811498166671</v>
      </c>
      <c r="J567" s="71">
        <v>164632000</v>
      </c>
      <c r="K567" s="72">
        <v>146.69080130229847</v>
      </c>
      <c r="L567" s="72">
        <v>16.563146997929607</v>
      </c>
      <c r="M567" s="72">
        <v>53.4</v>
      </c>
      <c r="N567" s="73">
        <v>17.414725653682858</v>
      </c>
      <c r="O567" s="74">
        <v>2419.9659009152479</v>
      </c>
      <c r="P567" s="73">
        <v>80.665530030508265</v>
      </c>
    </row>
    <row r="568" spans="1:16" x14ac:dyDescent="0.25">
      <c r="A568" s="30" t="s">
        <v>243</v>
      </c>
      <c r="B568" s="30" t="s">
        <v>349</v>
      </c>
      <c r="C568" s="31">
        <v>126462671000</v>
      </c>
      <c r="D568" s="31">
        <v>2435345000</v>
      </c>
      <c r="E568" s="32">
        <v>1.4491861770423771</v>
      </c>
      <c r="F568" s="32">
        <v>1.9835467213644296E-2</v>
      </c>
      <c r="G568" s="31">
        <v>888.70126800000003</v>
      </c>
      <c r="H568" s="32">
        <v>31.06</v>
      </c>
      <c r="I568" s="32">
        <v>-0.92470758834925348</v>
      </c>
      <c r="J568" s="31">
        <v>6206650000</v>
      </c>
      <c r="K568" s="32">
        <v>11.771301748930583</v>
      </c>
      <c r="L568" s="32">
        <v>16.424777598245832</v>
      </c>
      <c r="M568" s="32">
        <v>36.49</v>
      </c>
      <c r="N568" s="33">
        <v>53.061316617320827</v>
      </c>
      <c r="O568" s="34">
        <v>811.37602149189695</v>
      </c>
      <c r="P568" s="33">
        <v>27.045867383063232</v>
      </c>
    </row>
    <row r="569" spans="1:16" x14ac:dyDescent="0.25">
      <c r="A569" s="35" t="s">
        <v>531</v>
      </c>
      <c r="B569" s="35" t="s">
        <v>208</v>
      </c>
      <c r="C569" s="36">
        <v>83859863477</v>
      </c>
      <c r="D569" s="36">
        <v>2440108000</v>
      </c>
      <c r="E569" s="37">
        <v>8.2003356846429707</v>
      </c>
      <c r="F569" s="37">
        <v>0.16803222817684649</v>
      </c>
      <c r="G569" s="36">
        <v>260.87328100000002</v>
      </c>
      <c r="H569" s="37">
        <v>18.7</v>
      </c>
      <c r="I569" s="37">
        <v>0.72467958606421234</v>
      </c>
      <c r="J569" s="36">
        <v>-2588694314</v>
      </c>
      <c r="K569" s="37">
        <v>-18.852036617870056</v>
      </c>
      <c r="L569" s="37">
        <v>16.392717043671837</v>
      </c>
      <c r="M569" s="37">
        <v>10.69</v>
      </c>
      <c r="N569" s="38">
        <v>38.978784400761242</v>
      </c>
      <c r="O569" s="39">
        <v>1687.8385461806956</v>
      </c>
      <c r="P569" s="38">
        <v>56.261284872689856</v>
      </c>
    </row>
    <row r="570" spans="1:16" x14ac:dyDescent="0.25">
      <c r="A570" s="35" t="s">
        <v>484</v>
      </c>
      <c r="B570" s="35" t="s">
        <v>208</v>
      </c>
      <c r="C570" s="36">
        <v>18078434358</v>
      </c>
      <c r="D570" s="36">
        <v>2443750000</v>
      </c>
      <c r="E570" s="37">
        <v>5.9982492385100752</v>
      </c>
      <c r="F570" s="37">
        <v>0.30681581782660233</v>
      </c>
      <c r="G570" s="36">
        <v>846.39887099999999</v>
      </c>
      <c r="H570" s="37">
        <v>7.88</v>
      </c>
      <c r="I570" s="37">
        <v>-0.27100349758850939</v>
      </c>
      <c r="J570" s="36">
        <v>-565215489</v>
      </c>
      <c r="K570" s="37">
        <v>-34.588577950311617</v>
      </c>
      <c r="L570" s="37">
        <v>16.368286445012789</v>
      </c>
      <c r="M570" s="37">
        <v>34.630000000000003</v>
      </c>
      <c r="N570" s="38">
        <v>10.091855288331461</v>
      </c>
      <c r="O570" s="39">
        <v>121.89640800692659</v>
      </c>
      <c r="P570" s="38">
        <v>4.0632136002308865</v>
      </c>
    </row>
    <row r="571" spans="1:16" x14ac:dyDescent="0.25">
      <c r="A571" s="25" t="s">
        <v>173</v>
      </c>
      <c r="B571" s="25" t="s">
        <v>353</v>
      </c>
      <c r="C571" s="26">
        <v>6576271825</v>
      </c>
      <c r="D571" s="26">
        <v>2450000000</v>
      </c>
      <c r="E571" s="27">
        <v>17.96011041516681</v>
      </c>
      <c r="F571" s="27">
        <v>7.3306573123129839</v>
      </c>
      <c r="G571" s="26">
        <v>1796.201816</v>
      </c>
      <c r="H571" s="27">
        <v>1.24</v>
      </c>
      <c r="I571" s="27">
        <v>-3.5774368848093374E-2</v>
      </c>
      <c r="J571" s="26">
        <v>-129905290</v>
      </c>
      <c r="K571" s="27">
        <v>-18.85989400431653</v>
      </c>
      <c r="L571" s="27">
        <v>16.326530612244898</v>
      </c>
      <c r="M571" s="27">
        <v>73.31</v>
      </c>
      <c r="N571" s="28">
        <v>47.580953396127846</v>
      </c>
      <c r="O571" s="29">
        <v>489.13114161501983</v>
      </c>
      <c r="P571" s="28">
        <v>16.304371387167329</v>
      </c>
    </row>
    <row r="572" spans="1:16" x14ac:dyDescent="0.25">
      <c r="A572" s="35" t="s">
        <v>538</v>
      </c>
      <c r="B572" s="35" t="s">
        <v>200</v>
      </c>
      <c r="C572" s="36">
        <v>12776501404</v>
      </c>
      <c r="D572" s="36">
        <v>2500000000</v>
      </c>
      <c r="E572" s="37">
        <v>14.406575160903435</v>
      </c>
      <c r="F572" s="37">
        <v>1.1525260128722747</v>
      </c>
      <c r="G572" s="36">
        <v>587.20383200000003</v>
      </c>
      <c r="H572" s="37">
        <v>4.7300000000000004</v>
      </c>
      <c r="I572" s="37">
        <v>7.1185132634396631E-2</v>
      </c>
      <c r="J572" s="36">
        <v>-201213065</v>
      </c>
      <c r="K572" s="37">
        <v>-62.123202586273415</v>
      </c>
      <c r="L572" s="37">
        <v>16</v>
      </c>
      <c r="M572" s="37">
        <v>23.48</v>
      </c>
      <c r="N572" s="38">
        <v>34.57935142676601</v>
      </c>
      <c r="O572" s="39">
        <v>1481.2259046056838</v>
      </c>
      <c r="P572" s="38">
        <v>49.374196820189461</v>
      </c>
    </row>
    <row r="573" spans="1:16" x14ac:dyDescent="0.25">
      <c r="A573" s="70" t="s">
        <v>736</v>
      </c>
      <c r="B573" s="70" t="s">
        <v>699</v>
      </c>
      <c r="C573" s="71">
        <v>7078013000</v>
      </c>
      <c r="D573" s="71">
        <v>2500000000</v>
      </c>
      <c r="E573" s="72">
        <v>67.358778111765062</v>
      </c>
      <c r="F573" s="72">
        <v>0.73979986943179643</v>
      </c>
      <c r="G573" s="71">
        <v>14.975438</v>
      </c>
      <c r="H573" s="72">
        <v>40.26</v>
      </c>
      <c r="I573" s="72">
        <v>-1.1508339150257498</v>
      </c>
      <c r="J573" s="71">
        <v>562601000</v>
      </c>
      <c r="K573" s="72">
        <v>161.83760782508386</v>
      </c>
      <c r="L573" s="72">
        <v>16</v>
      </c>
      <c r="M573" s="72">
        <v>0.59</v>
      </c>
      <c r="N573" s="73">
        <v>0</v>
      </c>
      <c r="O573" s="74">
        <v>83.374020091308253</v>
      </c>
      <c r="P573" s="73">
        <v>2.7791340030436085</v>
      </c>
    </row>
    <row r="574" spans="1:16" x14ac:dyDescent="0.25">
      <c r="A574" s="60" t="s">
        <v>741</v>
      </c>
      <c r="B574" s="60" t="s">
        <v>374</v>
      </c>
      <c r="C574" s="61">
        <v>22456783000</v>
      </c>
      <c r="D574" s="61">
        <v>2500000000</v>
      </c>
      <c r="E574" s="62">
        <v>5.0635218820098125</v>
      </c>
      <c r="F574" s="62">
        <v>0.33756812546732085</v>
      </c>
      <c r="G574" s="61">
        <v>1246.060845</v>
      </c>
      <c r="H574" s="62">
        <v>6.34</v>
      </c>
      <c r="I574" s="62">
        <v>-1.4090778241917317</v>
      </c>
      <c r="J574" s="61">
        <v>0</v>
      </c>
      <c r="K574" s="62">
        <v>0</v>
      </c>
      <c r="L574" s="62">
        <v>16</v>
      </c>
      <c r="M574" s="62">
        <v>49.84</v>
      </c>
      <c r="N574" s="63">
        <v>404.10131576931047</v>
      </c>
      <c r="O574" s="64">
        <v>773.07855778082262</v>
      </c>
      <c r="P574" s="63">
        <v>25.769285259360753</v>
      </c>
    </row>
    <row r="575" spans="1:16" x14ac:dyDescent="0.25">
      <c r="A575" s="40" t="s">
        <v>264</v>
      </c>
      <c r="B575" s="40" t="s">
        <v>255</v>
      </c>
      <c r="C575" s="41">
        <v>67920029000</v>
      </c>
      <c r="D575" s="41">
        <v>2534400000</v>
      </c>
      <c r="E575" s="42">
        <v>1.645485955648889</v>
      </c>
      <c r="F575" s="42">
        <v>3.2463027849765014E-2</v>
      </c>
      <c r="G575" s="41">
        <v>1217.3403820000001</v>
      </c>
      <c r="H575" s="42">
        <v>19.97</v>
      </c>
      <c r="I575" s="42">
        <v>5.297105999278174E-2</v>
      </c>
      <c r="J575" s="41">
        <v>305660000</v>
      </c>
      <c r="K575" s="42">
        <v>165.83131584113067</v>
      </c>
      <c r="L575" s="42">
        <v>15.782828282828282</v>
      </c>
      <c r="M575" s="42">
        <v>48.03</v>
      </c>
      <c r="N575" s="43">
        <v>58.798176691493062</v>
      </c>
      <c r="O575" s="44">
        <v>1235.5801520919472</v>
      </c>
      <c r="P575" s="43">
        <v>41.186005069731571</v>
      </c>
    </row>
    <row r="576" spans="1:16" x14ac:dyDescent="0.25">
      <c r="A576" s="30" t="s">
        <v>252</v>
      </c>
      <c r="B576" s="30" t="s">
        <v>349</v>
      </c>
      <c r="C576" s="31">
        <v>714571000000</v>
      </c>
      <c r="D576" s="31">
        <v>2536000000</v>
      </c>
      <c r="E576" s="32">
        <v>0.2775698015105455</v>
      </c>
      <c r="F576" s="32">
        <v>5.1145707698956608E-4</v>
      </c>
      <c r="G576" s="31">
        <v>667.62948400000005</v>
      </c>
      <c r="H576" s="32">
        <v>215.9</v>
      </c>
      <c r="I576" s="32">
        <v>5.2903763366730061</v>
      </c>
      <c r="J576" s="31">
        <v>2084000000</v>
      </c>
      <c r="K576" s="32">
        <v>260.41458733205377</v>
      </c>
      <c r="L576" s="32">
        <v>15.772870662460567</v>
      </c>
      <c r="M576" s="32">
        <v>26.32</v>
      </c>
      <c r="N576" s="33">
        <v>80.097979008971549</v>
      </c>
      <c r="O576" s="34">
        <v>2385.0544776979259</v>
      </c>
      <c r="P576" s="33">
        <v>79.501815923264203</v>
      </c>
    </row>
    <row r="577" spans="1:16" x14ac:dyDescent="0.25">
      <c r="A577" s="35" t="s">
        <v>446</v>
      </c>
      <c r="B577" s="35" t="s">
        <v>208</v>
      </c>
      <c r="C577" s="36">
        <v>54701388025</v>
      </c>
      <c r="D577" s="36">
        <v>2600000000</v>
      </c>
      <c r="E577" s="37">
        <v>2.6908675400002844</v>
      </c>
      <c r="F577" s="37">
        <v>2.7235501417006928E-2</v>
      </c>
      <c r="G577" s="36">
        <v>387.97063400000002</v>
      </c>
      <c r="H577" s="37">
        <v>38.32</v>
      </c>
      <c r="I577" s="37">
        <v>0.61014969344311254</v>
      </c>
      <c r="J577" s="36">
        <v>3203485026</v>
      </c>
      <c r="K577" s="37">
        <v>30.841411524674939</v>
      </c>
      <c r="L577" s="37">
        <v>15.384615384615385</v>
      </c>
      <c r="M577" s="37">
        <v>14.92</v>
      </c>
      <c r="N577" s="38">
        <v>65.787100536891458</v>
      </c>
      <c r="O577" s="39">
        <v>2746.7708581674533</v>
      </c>
      <c r="P577" s="38">
        <v>91.559028605581773</v>
      </c>
    </row>
    <row r="578" spans="1:16" x14ac:dyDescent="0.25">
      <c r="A578" s="30" t="s">
        <v>253</v>
      </c>
      <c r="B578" s="30" t="s">
        <v>349</v>
      </c>
      <c r="C578" s="31">
        <v>90551503000</v>
      </c>
      <c r="D578" s="31">
        <v>2616996000</v>
      </c>
      <c r="E578" s="32">
        <v>1.9221850627469808</v>
      </c>
      <c r="F578" s="32">
        <v>3.3386389702804643E-2</v>
      </c>
      <c r="G578" s="31">
        <v>934.14203199999997</v>
      </c>
      <c r="H578" s="32">
        <v>22.28</v>
      </c>
      <c r="I578" s="32">
        <v>0.2215060708062602</v>
      </c>
      <c r="J578" s="31">
        <v>545713000</v>
      </c>
      <c r="K578" s="32">
        <v>105.5021815496424</v>
      </c>
      <c r="L578" s="32">
        <v>15.284700473367174</v>
      </c>
      <c r="M578" s="32">
        <v>35.69</v>
      </c>
      <c r="N578" s="33">
        <v>47.458381006113314</v>
      </c>
      <c r="O578" s="34">
        <v>1816.3494323399696</v>
      </c>
      <c r="P578" s="33">
        <v>60.544981077998983</v>
      </c>
    </row>
    <row r="579" spans="1:16" x14ac:dyDescent="0.25">
      <c r="A579" s="25" t="s">
        <v>359</v>
      </c>
      <c r="B579" s="25" t="s">
        <v>376</v>
      </c>
      <c r="C579" s="26">
        <v>10008596677</v>
      </c>
      <c r="D579" s="26">
        <v>2640000000</v>
      </c>
      <c r="E579" s="27">
        <v>9.6976399978463483</v>
      </c>
      <c r="F579" s="27">
        <v>1.2244494946775693</v>
      </c>
      <c r="G579" s="26">
        <v>1242.5161049999999</v>
      </c>
      <c r="H579" s="27">
        <v>3.32</v>
      </c>
      <c r="I579" s="27">
        <v>-4.4177629454060341E-2</v>
      </c>
      <c r="J579" s="26">
        <v>-490022606</v>
      </c>
      <c r="K579" s="27">
        <v>-16.162519653225957</v>
      </c>
      <c r="L579" s="27">
        <v>15.151515151515152</v>
      </c>
      <c r="M579" s="27">
        <v>47.06</v>
      </c>
      <c r="N579" s="28">
        <v>52.74028793581472</v>
      </c>
      <c r="O579" s="29">
        <v>310.22699248991131</v>
      </c>
      <c r="P579" s="28">
        <v>10.340899749663711</v>
      </c>
    </row>
    <row r="580" spans="1:16" x14ac:dyDescent="0.25">
      <c r="A580" s="25" t="s">
        <v>345</v>
      </c>
      <c r="B580" s="25" t="s">
        <v>376</v>
      </c>
      <c r="C580" s="26">
        <v>16202777314</v>
      </c>
      <c r="D580" s="26">
        <v>2650000000</v>
      </c>
      <c r="E580" s="27">
        <v>5.6429631741351844</v>
      </c>
      <c r="F580" s="27">
        <v>0.26617750821392377</v>
      </c>
      <c r="G580" s="26">
        <v>846.06924800000002</v>
      </c>
      <c r="H580" s="27">
        <v>8.3800000000000008</v>
      </c>
      <c r="I580" s="27">
        <v>-0.20532744428353136</v>
      </c>
      <c r="J580" s="26">
        <v>51151779</v>
      </c>
      <c r="K580" s="27">
        <v>414.45283848290006</v>
      </c>
      <c r="L580" s="27">
        <v>15.09433962264151</v>
      </c>
      <c r="M580" s="27">
        <v>31.92</v>
      </c>
      <c r="N580" s="28">
        <v>51.941410134350868</v>
      </c>
      <c r="O580" s="29">
        <v>130.28074614424935</v>
      </c>
      <c r="P580" s="28">
        <v>4.3426915381416453</v>
      </c>
    </row>
    <row r="581" spans="1:16" x14ac:dyDescent="0.25">
      <c r="A581" s="55" t="s">
        <v>235</v>
      </c>
      <c r="B581" s="55" t="s">
        <v>233</v>
      </c>
      <c r="C581" s="56">
        <v>83438856000</v>
      </c>
      <c r="D581" s="56">
        <v>2798079000</v>
      </c>
      <c r="E581" s="57">
        <v>0.6288839218109159</v>
      </c>
      <c r="F581" s="57">
        <v>2.9189038836580469E-3</v>
      </c>
      <c r="G581" s="56">
        <v>821.38268200000005</v>
      </c>
      <c r="H581" s="57">
        <v>77.45</v>
      </c>
      <c r="I581" s="57">
        <v>-2.324346413885749</v>
      </c>
      <c r="J581" s="56">
        <v>5300546000</v>
      </c>
      <c r="K581" s="57">
        <v>40.647148991820842</v>
      </c>
      <c r="L581" s="57">
        <v>14.295522034938971</v>
      </c>
      <c r="M581" s="57">
        <v>29.35</v>
      </c>
      <c r="N581" s="58">
        <v>55.277235208106767</v>
      </c>
      <c r="O581" s="59">
        <v>999.02274255253963</v>
      </c>
      <c r="P581" s="58">
        <v>33.300758085084652</v>
      </c>
    </row>
    <row r="582" spans="1:16" x14ac:dyDescent="0.25">
      <c r="A582" s="60" t="s">
        <v>748</v>
      </c>
      <c r="B582" s="60" t="s">
        <v>374</v>
      </c>
      <c r="C582" s="61">
        <v>47208439000</v>
      </c>
      <c r="D582" s="61">
        <v>2800000000</v>
      </c>
      <c r="E582" s="62">
        <v>3.1161259549329037</v>
      </c>
      <c r="F582" s="62">
        <v>0.10117292061470466</v>
      </c>
      <c r="G582" s="61">
        <v>1153.5045090000001</v>
      </c>
      <c r="H582" s="62">
        <v>11.13</v>
      </c>
      <c r="I582" s="62">
        <v>-7.2189622293539202E-2</v>
      </c>
      <c r="J582" s="61">
        <v>0</v>
      </c>
      <c r="K582" s="62">
        <v>0</v>
      </c>
      <c r="L582" s="62">
        <v>14.285714285714286</v>
      </c>
      <c r="M582" s="62">
        <v>41.19</v>
      </c>
      <c r="N582" s="63">
        <v>0</v>
      </c>
      <c r="O582" s="64">
        <v>586.07427557895994</v>
      </c>
      <c r="P582" s="63">
        <v>19.535809185965331</v>
      </c>
    </row>
    <row r="583" spans="1:16" x14ac:dyDescent="0.25">
      <c r="A583" s="55" t="s">
        <v>529</v>
      </c>
      <c r="B583" s="55" t="s">
        <v>233</v>
      </c>
      <c r="C583" s="56">
        <v>11202226165</v>
      </c>
      <c r="D583" s="56">
        <v>2876530554</v>
      </c>
      <c r="E583" s="57">
        <v>9.2177017987404017</v>
      </c>
      <c r="F583" s="57">
        <v>0.64089024091349189</v>
      </c>
      <c r="G583" s="56">
        <v>750.95738100000005</v>
      </c>
      <c r="H583" s="57">
        <v>5.78</v>
      </c>
      <c r="I583" s="57">
        <v>3.1572527285049112E-2</v>
      </c>
      <c r="J583" s="56">
        <v>-880002369</v>
      </c>
      <c r="K583" s="57">
        <v>-16.343879603805931</v>
      </c>
      <c r="L583" s="57">
        <v>13.905640579543798</v>
      </c>
      <c r="M583" s="57">
        <v>26.1</v>
      </c>
      <c r="N583" s="58">
        <v>16.513505940247303</v>
      </c>
      <c r="O583" s="59">
        <v>1792.8483003963668</v>
      </c>
      <c r="P583" s="58">
        <v>59.761610013212227</v>
      </c>
    </row>
    <row r="584" spans="1:16" x14ac:dyDescent="0.25">
      <c r="A584" s="35" t="s">
        <v>205</v>
      </c>
      <c r="B584" s="35" t="s">
        <v>200</v>
      </c>
      <c r="C584" s="36">
        <v>141356914000</v>
      </c>
      <c r="D584" s="36">
        <v>2900000000</v>
      </c>
      <c r="E584" s="37">
        <v>5.029353823591391</v>
      </c>
      <c r="F584" s="37">
        <v>3.2115924799434169E-2</v>
      </c>
      <c r="G584" s="36">
        <v>147.02876900000001</v>
      </c>
      <c r="H584" s="37">
        <v>54.2</v>
      </c>
      <c r="I584" s="37">
        <v>-0.17901718531076938</v>
      </c>
      <c r="J584" s="36">
        <v>1502626000</v>
      </c>
      <c r="K584" s="37">
        <v>104.21754980946689</v>
      </c>
      <c r="L584" s="37">
        <v>13.793103448275861</v>
      </c>
      <c r="M584" s="37">
        <v>5.0599999999999996</v>
      </c>
      <c r="N584" s="38">
        <v>42.073912866682321</v>
      </c>
      <c r="O584" s="39">
        <v>1753.9634505666777</v>
      </c>
      <c r="P584" s="38">
        <v>58.465448352222587</v>
      </c>
    </row>
    <row r="585" spans="1:16" x14ac:dyDescent="0.25">
      <c r="A585" s="35" t="s">
        <v>299</v>
      </c>
      <c r="B585" s="35" t="s">
        <v>208</v>
      </c>
      <c r="C585" s="36">
        <v>15218561138</v>
      </c>
      <c r="D585" s="36">
        <v>2950000000</v>
      </c>
      <c r="E585" s="37">
        <v>2.9645638274297754</v>
      </c>
      <c r="F585" s="37">
        <v>2.8712482590118889E-2</v>
      </c>
      <c r="G585" s="36">
        <v>371.95620600000001</v>
      </c>
      <c r="H585" s="37">
        <v>36.299999999999997</v>
      </c>
      <c r="I585" s="37">
        <v>-0.81000766449005113</v>
      </c>
      <c r="J585" s="36">
        <v>1787902943</v>
      </c>
      <c r="K585" s="37">
        <v>57.749219779655569</v>
      </c>
      <c r="L585" s="37">
        <v>13.559322033898304</v>
      </c>
      <c r="M585" s="37">
        <v>12.6</v>
      </c>
      <c r="N585" s="38">
        <v>45.204108315085591</v>
      </c>
      <c r="O585" s="39">
        <v>647.91818074413845</v>
      </c>
      <c r="P585" s="38">
        <v>21.597272691471282</v>
      </c>
    </row>
    <row r="586" spans="1:16" x14ac:dyDescent="0.25">
      <c r="A586" s="55" t="s">
        <v>463</v>
      </c>
      <c r="B586" s="55" t="s">
        <v>233</v>
      </c>
      <c r="C586" s="56">
        <v>40334782642</v>
      </c>
      <c r="D586" s="56">
        <v>3000000000</v>
      </c>
      <c r="E586" s="57">
        <v>12.042019422573127</v>
      </c>
      <c r="F586" s="57">
        <v>0.9185369506157991</v>
      </c>
      <c r="G586" s="56">
        <v>808.37745500000005</v>
      </c>
      <c r="H586" s="57">
        <v>4.1100000000000003</v>
      </c>
      <c r="I586" s="57">
        <v>2.4083050569007725E-2</v>
      </c>
      <c r="J586" s="56">
        <v>-4574215000</v>
      </c>
      <c r="K586" s="57">
        <v>-2.8660655434866968</v>
      </c>
      <c r="L586" s="57">
        <v>13.333333333333334</v>
      </c>
      <c r="M586" s="57">
        <v>26.94</v>
      </c>
      <c r="N586" s="58">
        <v>34.170746035762861</v>
      </c>
      <c r="O586" s="59">
        <v>1703.282828853168</v>
      </c>
      <c r="P586" s="58">
        <v>56.776094295105601</v>
      </c>
    </row>
    <row r="587" spans="1:16" x14ac:dyDescent="0.25">
      <c r="A587" s="40" t="s">
        <v>671</v>
      </c>
      <c r="B587" s="40" t="s">
        <v>255</v>
      </c>
      <c r="C587" s="41">
        <v>4839967141</v>
      </c>
      <c r="D587" s="41">
        <v>3016276170</v>
      </c>
      <c r="E587" s="42">
        <v>18.279665027693433</v>
      </c>
      <c r="F587" s="42">
        <v>2.6697541665387621</v>
      </c>
      <c r="G587" s="41">
        <v>955.68482200000005</v>
      </c>
      <c r="H587" s="42">
        <v>2.29</v>
      </c>
      <c r="I587" s="42">
        <v>2.7006654127318619E-2</v>
      </c>
      <c r="J587" s="41">
        <v>99081839</v>
      </c>
      <c r="K587" s="42">
        <v>69.10395461069308</v>
      </c>
      <c r="L587" s="42">
        <v>13.26138514697081</v>
      </c>
      <c r="M587" s="42">
        <v>31.68</v>
      </c>
      <c r="N587" s="43">
        <v>0</v>
      </c>
      <c r="O587" s="44">
        <v>802.18987452474153</v>
      </c>
      <c r="P587" s="43">
        <v>26.73966248415805</v>
      </c>
    </row>
    <row r="588" spans="1:16" x14ac:dyDescent="0.25">
      <c r="A588" s="30" t="s">
        <v>254</v>
      </c>
      <c r="B588" s="30" t="s">
        <v>349</v>
      </c>
      <c r="C588" s="31">
        <v>257153289000</v>
      </c>
      <c r="D588" s="31">
        <v>3063214000</v>
      </c>
      <c r="E588" s="32">
        <v>0.68684809075830644</v>
      </c>
      <c r="F588" s="32">
        <v>5.6056162804680515E-3</v>
      </c>
      <c r="G588" s="31">
        <v>1450.4123199999999</v>
      </c>
      <c r="H588" s="32">
        <v>40.159999999999997</v>
      </c>
      <c r="I588" s="32">
        <v>-0.80620766971905056</v>
      </c>
      <c r="J588" s="31">
        <v>1446830000</v>
      </c>
      <c r="K588" s="32">
        <v>84.687599787120803</v>
      </c>
      <c r="L588" s="32">
        <v>13.058180068385688</v>
      </c>
      <c r="M588" s="32">
        <v>47.34</v>
      </c>
      <c r="N588" s="33">
        <v>46.868671924932023</v>
      </c>
      <c r="O588" s="34">
        <v>351.20863463238561</v>
      </c>
      <c r="P588" s="33">
        <v>11.706954487746186</v>
      </c>
    </row>
    <row r="589" spans="1:16" x14ac:dyDescent="0.25">
      <c r="A589" s="75" t="s">
        <v>676</v>
      </c>
      <c r="B589" s="75" t="s">
        <v>350</v>
      </c>
      <c r="C589" s="76">
        <v>48672074000</v>
      </c>
      <c r="D589" s="76">
        <v>3202500000</v>
      </c>
      <c r="E589" s="77">
        <v>0.7974009954511817</v>
      </c>
      <c r="F589" s="77">
        <v>4.7883324052794196E-3</v>
      </c>
      <c r="G589" s="76">
        <v>948.26043000000004</v>
      </c>
      <c r="H589" s="77">
        <v>52.9</v>
      </c>
      <c r="I589" s="77">
        <v>1.4526644461474447</v>
      </c>
      <c r="J589" s="76">
        <v>1608957000</v>
      </c>
      <c r="K589" s="77">
        <v>103.50183379667698</v>
      </c>
      <c r="L589" s="77">
        <v>12.490241998438719</v>
      </c>
      <c r="M589" s="77">
        <v>29.61</v>
      </c>
      <c r="N589" s="78">
        <v>17.454888016732728</v>
      </c>
      <c r="O589" s="79">
        <v>1948.1238795777188</v>
      </c>
      <c r="P589" s="78">
        <v>64.937462652590625</v>
      </c>
    </row>
    <row r="590" spans="1:16" x14ac:dyDescent="0.25">
      <c r="A590" s="70" t="s">
        <v>318</v>
      </c>
      <c r="B590" s="70" t="s">
        <v>221</v>
      </c>
      <c r="C590" s="71">
        <v>30085753929</v>
      </c>
      <c r="D590" s="71">
        <v>3250000000</v>
      </c>
      <c r="E590" s="72">
        <v>19.591248197605168</v>
      </c>
      <c r="F590" s="72">
        <v>3.014038184246949</v>
      </c>
      <c r="G590" s="71">
        <v>797.71454900000003</v>
      </c>
      <c r="H590" s="72">
        <v>2.56</v>
      </c>
      <c r="I590" s="72">
        <v>-9.4209420909683317E-3</v>
      </c>
      <c r="J590" s="71">
        <v>-805930697</v>
      </c>
      <c r="K590" s="72">
        <v>-8.0652096069744328</v>
      </c>
      <c r="L590" s="72">
        <v>12.307692307692308</v>
      </c>
      <c r="M590" s="72">
        <v>24.54</v>
      </c>
      <c r="N590" s="73">
        <v>24.534759882572583</v>
      </c>
      <c r="O590" s="74">
        <v>924.54930168959481</v>
      </c>
      <c r="P590" s="73">
        <v>30.818310056319827</v>
      </c>
    </row>
    <row r="591" spans="1:16" x14ac:dyDescent="0.25">
      <c r="A591" s="70" t="s">
        <v>28</v>
      </c>
      <c r="B591" s="70" t="s">
        <v>221</v>
      </c>
      <c r="C591" s="71">
        <v>27193874502</v>
      </c>
      <c r="D591" s="71">
        <v>3450000000</v>
      </c>
      <c r="E591" s="72">
        <v>22.684093040622333</v>
      </c>
      <c r="F591" s="72">
        <v>6.5750994320644445</v>
      </c>
      <c r="G591" s="71">
        <v>923.53386499999999</v>
      </c>
      <c r="H591" s="72">
        <v>1.91</v>
      </c>
      <c r="I591" s="72">
        <v>-3.1455704949459706E-2</v>
      </c>
      <c r="J591" s="71">
        <v>171341389</v>
      </c>
      <c r="K591" s="72">
        <v>20.135240061582554</v>
      </c>
      <c r="L591" s="72">
        <v>11.594202898550725</v>
      </c>
      <c r="M591" s="72">
        <v>26.76</v>
      </c>
      <c r="N591" s="73">
        <v>20.565682265413518</v>
      </c>
      <c r="O591" s="74">
        <v>792.05868473264525</v>
      </c>
      <c r="P591" s="73">
        <v>26.401956157754842</v>
      </c>
    </row>
    <row r="592" spans="1:16" x14ac:dyDescent="0.25">
      <c r="A592" s="35" t="s">
        <v>239</v>
      </c>
      <c r="B592" s="35" t="s">
        <v>745</v>
      </c>
      <c r="C592" s="36">
        <v>243598033000</v>
      </c>
      <c r="D592" s="36">
        <v>3500000000</v>
      </c>
      <c r="E592" s="37">
        <v>1.6332737052324782</v>
      </c>
      <c r="F592" s="37">
        <v>8.8047100012532513E-3</v>
      </c>
      <c r="G592" s="36">
        <v>463.44384700000001</v>
      </c>
      <c r="H592" s="37">
        <v>52.85</v>
      </c>
      <c r="I592" s="37">
        <v>-0.7681551755725593</v>
      </c>
      <c r="J592" s="36">
        <v>10457008000</v>
      </c>
      <c r="K592" s="37">
        <v>17.739299807363636</v>
      </c>
      <c r="L592" s="37">
        <v>11.428571428571429</v>
      </c>
      <c r="M592" s="37">
        <v>13.24</v>
      </c>
      <c r="N592" s="38">
        <v>59.499713511362124</v>
      </c>
      <c r="O592" s="39">
        <v>170.55866956015291</v>
      </c>
      <c r="P592" s="38">
        <v>5.6852889853384303</v>
      </c>
    </row>
    <row r="593" spans="1:16" x14ac:dyDescent="0.25">
      <c r="A593" s="45" t="s">
        <v>191</v>
      </c>
      <c r="B593" s="45" t="s">
        <v>375</v>
      </c>
      <c r="C593" s="46">
        <v>164435643000</v>
      </c>
      <c r="D593" s="46">
        <v>3509100000</v>
      </c>
      <c r="E593" s="47">
        <v>0.82546509709733762</v>
      </c>
      <c r="F593" s="47">
        <v>3.0158404890776201E-3</v>
      </c>
      <c r="G593" s="46">
        <v>620.28678500000001</v>
      </c>
      <c r="H593" s="47">
        <v>78.150000000000006</v>
      </c>
      <c r="I593" s="47">
        <v>-0.60994724649495424</v>
      </c>
      <c r="J593" s="46">
        <v>5498818000</v>
      </c>
      <c r="K593" s="47">
        <v>49.776115521553905</v>
      </c>
      <c r="L593" s="47">
        <v>11.398934199652333</v>
      </c>
      <c r="M593" s="47">
        <v>17.670000000000002</v>
      </c>
      <c r="N593" s="48">
        <v>64.142292396100544</v>
      </c>
      <c r="O593" s="49">
        <v>538.33793138960129</v>
      </c>
      <c r="P593" s="48">
        <v>17.94459771298671</v>
      </c>
    </row>
    <row r="594" spans="1:16" x14ac:dyDescent="0.25">
      <c r="A594" s="70" t="s">
        <v>232</v>
      </c>
      <c r="B594" s="70" t="s">
        <v>221</v>
      </c>
      <c r="C594" s="71">
        <v>145246137000</v>
      </c>
      <c r="D594" s="71">
        <v>3800000000</v>
      </c>
      <c r="E594" s="72">
        <v>1.0548002482577865</v>
      </c>
      <c r="F594" s="72">
        <v>1.3878950634970875E-2</v>
      </c>
      <c r="G594" s="71">
        <v>1837.418021</v>
      </c>
      <c r="H594" s="72">
        <v>20.64</v>
      </c>
      <c r="I594" s="72">
        <v>0.33388549796529787</v>
      </c>
      <c r="J594" s="71">
        <v>1670697000</v>
      </c>
      <c r="K594" s="72">
        <v>45.489996091451651</v>
      </c>
      <c r="L594" s="72">
        <v>10.526315789473685</v>
      </c>
      <c r="M594" s="72">
        <v>48.35</v>
      </c>
      <c r="N594" s="73">
        <v>58.815192354201898</v>
      </c>
      <c r="O594" s="74">
        <v>1729.7732143034852</v>
      </c>
      <c r="P594" s="73">
        <v>57.659107143449511</v>
      </c>
    </row>
    <row r="595" spans="1:16" x14ac:dyDescent="0.25">
      <c r="A595" s="70" t="s">
        <v>231</v>
      </c>
      <c r="B595" s="70" t="s">
        <v>221</v>
      </c>
      <c r="C595" s="71">
        <v>63039967565</v>
      </c>
      <c r="D595" s="71">
        <v>3840000000</v>
      </c>
      <c r="E595" s="72">
        <v>11.586536037278611</v>
      </c>
      <c r="F595" s="72">
        <v>0.75433177326032619</v>
      </c>
      <c r="G595" s="71">
        <v>792.09881199999995</v>
      </c>
      <c r="H595" s="72">
        <v>4.3600000000000003</v>
      </c>
      <c r="I595" s="72">
        <v>-0.19207123077961352</v>
      </c>
      <c r="J595" s="71">
        <v>1583012802</v>
      </c>
      <c r="K595" s="72">
        <v>9.7030169184948889</v>
      </c>
      <c r="L595" s="72">
        <v>10.416666666666666</v>
      </c>
      <c r="M595" s="72">
        <v>20.62</v>
      </c>
      <c r="N595" s="73">
        <v>29.52643017938497</v>
      </c>
      <c r="O595" s="74">
        <v>1112.1952914794915</v>
      </c>
      <c r="P595" s="73">
        <v>37.07317638264972</v>
      </c>
    </row>
    <row r="596" spans="1:16" x14ac:dyDescent="0.25">
      <c r="A596" s="40" t="s">
        <v>265</v>
      </c>
      <c r="B596" s="40" t="s">
        <v>255</v>
      </c>
      <c r="C596" s="41">
        <v>33650224000</v>
      </c>
      <c r="D596" s="41">
        <v>3885000000</v>
      </c>
      <c r="E596" s="42">
        <v>3.0665083465205458</v>
      </c>
      <c r="F596" s="42">
        <v>7.175636706494784E-2</v>
      </c>
      <c r="G596" s="41">
        <v>1198.914348</v>
      </c>
      <c r="H596" s="42">
        <v>10.88</v>
      </c>
      <c r="I596" s="42">
        <v>-0.30828992451884218</v>
      </c>
      <c r="J596" s="41">
        <v>617790000</v>
      </c>
      <c r="K596" s="42">
        <v>69.173991162045354</v>
      </c>
      <c r="L596" s="42">
        <v>10.296010296010296</v>
      </c>
      <c r="M596" s="42">
        <v>30.86</v>
      </c>
      <c r="N596" s="43">
        <v>54.813732514189361</v>
      </c>
      <c r="O596" s="44">
        <v>953.35127428084627</v>
      </c>
      <c r="P596" s="43">
        <v>31.778375809361542</v>
      </c>
    </row>
    <row r="597" spans="1:16" x14ac:dyDescent="0.25">
      <c r="A597" s="70" t="s">
        <v>230</v>
      </c>
      <c r="B597" s="70" t="s">
        <v>221</v>
      </c>
      <c r="C597" s="71">
        <v>35563376411</v>
      </c>
      <c r="D597" s="71">
        <v>3900000000</v>
      </c>
      <c r="E597" s="72">
        <v>8.9838481639821808</v>
      </c>
      <c r="F597" s="72">
        <v>1.151775405638741</v>
      </c>
      <c r="G597" s="71">
        <v>1726.023676</v>
      </c>
      <c r="H597" s="72">
        <v>2.58</v>
      </c>
      <c r="I597" s="72">
        <v>-2.7100561896817862E-2</v>
      </c>
      <c r="J597" s="71">
        <v>86736503</v>
      </c>
      <c r="K597" s="72">
        <v>89.92753604557933</v>
      </c>
      <c r="L597" s="72">
        <v>10.256410256410257</v>
      </c>
      <c r="M597" s="72">
        <v>44.25</v>
      </c>
      <c r="N597" s="73">
        <v>27.065497326170942</v>
      </c>
      <c r="O597" s="74">
        <v>354.47687967040247</v>
      </c>
      <c r="P597" s="73">
        <v>11.815895989013416</v>
      </c>
    </row>
    <row r="598" spans="1:16" x14ac:dyDescent="0.25">
      <c r="A598" s="70" t="s">
        <v>124</v>
      </c>
      <c r="B598" s="70" t="s">
        <v>221</v>
      </c>
      <c r="C598" s="71">
        <v>25119375153</v>
      </c>
      <c r="D598" s="71">
        <v>4000000000</v>
      </c>
      <c r="E598" s="72">
        <v>14.599200839746031</v>
      </c>
      <c r="F598" s="72">
        <v>1.8249001049682538</v>
      </c>
      <c r="G598" s="71">
        <v>1390.9996160000001</v>
      </c>
      <c r="H598" s="72">
        <v>1.97</v>
      </c>
      <c r="I598" s="72">
        <v>-7.4164639015431799E-2</v>
      </c>
      <c r="J598" s="71">
        <v>72975866</v>
      </c>
      <c r="K598" s="72">
        <v>109.6252835149637</v>
      </c>
      <c r="L598" s="72">
        <v>10</v>
      </c>
      <c r="M598" s="72">
        <v>34.770000000000003</v>
      </c>
      <c r="N598" s="73">
        <v>36.852657403320535</v>
      </c>
      <c r="O598" s="74">
        <v>643.22607692894405</v>
      </c>
      <c r="P598" s="73">
        <v>21.4408692309648</v>
      </c>
    </row>
    <row r="599" spans="1:16" x14ac:dyDescent="0.25">
      <c r="A599" s="70" t="s">
        <v>137</v>
      </c>
      <c r="B599" s="70" t="s">
        <v>221</v>
      </c>
      <c r="C599" s="71">
        <v>52477720474</v>
      </c>
      <c r="D599" s="71">
        <v>4000000000</v>
      </c>
      <c r="E599" s="72">
        <v>4.8020775708402486</v>
      </c>
      <c r="F599" s="72">
        <v>0.40017313090335405</v>
      </c>
      <c r="G599" s="71">
        <v>2366.5207919999998</v>
      </c>
      <c r="H599" s="72">
        <v>3.52</v>
      </c>
      <c r="I599" s="72">
        <v>6.0347138615357565E-4</v>
      </c>
      <c r="J599" s="71">
        <v>557366146</v>
      </c>
      <c r="K599" s="72">
        <v>21.529832922432284</v>
      </c>
      <c r="L599" s="72">
        <v>10</v>
      </c>
      <c r="M599" s="72">
        <v>59.16</v>
      </c>
      <c r="N599" s="73">
        <v>25.984572626139563</v>
      </c>
      <c r="O599" s="74">
        <v>1638.245856672683</v>
      </c>
      <c r="P599" s="73">
        <v>54.608195222422765</v>
      </c>
    </row>
    <row r="600" spans="1:16" x14ac:dyDescent="0.25">
      <c r="A600" s="60" t="s">
        <v>708</v>
      </c>
      <c r="B600" s="60" t="s">
        <v>374</v>
      </c>
      <c r="C600" s="61">
        <v>453087703000</v>
      </c>
      <c r="D600" s="61">
        <v>4200000000</v>
      </c>
      <c r="E600" s="62">
        <v>0.51492465339262994</v>
      </c>
      <c r="F600" s="62">
        <v>9.2181284173403137E-4</v>
      </c>
      <c r="G600" s="61">
        <v>587.28230399999995</v>
      </c>
      <c r="H600" s="62">
        <v>132.30000000000001</v>
      </c>
      <c r="I600" s="62">
        <v>0.92035424346693162</v>
      </c>
      <c r="J600" s="61">
        <v>0</v>
      </c>
      <c r="K600" s="62">
        <v>0</v>
      </c>
      <c r="L600" s="62">
        <v>9.5238095238095237</v>
      </c>
      <c r="M600" s="62">
        <v>13.98</v>
      </c>
      <c r="N600" s="63">
        <v>558.75548580426141</v>
      </c>
      <c r="O600" s="64">
        <v>1457.2078462446857</v>
      </c>
      <c r="P600" s="63">
        <v>48.573594874822859</v>
      </c>
    </row>
    <row r="601" spans="1:16" x14ac:dyDescent="0.25">
      <c r="A601" s="106" t="s">
        <v>692</v>
      </c>
      <c r="B601" s="106" t="s">
        <v>693</v>
      </c>
      <c r="C601" s="107">
        <v>3482014185</v>
      </c>
      <c r="D601" s="107">
        <v>4364569202</v>
      </c>
      <c r="E601" s="108">
        <v>12.969616980233267</v>
      </c>
      <c r="F601" s="108">
        <v>1.8807396474201314</v>
      </c>
      <c r="G601" s="107">
        <v>1335.1741139999999</v>
      </c>
      <c r="H601" s="108">
        <v>2.31</v>
      </c>
      <c r="I601" s="108">
        <v>0.22530943757690647</v>
      </c>
      <c r="J601" s="107">
        <v>-146085600</v>
      </c>
      <c r="K601" s="108">
        <v>-47.2053326200529</v>
      </c>
      <c r="L601" s="108">
        <v>9.164707477125253</v>
      </c>
      <c r="M601" s="108">
        <v>30.59</v>
      </c>
      <c r="N601" s="109">
        <v>99.461073524745089</v>
      </c>
      <c r="O601" s="110">
        <v>2302.9502874825157</v>
      </c>
      <c r="P601" s="109">
        <v>76.765009582750523</v>
      </c>
    </row>
    <row r="602" spans="1:16" x14ac:dyDescent="0.25">
      <c r="A602" s="30" t="s">
        <v>244</v>
      </c>
      <c r="B602" s="30" t="s">
        <v>357</v>
      </c>
      <c r="C602" s="31">
        <v>11748972614</v>
      </c>
      <c r="D602" s="31">
        <v>4500000000</v>
      </c>
      <c r="E602" s="32">
        <v>3.0088580781821683</v>
      </c>
      <c r="F602" s="32">
        <v>6.0785011680447844E-2</v>
      </c>
      <c r="G602" s="31">
        <v>1152.410032</v>
      </c>
      <c r="H602" s="32">
        <v>11.54</v>
      </c>
      <c r="I602" s="32">
        <v>0.65783422846918604</v>
      </c>
      <c r="J602" s="31">
        <v>374434153</v>
      </c>
      <c r="K602" s="32">
        <v>132.19947914313255</v>
      </c>
      <c r="L602" s="32">
        <v>8.8888888888888893</v>
      </c>
      <c r="M602" s="32">
        <v>25.6</v>
      </c>
      <c r="N602" s="33">
        <v>47.373497903469016</v>
      </c>
      <c r="O602" s="34">
        <v>2562.4705152233728</v>
      </c>
      <c r="P602" s="33">
        <v>85.415683840779096</v>
      </c>
    </row>
    <row r="603" spans="1:16" x14ac:dyDescent="0.25">
      <c r="A603" s="55" t="s">
        <v>236</v>
      </c>
      <c r="B603" s="55" t="s">
        <v>233</v>
      </c>
      <c r="C603" s="56">
        <v>19322859634</v>
      </c>
      <c r="D603" s="56">
        <v>4500000000</v>
      </c>
      <c r="E603" s="57">
        <v>7.7188635517192798</v>
      </c>
      <c r="F603" s="57">
        <v>0.85765150574658666</v>
      </c>
      <c r="G603" s="56">
        <v>2540.2949250000001</v>
      </c>
      <c r="H603" s="57">
        <v>2.04</v>
      </c>
      <c r="I603" s="57">
        <v>-2.1716746315435742E-2</v>
      </c>
      <c r="J603" s="56">
        <v>132915830</v>
      </c>
      <c r="K603" s="57">
        <v>67.712024970991038</v>
      </c>
      <c r="L603" s="57">
        <v>8.8888888888888893</v>
      </c>
      <c r="M603" s="57">
        <v>56.45</v>
      </c>
      <c r="N603" s="58">
        <v>33.770406908755142</v>
      </c>
      <c r="O603" s="59">
        <v>702.04351684122116</v>
      </c>
      <c r="P603" s="58">
        <v>23.401450561374038</v>
      </c>
    </row>
    <row r="604" spans="1:16" x14ac:dyDescent="0.25">
      <c r="A604" s="55" t="s">
        <v>277</v>
      </c>
      <c r="B604" s="55" t="s">
        <v>354</v>
      </c>
      <c r="C604" s="56">
        <v>281073867000</v>
      </c>
      <c r="D604" s="56">
        <v>4560000000</v>
      </c>
      <c r="E604" s="57">
        <v>8.5654134241972948E-2</v>
      </c>
      <c r="F604" s="57">
        <v>4.6494557843697321E-5</v>
      </c>
      <c r="G604" s="56">
        <v>1175.783874</v>
      </c>
      <c r="H604" s="57">
        <v>397.25</v>
      </c>
      <c r="I604" s="57">
        <v>10.16494826514554</v>
      </c>
      <c r="J604" s="56">
        <v>5549453000</v>
      </c>
      <c r="K604" s="57">
        <v>331.96785340825483</v>
      </c>
      <c r="L604" s="57">
        <v>8.7719298245614041</v>
      </c>
      <c r="M604" s="57">
        <v>25.78</v>
      </c>
      <c r="N604" s="58">
        <v>41.705800860307441</v>
      </c>
      <c r="O604" s="59">
        <v>2174.163037759191</v>
      </c>
      <c r="P604" s="58">
        <v>72.472101258639697</v>
      </c>
    </row>
    <row r="605" spans="1:16" x14ac:dyDescent="0.25">
      <c r="A605" s="70" t="s">
        <v>339</v>
      </c>
      <c r="B605" s="70" t="s">
        <v>221</v>
      </c>
      <c r="C605" s="71">
        <v>87699773164</v>
      </c>
      <c r="D605" s="71">
        <v>4693620000</v>
      </c>
      <c r="E605" s="72">
        <v>7.9206419079466697</v>
      </c>
      <c r="F605" s="72">
        <v>8.8817562966735694E-2</v>
      </c>
      <c r="G605" s="71">
        <v>256.94425699999999</v>
      </c>
      <c r="H605" s="72">
        <v>19.670000000000002</v>
      </c>
      <c r="I605" s="72">
        <v>0.41472368137965177</v>
      </c>
      <c r="J605" s="71">
        <v>378526912</v>
      </c>
      <c r="K605" s="72">
        <v>235.59429243435142</v>
      </c>
      <c r="L605" s="72">
        <v>8.5222067402133117</v>
      </c>
      <c r="M605" s="72">
        <v>5.47</v>
      </c>
      <c r="N605" s="73">
        <v>17.722282723905966</v>
      </c>
      <c r="O605" s="74">
        <v>1773.5325765802104</v>
      </c>
      <c r="P605" s="73">
        <v>59.117752552673679</v>
      </c>
    </row>
    <row r="606" spans="1:16" x14ac:dyDescent="0.25">
      <c r="A606" s="25" t="s">
        <v>6</v>
      </c>
      <c r="B606" s="25" t="s">
        <v>353</v>
      </c>
      <c r="C606" s="26">
        <v>69393865000</v>
      </c>
      <c r="D606" s="26">
        <v>4861656000</v>
      </c>
      <c r="E606" s="27">
        <v>1.8317270930002023</v>
      </c>
      <c r="F606" s="27">
        <v>1.6381312950013976E-2</v>
      </c>
      <c r="G606" s="26">
        <v>961.42923199999996</v>
      </c>
      <c r="H606" s="27">
        <v>22.72</v>
      </c>
      <c r="I606" s="27">
        <v>0.55016323376051091</v>
      </c>
      <c r="J606" s="26">
        <v>102523000</v>
      </c>
      <c r="K606" s="27">
        <v>1090.6634413741306</v>
      </c>
      <c r="L606" s="27">
        <v>8.2276491796210998</v>
      </c>
      <c r="M606" s="27">
        <v>19.77</v>
      </c>
      <c r="N606" s="28">
        <v>18.70120916399916</v>
      </c>
      <c r="O606" s="29">
        <v>1834.1340102670811</v>
      </c>
      <c r="P606" s="28">
        <v>61.137800342236034</v>
      </c>
    </row>
    <row r="607" spans="1:16" x14ac:dyDescent="0.25">
      <c r="A607" s="70" t="s">
        <v>26</v>
      </c>
      <c r="B607" s="70" t="s">
        <v>221</v>
      </c>
      <c r="C607" s="71">
        <v>8135775636</v>
      </c>
      <c r="D607" s="71">
        <v>5000000000</v>
      </c>
      <c r="E607" s="72">
        <v>0.77630522380637002</v>
      </c>
      <c r="F607" s="72">
        <v>1.0350736317418266E-2</v>
      </c>
      <c r="G607" s="71">
        <v>3271.9011879999998</v>
      </c>
      <c r="H607" s="72">
        <v>15.75</v>
      </c>
      <c r="I607" s="72">
        <v>0.33087607541254016</v>
      </c>
      <c r="J607" s="71">
        <v>1715491599</v>
      </c>
      <c r="K607" s="72">
        <v>43.719246450241577</v>
      </c>
      <c r="L607" s="72">
        <v>8</v>
      </c>
      <c r="M607" s="72">
        <v>65.430000000000007</v>
      </c>
      <c r="N607" s="73">
        <v>40.280426802602889</v>
      </c>
      <c r="O607" s="74">
        <v>2564.0426484466784</v>
      </c>
      <c r="P607" s="73">
        <v>85.46808828155595</v>
      </c>
    </row>
    <row r="608" spans="1:16" x14ac:dyDescent="0.25">
      <c r="A608" s="70" t="s">
        <v>755</v>
      </c>
      <c r="B608" s="70" t="s">
        <v>699</v>
      </c>
      <c r="C608" s="71">
        <v>7859832000</v>
      </c>
      <c r="D608" s="71">
        <v>5000000000</v>
      </c>
      <c r="E608" s="72">
        <v>18.448652787130221</v>
      </c>
      <c r="F608" s="72">
        <v>2.2094194954646973</v>
      </c>
      <c r="G608" s="71">
        <v>1822.4706020000001</v>
      </c>
      <c r="H608" s="72">
        <v>1.19</v>
      </c>
      <c r="I608" s="72">
        <v>-2.1529842995224202E-2</v>
      </c>
      <c r="J608" s="71">
        <v>410655000</v>
      </c>
      <c r="K608" s="72">
        <v>20.333369860345059</v>
      </c>
      <c r="L608" s="72">
        <v>8</v>
      </c>
      <c r="M608" s="72">
        <v>36.44</v>
      </c>
      <c r="N608" s="73">
        <v>0</v>
      </c>
      <c r="O608" s="74">
        <v>807.41583650268194</v>
      </c>
      <c r="P608" s="73">
        <v>26.913861216756064</v>
      </c>
    </row>
    <row r="609" spans="1:16" x14ac:dyDescent="0.25">
      <c r="A609" t="s">
        <v>2135</v>
      </c>
      <c r="C609" s="14">
        <v>61079335000</v>
      </c>
      <c r="D609" s="14">
        <v>5000000000</v>
      </c>
      <c r="E609" s="19">
        <v>0</v>
      </c>
      <c r="F609" s="19">
        <v>0</v>
      </c>
      <c r="G609" s="14">
        <v>0</v>
      </c>
      <c r="H609" s="19">
        <v>2.2799999999999998</v>
      </c>
      <c r="I609" s="19">
        <v>-6.5023873626589346E-2</v>
      </c>
      <c r="J609" s="14">
        <v>-3064127000</v>
      </c>
      <c r="K609" s="19">
        <v>-3.2635722997121204</v>
      </c>
      <c r="L609" s="19">
        <v>8</v>
      </c>
      <c r="M609" s="19">
        <v>0</v>
      </c>
      <c r="N609" s="20">
        <v>54.768695200955861</v>
      </c>
      <c r="O609" s="21">
        <v>729.37000815167369</v>
      </c>
      <c r="P609" s="24">
        <v>24.312333605055791</v>
      </c>
    </row>
    <row r="610" spans="1:16" x14ac:dyDescent="0.25">
      <c r="A610" s="90" t="s">
        <v>316</v>
      </c>
      <c r="B610" s="90" t="s">
        <v>404</v>
      </c>
      <c r="C610" s="91">
        <v>13894759000</v>
      </c>
      <c r="D610" s="91">
        <v>5040000000</v>
      </c>
      <c r="E610" s="92">
        <v>9.8259617788952642</v>
      </c>
      <c r="F610" s="92">
        <v>2.2409144724720087</v>
      </c>
      <c r="G610" s="91">
        <v>4679.5978699999996</v>
      </c>
      <c r="H610" s="92">
        <v>0.87</v>
      </c>
      <c r="I610" s="92">
        <v>-1.0640783172291335E-2</v>
      </c>
      <c r="J610" s="91">
        <v>-245597000</v>
      </c>
      <c r="K610" s="92">
        <v>-17.853638277340522</v>
      </c>
      <c r="L610" s="92">
        <v>7.9365079365079367</v>
      </c>
      <c r="M610" s="92">
        <v>92.84</v>
      </c>
      <c r="N610" s="93">
        <v>22.994381818103587</v>
      </c>
      <c r="O610" s="94">
        <v>985.98929272891155</v>
      </c>
      <c r="P610" s="93">
        <v>32.866309757630383</v>
      </c>
    </row>
    <row r="611" spans="1:16" x14ac:dyDescent="0.25">
      <c r="A611" s="60" t="s">
        <v>684</v>
      </c>
      <c r="B611" s="60" t="s">
        <v>374</v>
      </c>
      <c r="C611" s="61">
        <v>302574628000</v>
      </c>
      <c r="D611" s="61">
        <v>5200000000</v>
      </c>
      <c r="E611" s="62">
        <v>0.19862875447575143</v>
      </c>
      <c r="F611" s="62">
        <v>5.2325804656415018E-4</v>
      </c>
      <c r="G611" s="61">
        <v>2764.7628810000001</v>
      </c>
      <c r="H611" s="62">
        <v>72.849999999999994</v>
      </c>
      <c r="I611" s="62">
        <v>1.0995816750713487</v>
      </c>
      <c r="J611" s="61">
        <v>0</v>
      </c>
      <c r="K611" s="62">
        <v>0</v>
      </c>
      <c r="L611" s="62">
        <v>7.6923076923076925</v>
      </c>
      <c r="M611" s="62">
        <v>53.16</v>
      </c>
      <c r="N611" s="63">
        <v>462.14763056066346</v>
      </c>
      <c r="O611" s="64">
        <v>1510.2089263263183</v>
      </c>
      <c r="P611" s="63">
        <v>50.340297544210607</v>
      </c>
    </row>
    <row r="612" spans="1:16" x14ac:dyDescent="0.25">
      <c r="A612" s="60" t="s">
        <v>737</v>
      </c>
      <c r="B612" s="60" t="s">
        <v>374</v>
      </c>
      <c r="C612" s="61">
        <v>185469496000</v>
      </c>
      <c r="D612" s="61">
        <v>5500000000</v>
      </c>
      <c r="E612" s="62">
        <v>31.714317428603145</v>
      </c>
      <c r="F612" s="62">
        <v>3.0189735772111512E-2</v>
      </c>
      <c r="G612" s="61">
        <v>6.687265</v>
      </c>
      <c r="H612" s="62">
        <v>191.1</v>
      </c>
      <c r="I612" s="62">
        <v>-3.6987113225824824</v>
      </c>
      <c r="J612" s="61">
        <v>0</v>
      </c>
      <c r="K612" s="62">
        <v>0</v>
      </c>
      <c r="L612" s="62">
        <v>7.2727272727272725</v>
      </c>
      <c r="M612" s="62">
        <v>0.12</v>
      </c>
      <c r="N612" s="63">
        <v>306.00182904578674</v>
      </c>
      <c r="O612" s="64">
        <v>672.27438402743314</v>
      </c>
      <c r="P612" s="63">
        <v>22.40914613424777</v>
      </c>
    </row>
    <row r="613" spans="1:16" x14ac:dyDescent="0.25">
      <c r="A613" s="25" t="s">
        <v>93</v>
      </c>
      <c r="B613" s="25" t="s">
        <v>353</v>
      </c>
      <c r="C613" s="26">
        <v>23667886165</v>
      </c>
      <c r="D613" s="26">
        <v>5580000000</v>
      </c>
      <c r="E613" s="27">
        <v>2.6941213364519734</v>
      </c>
      <c r="F613" s="27">
        <v>0.12070436095214934</v>
      </c>
      <c r="G613" s="26">
        <v>3586.7231099999999</v>
      </c>
      <c r="H613" s="27">
        <v>4.1399999999999997</v>
      </c>
      <c r="I613" s="27">
        <v>-0.21719634035865365</v>
      </c>
      <c r="J613" s="26">
        <v>-429118472</v>
      </c>
      <c r="K613" s="27">
        <v>-52.013608027575188</v>
      </c>
      <c r="L613" s="27">
        <v>7.1684587813620073</v>
      </c>
      <c r="M613" s="27">
        <v>64.27</v>
      </c>
      <c r="N613" s="28">
        <v>30.394596676317178</v>
      </c>
      <c r="O613" s="29">
        <v>330.99022923599802</v>
      </c>
      <c r="P613" s="28">
        <v>11.033007641199934</v>
      </c>
    </row>
    <row r="614" spans="1:16" x14ac:dyDescent="0.25">
      <c r="A614" s="55" t="s">
        <v>681</v>
      </c>
      <c r="B614" s="55" t="s">
        <v>233</v>
      </c>
      <c r="C614" s="56">
        <v>119321530000</v>
      </c>
      <c r="D614" s="56">
        <v>5921052000</v>
      </c>
      <c r="E614" s="57">
        <v>1.1366553144226443</v>
      </c>
      <c r="F614" s="57">
        <v>1.0664915198840457E-2</v>
      </c>
      <c r="G614" s="56">
        <v>1931.812445</v>
      </c>
      <c r="H614" s="57">
        <v>18.22</v>
      </c>
      <c r="I614" s="57">
        <v>-0.65358883098638287</v>
      </c>
      <c r="J614" s="56">
        <v>4524638000</v>
      </c>
      <c r="K614" s="57">
        <v>23.555240441334753</v>
      </c>
      <c r="L614" s="57">
        <v>6.7555562761482246</v>
      </c>
      <c r="M614" s="57">
        <v>32.619999999999997</v>
      </c>
      <c r="N614" s="58">
        <v>47.07702098723442</v>
      </c>
      <c r="O614" s="59">
        <v>879.35925270550945</v>
      </c>
      <c r="P614" s="58">
        <v>29.311975090183648</v>
      </c>
    </row>
    <row r="615" spans="1:16" x14ac:dyDescent="0.25">
      <c r="A615" s="25" t="s">
        <v>395</v>
      </c>
      <c r="B615" s="25" t="s">
        <v>376</v>
      </c>
      <c r="C615" s="26">
        <v>386633607000</v>
      </c>
      <c r="D615" s="26">
        <v>6021689000</v>
      </c>
      <c r="E615" s="27">
        <v>0.91437802095321319</v>
      </c>
      <c r="F615" s="27">
        <v>1.7061509400085114E-3</v>
      </c>
      <c r="G615" s="26">
        <v>495.63727299999999</v>
      </c>
      <c r="H615" s="27">
        <v>87.95</v>
      </c>
      <c r="I615" s="27">
        <v>-0.74082596977366677</v>
      </c>
      <c r="J615" s="26">
        <v>4518370000</v>
      </c>
      <c r="K615" s="27">
        <v>118.61142867892625</v>
      </c>
      <c r="L615" s="27">
        <v>6.6426545774781793</v>
      </c>
      <c r="M615" s="27">
        <v>8.26</v>
      </c>
      <c r="N615" s="28">
        <v>22.788018269674151</v>
      </c>
      <c r="O615" s="29">
        <v>1512.8809312359122</v>
      </c>
      <c r="P615" s="28">
        <v>50.429364374530408</v>
      </c>
    </row>
    <row r="616" spans="1:16" x14ac:dyDescent="0.25">
      <c r="A616" s="106" t="s">
        <v>706</v>
      </c>
      <c r="B616" s="106" t="s">
        <v>693</v>
      </c>
      <c r="C616" s="107">
        <v>8960111644</v>
      </c>
      <c r="D616" s="107">
        <v>6250000000</v>
      </c>
      <c r="E616" s="108">
        <v>5.2833004778084875</v>
      </c>
      <c r="F616" s="108">
        <v>0.27806844620044674</v>
      </c>
      <c r="G616" s="107">
        <v>2351.6406480000001</v>
      </c>
      <c r="H616" s="108">
        <v>3.22</v>
      </c>
      <c r="I616" s="108">
        <v>2.8042108005721822E-2</v>
      </c>
      <c r="J616" s="107">
        <v>-1191006000</v>
      </c>
      <c r="K616" s="108">
        <v>-15.952900321241035</v>
      </c>
      <c r="L616" s="108">
        <v>6.4</v>
      </c>
      <c r="M616" s="108">
        <v>37.619999999999997</v>
      </c>
      <c r="N616" s="109">
        <v>22.517969335342844</v>
      </c>
      <c r="O616" s="110">
        <v>1668.2858039064113</v>
      </c>
      <c r="P616" s="109">
        <v>55.609526796880374</v>
      </c>
    </row>
    <row r="617" spans="1:16" x14ac:dyDescent="0.25">
      <c r="A617" s="70" t="s">
        <v>224</v>
      </c>
      <c r="B617" s="70" t="s">
        <v>221</v>
      </c>
      <c r="C617" s="71">
        <v>40618634332</v>
      </c>
      <c r="D617" s="71">
        <v>6900847276</v>
      </c>
      <c r="E617" s="72">
        <v>4.3498804460533762</v>
      </c>
      <c r="F617" s="72">
        <v>0.21011335140355578</v>
      </c>
      <c r="G617" s="71">
        <v>2787.1569650000001</v>
      </c>
      <c r="H617" s="72">
        <v>3.3</v>
      </c>
      <c r="I617" s="72">
        <v>-4.5655267849449288E-2</v>
      </c>
      <c r="J617" s="71">
        <v>1633229917</v>
      </c>
      <c r="K617" s="72">
        <v>12.67582819326962</v>
      </c>
      <c r="L617" s="72">
        <v>5.7963896895839664</v>
      </c>
      <c r="M617" s="72">
        <v>40.380000000000003</v>
      </c>
      <c r="N617" s="73">
        <v>53.064254765514917</v>
      </c>
      <c r="O617" s="74">
        <v>1279.8071683658361</v>
      </c>
      <c r="P617" s="73">
        <v>42.660238945527873</v>
      </c>
    </row>
    <row r="618" spans="1:16" x14ac:dyDescent="0.25">
      <c r="A618" s="35" t="s">
        <v>206</v>
      </c>
      <c r="B618" s="35" t="s">
        <v>200</v>
      </c>
      <c r="C618" s="36">
        <v>295496351000</v>
      </c>
      <c r="D618" s="36">
        <v>7000000000</v>
      </c>
      <c r="E618" s="37">
        <v>0.31202913827942574</v>
      </c>
      <c r="F618" s="37">
        <v>1.1429638764814129E-3</v>
      </c>
      <c r="G618" s="36">
        <v>3267.1327310000001</v>
      </c>
      <c r="H618" s="37">
        <v>39.24</v>
      </c>
      <c r="I618" s="37">
        <v>-0.62463062455660179</v>
      </c>
      <c r="J618" s="36">
        <v>405786000</v>
      </c>
      <c r="K618" s="37">
        <v>672.76840502136599</v>
      </c>
      <c r="L618" s="37">
        <v>5.7142857142857144</v>
      </c>
      <c r="M618" s="37">
        <v>46.67</v>
      </c>
      <c r="N618" s="38">
        <v>47.143383227344799</v>
      </c>
      <c r="O618" s="39">
        <v>1331.5853857547575</v>
      </c>
      <c r="P618" s="38">
        <v>44.386179525158582</v>
      </c>
    </row>
    <row r="619" spans="1:16" x14ac:dyDescent="0.25">
      <c r="A619" s="60" t="s">
        <v>439</v>
      </c>
      <c r="B619" s="60" t="s">
        <v>374</v>
      </c>
      <c r="C619" s="61">
        <v>231079767000</v>
      </c>
      <c r="D619" s="61">
        <v>7184778000</v>
      </c>
      <c r="E619" s="62">
        <v>1.54264677152263</v>
      </c>
      <c r="F619" s="62">
        <v>4.6676180364830675E-3</v>
      </c>
      <c r="G619" s="61">
        <v>606.51760000000002</v>
      </c>
      <c r="H619" s="62">
        <v>42.76</v>
      </c>
      <c r="I619" s="62">
        <v>0.23169479969585183</v>
      </c>
      <c r="J619" s="61">
        <v>0</v>
      </c>
      <c r="K619" s="62">
        <v>0</v>
      </c>
      <c r="L619" s="62">
        <v>5.5673258102059657</v>
      </c>
      <c r="M619" s="62">
        <v>8.44</v>
      </c>
      <c r="N619" s="63">
        <v>445.04371990188656</v>
      </c>
      <c r="O619" s="64">
        <v>2297.0734430087823</v>
      </c>
      <c r="P619" s="63">
        <v>76.569114766959416</v>
      </c>
    </row>
    <row r="620" spans="1:16" x14ac:dyDescent="0.25">
      <c r="A620" s="106" t="s">
        <v>749</v>
      </c>
      <c r="B620" s="106" t="s">
        <v>693</v>
      </c>
      <c r="C620" s="107">
        <v>13101802922</v>
      </c>
      <c r="D620" s="107">
        <v>7500000000</v>
      </c>
      <c r="E620" s="108">
        <v>9.911048341138283</v>
      </c>
      <c r="F620" s="108">
        <v>1.4521682551118364</v>
      </c>
      <c r="G620" s="107">
        <v>3669.4808480000002</v>
      </c>
      <c r="H620" s="108">
        <v>1.1000000000000001</v>
      </c>
      <c r="I620" s="108">
        <v>5.8612515998835546E-2</v>
      </c>
      <c r="J620" s="107">
        <v>-684262200</v>
      </c>
      <c r="K620" s="108">
        <v>-9.9742467141981539</v>
      </c>
      <c r="L620" s="108">
        <v>5.333333333333333</v>
      </c>
      <c r="M620" s="108">
        <v>48.92</v>
      </c>
      <c r="N620" s="109">
        <v>0</v>
      </c>
      <c r="O620" s="110">
        <v>1890.1571169521712</v>
      </c>
      <c r="P620" s="109">
        <v>63.005237231739038</v>
      </c>
    </row>
    <row r="621" spans="1:16" x14ac:dyDescent="0.25">
      <c r="A621" s="40" t="s">
        <v>263</v>
      </c>
      <c r="B621" s="40" t="s">
        <v>255</v>
      </c>
      <c r="C621" s="41">
        <v>14932847381</v>
      </c>
      <c r="D621" s="41">
        <v>8430000000</v>
      </c>
      <c r="E621" s="42">
        <v>3.8272831469119208</v>
      </c>
      <c r="F621" s="42">
        <v>0.22700374536844134</v>
      </c>
      <c r="G621" s="41">
        <v>3719.4775850000001</v>
      </c>
      <c r="H621" s="42">
        <v>2.81</v>
      </c>
      <c r="I621" s="42">
        <v>-6.6173312585468214E-2</v>
      </c>
      <c r="J621" s="41">
        <v>-257856860</v>
      </c>
      <c r="K621" s="42">
        <v>-65.385113275636726</v>
      </c>
      <c r="L621" s="42">
        <v>4.7449584816132857</v>
      </c>
      <c r="M621" s="42">
        <v>44.12</v>
      </c>
      <c r="N621" s="43">
        <v>47.862944147720739</v>
      </c>
      <c r="O621" s="44">
        <v>507.11765567868019</v>
      </c>
      <c r="P621" s="43">
        <v>16.903921855956007</v>
      </c>
    </row>
    <row r="622" spans="1:16" x14ac:dyDescent="0.25">
      <c r="A622" s="60" t="s">
        <v>759</v>
      </c>
      <c r="B622" s="60" t="s">
        <v>374</v>
      </c>
      <c r="C622" s="61">
        <v>271134773000</v>
      </c>
      <c r="D622" s="61">
        <v>8447051000</v>
      </c>
      <c r="E622" s="62">
        <v>0.32976177655668448</v>
      </c>
      <c r="F622" s="62">
        <v>1.055099637432988E-3</v>
      </c>
      <c r="G622" s="61">
        <v>3255.5922759999999</v>
      </c>
      <c r="H622" s="62">
        <v>37.26</v>
      </c>
      <c r="I622" s="62">
        <v>0.54559200454789192</v>
      </c>
      <c r="J622" s="61">
        <v>0</v>
      </c>
      <c r="K622" s="62">
        <v>0</v>
      </c>
      <c r="L622" s="62">
        <v>4.7353804304010954</v>
      </c>
      <c r="M622" s="62">
        <v>38.54</v>
      </c>
      <c r="N622" s="63">
        <v>360.19262975459509</v>
      </c>
      <c r="O622" s="64">
        <v>1529.932680948029</v>
      </c>
      <c r="P622" s="63">
        <v>50.997756031600964</v>
      </c>
    </row>
    <row r="623" spans="1:16" x14ac:dyDescent="0.25">
      <c r="A623" s="35" t="s">
        <v>486</v>
      </c>
      <c r="B623" s="35" t="s">
        <v>208</v>
      </c>
      <c r="C623" s="36">
        <v>59206007042</v>
      </c>
      <c r="D623" s="36">
        <v>9000000000</v>
      </c>
      <c r="E623" s="37">
        <v>2.1644845956336933</v>
      </c>
      <c r="F623" s="37">
        <v>2.672203204486041E-2</v>
      </c>
      <c r="G623" s="36">
        <v>1822.556022</v>
      </c>
      <c r="H623" s="37">
        <v>10.14</v>
      </c>
      <c r="I623" s="37">
        <v>0.10130672547188446</v>
      </c>
      <c r="J623" s="36">
        <v>2366280534</v>
      </c>
      <c r="K623" s="37">
        <v>34.230937049157163</v>
      </c>
      <c r="L623" s="37">
        <v>4.4444444444444446</v>
      </c>
      <c r="M623" s="37">
        <v>20.25</v>
      </c>
      <c r="N623" s="38">
        <v>37.21620478004462</v>
      </c>
      <c r="O623" s="39">
        <v>2124.1771761713817</v>
      </c>
      <c r="P623" s="38">
        <v>70.805905872379384</v>
      </c>
    </row>
    <row r="624" spans="1:16" x14ac:dyDescent="0.25">
      <c r="A624" s="60" t="s">
        <v>753</v>
      </c>
      <c r="B624" s="60" t="s">
        <v>374</v>
      </c>
      <c r="C624" s="61">
        <v>355956160000</v>
      </c>
      <c r="D624" s="61">
        <v>9915922000</v>
      </c>
      <c r="E624" s="62">
        <v>1.6980292358324114</v>
      </c>
      <c r="F624" s="62">
        <v>5.1891726648173467E-3</v>
      </c>
      <c r="G624" s="61">
        <v>734.86807199999998</v>
      </c>
      <c r="H624" s="62">
        <v>32.06</v>
      </c>
      <c r="I624" s="62">
        <v>0.24805898999893825</v>
      </c>
      <c r="J624" s="61">
        <v>0</v>
      </c>
      <c r="K624" s="62">
        <v>0</v>
      </c>
      <c r="L624" s="62">
        <v>4.0339163619883251</v>
      </c>
      <c r="M624" s="62">
        <v>7.41</v>
      </c>
      <c r="N624" s="63">
        <v>406.56201047755781</v>
      </c>
      <c r="O624" s="64">
        <v>1478.5768996255113</v>
      </c>
      <c r="P624" s="63">
        <v>49.285896654183709</v>
      </c>
    </row>
    <row r="625" spans="1:16" x14ac:dyDescent="0.25">
      <c r="A625" s="35" t="s">
        <v>213</v>
      </c>
      <c r="B625" s="35" t="s">
        <v>208</v>
      </c>
      <c r="C625" s="36">
        <v>31307114865</v>
      </c>
      <c r="D625" s="36">
        <v>10000000000</v>
      </c>
      <c r="E625" s="37">
        <v>3.9609215480073594</v>
      </c>
      <c r="F625" s="37">
        <v>0.39609215480073595</v>
      </c>
      <c r="G625" s="36">
        <v>7062.483639</v>
      </c>
      <c r="H625" s="37">
        <v>1.43</v>
      </c>
      <c r="I625" s="37">
        <v>1.7837609827018319E-3</v>
      </c>
      <c r="J625" s="36">
        <v>-953190221</v>
      </c>
      <c r="K625" s="37">
        <v>-10.4910853885061</v>
      </c>
      <c r="L625" s="37">
        <v>4</v>
      </c>
      <c r="M625" s="37">
        <v>70.62</v>
      </c>
      <c r="N625" s="38">
        <v>6.3036302502844075</v>
      </c>
      <c r="O625" s="39">
        <v>1952.5082335564666</v>
      </c>
      <c r="P625" s="38">
        <v>65.083607785215548</v>
      </c>
    </row>
    <row r="626" spans="1:16" x14ac:dyDescent="0.25">
      <c r="A626" s="60" t="s">
        <v>726</v>
      </c>
      <c r="B626" s="60" t="s">
        <v>374</v>
      </c>
      <c r="C626" s="61">
        <v>35890787000</v>
      </c>
      <c r="D626" s="61">
        <v>10000000000</v>
      </c>
      <c r="E626" s="62">
        <v>49.278076183905782</v>
      </c>
      <c r="F626" s="62">
        <v>0.61597595229882229</v>
      </c>
      <c r="G626" s="61">
        <v>91.632469999999998</v>
      </c>
      <c r="H626" s="62">
        <v>8.92</v>
      </c>
      <c r="I626" s="62">
        <v>-5.1665570958165929E-2</v>
      </c>
      <c r="J626" s="61">
        <v>0</v>
      </c>
      <c r="K626" s="62">
        <v>0</v>
      </c>
      <c r="L626" s="62">
        <v>4</v>
      </c>
      <c r="M626" s="62">
        <v>0.91</v>
      </c>
      <c r="N626" s="63">
        <v>0</v>
      </c>
      <c r="O626" s="64">
        <v>394.3258611530656</v>
      </c>
      <c r="P626" s="63">
        <v>13.144195371768854</v>
      </c>
    </row>
    <row r="627" spans="1:16" x14ac:dyDescent="0.25">
      <c r="A627" s="60" t="s">
        <v>776</v>
      </c>
      <c r="B627" s="60" t="s">
        <v>374</v>
      </c>
      <c r="C627" s="61">
        <v>20572406000</v>
      </c>
      <c r="D627" s="61">
        <v>12475290000</v>
      </c>
      <c r="E627" s="62">
        <v>46.876290782613225</v>
      </c>
      <c r="F627" s="62">
        <v>6.3686968647233E-2</v>
      </c>
      <c r="G627" s="61">
        <v>15.215797999999999</v>
      </c>
      <c r="H627" s="62">
        <v>57</v>
      </c>
      <c r="I627" s="62">
        <v>-56.234400000000001</v>
      </c>
      <c r="J627" s="61">
        <v>0</v>
      </c>
      <c r="K627" s="62">
        <v>0</v>
      </c>
      <c r="L627" s="62">
        <v>3.2063382895307444</v>
      </c>
      <c r="M627" s="62">
        <v>0.12</v>
      </c>
      <c r="N627" s="63">
        <v>261.66826632840747</v>
      </c>
      <c r="O627" s="64">
        <v>0</v>
      </c>
      <c r="P627" s="63">
        <v>0</v>
      </c>
    </row>
    <row r="628" spans="1:16" x14ac:dyDescent="0.25">
      <c r="A628" s="106" t="s">
        <v>714</v>
      </c>
      <c r="B628" s="106" t="s">
        <v>693</v>
      </c>
      <c r="C628" s="107">
        <v>15945776654</v>
      </c>
      <c r="D628" s="107">
        <v>13500000000</v>
      </c>
      <c r="E628" s="108">
        <v>6.7407474814882216</v>
      </c>
      <c r="F628" s="108">
        <v>0.48477148374600659</v>
      </c>
      <c r="G628" s="107">
        <v>5395.399598</v>
      </c>
      <c r="H628" s="108">
        <v>1.1000000000000001</v>
      </c>
      <c r="I628" s="108">
        <v>3.1389611310886467E-2</v>
      </c>
      <c r="J628" s="107">
        <v>734210566</v>
      </c>
      <c r="K628" s="108">
        <v>18.938708653778757</v>
      </c>
      <c r="L628" s="108">
        <v>2.9629629629629628</v>
      </c>
      <c r="M628" s="108">
        <v>39.96</v>
      </c>
      <c r="N628" s="109">
        <v>36.360147536214136</v>
      </c>
      <c r="O628" s="110">
        <v>1732.6523604765259</v>
      </c>
      <c r="P628" s="109">
        <v>57.755078682550867</v>
      </c>
    </row>
    <row r="629" spans="1:16" x14ac:dyDescent="0.25">
      <c r="A629" s="30" t="s">
        <v>677</v>
      </c>
      <c r="B629" s="30" t="s">
        <v>349</v>
      </c>
      <c r="C629" s="31">
        <v>43272614597</v>
      </c>
      <c r="D629" s="31">
        <v>20000000000</v>
      </c>
      <c r="E629" s="32">
        <v>7.4111129638893525</v>
      </c>
      <c r="F629" s="32">
        <v>0.37055564819446762</v>
      </c>
      <c r="G629" s="31">
        <v>3998.646272</v>
      </c>
      <c r="H629" s="32">
        <v>1.35</v>
      </c>
      <c r="I629" s="32">
        <v>-1.5529245928202817E-2</v>
      </c>
      <c r="J629" s="31">
        <v>-504124534</v>
      </c>
      <c r="K629" s="32">
        <v>-39.672736895602071</v>
      </c>
      <c r="L629" s="32">
        <v>2</v>
      </c>
      <c r="M629" s="32">
        <v>19.989999999999998</v>
      </c>
      <c r="N629" s="33">
        <v>12.16233413819895</v>
      </c>
      <c r="O629" s="34">
        <v>956.39067124225983</v>
      </c>
      <c r="P629" s="33">
        <v>31.87968904140866</v>
      </c>
    </row>
    <row r="630" spans="1:16" x14ac:dyDescent="0.25">
      <c r="A630" s="60" t="s">
        <v>721</v>
      </c>
      <c r="B630" s="60" t="s">
        <v>374</v>
      </c>
      <c r="C630" s="61">
        <v>498064078322</v>
      </c>
      <c r="D630" s="61">
        <v>24999970000</v>
      </c>
      <c r="E630" s="62">
        <v>0.38943131413495335</v>
      </c>
      <c r="F630" s="62">
        <v>1.2981059381769703E-3</v>
      </c>
      <c r="G630" s="61">
        <v>8077.1113800000003</v>
      </c>
      <c r="H630" s="62">
        <v>12.72</v>
      </c>
      <c r="I630" s="62">
        <v>-0.1188697323174619</v>
      </c>
      <c r="J630" s="61">
        <v>0</v>
      </c>
      <c r="K630" s="62">
        <v>0</v>
      </c>
      <c r="L630" s="62">
        <v>1.6000019200023039</v>
      </c>
      <c r="M630" s="62">
        <v>32.299999999999997</v>
      </c>
      <c r="N630" s="63">
        <v>368.75544770542894</v>
      </c>
      <c r="O630" s="64">
        <v>644.40101746942901</v>
      </c>
      <c r="P630" s="63">
        <v>21.480033915647635</v>
      </c>
    </row>
    <row r="631" spans="1:16" x14ac:dyDescent="0.25">
      <c r="A631" s="40" t="s">
        <v>3</v>
      </c>
      <c r="B631" s="40" t="s">
        <v>255</v>
      </c>
      <c r="C631" s="41">
        <v>171692372000</v>
      </c>
      <c r="D631" s="41">
        <v>43815615000</v>
      </c>
      <c r="E631" s="42">
        <v>0.7639469022009695</v>
      </c>
      <c r="F631" s="42">
        <v>8.7177471114004614E-3</v>
      </c>
      <c r="G631" s="41">
        <v>23521.313182999998</v>
      </c>
      <c r="H631" s="42">
        <v>2.39</v>
      </c>
      <c r="I631" s="42">
        <v>-4.3946662373167911E-2</v>
      </c>
      <c r="J631" s="41">
        <v>1724507000</v>
      </c>
      <c r="K631" s="42">
        <v>50.815235890605258</v>
      </c>
      <c r="L631" s="42">
        <v>0.91291654813015866</v>
      </c>
      <c r="M631" s="42">
        <v>50</v>
      </c>
      <c r="N631" s="43">
        <v>51.471170747611403</v>
      </c>
      <c r="O631" s="44">
        <v>657.41226530081553</v>
      </c>
      <c r="P631" s="43">
        <v>21.913742176693852</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x14ac:dyDescent="0.25"/>
  <sheetData>
    <row r="1" spans="1:14" x14ac:dyDescent="0.25">
      <c r="A1" t="s">
        <v>2134</v>
      </c>
      <c r="B1" t="s">
        <v>2271</v>
      </c>
      <c r="C1" t="s">
        <v>2136</v>
      </c>
      <c r="D1" t="s">
        <v>2272</v>
      </c>
      <c r="E1" t="s">
        <v>2273</v>
      </c>
      <c r="F1" t="s">
        <v>2274</v>
      </c>
      <c r="G1" t="s">
        <v>2275</v>
      </c>
      <c r="H1" t="s">
        <v>2276</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18</vt:i4>
      </vt:variant>
    </vt:vector>
  </HeadingPairs>
  <TitlesOfParts>
    <vt:vector size="18" baseType="lpstr">
      <vt:lpstr>BTA</vt:lpstr>
      <vt:lpstr>Takip Listesi</vt:lpstr>
      <vt:lpstr>Tüm - Sektör</vt:lpstr>
      <vt:lpstr>Sayfa1</vt:lpstr>
      <vt:lpstr>Yıldız Liste</vt:lpstr>
      <vt:lpstr>Ana Pazar Liste</vt:lpstr>
      <vt:lpstr>Alt Pazar Liste</vt:lpstr>
      <vt:lpstr>Değişiklikler</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2026-08-31T08:50:42Z</dcterms:modified>
</cp:coreProperties>
</file>